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7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 activeTab="8"/>
  </bookViews>
  <sheets>
    <sheet name="SlopeResults" sheetId="1" r:id="rId1"/>
    <sheet name="TrackingData" sheetId="2" state="hidden" r:id="rId2"/>
    <sheet name="TrackingData_Normalized" sheetId="5" state="hidden" r:id="rId3"/>
    <sheet name="slopeVSinclination" sheetId="18" state="hidden" r:id="rId4"/>
    <sheet name="slopeVSvolume" sheetId="17" state="hidden" r:id="rId5"/>
    <sheet name="Data_Compiled" sheetId="8" r:id="rId6"/>
    <sheet name="XvT (1)" sheetId="3" state="hidden" r:id="rId7"/>
    <sheet name="logXvlogT" sheetId="4" state="hidden" r:id="rId8"/>
    <sheet name="XvT" sheetId="7" r:id="rId9"/>
    <sheet name="UvT" sheetId="10" r:id="rId10"/>
    <sheet name="AvT" sheetId="12" r:id="rId11"/>
    <sheet name="REvT" sheetId="15" r:id="rId12"/>
    <sheet name="log(x)vlog(t)" sheetId="14" r:id="rId13"/>
    <sheet name="Sheet1" sheetId="19" r:id="rId14"/>
    <sheet name="Threshold_Test" sheetId="16" state="hidden" r:id="rId15"/>
    <sheet name="Normalized XvT" sheetId="6" state="hidden" r:id="rId16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5">Data_Compiled!$U$2:$V$4</definedName>
    <definedName name="back_threshold_1" localSheetId="1">TrackingData!$AA$2:$AB$111</definedName>
    <definedName name="back_threshold_1" localSheetId="2">TrackingData_Normalized!$AF$2:$AG$111</definedName>
    <definedName name="back_threshold_10" localSheetId="2">TrackingData_Normalized!$ID$5:$IE$90</definedName>
    <definedName name="back_threshold_11" localSheetId="5">Data_Compiled!#REF!</definedName>
    <definedName name="back_threshold_11" localSheetId="2">TrackingData_Normalized!$IW$6:$IX$23</definedName>
    <definedName name="back_threshold_12" localSheetId="5">Data_Compiled!$EE$71:$EK$119</definedName>
    <definedName name="back_threshold_12" localSheetId="2">TrackingData_Normalized!$JO$6:$JP$35</definedName>
    <definedName name="back_threshold_13" localSheetId="5">Data_Compiled!#REF!</definedName>
    <definedName name="back_threshold_13" localSheetId="2">TrackingData_Normalized!$KY$5:$KZ$27</definedName>
    <definedName name="back_threshold_14" localSheetId="2">TrackingData_Normalized!$LT$5:$LX$26</definedName>
    <definedName name="back_threshold_16" localSheetId="5">Data_Compiled!#REF!</definedName>
    <definedName name="back_threshold_17" localSheetId="5">Data_Compiled!#REF!</definedName>
    <definedName name="back_threshold_18" localSheetId="5">Data_Compiled!$HA$5:$HA$26</definedName>
    <definedName name="back_threshold_19" localSheetId="5">Data_Compiled!$GN$5:$GO$90</definedName>
    <definedName name="back_threshold_2" localSheetId="1">TrackingData!$AT$2:$AU$108</definedName>
    <definedName name="back_threshold_2" localSheetId="2">TrackingData_Normalized!$AY$2:$AZ$108</definedName>
    <definedName name="back_threshold_20" localSheetId="5">Data_Compiled!$EW$2:$EX$95</definedName>
    <definedName name="back_threshold_22" localSheetId="5">Data_Compiled!$AX$109:$AY$111</definedName>
    <definedName name="back_threshold_3" localSheetId="1">TrackingData!$BM$2:$BN$119</definedName>
    <definedName name="back_threshold_3" localSheetId="2">TrackingData_Normalized!$BR$2:$BS$119</definedName>
    <definedName name="back_threshold_4" localSheetId="1">TrackingData!$CF$2:$CG$119</definedName>
    <definedName name="back_threshold_4" localSheetId="2">TrackingData_Normalized!$CK$2:$CL$119</definedName>
    <definedName name="back_threshold_5" localSheetId="1">TrackingData!$CY$2:$CZ$95</definedName>
    <definedName name="back_threshold_5" localSheetId="2">TrackingData_Normalized!$DD$2:$DE$95</definedName>
    <definedName name="back_threshold_6" localSheetId="1">TrackingData!$DR$5:$DS$86</definedName>
    <definedName name="back_threshold_6" localSheetId="2">TrackingData_Normalized!$DW$5:$DX$86</definedName>
    <definedName name="back_threshold_7" localSheetId="1">TrackingData!$EK$5:$EL$74</definedName>
    <definedName name="back_threshold_7" localSheetId="2">TrackingData_Normalized!$EP$5:$EQ$74</definedName>
    <definedName name="back_threshold_8" localSheetId="5">Data_Compiled!$GF$2:$GF$74</definedName>
    <definedName name="back_threshold_8" localSheetId="1">TrackingData!$FD$2:$FE$74</definedName>
    <definedName name="back_threshold_8" localSheetId="2">TrackingData_Normalized!$FI$2:$FJ$74</definedName>
    <definedName name="back_threshold_9" localSheetId="1">TrackingData!$FW$2:$FX$118</definedName>
    <definedName name="back_threshold_9" localSheetId="2">TrackingData_Normalized!$GB$2:$GC$118</definedName>
    <definedName name="back_threshold_manual" localSheetId="1">TrackingData!$GP$2:$GQ$106</definedName>
    <definedName name="back_threshold_manual" localSheetId="2">TrackingData_Normalized!$GT$2:$GU$106</definedName>
    <definedName name="back_threshold_manual_1" localSheetId="1">TrackingData!$HI$2:$HJ$106</definedName>
    <definedName name="back_threshold_manual_1" localSheetId="2">TrackingData_Normalized!$HL$2:$HM$106</definedName>
    <definedName name="back_threshold_manual_2" localSheetId="5">Data_Compiled!#REF!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TrackingData_Normalized!$AD$2:$AE$109</definedName>
    <definedName name="front_threshold_10" localSheetId="2">TrackingData_Normalized!#REF!</definedName>
    <definedName name="front_threshold_11" localSheetId="5">Data_Compiled!#REF!</definedName>
    <definedName name="front_threshold_11" localSheetId="2">TrackingData_Normalized!$IU$5:$IV$22</definedName>
    <definedName name="front_threshold_12" localSheetId="5">Data_Compiled!$AV$109:$AW$109</definedName>
    <definedName name="front_threshold_12" localSheetId="2">TrackingData_Normalized!$JM$6:$JN$36</definedName>
    <definedName name="front_threshold_13" localSheetId="2">TrackingData_Normalized!$KE$6:$KF$52</definedName>
    <definedName name="front_threshold_14" localSheetId="5">Data_Compiled!#REF!</definedName>
    <definedName name="front_threshold_14" localSheetId="2">TrackingData_Normalized!$KW$5:$KX$27</definedName>
    <definedName name="front_threshold_15" localSheetId="5">Data_Compiled!#REF!</definedName>
    <definedName name="front_threshold_15" localSheetId="2">TrackingData_Normalized!$LO$5:$LS$26</definedName>
    <definedName name="front_threshold_16" localSheetId="5">Data_Compiled!#REF!</definedName>
    <definedName name="front_threshold_18" localSheetId="5">Data_Compiled!$GD$2:$GE$70</definedName>
    <definedName name="front_threshold_2" localSheetId="1">TrackingData!$AR$2:$AS$108</definedName>
    <definedName name="front_threshold_2" localSheetId="2">TrackingData_Normalized!$AW$2:$AX$108</definedName>
    <definedName name="front_threshold_20" localSheetId="5">Data_Compiled!$N$2:$O$4</definedName>
    <definedName name="front_threshold_21" localSheetId="5">Data_Compiled!$EC$71:$ED$118</definedName>
    <definedName name="front_threshold_22" localSheetId="5">Data_Compiled!#REF!</definedName>
    <definedName name="front_threshold_24" localSheetId="5">Data_Compiled!#REF!</definedName>
    <definedName name="front_threshold_3" localSheetId="1">TrackingData!$BK$2:$BL$119</definedName>
    <definedName name="front_threshold_3" localSheetId="2">TrackingData_Normalized!$BP$2:$BQ$119</definedName>
    <definedName name="front_threshold_4" localSheetId="1">TrackingData!$CD$2:$CE$118</definedName>
    <definedName name="front_threshold_4" localSheetId="2">TrackingData_Normalized!$CI$2:$CJ$118</definedName>
    <definedName name="front_threshold_5" localSheetId="1">TrackingData!$CW$2:$CX$90</definedName>
    <definedName name="front_threshold_5" localSheetId="2">TrackingData_Normalized!$DB$2:$DC$90</definedName>
    <definedName name="front_threshold_6" localSheetId="1">TrackingData!$DP$5:$DQ$84</definedName>
    <definedName name="front_threshold_6" localSheetId="2">TrackingData_Normalized!$DU$5:$DV$84</definedName>
    <definedName name="front_threshold_7" localSheetId="1">TrackingData!$EI$5:$EJ$71</definedName>
    <definedName name="front_threshold_7" localSheetId="2">TrackingData_Normalized!$EN$5:$EO$71</definedName>
    <definedName name="front_threshold_8" localSheetId="5">Data_Compiled!$EP$2:$EQ$90</definedName>
    <definedName name="front_threshold_8" localSheetId="1">TrackingData!$FB$2:$FC$70</definedName>
    <definedName name="front_threshold_8" localSheetId="2">TrackingData_Normalized!$FG$2:$FH$70</definedName>
    <definedName name="front_threshold_9" localSheetId="1">TrackingData!#REF!</definedName>
    <definedName name="front_threshold_9" localSheetId="2">TrackingData_Normalized!$IB$1:$IC$85</definedName>
    <definedName name="front_threshold_manual" localSheetId="1">TrackingData!$FU$2:$FV$118</definedName>
    <definedName name="front_threshold_manual" localSheetId="2">TrackingData_Normalized!$FZ$2:$GA$118</definedName>
    <definedName name="front_threshold_manual_1" localSheetId="5">Data_Compiled!$GO$2:$GP$118</definedName>
    <definedName name="front_threshold_manual_1" localSheetId="1">TrackingData!$GN$2:$GO$105</definedName>
    <definedName name="front_threshold_manual_1" localSheetId="2">TrackingData_Normalized!$GR$2:$GS$105</definedName>
    <definedName name="front_threshold_manual_2" localSheetId="5">Data_Compiled!$GY$2:$GZ$105</definedName>
    <definedName name="front_threshold_manual_2" localSheetId="1">TrackingData!$HG$2:$HH$105</definedName>
    <definedName name="front_threshold_manual_2" localSheetId="2">TrackingData_Normalized!$HJ$2:$HK$105</definedName>
    <definedName name="front_threshold_manual_3" localSheetId="5">Data_Compiled!$HI$2:$HJ$105</definedName>
    <definedName name="front_threshold_manual_3" localSheetId="1">TrackingData!#REF!</definedName>
    <definedName name="snake_tracking" localSheetId="13">Sheet1!$A$1:$E$78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9" l="1"/>
  <c r="G4" i="19"/>
  <c r="G5" i="19"/>
  <c r="G6" i="19"/>
  <c r="G11" i="19"/>
  <c r="G12" i="19"/>
  <c r="G13" i="19"/>
  <c r="G14" i="19"/>
  <c r="G19" i="19"/>
  <c r="G20" i="19"/>
  <c r="G21" i="19"/>
  <c r="G22" i="19"/>
  <c r="G27" i="19"/>
  <c r="G28" i="19"/>
  <c r="G29" i="19"/>
  <c r="G30" i="19"/>
  <c r="G35" i="19"/>
  <c r="G36" i="19"/>
  <c r="G37" i="19"/>
  <c r="G38" i="19"/>
  <c r="G43" i="19"/>
  <c r="G44" i="19"/>
  <c r="G45" i="19"/>
  <c r="G46" i="19"/>
  <c r="G51" i="19"/>
  <c r="G52" i="19"/>
  <c r="G53" i="19"/>
  <c r="G54" i="19"/>
  <c r="G59" i="19"/>
  <c r="G60" i="19"/>
  <c r="G61" i="19"/>
  <c r="G62" i="19"/>
  <c r="G67" i="19"/>
  <c r="G68" i="19"/>
  <c r="G69" i="19"/>
  <c r="G70" i="19"/>
  <c r="G75" i="19"/>
  <c r="G76" i="19"/>
  <c r="G77" i="19"/>
  <c r="G7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3" i="19"/>
  <c r="M2" i="19"/>
  <c r="M3" i="1"/>
  <c r="I2" i="19"/>
  <c r="G74" i="19" l="1"/>
  <c r="G66" i="19"/>
  <c r="G58" i="19"/>
  <c r="G50" i="19"/>
  <c r="G42" i="19"/>
  <c r="G34" i="19"/>
  <c r="G26" i="19"/>
  <c r="G18" i="19"/>
  <c r="G10" i="19"/>
  <c r="G73" i="19"/>
  <c r="G65" i="19"/>
  <c r="G57" i="19"/>
  <c r="G49" i="19"/>
  <c r="G41" i="19"/>
  <c r="G33" i="19"/>
  <c r="G25" i="19"/>
  <c r="G17" i="19"/>
  <c r="G9" i="19"/>
  <c r="G72" i="19"/>
  <c r="G64" i="19"/>
  <c r="G56" i="19"/>
  <c r="G48" i="19"/>
  <c r="G40" i="19"/>
  <c r="G32" i="19"/>
  <c r="G24" i="19"/>
  <c r="G16" i="19"/>
  <c r="G8" i="19"/>
  <c r="G3" i="19"/>
  <c r="G71" i="19"/>
  <c r="G63" i="19"/>
  <c r="G55" i="19"/>
  <c r="G47" i="19"/>
  <c r="G39" i="19"/>
  <c r="G31" i="19"/>
  <c r="G23" i="19"/>
  <c r="G15" i="19"/>
  <c r="G1" i="19"/>
  <c r="C2" i="19"/>
  <c r="B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3" i="19"/>
  <c r="D2" i="19" l="1"/>
  <c r="H1" i="19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H4" i="16"/>
  <c r="G4" i="16"/>
  <c r="ET22" i="8" l="1"/>
  <c r="AC2" i="8"/>
  <c r="AO2" i="8"/>
  <c r="BM2" i="8"/>
  <c r="BY2" i="8"/>
  <c r="CW2" i="8"/>
  <c r="DI2" i="8"/>
  <c r="FE2" i="8"/>
  <c r="FQ2" i="8"/>
  <c r="GL2" i="8"/>
  <c r="GV2" i="8"/>
  <c r="HF2" i="8"/>
  <c r="GB2" i="8"/>
  <c r="ES2" i="8"/>
  <c r="EG2" i="8"/>
  <c r="DU2" i="8"/>
  <c r="CK2" i="8"/>
  <c r="BA2" i="8"/>
  <c r="Q2" i="8"/>
  <c r="HC4" i="8" l="1"/>
  <c r="HD4" i="8" s="1"/>
  <c r="HB4" i="8"/>
  <c r="HE4" i="8" s="1"/>
  <c r="HA4" i="8"/>
  <c r="GS4" i="8"/>
  <c r="GT4" i="8" s="1"/>
  <c r="GR4" i="8"/>
  <c r="GU4" i="8" s="1"/>
  <c r="GQ4" i="8"/>
  <c r="GI4" i="8"/>
  <c r="GJ4" i="8" s="1"/>
  <c r="GH4" i="8"/>
  <c r="GK4" i="8" s="1"/>
  <c r="GG4" i="8"/>
  <c r="FY4" i="8"/>
  <c r="FZ4" i="8" s="1"/>
  <c r="FX4" i="8"/>
  <c r="GA4" i="8" s="1"/>
  <c r="FW4" i="8"/>
  <c r="FN4" i="8"/>
  <c r="FO4" i="8" s="1"/>
  <c r="FM4" i="8"/>
  <c r="FP4" i="8" s="1"/>
  <c r="FL4" i="8"/>
  <c r="FB4" i="8"/>
  <c r="FC4" i="8" s="1"/>
  <c r="FA4" i="8"/>
  <c r="FD4" i="8" s="1"/>
  <c r="EZ4" i="8"/>
  <c r="EP4" i="8"/>
  <c r="EQ4" i="8" s="1"/>
  <c r="EO4" i="8"/>
  <c r="ER4" i="8" s="1"/>
  <c r="EN4" i="8"/>
  <c r="ED4" i="8"/>
  <c r="EE4" i="8" s="1"/>
  <c r="EC4" i="8"/>
  <c r="EF4" i="8" s="1"/>
  <c r="EB4" i="8"/>
  <c r="DR4" i="8"/>
  <c r="DS4" i="8" s="1"/>
  <c r="DQ4" i="8"/>
  <c r="DT4" i="8" s="1"/>
  <c r="DP4" i="8"/>
  <c r="DF4" i="8"/>
  <c r="DG4" i="8" s="1"/>
  <c r="DE4" i="8"/>
  <c r="DH4" i="8" s="1"/>
  <c r="DD4" i="8"/>
  <c r="CT4" i="8"/>
  <c r="CU4" i="8" s="1"/>
  <c r="CS4" i="8"/>
  <c r="CV4" i="8" s="1"/>
  <c r="CR4" i="8"/>
  <c r="CH4" i="8"/>
  <c r="CI4" i="8" s="1"/>
  <c r="CG4" i="8"/>
  <c r="CJ4" i="8" s="1"/>
  <c r="CF4" i="8"/>
  <c r="BV4" i="8"/>
  <c r="BW4" i="8" s="1"/>
  <c r="BU4" i="8"/>
  <c r="BX4" i="8" s="1"/>
  <c r="BT4" i="8"/>
  <c r="BJ4" i="8"/>
  <c r="BK4" i="8" s="1"/>
  <c r="BI4" i="8"/>
  <c r="BL4" i="8" s="1"/>
  <c r="BH4" i="8"/>
  <c r="AX4" i="8"/>
  <c r="AY4" i="8" s="1"/>
  <c r="AW4" i="8"/>
  <c r="AZ4" i="8" s="1"/>
  <c r="AV4" i="8"/>
  <c r="AL4" i="8"/>
  <c r="AM4" i="8" s="1"/>
  <c r="AK4" i="8"/>
  <c r="AN4" i="8" s="1"/>
  <c r="AJ4" i="8"/>
  <c r="Z4" i="8"/>
  <c r="AA4" i="8" s="1"/>
  <c r="Y4" i="8"/>
  <c r="AB4" i="8" s="1"/>
  <c r="X4" i="8"/>
  <c r="N4" i="8"/>
  <c r="O4" i="8" s="1"/>
  <c r="M4" i="8"/>
  <c r="P4" i="8" s="1"/>
  <c r="L4" i="8"/>
  <c r="HD2" i="8"/>
  <c r="HE2" i="8" s="1"/>
  <c r="HA2" i="8"/>
  <c r="GT2" i="8"/>
  <c r="GU2" i="8" s="1"/>
  <c r="GQ2" i="8"/>
  <c r="GJ2" i="8"/>
  <c r="GK2" i="8" s="1"/>
  <c r="GG2" i="8"/>
  <c r="FZ2" i="8"/>
  <c r="GA2" i="8" s="1"/>
  <c r="FW2" i="8"/>
  <c r="FO2" i="8"/>
  <c r="FP2" i="8" s="1"/>
  <c r="FL2" i="8"/>
  <c r="FC2" i="8"/>
  <c r="FD2" i="8" s="1"/>
  <c r="EZ2" i="8"/>
  <c r="EQ2" i="8"/>
  <c r="ER2" i="8" s="1"/>
  <c r="EN2" i="8"/>
  <c r="EE2" i="8"/>
  <c r="EF2" i="8" s="1"/>
  <c r="EB2" i="8"/>
  <c r="DS2" i="8"/>
  <c r="DT2" i="8" s="1"/>
  <c r="DP2" i="8"/>
  <c r="DG2" i="8"/>
  <c r="DH2" i="8" s="1"/>
  <c r="DD2" i="8"/>
  <c r="CU2" i="8"/>
  <c r="CV2" i="8" s="1"/>
  <c r="CR2" i="8"/>
  <c r="CI2" i="8"/>
  <c r="CJ2" i="8" s="1"/>
  <c r="CF2" i="8"/>
  <c r="BW2" i="8"/>
  <c r="BX2" i="8" s="1"/>
  <c r="BT2" i="8"/>
  <c r="BK2" i="8"/>
  <c r="BL2" i="8" s="1"/>
  <c r="BH2" i="8"/>
  <c r="AY2" i="8"/>
  <c r="AZ2" i="8" s="1"/>
  <c r="AV2" i="8"/>
  <c r="AM2" i="8"/>
  <c r="AN2" i="8" s="1"/>
  <c r="AJ2" i="8"/>
  <c r="AA2" i="8"/>
  <c r="AB2" i="8" s="1"/>
  <c r="X2" i="8"/>
  <c r="O2" i="8"/>
  <c r="P2" i="8" s="1"/>
  <c r="L2" i="8"/>
  <c r="HA1" i="8"/>
  <c r="GQ1" i="8"/>
  <c r="GG1" i="8"/>
  <c r="FW1" i="8"/>
  <c r="FL1" i="8"/>
  <c r="EZ1" i="8"/>
  <c r="EN1" i="8"/>
  <c r="EB1" i="8"/>
  <c r="DP1" i="8"/>
  <c r="DD1" i="8"/>
  <c r="CR1" i="8"/>
  <c r="CF1" i="8"/>
  <c r="BT1" i="8"/>
  <c r="BH1" i="8"/>
  <c r="AV1" i="8"/>
  <c r="AJ1" i="8"/>
  <c r="X1" i="8"/>
  <c r="L1" i="8"/>
  <c r="P119" i="5"/>
  <c r="O119" i="5"/>
  <c r="CR118" i="5"/>
  <c r="CN118" i="5"/>
  <c r="CM118" i="5"/>
  <c r="BU118" i="5"/>
  <c r="BT118" i="5"/>
  <c r="P118" i="5"/>
  <c r="O118" i="5"/>
  <c r="CR117" i="5"/>
  <c r="CN117" i="5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GI115" i="5" s="1"/>
  <c r="CR115" i="5"/>
  <c r="CN115" i="5"/>
  <c r="CM115" i="5"/>
  <c r="BY115" i="5"/>
  <c r="BU115" i="5"/>
  <c r="BT115" i="5"/>
  <c r="P115" i="5"/>
  <c r="O115" i="5"/>
  <c r="GI114" i="5"/>
  <c r="GE114" i="5"/>
  <c r="GD114" i="5"/>
  <c r="CR114" i="5"/>
  <c r="CN114" i="5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R112" i="5"/>
  <c r="CN112" i="5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I110" i="5" s="1"/>
  <c r="GD110" i="5"/>
  <c r="CN110" i="5"/>
  <c r="CR110" i="5" s="1"/>
  <c r="CM110" i="5"/>
  <c r="BY110" i="5"/>
  <c r="BU110" i="5"/>
  <c r="BT110" i="5"/>
  <c r="P110" i="5"/>
  <c r="O110" i="5"/>
  <c r="GE109" i="5"/>
  <c r="GD109" i="5"/>
  <c r="CR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M108" i="5"/>
  <c r="AI108" i="5"/>
  <c r="AH108" i="5"/>
  <c r="P108" i="5"/>
  <c r="O108" i="5"/>
  <c r="GE107" i="5"/>
  <c r="GD107" i="5"/>
  <c r="CN107" i="5"/>
  <c r="CM107" i="5"/>
  <c r="BY107" i="5"/>
  <c r="BU107" i="5"/>
  <c r="BT107" i="5"/>
  <c r="BF107" i="5"/>
  <c r="BB107" i="5"/>
  <c r="BA107" i="5"/>
  <c r="AI107" i="5"/>
  <c r="AH107" i="5"/>
  <c r="P107" i="5"/>
  <c r="O107" i="5"/>
  <c r="GE106" i="5"/>
  <c r="GD106" i="5"/>
  <c r="CR106" i="5"/>
  <c r="CN106" i="5"/>
  <c r="CM106" i="5"/>
  <c r="BY106" i="5"/>
  <c r="BU106" i="5"/>
  <c r="BT106" i="5"/>
  <c r="BB106" i="5"/>
  <c r="BA106" i="5"/>
  <c r="AI106" i="5"/>
  <c r="AH106" i="5"/>
  <c r="P106" i="5"/>
  <c r="O106" i="5"/>
  <c r="GI105" i="5"/>
  <c r="GE105" i="5"/>
  <c r="GD105" i="5"/>
  <c r="CR105" i="5"/>
  <c r="CN105" i="5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R104" i="5"/>
  <c r="CN104" i="5"/>
  <c r="CM104" i="5"/>
  <c r="BU104" i="5"/>
  <c r="BT104" i="5"/>
  <c r="BB104" i="5"/>
  <c r="BF104" i="5" s="1"/>
  <c r="BA104" i="5"/>
  <c r="AM104" i="5"/>
  <c r="AI104" i="5"/>
  <c r="AH104" i="5"/>
  <c r="P104" i="5"/>
  <c r="O104" i="5"/>
  <c r="HO103" i="5"/>
  <c r="HN103" i="5"/>
  <c r="HS103" i="5" s="1"/>
  <c r="GI103" i="5"/>
  <c r="GE103" i="5"/>
  <c r="GD103" i="5"/>
  <c r="CN103" i="5"/>
  <c r="CM103" i="5"/>
  <c r="BU103" i="5"/>
  <c r="BY103" i="5" s="1"/>
  <c r="BT103" i="5"/>
  <c r="BF103" i="5"/>
  <c r="BB103" i="5"/>
  <c r="BA103" i="5"/>
  <c r="AI103" i="5"/>
  <c r="AH103" i="5"/>
  <c r="P103" i="5"/>
  <c r="O103" i="5"/>
  <c r="HS102" i="5"/>
  <c r="HO102" i="5"/>
  <c r="HN102" i="5"/>
  <c r="GW102" i="5"/>
  <c r="GV102" i="5"/>
  <c r="GE102" i="5"/>
  <c r="GD102" i="5"/>
  <c r="CR102" i="5"/>
  <c r="CN102" i="5"/>
  <c r="CM102" i="5"/>
  <c r="BU102" i="5"/>
  <c r="BT102" i="5"/>
  <c r="BB102" i="5"/>
  <c r="BF102" i="5" s="1"/>
  <c r="BA102" i="5"/>
  <c r="AM102" i="5"/>
  <c r="AI102" i="5"/>
  <c r="AH102" i="5"/>
  <c r="P102" i="5"/>
  <c r="O102" i="5"/>
  <c r="HO101" i="5"/>
  <c r="HN101" i="5"/>
  <c r="HS101" i="5" s="1"/>
  <c r="HA101" i="5"/>
  <c r="GW101" i="5"/>
  <c r="GV101" i="5"/>
  <c r="GI101" i="5"/>
  <c r="GE101" i="5"/>
  <c r="GD101" i="5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HA100" i="5"/>
  <c r="GW100" i="5"/>
  <c r="GV100" i="5"/>
  <c r="GI100" i="5"/>
  <c r="GE100" i="5"/>
  <c r="GD100" i="5"/>
  <c r="CR100" i="5"/>
  <c r="CN100" i="5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R99" i="5"/>
  <c r="CN99" i="5"/>
  <c r="CM99" i="5"/>
  <c r="BU99" i="5"/>
  <c r="BT99" i="5"/>
  <c r="BF99" i="5"/>
  <c r="BB99" i="5"/>
  <c r="BA99" i="5"/>
  <c r="AM99" i="5"/>
  <c r="AI99" i="5"/>
  <c r="AH99" i="5"/>
  <c r="P99" i="5"/>
  <c r="O99" i="5"/>
  <c r="HO98" i="5"/>
  <c r="HN98" i="5"/>
  <c r="HA98" i="5"/>
  <c r="GW98" i="5"/>
  <c r="GV98" i="5"/>
  <c r="GI98" i="5"/>
  <c r="GE98" i="5"/>
  <c r="GD98" i="5"/>
  <c r="CN98" i="5"/>
  <c r="CM98" i="5"/>
  <c r="BY98" i="5"/>
  <c r="BU98" i="5"/>
  <c r="BT98" i="5"/>
  <c r="BB98" i="5"/>
  <c r="BA98" i="5"/>
  <c r="AI98" i="5"/>
  <c r="AM98" i="5" s="1"/>
  <c r="AH98" i="5"/>
  <c r="P98" i="5"/>
  <c r="O98" i="5"/>
  <c r="HO97" i="5"/>
  <c r="HN97" i="5"/>
  <c r="GW97" i="5"/>
  <c r="GV97" i="5"/>
  <c r="GE97" i="5"/>
  <c r="GD97" i="5"/>
  <c r="CR97" i="5"/>
  <c r="CN97" i="5"/>
  <c r="CM97" i="5"/>
  <c r="BU97" i="5"/>
  <c r="BT97" i="5"/>
  <c r="BF97" i="5"/>
  <c r="BB97" i="5"/>
  <c r="BA97" i="5"/>
  <c r="AM97" i="5"/>
  <c r="AI97" i="5"/>
  <c r="AH97" i="5"/>
  <c r="P97" i="5"/>
  <c r="O97" i="5"/>
  <c r="HS96" i="5"/>
  <c r="HO96" i="5"/>
  <c r="HN96" i="5"/>
  <c r="GW96" i="5"/>
  <c r="GV96" i="5"/>
  <c r="GE96" i="5"/>
  <c r="GD96" i="5"/>
  <c r="CN96" i="5"/>
  <c r="CR96" i="5" s="1"/>
  <c r="CM96" i="5"/>
  <c r="BU96" i="5"/>
  <c r="BT96" i="5"/>
  <c r="BB96" i="5"/>
  <c r="BA96" i="5"/>
  <c r="AM96" i="5"/>
  <c r="AI96" i="5"/>
  <c r="AH96" i="5"/>
  <c r="P96" i="5"/>
  <c r="O96" i="5"/>
  <c r="HO95" i="5"/>
  <c r="HN95" i="5"/>
  <c r="GW95" i="5"/>
  <c r="GV95" i="5"/>
  <c r="HA95" i="5" s="1"/>
  <c r="GI95" i="5"/>
  <c r="GE95" i="5"/>
  <c r="GD95" i="5"/>
  <c r="CN95" i="5"/>
  <c r="CR95" i="5" s="1"/>
  <c r="CM95" i="5"/>
  <c r="BU95" i="5"/>
  <c r="BY95" i="5" s="1"/>
  <c r="BT95" i="5"/>
  <c r="BF95" i="5"/>
  <c r="BB95" i="5"/>
  <c r="BA95" i="5"/>
  <c r="AI95" i="5"/>
  <c r="AH95" i="5"/>
  <c r="R95" i="5"/>
  <c r="P95" i="5"/>
  <c r="O95" i="5"/>
  <c r="HO94" i="5"/>
  <c r="HS94" i="5" s="1"/>
  <c r="HN94" i="5"/>
  <c r="HA94" i="5"/>
  <c r="GW94" i="5"/>
  <c r="GV94" i="5"/>
  <c r="GE94" i="5"/>
  <c r="GD94" i="5"/>
  <c r="CR94" i="5"/>
  <c r="CN94" i="5"/>
  <c r="CM94" i="5"/>
  <c r="BY94" i="5"/>
  <c r="BU94" i="5"/>
  <c r="BT94" i="5"/>
  <c r="BB94" i="5"/>
  <c r="BF94" i="5" s="1"/>
  <c r="BA94" i="5"/>
  <c r="AM94" i="5"/>
  <c r="AI94" i="5"/>
  <c r="AH94" i="5"/>
  <c r="P94" i="5"/>
  <c r="O94" i="5"/>
  <c r="HO93" i="5"/>
  <c r="HN93" i="5"/>
  <c r="HA93" i="5"/>
  <c r="GW93" i="5"/>
  <c r="GV93" i="5"/>
  <c r="GI93" i="5"/>
  <c r="GE93" i="5"/>
  <c r="GD93" i="5"/>
  <c r="CN93" i="5"/>
  <c r="CM93" i="5"/>
  <c r="BU93" i="5"/>
  <c r="BT93" i="5"/>
  <c r="BY93" i="5" s="1"/>
  <c r="BB93" i="5"/>
  <c r="BA93" i="5"/>
  <c r="AI93" i="5"/>
  <c r="AM93" i="5" s="1"/>
  <c r="AH93" i="5"/>
  <c r="P93" i="5"/>
  <c r="O93" i="5"/>
  <c r="HS92" i="5"/>
  <c r="HO92" i="5"/>
  <c r="HN92" i="5"/>
  <c r="GW92" i="5"/>
  <c r="GV92" i="5"/>
  <c r="GE92" i="5"/>
  <c r="GI92" i="5" s="1"/>
  <c r="GD92" i="5"/>
  <c r="CN92" i="5"/>
  <c r="CM92" i="5"/>
  <c r="CR92" i="5" s="1"/>
  <c r="BU92" i="5"/>
  <c r="BT92" i="5"/>
  <c r="BF92" i="5"/>
  <c r="BB92" i="5"/>
  <c r="BA92" i="5"/>
  <c r="AM92" i="5"/>
  <c r="AI92" i="5"/>
  <c r="AH92" i="5"/>
  <c r="P92" i="5"/>
  <c r="O92" i="5"/>
  <c r="HS91" i="5"/>
  <c r="HO91" i="5"/>
  <c r="HN91" i="5"/>
  <c r="HA91" i="5"/>
  <c r="GW91" i="5"/>
  <c r="GV91" i="5"/>
  <c r="GE91" i="5"/>
  <c r="GD91" i="5"/>
  <c r="CR91" i="5"/>
  <c r="CN91" i="5"/>
  <c r="CM91" i="5"/>
  <c r="BY91" i="5"/>
  <c r="BU91" i="5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CO90" i="5" s="1"/>
  <c r="BY90" i="5"/>
  <c r="BU90" i="5"/>
  <c r="BT90" i="5"/>
  <c r="BF90" i="5"/>
  <c r="BB90" i="5"/>
  <c r="BA90" i="5"/>
  <c r="AM90" i="5"/>
  <c r="AI90" i="5"/>
  <c r="AH90" i="5"/>
  <c r="P90" i="5"/>
  <c r="O90" i="5"/>
  <c r="HS89" i="5"/>
  <c r="HO89" i="5"/>
  <c r="HN89" i="5"/>
  <c r="GW89" i="5"/>
  <c r="GV89" i="5"/>
  <c r="GE89" i="5"/>
  <c r="GD89" i="5"/>
  <c r="DK89" i="5"/>
  <c r="DG89" i="5"/>
  <c r="DF89" i="5"/>
  <c r="CN89" i="5"/>
  <c r="CM89" i="5"/>
  <c r="BY89" i="5"/>
  <c r="BU89" i="5"/>
  <c r="BT89" i="5"/>
  <c r="BB89" i="5"/>
  <c r="BA89" i="5"/>
  <c r="AI89" i="5"/>
  <c r="AH89" i="5"/>
  <c r="P89" i="5"/>
  <c r="O89" i="5"/>
  <c r="HO88" i="5"/>
  <c r="HN88" i="5"/>
  <c r="HS88" i="5" s="1"/>
  <c r="GW88" i="5"/>
  <c r="GV88" i="5"/>
  <c r="GE88" i="5"/>
  <c r="GD88" i="5"/>
  <c r="DG88" i="5"/>
  <c r="DF88" i="5"/>
  <c r="CN88" i="5"/>
  <c r="CM88" i="5"/>
  <c r="BY88" i="5"/>
  <c r="BU88" i="5"/>
  <c r="BT88" i="5"/>
  <c r="BF88" i="5"/>
  <c r="BB88" i="5"/>
  <c r="BA88" i="5"/>
  <c r="AI88" i="5"/>
  <c r="AH88" i="5"/>
  <c r="P88" i="5"/>
  <c r="O88" i="5"/>
  <c r="IG87" i="5"/>
  <c r="IF87" i="5"/>
  <c r="HO87" i="5"/>
  <c r="HN87" i="5"/>
  <c r="HS87" i="5" s="1"/>
  <c r="GW87" i="5"/>
  <c r="GV87" i="5"/>
  <c r="GI87" i="5"/>
  <c r="GE87" i="5"/>
  <c r="GD87" i="5"/>
  <c r="DG87" i="5"/>
  <c r="DF87" i="5"/>
  <c r="CN87" i="5"/>
  <c r="CR87" i="5" s="1"/>
  <c r="CM87" i="5"/>
  <c r="BU87" i="5"/>
  <c r="BT87" i="5"/>
  <c r="BB87" i="5"/>
  <c r="BA87" i="5"/>
  <c r="AI87" i="5"/>
  <c r="AM87" i="5" s="1"/>
  <c r="AH87" i="5"/>
  <c r="P87" i="5"/>
  <c r="O87" i="5"/>
  <c r="IG86" i="5"/>
  <c r="IF86" i="5"/>
  <c r="HO86" i="5"/>
  <c r="HN86" i="5"/>
  <c r="HA86" i="5"/>
  <c r="GW86" i="5"/>
  <c r="GV86" i="5"/>
  <c r="GI86" i="5"/>
  <c r="GE86" i="5"/>
  <c r="GD86" i="5"/>
  <c r="DG86" i="5"/>
  <c r="DF86" i="5"/>
  <c r="CR86" i="5"/>
  <c r="CN86" i="5"/>
  <c r="CM86" i="5"/>
  <c r="BY86" i="5"/>
  <c r="BU86" i="5"/>
  <c r="BT86" i="5"/>
  <c r="BB86" i="5"/>
  <c r="BA86" i="5"/>
  <c r="AM86" i="5"/>
  <c r="AI86" i="5"/>
  <c r="AH86" i="5"/>
  <c r="P86" i="5"/>
  <c r="O86" i="5"/>
  <c r="IG85" i="5"/>
  <c r="IF85" i="5"/>
  <c r="HO85" i="5"/>
  <c r="HN85" i="5"/>
  <c r="GW85" i="5"/>
  <c r="GV85" i="5"/>
  <c r="GE85" i="5"/>
  <c r="GD85" i="5"/>
  <c r="DK85" i="5"/>
  <c r="DG85" i="5"/>
  <c r="DF85" i="5"/>
  <c r="CR85" i="5"/>
  <c r="CN85" i="5"/>
  <c r="CM85" i="5"/>
  <c r="BU85" i="5"/>
  <c r="BT85" i="5"/>
  <c r="BB85" i="5"/>
  <c r="BA85" i="5"/>
  <c r="AI85" i="5"/>
  <c r="AH85" i="5"/>
  <c r="P85" i="5"/>
  <c r="O85" i="5"/>
  <c r="IG84" i="5"/>
  <c r="IF84" i="5"/>
  <c r="HS84" i="5"/>
  <c r="HO84" i="5"/>
  <c r="HN84" i="5"/>
  <c r="GW84" i="5"/>
  <c r="GV84" i="5"/>
  <c r="GE84" i="5"/>
  <c r="GD84" i="5"/>
  <c r="DZ84" i="5"/>
  <c r="DY84" i="5"/>
  <c r="ED84" i="5" s="1"/>
  <c r="DG84" i="5"/>
  <c r="DF84" i="5"/>
  <c r="DH84" i="5" s="1"/>
  <c r="CN84" i="5"/>
  <c r="CR84" i="5" s="1"/>
  <c r="CM84" i="5"/>
  <c r="BU84" i="5"/>
  <c r="BT84" i="5"/>
  <c r="BB84" i="5"/>
  <c r="BA84" i="5"/>
  <c r="AM84" i="5"/>
  <c r="AI84" i="5"/>
  <c r="AH84" i="5"/>
  <c r="P84" i="5"/>
  <c r="O84" i="5"/>
  <c r="IG83" i="5"/>
  <c r="IF83" i="5"/>
  <c r="HS83" i="5"/>
  <c r="HO83" i="5"/>
  <c r="HN83" i="5"/>
  <c r="HA83" i="5"/>
  <c r="GW83" i="5"/>
  <c r="GV83" i="5"/>
  <c r="GE83" i="5"/>
  <c r="GI83" i="5" s="1"/>
  <c r="GD83" i="5"/>
  <c r="DZ83" i="5"/>
  <c r="DY83" i="5"/>
  <c r="DK83" i="5"/>
  <c r="DG83" i="5"/>
  <c r="DF83" i="5"/>
  <c r="CR83" i="5"/>
  <c r="CN83" i="5"/>
  <c r="CM83" i="5"/>
  <c r="BU83" i="5"/>
  <c r="BY83" i="5" s="1"/>
  <c r="BT83" i="5"/>
  <c r="BB83" i="5"/>
  <c r="BA83" i="5"/>
  <c r="BF83" i="5" s="1"/>
  <c r="AI83" i="5"/>
  <c r="AH83" i="5"/>
  <c r="P83" i="5"/>
  <c r="O83" i="5"/>
  <c r="IH82" i="5"/>
  <c r="IG82" i="5"/>
  <c r="IF82" i="5"/>
  <c r="HO82" i="5"/>
  <c r="HN82" i="5"/>
  <c r="GW82" i="5"/>
  <c r="GV82" i="5"/>
  <c r="GI82" i="5"/>
  <c r="GE82" i="5"/>
  <c r="GD82" i="5"/>
  <c r="ED82" i="5"/>
  <c r="DZ82" i="5"/>
  <c r="DY82" i="5"/>
  <c r="DG82" i="5"/>
  <c r="DF82" i="5"/>
  <c r="CN82" i="5"/>
  <c r="CM82" i="5"/>
  <c r="BU82" i="5"/>
  <c r="BT82" i="5"/>
  <c r="BB82" i="5"/>
  <c r="BA82" i="5"/>
  <c r="AM82" i="5"/>
  <c r="AI82" i="5"/>
  <c r="AH82" i="5"/>
  <c r="P82" i="5"/>
  <c r="O82" i="5"/>
  <c r="IG81" i="5"/>
  <c r="IF81" i="5"/>
  <c r="HO81" i="5"/>
  <c r="HN81" i="5"/>
  <c r="HA81" i="5"/>
  <c r="GW81" i="5"/>
  <c r="GV81" i="5"/>
  <c r="GI81" i="5"/>
  <c r="GE81" i="5"/>
  <c r="GD81" i="5"/>
  <c r="DZ81" i="5"/>
  <c r="DY81" i="5"/>
  <c r="DK81" i="5"/>
  <c r="DG81" i="5"/>
  <c r="DF81" i="5"/>
  <c r="CR81" i="5"/>
  <c r="CN81" i="5"/>
  <c r="CM81" i="5"/>
  <c r="BY81" i="5"/>
  <c r="BU81" i="5"/>
  <c r="BT81" i="5"/>
  <c r="BF81" i="5"/>
  <c r="BG81" i="5" s="1"/>
  <c r="BB81" i="5"/>
  <c r="BA81" i="5"/>
  <c r="AI81" i="5"/>
  <c r="AH81" i="5"/>
  <c r="P81" i="5"/>
  <c r="O81" i="5"/>
  <c r="IG80" i="5"/>
  <c r="IF80" i="5"/>
  <c r="HO80" i="5"/>
  <c r="HN80" i="5"/>
  <c r="HS80" i="5" s="1"/>
  <c r="GW80" i="5"/>
  <c r="GV80" i="5"/>
  <c r="GE80" i="5"/>
  <c r="GD80" i="5"/>
  <c r="ED80" i="5"/>
  <c r="DZ80" i="5"/>
  <c r="DY80" i="5"/>
  <c r="DG80" i="5"/>
  <c r="DF80" i="5"/>
  <c r="CN80" i="5"/>
  <c r="CR80" i="5" s="1"/>
  <c r="CM80" i="5"/>
  <c r="BY80" i="5"/>
  <c r="BU80" i="5"/>
  <c r="BT80" i="5"/>
  <c r="BB80" i="5"/>
  <c r="BA80" i="5"/>
  <c r="AM80" i="5"/>
  <c r="AI80" i="5"/>
  <c r="AH80" i="5"/>
  <c r="P80" i="5"/>
  <c r="O80" i="5"/>
  <c r="IG79" i="5"/>
  <c r="IF79" i="5"/>
  <c r="HO79" i="5"/>
  <c r="HN79" i="5"/>
  <c r="HA79" i="5"/>
  <c r="GW79" i="5"/>
  <c r="GV79" i="5"/>
  <c r="GI79" i="5"/>
  <c r="GE79" i="5"/>
  <c r="GD79" i="5"/>
  <c r="DZ79" i="5"/>
  <c r="ED79" i="5" s="1"/>
  <c r="DY79" i="5"/>
  <c r="DK79" i="5"/>
  <c r="DG79" i="5"/>
  <c r="DF79" i="5"/>
  <c r="CN79" i="5"/>
  <c r="CM79" i="5"/>
  <c r="BU79" i="5"/>
  <c r="BT79" i="5"/>
  <c r="BF79" i="5"/>
  <c r="BB79" i="5"/>
  <c r="BA79" i="5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Y78" i="5"/>
  <c r="BU78" i="5"/>
  <c r="BT78" i="5"/>
  <c r="BB78" i="5"/>
  <c r="BF78" i="5" s="1"/>
  <c r="BA78" i="5"/>
  <c r="AM78" i="5"/>
  <c r="AI78" i="5"/>
  <c r="AH78" i="5"/>
  <c r="P78" i="5"/>
  <c r="O78" i="5"/>
  <c r="IG77" i="5"/>
  <c r="IF77" i="5"/>
  <c r="HS77" i="5"/>
  <c r="HO77" i="5"/>
  <c r="HN77" i="5"/>
  <c r="HA77" i="5"/>
  <c r="GW77" i="5"/>
  <c r="GV77" i="5"/>
  <c r="GI77" i="5"/>
  <c r="GE77" i="5"/>
  <c r="GD77" i="5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S76" i="5"/>
  <c r="HO76" i="5"/>
  <c r="HN76" i="5"/>
  <c r="GW76" i="5"/>
  <c r="GV76" i="5"/>
  <c r="GI76" i="5"/>
  <c r="GE76" i="5"/>
  <c r="GD76" i="5"/>
  <c r="DZ76" i="5"/>
  <c r="DY76" i="5"/>
  <c r="DG76" i="5"/>
  <c r="DK76" i="5" s="1"/>
  <c r="DF76" i="5"/>
  <c r="CR76" i="5"/>
  <c r="CN76" i="5"/>
  <c r="CM76" i="5"/>
  <c r="BY76" i="5"/>
  <c r="BU76" i="5"/>
  <c r="BT76" i="5"/>
  <c r="BB76" i="5"/>
  <c r="BA76" i="5"/>
  <c r="AM76" i="5"/>
  <c r="AI76" i="5"/>
  <c r="AH76" i="5"/>
  <c r="P76" i="5"/>
  <c r="O76" i="5"/>
  <c r="IG75" i="5"/>
  <c r="IF75" i="5"/>
  <c r="IH75" i="5" s="1"/>
  <c r="HO75" i="5"/>
  <c r="HN75" i="5"/>
  <c r="HA75" i="5"/>
  <c r="GW75" i="5"/>
  <c r="GV75" i="5"/>
  <c r="GE75" i="5"/>
  <c r="GD75" i="5"/>
  <c r="DZ75" i="5"/>
  <c r="DY75" i="5"/>
  <c r="DK75" i="5"/>
  <c r="DG75" i="5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S74" i="5"/>
  <c r="HO74" i="5"/>
  <c r="HN74" i="5"/>
  <c r="GW74" i="5"/>
  <c r="GV74" i="5"/>
  <c r="GE74" i="5"/>
  <c r="GD74" i="5"/>
  <c r="DZ74" i="5"/>
  <c r="ED74" i="5" s="1"/>
  <c r="DY74" i="5"/>
  <c r="DG74" i="5"/>
  <c r="DK74" i="5" s="1"/>
  <c r="DF74" i="5"/>
  <c r="CN74" i="5"/>
  <c r="CM74" i="5"/>
  <c r="BY74" i="5"/>
  <c r="BU74" i="5"/>
  <c r="BT74" i="5"/>
  <c r="BB74" i="5"/>
  <c r="BA74" i="5"/>
  <c r="BF74" i="5" s="1"/>
  <c r="AI74" i="5"/>
  <c r="AH74" i="5"/>
  <c r="P74" i="5"/>
  <c r="O74" i="5"/>
  <c r="IG73" i="5"/>
  <c r="IF73" i="5"/>
  <c r="HO73" i="5"/>
  <c r="HN73" i="5"/>
  <c r="GW73" i="5"/>
  <c r="HA73" i="5" s="1"/>
  <c r="GV73" i="5"/>
  <c r="GI73" i="5"/>
  <c r="GE73" i="5"/>
  <c r="GD73" i="5"/>
  <c r="DZ73" i="5"/>
  <c r="DY73" i="5"/>
  <c r="ED73" i="5" s="1"/>
  <c r="DK73" i="5"/>
  <c r="DG73" i="5"/>
  <c r="DF73" i="5"/>
  <c r="CN73" i="5"/>
  <c r="CM73" i="5"/>
  <c r="BU73" i="5"/>
  <c r="BT73" i="5"/>
  <c r="BB73" i="5"/>
  <c r="BF73" i="5" s="1"/>
  <c r="BA73" i="5"/>
  <c r="AM73" i="5"/>
  <c r="AI73" i="5"/>
  <c r="AH73" i="5"/>
  <c r="P73" i="5"/>
  <c r="O73" i="5"/>
  <c r="IG72" i="5"/>
  <c r="IF72" i="5"/>
  <c r="HS72" i="5"/>
  <c r="HO72" i="5"/>
  <c r="HN72" i="5"/>
  <c r="HA72" i="5"/>
  <c r="GW72" i="5"/>
  <c r="GV72" i="5"/>
  <c r="GE72" i="5"/>
  <c r="GD72" i="5"/>
  <c r="DZ72" i="5"/>
  <c r="ED72" i="5" s="1"/>
  <c r="DY72" i="5"/>
  <c r="DG72" i="5"/>
  <c r="DF72" i="5"/>
  <c r="CN72" i="5"/>
  <c r="CM72" i="5"/>
  <c r="BY72" i="5"/>
  <c r="BU72" i="5"/>
  <c r="BT72" i="5"/>
  <c r="BB72" i="5"/>
  <c r="BA72" i="5"/>
  <c r="BF72" i="5" s="1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K71" i="5"/>
  <c r="DI71" i="5"/>
  <c r="DG71" i="5"/>
  <c r="DF71" i="5"/>
  <c r="CR71" i="5"/>
  <c r="CN71" i="5"/>
  <c r="CM71" i="5"/>
  <c r="BU71" i="5"/>
  <c r="BT71" i="5"/>
  <c r="BV71" i="5" s="1"/>
  <c r="BB71" i="5"/>
  <c r="BF71" i="5" s="1"/>
  <c r="BA71" i="5"/>
  <c r="AM71" i="5"/>
  <c r="AI71" i="5"/>
  <c r="AH71" i="5"/>
  <c r="P71" i="5"/>
  <c r="O71" i="5"/>
  <c r="II70" i="5"/>
  <c r="IH70" i="5"/>
  <c r="IJ70" i="5" s="1"/>
  <c r="IN70" i="5" s="1"/>
  <c r="IP70" i="5" s="1"/>
  <c r="IG70" i="5"/>
  <c r="IF70" i="5"/>
  <c r="HS70" i="5"/>
  <c r="HO70" i="5"/>
  <c r="HN70" i="5"/>
  <c r="HA70" i="5"/>
  <c r="GW70" i="5"/>
  <c r="GV70" i="5"/>
  <c r="GE70" i="5"/>
  <c r="GD70" i="5"/>
  <c r="ES70" i="5"/>
  <c r="EW70" i="5" s="1"/>
  <c r="ER70" i="5"/>
  <c r="DZ70" i="5"/>
  <c r="DY70" i="5"/>
  <c r="DG70" i="5"/>
  <c r="DF70" i="5"/>
  <c r="CR70" i="5"/>
  <c r="CN70" i="5"/>
  <c r="CM70" i="5"/>
  <c r="BU70" i="5"/>
  <c r="BT70" i="5"/>
  <c r="BY70" i="5" s="1"/>
  <c r="BF70" i="5"/>
  <c r="BD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P69" i="5"/>
  <c r="FL69" i="5"/>
  <c r="FK69" i="5"/>
  <c r="EW69" i="5"/>
  <c r="ES69" i="5"/>
  <c r="ER69" i="5"/>
  <c r="DZ69" i="5"/>
  <c r="DY69" i="5"/>
  <c r="DG69" i="5"/>
  <c r="DK69" i="5" s="1"/>
  <c r="DF69" i="5"/>
  <c r="CN69" i="5"/>
  <c r="CM69" i="5"/>
  <c r="BU69" i="5"/>
  <c r="BT69" i="5"/>
  <c r="BF69" i="5"/>
  <c r="BB69" i="5"/>
  <c r="BA69" i="5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P68" i="5"/>
  <c r="FL68" i="5"/>
  <c r="FK68" i="5"/>
  <c r="ES68" i="5"/>
  <c r="ER68" i="5"/>
  <c r="ED68" i="5"/>
  <c r="DZ68" i="5"/>
  <c r="DY68" i="5"/>
  <c r="DK68" i="5"/>
  <c r="DG68" i="5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HA67" i="5" s="1"/>
  <c r="GE67" i="5"/>
  <c r="GI67" i="5" s="1"/>
  <c r="GD67" i="5"/>
  <c r="FP67" i="5"/>
  <c r="FL67" i="5"/>
  <c r="FK67" i="5"/>
  <c r="ES67" i="5"/>
  <c r="ER67" i="5"/>
  <c r="ED67" i="5"/>
  <c r="DZ67" i="5"/>
  <c r="DY67" i="5"/>
  <c r="DG67" i="5"/>
  <c r="DF67" i="5"/>
  <c r="DK67" i="5" s="1"/>
  <c r="CR67" i="5"/>
  <c r="CN67" i="5"/>
  <c r="CM67" i="5"/>
  <c r="BY67" i="5"/>
  <c r="BU67" i="5"/>
  <c r="BT67" i="5"/>
  <c r="BB67" i="5"/>
  <c r="BA67" i="5"/>
  <c r="BC67" i="5" s="1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GI66" i="5" s="1"/>
  <c r="FL66" i="5"/>
  <c r="FK66" i="5"/>
  <c r="ES66" i="5"/>
  <c r="EW66" i="5" s="1"/>
  <c r="ER66" i="5"/>
  <c r="DZ66" i="5"/>
  <c r="ED66" i="5" s="1"/>
  <c r="DY66" i="5"/>
  <c r="DG66" i="5"/>
  <c r="DF66" i="5"/>
  <c r="CR66" i="5"/>
  <c r="CN66" i="5"/>
  <c r="CM66" i="5"/>
  <c r="BU66" i="5"/>
  <c r="BT66" i="5"/>
  <c r="BY66" i="5" s="1"/>
  <c r="BF66" i="5"/>
  <c r="BB66" i="5"/>
  <c r="BA66" i="5"/>
  <c r="AM66" i="5"/>
  <c r="AI66" i="5"/>
  <c r="AH66" i="5"/>
  <c r="P66" i="5"/>
  <c r="O66" i="5"/>
  <c r="IG65" i="5"/>
  <c r="IF65" i="5"/>
  <c r="IH65" i="5" s="1"/>
  <c r="HO65" i="5"/>
  <c r="HN65" i="5"/>
  <c r="GW65" i="5"/>
  <c r="GV65" i="5"/>
  <c r="GE65" i="5"/>
  <c r="GD65" i="5"/>
  <c r="GI65" i="5" s="1"/>
  <c r="FP65" i="5"/>
  <c r="FL65" i="5"/>
  <c r="FK65" i="5"/>
  <c r="EW65" i="5"/>
  <c r="ES65" i="5"/>
  <c r="ER65" i="5"/>
  <c r="EB65" i="5"/>
  <c r="DZ65" i="5"/>
  <c r="DY65" i="5"/>
  <c r="DG65" i="5"/>
  <c r="DK65" i="5" s="1"/>
  <c r="DF65" i="5"/>
  <c r="CN65" i="5"/>
  <c r="CM65" i="5"/>
  <c r="CB65" i="5"/>
  <c r="CD65" i="5" s="1"/>
  <c r="BU65" i="5"/>
  <c r="BT65" i="5"/>
  <c r="BF65" i="5"/>
  <c r="BB65" i="5"/>
  <c r="BA65" i="5"/>
  <c r="AM65" i="5"/>
  <c r="AI65" i="5"/>
  <c r="AH65" i="5"/>
  <c r="R65" i="5"/>
  <c r="P65" i="5"/>
  <c r="O65" i="5"/>
  <c r="IG64" i="5"/>
  <c r="IF64" i="5"/>
  <c r="HO64" i="5"/>
  <c r="HN64" i="5"/>
  <c r="GW64" i="5"/>
  <c r="GV64" i="5"/>
  <c r="GE64" i="5"/>
  <c r="GD64" i="5"/>
  <c r="GI64" i="5" s="1"/>
  <c r="FP64" i="5"/>
  <c r="FL64" i="5"/>
  <c r="FK64" i="5"/>
  <c r="ES64" i="5"/>
  <c r="ER64" i="5"/>
  <c r="EW64" i="5" s="1"/>
  <c r="ED64" i="5"/>
  <c r="DZ64" i="5"/>
  <c r="DY64" i="5"/>
  <c r="DK64" i="5"/>
  <c r="DL64" i="5" s="1"/>
  <c r="DG64" i="5"/>
  <c r="DF64" i="5"/>
  <c r="CN64" i="5"/>
  <c r="CM64" i="5"/>
  <c r="BU64" i="5"/>
  <c r="BT64" i="5"/>
  <c r="BB64" i="5"/>
  <c r="BA64" i="5"/>
  <c r="AI64" i="5"/>
  <c r="AH64" i="5"/>
  <c r="P64" i="5"/>
  <c r="O64" i="5"/>
  <c r="IG63" i="5"/>
  <c r="IF63" i="5"/>
  <c r="HS63" i="5"/>
  <c r="HO63" i="5"/>
  <c r="HN63" i="5"/>
  <c r="GW63" i="5"/>
  <c r="GV63" i="5"/>
  <c r="GE63" i="5"/>
  <c r="GI63" i="5" s="1"/>
  <c r="GD63" i="5"/>
  <c r="FL63" i="5"/>
  <c r="FK63" i="5"/>
  <c r="FM63" i="5" s="1"/>
  <c r="ES63" i="5"/>
  <c r="EW63" i="5" s="1"/>
  <c r="ER63" i="5"/>
  <c r="ED63" i="5"/>
  <c r="DZ63" i="5"/>
  <c r="DY63" i="5"/>
  <c r="DK63" i="5"/>
  <c r="DG63" i="5"/>
  <c r="DF63" i="5"/>
  <c r="CR63" i="5"/>
  <c r="CN63" i="5"/>
  <c r="CM63" i="5"/>
  <c r="BY63" i="5"/>
  <c r="BU63" i="5"/>
  <c r="BT63" i="5"/>
  <c r="BB63" i="5"/>
  <c r="BA63" i="5"/>
  <c r="AI63" i="5"/>
  <c r="AH63" i="5"/>
  <c r="P63" i="5"/>
  <c r="O63" i="5"/>
  <c r="IG62" i="5"/>
  <c r="IF62" i="5"/>
  <c r="HO62" i="5"/>
  <c r="HN62" i="5"/>
  <c r="HA62" i="5"/>
  <c r="GW62" i="5"/>
  <c r="GV62" i="5"/>
  <c r="GE62" i="5"/>
  <c r="GD62" i="5"/>
  <c r="FL62" i="5"/>
  <c r="FK62" i="5"/>
  <c r="ES62" i="5"/>
  <c r="ER62" i="5"/>
  <c r="DZ62" i="5"/>
  <c r="DY62" i="5"/>
  <c r="DG62" i="5"/>
  <c r="DF62" i="5"/>
  <c r="DH62" i="5" s="1"/>
  <c r="CR62" i="5"/>
  <c r="CN62" i="5"/>
  <c r="CM62" i="5"/>
  <c r="BY62" i="5"/>
  <c r="BU62" i="5"/>
  <c r="BT62" i="5"/>
  <c r="BF62" i="5"/>
  <c r="BG62" i="5" s="1"/>
  <c r="BB62" i="5"/>
  <c r="BA62" i="5"/>
  <c r="AM62" i="5"/>
  <c r="AI62" i="5"/>
  <c r="AH62" i="5"/>
  <c r="P62" i="5"/>
  <c r="O62" i="5"/>
  <c r="IG61" i="5"/>
  <c r="IF61" i="5"/>
  <c r="HS61" i="5"/>
  <c r="HO61" i="5"/>
  <c r="HN61" i="5"/>
  <c r="HA61" i="5"/>
  <c r="GW61" i="5"/>
  <c r="GV61" i="5"/>
  <c r="GI61" i="5"/>
  <c r="GE61" i="5"/>
  <c r="GD61" i="5"/>
  <c r="FP61" i="5"/>
  <c r="FL61" i="5"/>
  <c r="FK61" i="5"/>
  <c r="EZ61" i="5"/>
  <c r="FB61" i="5" s="1"/>
  <c r="EW61" i="5"/>
  <c r="EX61" i="5" s="1"/>
  <c r="ES61" i="5"/>
  <c r="ER61" i="5"/>
  <c r="DZ61" i="5"/>
  <c r="DY61" i="5"/>
  <c r="DG61" i="5"/>
  <c r="DF61" i="5"/>
  <c r="CN61" i="5"/>
  <c r="CM61" i="5"/>
  <c r="BU61" i="5"/>
  <c r="BT61" i="5"/>
  <c r="BF61" i="5"/>
  <c r="BB61" i="5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P60" i="5"/>
  <c r="FL60" i="5"/>
  <c r="FK60" i="5"/>
  <c r="EW60" i="5"/>
  <c r="ES60" i="5"/>
  <c r="ER60" i="5"/>
  <c r="ED60" i="5"/>
  <c r="DZ60" i="5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Y59" i="5" s="1"/>
  <c r="GV59" i="5"/>
  <c r="GE59" i="5"/>
  <c r="GI59" i="5" s="1"/>
  <c r="GD59" i="5"/>
  <c r="FL59" i="5"/>
  <c r="FK59" i="5"/>
  <c r="ES59" i="5"/>
  <c r="EW59" i="5" s="1"/>
  <c r="ER59" i="5"/>
  <c r="ED59" i="5"/>
  <c r="DZ59" i="5"/>
  <c r="DY59" i="5"/>
  <c r="DK59" i="5"/>
  <c r="DG59" i="5"/>
  <c r="DF59" i="5"/>
  <c r="CR59" i="5"/>
  <c r="CN59" i="5"/>
  <c r="CM59" i="5"/>
  <c r="BY59" i="5"/>
  <c r="BU59" i="5"/>
  <c r="BT59" i="5"/>
  <c r="BB59" i="5"/>
  <c r="BA59" i="5"/>
  <c r="AI59" i="5"/>
  <c r="AH59" i="5"/>
  <c r="P59" i="5"/>
  <c r="O59" i="5"/>
  <c r="IG58" i="5"/>
  <c r="IF58" i="5"/>
  <c r="IH58" i="5" s="1"/>
  <c r="HO58" i="5"/>
  <c r="HN58" i="5"/>
  <c r="HA58" i="5"/>
  <c r="GW58" i="5"/>
  <c r="GV58" i="5"/>
  <c r="GE58" i="5"/>
  <c r="GD58" i="5"/>
  <c r="FL58" i="5"/>
  <c r="FK58" i="5"/>
  <c r="ES58" i="5"/>
  <c r="ER58" i="5"/>
  <c r="DZ58" i="5"/>
  <c r="DY58" i="5"/>
  <c r="DI58" i="5"/>
  <c r="DG58" i="5"/>
  <c r="DF58" i="5"/>
  <c r="CR58" i="5"/>
  <c r="CN58" i="5"/>
  <c r="CM58" i="5"/>
  <c r="BY58" i="5"/>
  <c r="BU58" i="5"/>
  <c r="BT58" i="5"/>
  <c r="BF58" i="5"/>
  <c r="BG58" i="5" s="1"/>
  <c r="BB58" i="5"/>
  <c r="BA58" i="5"/>
  <c r="AM58" i="5"/>
  <c r="AI58" i="5"/>
  <c r="AH58" i="5"/>
  <c r="U58" i="5"/>
  <c r="P58" i="5"/>
  <c r="O58" i="5"/>
  <c r="IG57" i="5"/>
  <c r="IF57" i="5"/>
  <c r="HS57" i="5"/>
  <c r="HO57" i="5"/>
  <c r="HN57" i="5"/>
  <c r="HA57" i="5"/>
  <c r="GW57" i="5"/>
  <c r="GV57" i="5"/>
  <c r="GI57" i="5"/>
  <c r="GE57" i="5"/>
  <c r="GD57" i="5"/>
  <c r="FP57" i="5"/>
  <c r="FL57" i="5"/>
  <c r="FK57" i="5"/>
  <c r="FM57" i="5" s="1"/>
  <c r="EW57" i="5"/>
  <c r="ES57" i="5"/>
  <c r="ER57" i="5"/>
  <c r="DZ57" i="5"/>
  <c r="DY57" i="5"/>
  <c r="DG57" i="5"/>
  <c r="DF57" i="5"/>
  <c r="CN57" i="5"/>
  <c r="CM57" i="5"/>
  <c r="BV57" i="5"/>
  <c r="BU57" i="5"/>
  <c r="BT57" i="5"/>
  <c r="BF57" i="5"/>
  <c r="BB57" i="5"/>
  <c r="BA57" i="5"/>
  <c r="AM57" i="5"/>
  <c r="AI57" i="5"/>
  <c r="AH57" i="5"/>
  <c r="P57" i="5"/>
  <c r="O57" i="5"/>
  <c r="IG56" i="5"/>
  <c r="IF56" i="5"/>
  <c r="HS56" i="5"/>
  <c r="HO56" i="5"/>
  <c r="HN56" i="5"/>
  <c r="GW56" i="5"/>
  <c r="GV56" i="5"/>
  <c r="GE56" i="5"/>
  <c r="GD56" i="5"/>
  <c r="FP56" i="5"/>
  <c r="FN56" i="5"/>
  <c r="FL56" i="5"/>
  <c r="FK56" i="5"/>
  <c r="EW56" i="5"/>
  <c r="ES56" i="5"/>
  <c r="ER56" i="5"/>
  <c r="ED56" i="5"/>
  <c r="DZ56" i="5"/>
  <c r="DY56" i="5"/>
  <c r="DK56" i="5"/>
  <c r="DG56" i="5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HA55" i="5" s="1"/>
  <c r="GE55" i="5"/>
  <c r="GI55" i="5" s="1"/>
  <c r="GD55" i="5"/>
  <c r="FP55" i="5"/>
  <c r="FL55" i="5"/>
  <c r="FK55" i="5"/>
  <c r="ES55" i="5"/>
  <c r="ER55" i="5"/>
  <c r="ED55" i="5"/>
  <c r="DZ55" i="5"/>
  <c r="DY55" i="5"/>
  <c r="DK55" i="5"/>
  <c r="DG55" i="5"/>
  <c r="DF55" i="5"/>
  <c r="CR55" i="5"/>
  <c r="CN55" i="5"/>
  <c r="CM55" i="5"/>
  <c r="BY55" i="5"/>
  <c r="BU55" i="5"/>
  <c r="BT55" i="5"/>
  <c r="BB55" i="5"/>
  <c r="BA55" i="5"/>
  <c r="AI55" i="5"/>
  <c r="AH55" i="5"/>
  <c r="P55" i="5"/>
  <c r="O55" i="5"/>
  <c r="IG54" i="5"/>
  <c r="IF54" i="5"/>
  <c r="HO54" i="5"/>
  <c r="HN54" i="5"/>
  <c r="HA54" i="5"/>
  <c r="GW54" i="5"/>
  <c r="GV54" i="5"/>
  <c r="GE54" i="5"/>
  <c r="GD54" i="5"/>
  <c r="FL54" i="5"/>
  <c r="FK54" i="5"/>
  <c r="FM54" i="5" s="1"/>
  <c r="ES54" i="5"/>
  <c r="ER54" i="5"/>
  <c r="DZ54" i="5"/>
  <c r="DY54" i="5"/>
  <c r="DG54" i="5"/>
  <c r="DK54" i="5" s="1"/>
  <c r="DF54" i="5"/>
  <c r="CR54" i="5"/>
  <c r="CN54" i="5"/>
  <c r="CM54" i="5"/>
  <c r="BY54" i="5"/>
  <c r="BV54" i="5"/>
  <c r="BU54" i="5"/>
  <c r="BT54" i="5"/>
  <c r="BF54" i="5"/>
  <c r="BB54" i="5"/>
  <c r="BA54" i="5"/>
  <c r="AM54" i="5"/>
  <c r="AI54" i="5"/>
  <c r="AH54" i="5"/>
  <c r="P54" i="5"/>
  <c r="O54" i="5"/>
  <c r="IG53" i="5"/>
  <c r="IF53" i="5"/>
  <c r="HS53" i="5"/>
  <c r="HO53" i="5"/>
  <c r="HN53" i="5"/>
  <c r="HA53" i="5"/>
  <c r="GW53" i="5"/>
  <c r="GV53" i="5"/>
  <c r="GI53" i="5"/>
  <c r="GE53" i="5"/>
  <c r="GD53" i="5"/>
  <c r="FP53" i="5"/>
  <c r="FL53" i="5"/>
  <c r="FK53" i="5"/>
  <c r="EW53" i="5"/>
  <c r="ES53" i="5"/>
  <c r="ER53" i="5"/>
  <c r="DZ53" i="5"/>
  <c r="DY53" i="5"/>
  <c r="DG53" i="5"/>
  <c r="DF53" i="5"/>
  <c r="CN53" i="5"/>
  <c r="CM53" i="5"/>
  <c r="BU53" i="5"/>
  <c r="BT53" i="5"/>
  <c r="BF53" i="5"/>
  <c r="BC53" i="5"/>
  <c r="BB53" i="5"/>
  <c r="BA53" i="5"/>
  <c r="AM53" i="5"/>
  <c r="AI53" i="5"/>
  <c r="AH53" i="5"/>
  <c r="R53" i="5"/>
  <c r="P53" i="5"/>
  <c r="O53" i="5"/>
  <c r="IH52" i="5"/>
  <c r="IG52" i="5"/>
  <c r="IF52" i="5"/>
  <c r="HS52" i="5"/>
  <c r="HO52" i="5"/>
  <c r="HN52" i="5"/>
  <c r="HA52" i="5"/>
  <c r="GW52" i="5"/>
  <c r="GV52" i="5"/>
  <c r="GE52" i="5"/>
  <c r="GD52" i="5"/>
  <c r="FP52" i="5"/>
  <c r="FL52" i="5"/>
  <c r="FK52" i="5"/>
  <c r="EW52" i="5"/>
  <c r="ES52" i="5"/>
  <c r="ER52" i="5"/>
  <c r="ED52" i="5"/>
  <c r="DZ52" i="5"/>
  <c r="DY52" i="5"/>
  <c r="DK52" i="5"/>
  <c r="DG52" i="5"/>
  <c r="DF52" i="5"/>
  <c r="CN52" i="5"/>
  <c r="CM52" i="5"/>
  <c r="BU52" i="5"/>
  <c r="BT52" i="5"/>
  <c r="BB52" i="5"/>
  <c r="BA52" i="5"/>
  <c r="BC52" i="5" s="1"/>
  <c r="AI52" i="5"/>
  <c r="AH52" i="5"/>
  <c r="P52" i="5"/>
  <c r="O52" i="5"/>
  <c r="IG51" i="5"/>
  <c r="IF51" i="5"/>
  <c r="HP51" i="5"/>
  <c r="HO51" i="5"/>
  <c r="HQ51" i="5" s="1"/>
  <c r="HN51" i="5"/>
  <c r="GW51" i="5"/>
  <c r="GV51" i="5"/>
  <c r="GE51" i="5"/>
  <c r="GD51" i="5"/>
  <c r="FL51" i="5"/>
  <c r="FP51" i="5" s="1"/>
  <c r="FK51" i="5"/>
  <c r="ES51" i="5"/>
  <c r="EW51" i="5" s="1"/>
  <c r="ER51" i="5"/>
  <c r="ED51" i="5"/>
  <c r="DZ51" i="5"/>
  <c r="DY51" i="5"/>
  <c r="DK51" i="5"/>
  <c r="DG51" i="5"/>
  <c r="DF51" i="5"/>
  <c r="CR51" i="5"/>
  <c r="CN51" i="5"/>
  <c r="CM51" i="5"/>
  <c r="BY51" i="5"/>
  <c r="BU51" i="5"/>
  <c r="BT51" i="5"/>
  <c r="BB51" i="5"/>
  <c r="BA51" i="5"/>
  <c r="BC51" i="5" s="1"/>
  <c r="AI51" i="5"/>
  <c r="AH51" i="5"/>
  <c r="P51" i="5"/>
  <c r="O51" i="5"/>
  <c r="IG50" i="5"/>
  <c r="IF50" i="5"/>
  <c r="IH50" i="5" s="1"/>
  <c r="HO50" i="5"/>
  <c r="HN50" i="5"/>
  <c r="HS50" i="5" s="1"/>
  <c r="GW50" i="5"/>
  <c r="GV50" i="5"/>
  <c r="GI50" i="5"/>
  <c r="GE50" i="5"/>
  <c r="GD50" i="5"/>
  <c r="FP50" i="5"/>
  <c r="FL50" i="5"/>
  <c r="FK50" i="5"/>
  <c r="ES50" i="5"/>
  <c r="ER50" i="5"/>
  <c r="DZ50" i="5"/>
  <c r="DY50" i="5"/>
  <c r="DG50" i="5"/>
  <c r="DK50" i="5" s="1"/>
  <c r="DF50" i="5"/>
  <c r="CR50" i="5"/>
  <c r="CN50" i="5"/>
  <c r="CM50" i="5"/>
  <c r="BU50" i="5"/>
  <c r="BT50" i="5"/>
  <c r="BV50" i="5" s="1"/>
  <c r="BB50" i="5"/>
  <c r="BA50" i="5"/>
  <c r="AM50" i="5"/>
  <c r="AI50" i="5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W49" i="5"/>
  <c r="ES49" i="5"/>
  <c r="ER49" i="5"/>
  <c r="ED49" i="5"/>
  <c r="DZ49" i="5"/>
  <c r="DY49" i="5"/>
  <c r="DG49" i="5"/>
  <c r="DF49" i="5"/>
  <c r="CN49" i="5"/>
  <c r="CM49" i="5"/>
  <c r="BU49" i="5"/>
  <c r="BY49" i="5" s="1"/>
  <c r="BT49" i="5"/>
  <c r="BG49" i="5"/>
  <c r="BF49" i="5"/>
  <c r="BB49" i="5"/>
  <c r="BA49" i="5"/>
  <c r="AI49" i="5"/>
  <c r="AM49" i="5" s="1"/>
  <c r="AH49" i="5"/>
  <c r="P49" i="5"/>
  <c r="O49" i="5"/>
  <c r="IG48" i="5"/>
  <c r="IF48" i="5"/>
  <c r="IH48" i="5" s="1"/>
  <c r="HO48" i="5"/>
  <c r="HS48" i="5" s="1"/>
  <c r="HN48" i="5"/>
  <c r="HA48" i="5"/>
  <c r="GW48" i="5"/>
  <c r="GV48" i="5"/>
  <c r="GE48" i="5"/>
  <c r="GD48" i="5"/>
  <c r="FL48" i="5"/>
  <c r="FP48" i="5" s="1"/>
  <c r="FK48" i="5"/>
  <c r="EW48" i="5"/>
  <c r="EU48" i="5"/>
  <c r="ES48" i="5"/>
  <c r="ER48" i="5"/>
  <c r="DZ48" i="5"/>
  <c r="DY48" i="5"/>
  <c r="DK48" i="5"/>
  <c r="DG48" i="5"/>
  <c r="DF48" i="5"/>
  <c r="CR48" i="5"/>
  <c r="CN48" i="5"/>
  <c r="CM48" i="5"/>
  <c r="BU48" i="5"/>
  <c r="BY48" i="5" s="1"/>
  <c r="BT48" i="5"/>
  <c r="BF48" i="5"/>
  <c r="BD48" i="5"/>
  <c r="BC48" i="5"/>
  <c r="BB48" i="5"/>
  <c r="BA48" i="5"/>
  <c r="AM48" i="5"/>
  <c r="AI48" i="5"/>
  <c r="AH48" i="5"/>
  <c r="P48" i="5"/>
  <c r="R48" i="5" s="1"/>
  <c r="O48" i="5"/>
  <c r="IG47" i="5"/>
  <c r="IF47" i="5"/>
  <c r="HS47" i="5"/>
  <c r="HO47" i="5"/>
  <c r="HN47" i="5"/>
  <c r="GW47" i="5"/>
  <c r="GV47" i="5"/>
  <c r="GE47" i="5"/>
  <c r="GD47" i="5"/>
  <c r="GI47" i="5" s="1"/>
  <c r="FP47" i="5"/>
  <c r="FL47" i="5"/>
  <c r="FK47" i="5"/>
  <c r="EW47" i="5"/>
  <c r="EX47" i="5" s="1"/>
  <c r="ES47" i="5"/>
  <c r="ER47" i="5"/>
  <c r="DZ47" i="5"/>
  <c r="ED47" i="5" s="1"/>
  <c r="DY47" i="5"/>
  <c r="DK47" i="5"/>
  <c r="DG47" i="5"/>
  <c r="DF47" i="5"/>
  <c r="CU47" i="5"/>
  <c r="CW47" i="5" s="1"/>
  <c r="CN47" i="5"/>
  <c r="CM47" i="5"/>
  <c r="BU47" i="5"/>
  <c r="BT47" i="5"/>
  <c r="BB47" i="5"/>
  <c r="BA47" i="5"/>
  <c r="AI47" i="5"/>
  <c r="AH47" i="5"/>
  <c r="R47" i="5"/>
  <c r="P47" i="5"/>
  <c r="O47" i="5"/>
  <c r="IG46" i="5"/>
  <c r="IF46" i="5"/>
  <c r="IH46" i="5" s="1"/>
  <c r="HO46" i="5"/>
  <c r="HQ46" i="5" s="1"/>
  <c r="HN46" i="5"/>
  <c r="GW46" i="5"/>
  <c r="GV46" i="5"/>
  <c r="GE46" i="5"/>
  <c r="GD46" i="5"/>
  <c r="FP46" i="5"/>
  <c r="FL46" i="5"/>
  <c r="FK46" i="5"/>
  <c r="EW46" i="5"/>
  <c r="EU46" i="5"/>
  <c r="ET46" i="5"/>
  <c r="EV46" i="5" s="1"/>
  <c r="ES46" i="5"/>
  <c r="ER46" i="5"/>
  <c r="ED46" i="5"/>
  <c r="DZ46" i="5"/>
  <c r="DY46" i="5"/>
  <c r="DK46" i="5"/>
  <c r="DL46" i="5" s="1"/>
  <c r="DG46" i="5"/>
  <c r="DF46" i="5"/>
  <c r="CN46" i="5"/>
  <c r="CR46" i="5" s="1"/>
  <c r="CM46" i="5"/>
  <c r="BY46" i="5"/>
  <c r="BU46" i="5"/>
  <c r="BT46" i="5"/>
  <c r="BB46" i="5"/>
  <c r="BA46" i="5"/>
  <c r="AI46" i="5"/>
  <c r="AK46" i="5" s="1"/>
  <c r="AH46" i="5"/>
  <c r="P46" i="5"/>
  <c r="O46" i="5"/>
  <c r="IG45" i="5"/>
  <c r="IF45" i="5"/>
  <c r="IH45" i="5" s="1"/>
  <c r="HO45" i="5"/>
  <c r="HQ45" i="5" s="1"/>
  <c r="HN45" i="5"/>
  <c r="GW45" i="5"/>
  <c r="GV45" i="5"/>
  <c r="GE45" i="5"/>
  <c r="GI45" i="5" s="1"/>
  <c r="GD45" i="5"/>
  <c r="FL45" i="5"/>
  <c r="FK45" i="5"/>
  <c r="FM45" i="5" s="1"/>
  <c r="ES45" i="5"/>
  <c r="ER45" i="5"/>
  <c r="ED45" i="5"/>
  <c r="DZ45" i="5"/>
  <c r="EB45" i="5" s="1"/>
  <c r="DY45" i="5"/>
  <c r="DK45" i="5"/>
  <c r="DG45" i="5"/>
  <c r="DF45" i="5"/>
  <c r="CR45" i="5"/>
  <c r="CQ45" i="5"/>
  <c r="CP45" i="5"/>
  <c r="CN45" i="5"/>
  <c r="CM45" i="5"/>
  <c r="CO45" i="5" s="1"/>
  <c r="BY45" i="5"/>
  <c r="BU45" i="5"/>
  <c r="BT45" i="5"/>
  <c r="BG45" i="5"/>
  <c r="BB45" i="5"/>
  <c r="BF45" i="5" s="1"/>
  <c r="BA45" i="5"/>
  <c r="AM45" i="5"/>
  <c r="AI45" i="5"/>
  <c r="AH45" i="5"/>
  <c r="P45" i="5"/>
  <c r="O45" i="5"/>
  <c r="IG44" i="5"/>
  <c r="IF44" i="5"/>
  <c r="HS44" i="5"/>
  <c r="HO44" i="5"/>
  <c r="HN44" i="5"/>
  <c r="HC44" i="5"/>
  <c r="HE44" i="5" s="1"/>
  <c r="HA44" i="5"/>
  <c r="GW44" i="5"/>
  <c r="GV44" i="5"/>
  <c r="GE44" i="5"/>
  <c r="GG44" i="5" s="1"/>
  <c r="GD44" i="5"/>
  <c r="GI44" i="5" s="1"/>
  <c r="FL44" i="5"/>
  <c r="FK44" i="5"/>
  <c r="ES44" i="5"/>
  <c r="EW44" i="5" s="1"/>
  <c r="ER44" i="5"/>
  <c r="DZ44" i="5"/>
  <c r="DY44" i="5"/>
  <c r="DG44" i="5"/>
  <c r="DF44" i="5"/>
  <c r="CO44" i="5"/>
  <c r="CQ44" i="5" s="1"/>
  <c r="CN44" i="5"/>
  <c r="CP44" i="5" s="1"/>
  <c r="CM44" i="5"/>
  <c r="CR44" i="5" s="1"/>
  <c r="BW44" i="5"/>
  <c r="BU44" i="5"/>
  <c r="BY44" i="5" s="1"/>
  <c r="BT44" i="5"/>
  <c r="BF44" i="5"/>
  <c r="BD44" i="5"/>
  <c r="BC44" i="5"/>
  <c r="BE44" i="5" s="1"/>
  <c r="BJ44" i="5" s="1"/>
  <c r="BL44" i="5" s="1"/>
  <c r="BB44" i="5"/>
  <c r="BA44" i="5"/>
  <c r="AM44" i="5"/>
  <c r="AI44" i="5"/>
  <c r="AH44" i="5"/>
  <c r="P44" i="5"/>
  <c r="O44" i="5"/>
  <c r="IH43" i="5"/>
  <c r="IG43" i="5"/>
  <c r="IF43" i="5"/>
  <c r="HS43" i="5"/>
  <c r="HO43" i="5"/>
  <c r="HN43" i="5"/>
  <c r="HC43" i="5"/>
  <c r="HE43" i="5" s="1"/>
  <c r="HA43" i="5"/>
  <c r="GY43" i="5"/>
  <c r="GW43" i="5"/>
  <c r="GV43" i="5"/>
  <c r="GI43" i="5"/>
  <c r="GF43" i="5"/>
  <c r="GE43" i="5"/>
  <c r="GD43" i="5"/>
  <c r="FP43" i="5"/>
  <c r="FL43" i="5"/>
  <c r="FK43" i="5"/>
  <c r="EW43" i="5"/>
  <c r="ES43" i="5"/>
  <c r="EU43" i="5" s="1"/>
  <c r="ER43" i="5"/>
  <c r="DZ43" i="5"/>
  <c r="ED43" i="5" s="1"/>
  <c r="DY43" i="5"/>
  <c r="DK43" i="5"/>
  <c r="DG43" i="5"/>
  <c r="DF43" i="5"/>
  <c r="CN43" i="5"/>
  <c r="CM43" i="5"/>
  <c r="BU43" i="5"/>
  <c r="BT43" i="5"/>
  <c r="BB43" i="5"/>
  <c r="BD43" i="5" s="1"/>
  <c r="BA43" i="5"/>
  <c r="AI43" i="5"/>
  <c r="AH43" i="5"/>
  <c r="R43" i="5"/>
  <c r="P43" i="5"/>
  <c r="O43" i="5"/>
  <c r="IG42" i="5"/>
  <c r="IF42" i="5"/>
  <c r="HO42" i="5"/>
  <c r="HN42" i="5"/>
  <c r="GW42" i="5"/>
  <c r="GV42" i="5"/>
  <c r="HA42" i="5" s="1"/>
  <c r="GE42" i="5"/>
  <c r="GD42" i="5"/>
  <c r="FP42" i="5"/>
  <c r="FL42" i="5"/>
  <c r="FK42" i="5"/>
  <c r="EW42" i="5"/>
  <c r="ET42" i="5"/>
  <c r="ES42" i="5"/>
  <c r="ER42" i="5"/>
  <c r="ED42" i="5"/>
  <c r="DZ42" i="5"/>
  <c r="DY42" i="5"/>
  <c r="DN42" i="5"/>
  <c r="DP42" i="5" s="1"/>
  <c r="DL42" i="5"/>
  <c r="DK42" i="5"/>
  <c r="DG42" i="5"/>
  <c r="DI42" i="5" s="1"/>
  <c r="DF42" i="5"/>
  <c r="CN42" i="5"/>
  <c r="CR42" i="5" s="1"/>
  <c r="CM42" i="5"/>
  <c r="BY42" i="5"/>
  <c r="BU42" i="5"/>
  <c r="BT42" i="5"/>
  <c r="BB42" i="5"/>
  <c r="BA42" i="5"/>
  <c r="BC42" i="5" s="1"/>
  <c r="AI42" i="5"/>
  <c r="AH42" i="5"/>
  <c r="P42" i="5"/>
  <c r="R42" i="5" s="1"/>
  <c r="O42" i="5"/>
  <c r="IG41" i="5"/>
  <c r="IF41" i="5"/>
  <c r="HO41" i="5"/>
  <c r="HN41" i="5"/>
  <c r="GW41" i="5"/>
  <c r="GV41" i="5"/>
  <c r="GE41" i="5"/>
  <c r="GI41" i="5" s="1"/>
  <c r="GD41" i="5"/>
  <c r="FL41" i="5"/>
  <c r="FK41" i="5"/>
  <c r="ES41" i="5"/>
  <c r="ER41" i="5"/>
  <c r="ED41" i="5"/>
  <c r="DZ41" i="5"/>
  <c r="DY41" i="5"/>
  <c r="DK41" i="5"/>
  <c r="DG41" i="5"/>
  <c r="DF41" i="5"/>
  <c r="CR41" i="5"/>
  <c r="CP41" i="5"/>
  <c r="CN41" i="5"/>
  <c r="CM41" i="5"/>
  <c r="CO41" i="5" s="1"/>
  <c r="BY41" i="5"/>
  <c r="BU41" i="5"/>
  <c r="BT41" i="5"/>
  <c r="BG41" i="5"/>
  <c r="BB41" i="5"/>
  <c r="BF41" i="5" s="1"/>
  <c r="BA41" i="5"/>
  <c r="AM41" i="5"/>
  <c r="AI41" i="5"/>
  <c r="AH41" i="5"/>
  <c r="P41" i="5"/>
  <c r="O41" i="5"/>
  <c r="IG40" i="5"/>
  <c r="IF40" i="5"/>
  <c r="IH40" i="5" s="1"/>
  <c r="HS40" i="5"/>
  <c r="HO40" i="5"/>
  <c r="HN40" i="5"/>
  <c r="HA40" i="5"/>
  <c r="GW40" i="5"/>
  <c r="GV40" i="5"/>
  <c r="GK40" i="5"/>
  <c r="GM40" i="5" s="1"/>
  <c r="GE40" i="5"/>
  <c r="GD40" i="5"/>
  <c r="GI40" i="5" s="1"/>
  <c r="FL40" i="5"/>
  <c r="FK40" i="5"/>
  <c r="ES40" i="5"/>
  <c r="EW40" i="5" s="1"/>
  <c r="EX40" i="5" s="1"/>
  <c r="ER40" i="5"/>
  <c r="DZ40" i="5"/>
  <c r="DY40" i="5"/>
  <c r="DG40" i="5"/>
  <c r="DF40" i="5"/>
  <c r="CN40" i="5"/>
  <c r="CP40" i="5" s="1"/>
  <c r="CM40" i="5"/>
  <c r="BW40" i="5"/>
  <c r="BV40" i="5"/>
  <c r="BU40" i="5"/>
  <c r="BY40" i="5" s="1"/>
  <c r="BT40" i="5"/>
  <c r="BF40" i="5"/>
  <c r="BD40" i="5"/>
  <c r="BC40" i="5"/>
  <c r="BE40" i="5" s="1"/>
  <c r="BJ40" i="5" s="1"/>
  <c r="BL40" i="5" s="1"/>
  <c r="BB40" i="5"/>
  <c r="BA40" i="5"/>
  <c r="AM40" i="5"/>
  <c r="AI40" i="5"/>
  <c r="AH40" i="5"/>
  <c r="R40" i="5"/>
  <c r="P40" i="5"/>
  <c r="O40" i="5"/>
  <c r="IH39" i="5"/>
  <c r="IG39" i="5"/>
  <c r="IF39" i="5"/>
  <c r="HS39" i="5"/>
  <c r="HO39" i="5"/>
  <c r="HN39" i="5"/>
  <c r="HC39" i="5"/>
  <c r="HE39" i="5" s="1"/>
  <c r="HA39" i="5"/>
  <c r="GY39" i="5"/>
  <c r="GW39" i="5"/>
  <c r="GV39" i="5"/>
  <c r="GI39" i="5"/>
  <c r="GE39" i="5"/>
  <c r="GD39" i="5"/>
  <c r="FP39" i="5"/>
  <c r="FL39" i="5"/>
  <c r="FK39" i="5"/>
  <c r="EW39" i="5"/>
  <c r="ES39" i="5"/>
  <c r="EU39" i="5" s="1"/>
  <c r="ER39" i="5"/>
  <c r="DZ39" i="5"/>
  <c r="ED39" i="5" s="1"/>
  <c r="DY39" i="5"/>
  <c r="EA39" i="5" s="1"/>
  <c r="DK39" i="5"/>
  <c r="DG39" i="5"/>
  <c r="DF39" i="5"/>
  <c r="CN39" i="5"/>
  <c r="CM39" i="5"/>
  <c r="CO39" i="5" s="1"/>
  <c r="BU39" i="5"/>
  <c r="BT39" i="5"/>
  <c r="BB39" i="5"/>
  <c r="BD39" i="5" s="1"/>
  <c r="BA39" i="5"/>
  <c r="AI39" i="5"/>
  <c r="AH39" i="5"/>
  <c r="R39" i="5"/>
  <c r="P39" i="5"/>
  <c r="O39" i="5"/>
  <c r="IG38" i="5"/>
  <c r="II38" i="5" s="1"/>
  <c r="IF38" i="5"/>
  <c r="HO38" i="5"/>
  <c r="HN38" i="5"/>
  <c r="GW38" i="5"/>
  <c r="GY38" i="5" s="1"/>
  <c r="GV38" i="5"/>
  <c r="GE38" i="5"/>
  <c r="GD38" i="5"/>
  <c r="FP38" i="5"/>
  <c r="FL38" i="5"/>
  <c r="FN38" i="5" s="1"/>
  <c r="FK38" i="5"/>
  <c r="EW38" i="5"/>
  <c r="ES38" i="5"/>
  <c r="ER38" i="5"/>
  <c r="ED38" i="5"/>
  <c r="DZ38" i="5"/>
  <c r="DY38" i="5"/>
  <c r="DK38" i="5"/>
  <c r="DG38" i="5"/>
  <c r="DI38" i="5" s="1"/>
  <c r="DF38" i="5"/>
  <c r="CN38" i="5"/>
  <c r="CR38" i="5" s="1"/>
  <c r="CM38" i="5"/>
  <c r="CO38" i="5" s="1"/>
  <c r="BY38" i="5"/>
  <c r="BU38" i="5"/>
  <c r="BT38" i="5"/>
  <c r="BB38" i="5"/>
  <c r="BA38" i="5"/>
  <c r="BC38" i="5" s="1"/>
  <c r="AI38" i="5"/>
  <c r="AH38" i="5"/>
  <c r="P38" i="5"/>
  <c r="R38" i="5" s="1"/>
  <c r="O38" i="5"/>
  <c r="IG37" i="5"/>
  <c r="IF37" i="5"/>
  <c r="HO37" i="5"/>
  <c r="HN37" i="5"/>
  <c r="GW37" i="5"/>
  <c r="GV37" i="5"/>
  <c r="GE37" i="5"/>
  <c r="GI37" i="5" s="1"/>
  <c r="GD37" i="5"/>
  <c r="FL37" i="5"/>
  <c r="FK37" i="5"/>
  <c r="ET37" i="5"/>
  <c r="ES37" i="5"/>
  <c r="ER37" i="5"/>
  <c r="ED37" i="5"/>
  <c r="DZ37" i="5"/>
  <c r="DY37" i="5"/>
  <c r="DK37" i="5"/>
  <c r="DI37" i="5"/>
  <c r="DH37" i="5"/>
  <c r="DJ37" i="5" s="1"/>
  <c r="DO37" i="5" s="1"/>
  <c r="DQ37" i="5" s="1"/>
  <c r="DG37" i="5"/>
  <c r="DF37" i="5"/>
  <c r="CR37" i="5"/>
  <c r="CN37" i="5"/>
  <c r="CM37" i="5"/>
  <c r="BY37" i="5"/>
  <c r="BU37" i="5"/>
  <c r="BT37" i="5"/>
  <c r="BB37" i="5"/>
  <c r="BF37" i="5" s="1"/>
  <c r="BA37" i="5"/>
  <c r="BC37" i="5" s="1"/>
  <c r="AM37" i="5"/>
  <c r="AI37" i="5"/>
  <c r="AH37" i="5"/>
  <c r="P37" i="5"/>
  <c r="O37" i="5"/>
  <c r="IM36" i="5"/>
  <c r="IO36" i="5" s="1"/>
  <c r="IG36" i="5"/>
  <c r="II36" i="5" s="1"/>
  <c r="IF36" i="5"/>
  <c r="IH36" i="5" s="1"/>
  <c r="HS36" i="5"/>
  <c r="HO36" i="5"/>
  <c r="HN36" i="5"/>
  <c r="HC36" i="5"/>
  <c r="HE36" i="5" s="1"/>
  <c r="HA36" i="5"/>
  <c r="GW36" i="5"/>
  <c r="GY36" i="5" s="1"/>
  <c r="GV36" i="5"/>
  <c r="GE36" i="5"/>
  <c r="GD36" i="5"/>
  <c r="GI36" i="5" s="1"/>
  <c r="FL36" i="5"/>
  <c r="FK36" i="5"/>
  <c r="EZ36" i="5"/>
  <c r="FB36" i="5" s="1"/>
  <c r="EX36" i="5"/>
  <c r="ES36" i="5"/>
  <c r="EW36" i="5" s="1"/>
  <c r="ER36" i="5"/>
  <c r="DZ36" i="5"/>
  <c r="DY36" i="5"/>
  <c r="DG36" i="5"/>
  <c r="DF36" i="5"/>
  <c r="CN36" i="5"/>
  <c r="CM36" i="5"/>
  <c r="BV36" i="5"/>
  <c r="BU36" i="5"/>
  <c r="BT36" i="5"/>
  <c r="BF36" i="5"/>
  <c r="BC36" i="5"/>
  <c r="BB36" i="5"/>
  <c r="BA36" i="5"/>
  <c r="AM36" i="5"/>
  <c r="AI36" i="5"/>
  <c r="AH36" i="5"/>
  <c r="R36" i="5"/>
  <c r="P36" i="5"/>
  <c r="O36" i="5"/>
  <c r="IG35" i="5"/>
  <c r="IF35" i="5"/>
  <c r="HS35" i="5"/>
  <c r="HO35" i="5"/>
  <c r="HN35" i="5"/>
  <c r="GW35" i="5"/>
  <c r="GY35" i="5" s="1"/>
  <c r="GV35" i="5"/>
  <c r="GE35" i="5"/>
  <c r="GD35" i="5"/>
  <c r="FL35" i="5"/>
  <c r="FK35" i="5"/>
  <c r="FP35" i="5" s="1"/>
  <c r="EW35" i="5"/>
  <c r="ET35" i="5"/>
  <c r="ES35" i="5"/>
  <c r="ER35" i="5"/>
  <c r="ED35" i="5"/>
  <c r="DZ35" i="5"/>
  <c r="DY35" i="5"/>
  <c r="DN35" i="5"/>
  <c r="DP35" i="5" s="1"/>
  <c r="DG35" i="5"/>
  <c r="DK35" i="5" s="1"/>
  <c r="DF35" i="5"/>
  <c r="CN35" i="5"/>
  <c r="CM35" i="5"/>
  <c r="BW35" i="5"/>
  <c r="BU35" i="5"/>
  <c r="BY35" i="5" s="1"/>
  <c r="BT35" i="5"/>
  <c r="BF35" i="5"/>
  <c r="BB35" i="5"/>
  <c r="BA35" i="5"/>
  <c r="BC35" i="5" s="1"/>
  <c r="AM35" i="5"/>
  <c r="AI35" i="5"/>
  <c r="AH35" i="5"/>
  <c r="AJ35" i="5" s="1"/>
  <c r="P35" i="5"/>
  <c r="O35" i="5"/>
  <c r="JR34" i="5"/>
  <c r="JT34" i="5" s="1"/>
  <c r="JQ34" i="5"/>
  <c r="IH34" i="5"/>
  <c r="IG34" i="5"/>
  <c r="IF34" i="5"/>
  <c r="HO34" i="5"/>
  <c r="HN34" i="5"/>
  <c r="GW34" i="5"/>
  <c r="HA34" i="5" s="1"/>
  <c r="GV34" i="5"/>
  <c r="GI34" i="5"/>
  <c r="GE34" i="5"/>
  <c r="GD34" i="5"/>
  <c r="FL34" i="5"/>
  <c r="FK34" i="5"/>
  <c r="ES34" i="5"/>
  <c r="ER34" i="5"/>
  <c r="DZ34" i="5"/>
  <c r="DY34" i="5"/>
  <c r="DK34" i="5"/>
  <c r="DG34" i="5"/>
  <c r="DF34" i="5"/>
  <c r="CU34" i="5"/>
  <c r="CW34" i="5" s="1"/>
  <c r="CR34" i="5"/>
  <c r="CN34" i="5"/>
  <c r="CM34" i="5"/>
  <c r="CB34" i="5"/>
  <c r="CD34" i="5" s="1"/>
  <c r="BV34" i="5"/>
  <c r="BU34" i="5"/>
  <c r="BT34" i="5"/>
  <c r="BC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Y33" i="5" s="1"/>
  <c r="GV33" i="5"/>
  <c r="GE33" i="5"/>
  <c r="GD33" i="5"/>
  <c r="FP33" i="5"/>
  <c r="FL33" i="5"/>
  <c r="FK33" i="5"/>
  <c r="EZ33" i="5"/>
  <c r="FB33" i="5" s="1"/>
  <c r="EW33" i="5"/>
  <c r="ES33" i="5"/>
  <c r="ER33" i="5"/>
  <c r="ED33" i="5"/>
  <c r="DZ33" i="5"/>
  <c r="DY33" i="5"/>
  <c r="DG33" i="5"/>
  <c r="DF33" i="5"/>
  <c r="DH33" i="5" s="1"/>
  <c r="DJ33" i="5" s="1"/>
  <c r="DO33" i="5" s="1"/>
  <c r="DQ33" i="5" s="1"/>
  <c r="CO33" i="5"/>
  <c r="CN33" i="5"/>
  <c r="CM33" i="5"/>
  <c r="BY33" i="5"/>
  <c r="BU33" i="5"/>
  <c r="BT33" i="5"/>
  <c r="BB33" i="5"/>
  <c r="BA33" i="5"/>
  <c r="AI33" i="5"/>
  <c r="AH33" i="5"/>
  <c r="R33" i="5"/>
  <c r="P33" i="5"/>
  <c r="O33" i="5"/>
  <c r="JR32" i="5"/>
  <c r="JQ32" i="5"/>
  <c r="IH32" i="5"/>
  <c r="IG32" i="5"/>
  <c r="IF32" i="5"/>
  <c r="HS32" i="5"/>
  <c r="HO32" i="5"/>
  <c r="HN32" i="5"/>
  <c r="HA32" i="5"/>
  <c r="GW32" i="5"/>
  <c r="GV32" i="5"/>
  <c r="GI32" i="5"/>
  <c r="GE32" i="5"/>
  <c r="GD32" i="5"/>
  <c r="FL32" i="5"/>
  <c r="FK32" i="5"/>
  <c r="FM32" i="5" s="1"/>
  <c r="EU32" i="5"/>
  <c r="ES32" i="5"/>
  <c r="EW32" i="5" s="1"/>
  <c r="ER32" i="5"/>
  <c r="ED32" i="5"/>
  <c r="DZ32" i="5"/>
  <c r="DY32" i="5"/>
  <c r="DG32" i="5"/>
  <c r="DI32" i="5" s="1"/>
  <c r="DF32" i="5"/>
  <c r="CO32" i="5"/>
  <c r="CN32" i="5"/>
  <c r="CM32" i="5"/>
  <c r="CR32" i="5" s="1"/>
  <c r="BU32" i="5"/>
  <c r="BT32" i="5"/>
  <c r="BV32" i="5" s="1"/>
  <c r="BG32" i="5"/>
  <c r="BF32" i="5"/>
  <c r="BB32" i="5"/>
  <c r="BA32" i="5"/>
  <c r="AM32" i="5"/>
  <c r="AI32" i="5"/>
  <c r="AH32" i="5"/>
  <c r="P32" i="5"/>
  <c r="O32" i="5"/>
  <c r="JX31" i="5"/>
  <c r="JZ31" i="5" s="1"/>
  <c r="JR31" i="5"/>
  <c r="JT31" i="5" s="1"/>
  <c r="JQ31" i="5"/>
  <c r="IG31" i="5"/>
  <c r="IF31" i="5"/>
  <c r="HO31" i="5"/>
  <c r="HN31" i="5"/>
  <c r="HA31" i="5"/>
  <c r="GY31" i="5"/>
  <c r="GW31" i="5"/>
  <c r="GV31" i="5"/>
  <c r="GE31" i="5"/>
  <c r="GI31" i="5" s="1"/>
  <c r="GD31" i="5"/>
  <c r="FP31" i="5"/>
  <c r="FN31" i="5"/>
  <c r="FL31" i="5"/>
  <c r="FK31" i="5"/>
  <c r="FM31" i="5" s="1"/>
  <c r="FO31" i="5" s="1"/>
  <c r="ES31" i="5"/>
  <c r="ER31" i="5"/>
  <c r="DZ31" i="5"/>
  <c r="DY31" i="5"/>
  <c r="EA31" i="5" s="1"/>
  <c r="DK31" i="5"/>
  <c r="DG31" i="5"/>
  <c r="DF31" i="5"/>
  <c r="CP31" i="5"/>
  <c r="CO31" i="5"/>
  <c r="CN31" i="5"/>
  <c r="CM31" i="5"/>
  <c r="BY31" i="5"/>
  <c r="BU31" i="5"/>
  <c r="BT31" i="5"/>
  <c r="BC31" i="5"/>
  <c r="BB31" i="5"/>
  <c r="BA31" i="5"/>
  <c r="AI31" i="5"/>
  <c r="AH31" i="5"/>
  <c r="U31" i="5"/>
  <c r="P31" i="5"/>
  <c r="O31" i="5"/>
  <c r="JV30" i="5"/>
  <c r="JR30" i="5"/>
  <c r="JQ30" i="5"/>
  <c r="IG30" i="5"/>
  <c r="IF30" i="5"/>
  <c r="HS30" i="5"/>
  <c r="HO30" i="5"/>
  <c r="HN30" i="5"/>
  <c r="HA30" i="5"/>
  <c r="GW30" i="5"/>
  <c r="GY30" i="5" s="1"/>
  <c r="GV30" i="5"/>
  <c r="GE30" i="5"/>
  <c r="GD30" i="5"/>
  <c r="FL30" i="5"/>
  <c r="FK30" i="5"/>
  <c r="EW30" i="5"/>
  <c r="ES30" i="5"/>
  <c r="ER30" i="5"/>
  <c r="ED30" i="5"/>
  <c r="DZ30" i="5"/>
  <c r="DY30" i="5"/>
  <c r="DP30" i="5"/>
  <c r="DN30" i="5"/>
  <c r="DG30" i="5"/>
  <c r="DF30" i="5"/>
  <c r="CP30" i="5"/>
  <c r="CO30" i="5"/>
  <c r="CN30" i="5"/>
  <c r="CM30" i="5"/>
  <c r="CR30" i="5" s="1"/>
  <c r="BY30" i="5"/>
  <c r="BV30" i="5"/>
  <c r="BU30" i="5"/>
  <c r="BT30" i="5"/>
  <c r="BF30" i="5"/>
  <c r="BG30" i="5" s="1"/>
  <c r="BE30" i="5"/>
  <c r="BJ30" i="5" s="1"/>
  <c r="BL30" i="5" s="1"/>
  <c r="BB30" i="5"/>
  <c r="BD30" i="5" s="1"/>
  <c r="BA30" i="5"/>
  <c r="BC30" i="5" s="1"/>
  <c r="AI30" i="5"/>
  <c r="AH30" i="5"/>
  <c r="P30" i="5"/>
  <c r="O30" i="5"/>
  <c r="JT29" i="5"/>
  <c r="JR29" i="5"/>
  <c r="JQ29" i="5"/>
  <c r="IH29" i="5"/>
  <c r="IG29" i="5"/>
  <c r="II29" i="5" s="1"/>
  <c r="IF29" i="5"/>
  <c r="HO29" i="5"/>
  <c r="HN29" i="5"/>
  <c r="HA29" i="5"/>
  <c r="GW29" i="5"/>
  <c r="GV29" i="5"/>
  <c r="GI29" i="5"/>
  <c r="GE29" i="5"/>
  <c r="GD29" i="5"/>
  <c r="FL29" i="5"/>
  <c r="FK29" i="5"/>
  <c r="EU29" i="5"/>
  <c r="ET29" i="5"/>
  <c r="EV29" i="5" s="1"/>
  <c r="FA29" i="5" s="1"/>
  <c r="FC29" i="5" s="1"/>
  <c r="ES29" i="5"/>
  <c r="ER29" i="5"/>
  <c r="DZ29" i="5"/>
  <c r="ED29" i="5" s="1"/>
  <c r="DY29" i="5"/>
  <c r="DK29" i="5"/>
  <c r="DI29" i="5"/>
  <c r="DG29" i="5"/>
  <c r="DF29" i="5"/>
  <c r="CN29" i="5"/>
  <c r="CM29" i="5"/>
  <c r="CO29" i="5" s="1"/>
  <c r="BU29" i="5"/>
  <c r="BT29" i="5"/>
  <c r="BB29" i="5"/>
  <c r="BA29" i="5"/>
  <c r="AP29" i="5"/>
  <c r="AR29" i="5" s="1"/>
  <c r="AM29" i="5"/>
  <c r="AI29" i="5"/>
  <c r="AH29" i="5"/>
  <c r="P29" i="5"/>
  <c r="O29" i="5"/>
  <c r="JR28" i="5"/>
  <c r="JT28" i="5" s="1"/>
  <c r="JQ28" i="5"/>
  <c r="IG28" i="5"/>
  <c r="IF28" i="5"/>
  <c r="IH28" i="5" s="1"/>
  <c r="HO28" i="5"/>
  <c r="HN28" i="5"/>
  <c r="GY28" i="5"/>
  <c r="GW28" i="5"/>
  <c r="HA28" i="5" s="1"/>
  <c r="GV28" i="5"/>
  <c r="GE28" i="5"/>
  <c r="GD28" i="5"/>
  <c r="FM28" i="5"/>
  <c r="FL28" i="5"/>
  <c r="FK28" i="5"/>
  <c r="EW28" i="5"/>
  <c r="ES28" i="5"/>
  <c r="EU28" i="5" s="1"/>
  <c r="ER28" i="5"/>
  <c r="DZ28" i="5"/>
  <c r="DY28" i="5"/>
  <c r="EA28" i="5" s="1"/>
  <c r="DG28" i="5"/>
  <c r="DK28" i="5" s="1"/>
  <c r="DF28" i="5"/>
  <c r="CR28" i="5"/>
  <c r="CP28" i="5"/>
  <c r="CN28" i="5"/>
  <c r="CM28" i="5"/>
  <c r="BY28" i="5"/>
  <c r="BU28" i="5"/>
  <c r="BT28" i="5"/>
  <c r="BC28" i="5"/>
  <c r="BB28" i="5"/>
  <c r="BA28" i="5"/>
  <c r="AI28" i="5"/>
  <c r="AM28" i="5" s="1"/>
  <c r="AH28" i="5"/>
  <c r="P28" i="5"/>
  <c r="O28" i="5"/>
  <c r="KN27" i="5"/>
  <c r="KJ27" i="5"/>
  <c r="KI27" i="5"/>
  <c r="JV27" i="5"/>
  <c r="JR27" i="5"/>
  <c r="JQ27" i="5"/>
  <c r="IO27" i="5"/>
  <c r="IM27" i="5"/>
  <c r="IG27" i="5"/>
  <c r="IF27" i="5"/>
  <c r="HS27" i="5"/>
  <c r="HO27" i="5"/>
  <c r="HN27" i="5"/>
  <c r="GY27" i="5"/>
  <c r="GW27" i="5"/>
  <c r="GV27" i="5"/>
  <c r="GE27" i="5"/>
  <c r="GD27" i="5"/>
  <c r="FL27" i="5"/>
  <c r="FN27" i="5" s="1"/>
  <c r="FK27" i="5"/>
  <c r="ET27" i="5"/>
  <c r="ES27" i="5"/>
  <c r="ER27" i="5"/>
  <c r="ED27" i="5"/>
  <c r="DZ27" i="5"/>
  <c r="DY27" i="5"/>
  <c r="DG27" i="5"/>
  <c r="DF27" i="5"/>
  <c r="DH27" i="5" s="1"/>
  <c r="CN27" i="5"/>
  <c r="CM27" i="5"/>
  <c r="CB27" i="5"/>
  <c r="CD27" i="5" s="1"/>
  <c r="BY27" i="5"/>
  <c r="BU27" i="5"/>
  <c r="BT27" i="5"/>
  <c r="BV27" i="5" s="1"/>
  <c r="BB27" i="5"/>
  <c r="BA27" i="5"/>
  <c r="BC27" i="5" s="1"/>
  <c r="AM27" i="5"/>
  <c r="AI27" i="5"/>
  <c r="AH27" i="5"/>
  <c r="W27" i="5"/>
  <c r="Y27" i="5" s="1"/>
  <c r="P27" i="5"/>
  <c r="O27" i="5"/>
  <c r="LB26" i="5"/>
  <c r="LA26" i="5"/>
  <c r="KJ26" i="5"/>
  <c r="KI26" i="5"/>
  <c r="KN26" i="5" s="1"/>
  <c r="JV26" i="5"/>
  <c r="JT26" i="5"/>
  <c r="JR26" i="5"/>
  <c r="JQ26" i="5"/>
  <c r="IG26" i="5"/>
  <c r="IF26" i="5"/>
  <c r="IH26" i="5" s="1"/>
  <c r="HS26" i="5"/>
  <c r="HO26" i="5"/>
  <c r="HN26" i="5"/>
  <c r="GW26" i="5"/>
  <c r="GY26" i="5" s="1"/>
  <c r="GV26" i="5"/>
  <c r="GI26" i="5"/>
  <c r="GE26" i="5"/>
  <c r="GD26" i="5"/>
  <c r="FP26" i="5"/>
  <c r="FL26" i="5"/>
  <c r="FK26" i="5"/>
  <c r="ES26" i="5"/>
  <c r="EW26" i="5" s="1"/>
  <c r="ER26" i="5"/>
  <c r="ED26" i="5"/>
  <c r="DZ26" i="5"/>
  <c r="DY26" i="5"/>
  <c r="DN26" i="5"/>
  <c r="DP26" i="5" s="1"/>
  <c r="DG26" i="5"/>
  <c r="DF26" i="5"/>
  <c r="CN26" i="5"/>
  <c r="CR26" i="5" s="1"/>
  <c r="CM26" i="5"/>
  <c r="CO26" i="5" s="1"/>
  <c r="BY26" i="5"/>
  <c r="BU26" i="5"/>
  <c r="BT26" i="5"/>
  <c r="BC26" i="5"/>
  <c r="BB26" i="5"/>
  <c r="BA26" i="5"/>
  <c r="AM26" i="5"/>
  <c r="AI26" i="5"/>
  <c r="AH26" i="5"/>
  <c r="P26" i="5"/>
  <c r="R26" i="5" s="1"/>
  <c r="O26" i="5"/>
  <c r="LZ25" i="5"/>
  <c r="MB25" i="5" s="1"/>
  <c r="LT25" i="5"/>
  <c r="LS25" i="5"/>
  <c r="LC25" i="5"/>
  <c r="LB25" i="5"/>
  <c r="LA25" i="5"/>
  <c r="KP25" i="5"/>
  <c r="KR25" i="5" s="1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I25" i="5"/>
  <c r="GE25" i="5"/>
  <c r="GD25" i="5"/>
  <c r="FL25" i="5"/>
  <c r="FK25" i="5"/>
  <c r="FM25" i="5" s="1"/>
  <c r="EU25" i="5"/>
  <c r="ET25" i="5"/>
  <c r="ES25" i="5"/>
  <c r="EW25" i="5" s="1"/>
  <c r="ER25" i="5"/>
  <c r="DZ25" i="5"/>
  <c r="DY25" i="5"/>
  <c r="DG25" i="5"/>
  <c r="DF25" i="5"/>
  <c r="DH25" i="5" s="1"/>
  <c r="CR25" i="5"/>
  <c r="CN25" i="5"/>
  <c r="CM25" i="5"/>
  <c r="BU25" i="5"/>
  <c r="BT25" i="5"/>
  <c r="BV25" i="5" s="1"/>
  <c r="BB25" i="5"/>
  <c r="BA25" i="5"/>
  <c r="BC25" i="5" s="1"/>
  <c r="AP25" i="5"/>
  <c r="AR25" i="5" s="1"/>
  <c r="AM25" i="5"/>
  <c r="AI25" i="5"/>
  <c r="AH25" i="5"/>
  <c r="P25" i="5"/>
  <c r="O25" i="5"/>
  <c r="LT24" i="5"/>
  <c r="LS24" i="5"/>
  <c r="LF24" i="5"/>
  <c r="LD24" i="5"/>
  <c r="LB24" i="5"/>
  <c r="LA24" i="5"/>
  <c r="KN24" i="5"/>
  <c r="KJ24" i="5"/>
  <c r="KI24" i="5"/>
  <c r="JR24" i="5"/>
  <c r="JT24" i="5" s="1"/>
  <c r="JQ24" i="5"/>
  <c r="IH24" i="5"/>
  <c r="IG24" i="5"/>
  <c r="IF24" i="5"/>
  <c r="HO24" i="5"/>
  <c r="HN24" i="5"/>
  <c r="HA24" i="5"/>
  <c r="GW24" i="5"/>
  <c r="GV24" i="5"/>
  <c r="GX24" i="5" s="1"/>
  <c r="GI24" i="5"/>
  <c r="GE24" i="5"/>
  <c r="GD24" i="5"/>
  <c r="FL24" i="5"/>
  <c r="FP24" i="5" s="1"/>
  <c r="FK24" i="5"/>
  <c r="EW24" i="5"/>
  <c r="EX24" i="5" s="1"/>
  <c r="ES24" i="5"/>
  <c r="ER24" i="5"/>
  <c r="DZ24" i="5"/>
  <c r="DY24" i="5"/>
  <c r="EA24" i="5" s="1"/>
  <c r="DK24" i="5"/>
  <c r="DG24" i="5"/>
  <c r="DF24" i="5"/>
  <c r="CR24" i="5"/>
  <c r="CN24" i="5"/>
  <c r="CM24" i="5"/>
  <c r="CB24" i="5"/>
  <c r="CD24" i="5" s="1"/>
  <c r="BW24" i="5"/>
  <c r="BV24" i="5"/>
  <c r="BX24" i="5" s="1"/>
  <c r="CC24" i="5" s="1"/>
  <c r="CE24" i="5" s="1"/>
  <c r="BU24" i="5"/>
  <c r="BT24" i="5"/>
  <c r="BF24" i="5"/>
  <c r="BC24" i="5"/>
  <c r="BB24" i="5"/>
  <c r="BA24" i="5"/>
  <c r="AP24" i="5"/>
  <c r="AR24" i="5" s="1"/>
  <c r="AM24" i="5"/>
  <c r="AI24" i="5"/>
  <c r="AH24" i="5"/>
  <c r="P24" i="5"/>
  <c r="R24" i="5" s="1"/>
  <c r="O24" i="5"/>
  <c r="LX23" i="5"/>
  <c r="LT23" i="5"/>
  <c r="LS23" i="5"/>
  <c r="LB23" i="5"/>
  <c r="LA23" i="5"/>
  <c r="KJ23" i="5"/>
  <c r="KI23" i="5"/>
  <c r="JR23" i="5"/>
  <c r="JQ23" i="5"/>
  <c r="IG23" i="5"/>
  <c r="IF23" i="5"/>
  <c r="HS23" i="5"/>
  <c r="HO23" i="5"/>
  <c r="HN23" i="5"/>
  <c r="HC23" i="5"/>
  <c r="HE23" i="5" s="1"/>
  <c r="GW23" i="5"/>
  <c r="GY23" i="5" s="1"/>
  <c r="GV23" i="5"/>
  <c r="GE23" i="5"/>
  <c r="GD23" i="5"/>
  <c r="FP23" i="5"/>
  <c r="FN23" i="5"/>
  <c r="FM23" i="5"/>
  <c r="FO23" i="5" s="1"/>
  <c r="FT23" i="5" s="1"/>
  <c r="FV23" i="5" s="1"/>
  <c r="FL23" i="5"/>
  <c r="FK23" i="5"/>
  <c r="EW23" i="5"/>
  <c r="ES23" i="5"/>
  <c r="EU23" i="5" s="1"/>
  <c r="ER23" i="5"/>
  <c r="EA23" i="5"/>
  <c r="DZ23" i="5"/>
  <c r="DY23" i="5"/>
  <c r="DK23" i="5"/>
  <c r="DG23" i="5"/>
  <c r="DF23" i="5"/>
  <c r="CN23" i="5"/>
  <c r="CM23" i="5"/>
  <c r="CO23" i="5" s="1"/>
  <c r="BU23" i="5"/>
  <c r="BT23" i="5"/>
  <c r="BB23" i="5"/>
  <c r="BA23" i="5"/>
  <c r="AI23" i="5"/>
  <c r="AH23" i="5"/>
  <c r="AJ23" i="5" s="1"/>
  <c r="P23" i="5"/>
  <c r="O23" i="5"/>
  <c r="LZ22" i="5"/>
  <c r="MB22" i="5" s="1"/>
  <c r="LX22" i="5"/>
  <c r="LT22" i="5"/>
  <c r="LS22" i="5"/>
  <c r="LB22" i="5"/>
  <c r="LA22" i="5"/>
  <c r="KJ22" i="5"/>
  <c r="KI22" i="5"/>
  <c r="KN22" i="5" s="1"/>
  <c r="JV22" i="5"/>
  <c r="JT22" i="5"/>
  <c r="JR22" i="5"/>
  <c r="JQ22" i="5"/>
  <c r="IZ22" i="5"/>
  <c r="JB22" i="5" s="1"/>
  <c r="IY22" i="5"/>
  <c r="IG22" i="5"/>
  <c r="II22" i="5" s="1"/>
  <c r="IF22" i="5"/>
  <c r="IH22" i="5" s="1"/>
  <c r="HO22" i="5"/>
  <c r="HN22" i="5"/>
  <c r="HA22" i="5"/>
  <c r="GW22" i="5"/>
  <c r="GY22" i="5" s="1"/>
  <c r="GV22" i="5"/>
  <c r="GI22" i="5"/>
  <c r="GE22" i="5"/>
  <c r="GD22" i="5"/>
  <c r="FL22" i="5"/>
  <c r="FK22" i="5"/>
  <c r="FM22" i="5" s="1"/>
  <c r="EW22" i="5"/>
  <c r="EU22" i="5"/>
  <c r="ES22" i="5"/>
  <c r="ER22" i="5"/>
  <c r="ED22" i="5"/>
  <c r="EE22" i="5" s="1"/>
  <c r="DZ22" i="5"/>
  <c r="DY22" i="5"/>
  <c r="DH22" i="5"/>
  <c r="DG22" i="5"/>
  <c r="DF22" i="5"/>
  <c r="CR22" i="5"/>
  <c r="CN22" i="5"/>
  <c r="CM22" i="5"/>
  <c r="CB22" i="5"/>
  <c r="CD22" i="5" s="1"/>
  <c r="BY22" i="5"/>
  <c r="BU22" i="5"/>
  <c r="BT22" i="5"/>
  <c r="BC22" i="5"/>
  <c r="BB22" i="5"/>
  <c r="BA22" i="5"/>
  <c r="AM22" i="5"/>
  <c r="AI22" i="5"/>
  <c r="AH22" i="5"/>
  <c r="Q22" i="5"/>
  <c r="S22" i="5" s="1"/>
  <c r="P22" i="5"/>
  <c r="R22" i="5" s="1"/>
  <c r="O22" i="5"/>
  <c r="U22" i="5" s="1"/>
  <c r="LT21" i="5"/>
  <c r="LS21" i="5"/>
  <c r="LF21" i="5"/>
  <c r="LB21" i="5"/>
  <c r="LA21" i="5"/>
  <c r="KJ21" i="5"/>
  <c r="KI21" i="5"/>
  <c r="JR21" i="5"/>
  <c r="JQ21" i="5"/>
  <c r="IZ21" i="5"/>
  <c r="IY21" i="5"/>
  <c r="IJ21" i="5"/>
  <c r="IN21" i="5" s="1"/>
  <c r="IP21" i="5" s="1"/>
  <c r="II21" i="5"/>
  <c r="IH21" i="5"/>
  <c r="IG21" i="5"/>
  <c r="IF21" i="5"/>
  <c r="HS21" i="5"/>
  <c r="HQ21" i="5"/>
  <c r="HO21" i="5"/>
  <c r="HN21" i="5"/>
  <c r="HP21" i="5" s="1"/>
  <c r="GW21" i="5"/>
  <c r="GY21" i="5" s="1"/>
  <c r="GV21" i="5"/>
  <c r="GE21" i="5"/>
  <c r="GD21" i="5"/>
  <c r="FP21" i="5"/>
  <c r="FL21" i="5"/>
  <c r="FK21" i="5"/>
  <c r="ES21" i="5"/>
  <c r="ER21" i="5"/>
  <c r="DZ21" i="5"/>
  <c r="DY21" i="5"/>
  <c r="DN21" i="5"/>
  <c r="DP21" i="5" s="1"/>
  <c r="DL21" i="5"/>
  <c r="DK21" i="5"/>
  <c r="DG21" i="5"/>
  <c r="DF21" i="5"/>
  <c r="CN21" i="5"/>
  <c r="CM21" i="5"/>
  <c r="BY21" i="5"/>
  <c r="BU21" i="5"/>
  <c r="BT21" i="5"/>
  <c r="BG21" i="5"/>
  <c r="BF21" i="5"/>
  <c r="BB21" i="5"/>
  <c r="BA21" i="5"/>
  <c r="AP21" i="5"/>
  <c r="AR21" i="5" s="1"/>
  <c r="AI21" i="5"/>
  <c r="AM21" i="5" s="1"/>
  <c r="AH21" i="5"/>
  <c r="R21" i="5"/>
  <c r="P21" i="5"/>
  <c r="O21" i="5"/>
  <c r="LX20" i="5"/>
  <c r="LT20" i="5"/>
  <c r="LS20" i="5"/>
  <c r="LH20" i="5"/>
  <c r="LJ20" i="5" s="1"/>
  <c r="LC20" i="5"/>
  <c r="LB20" i="5"/>
  <c r="LA20" i="5"/>
  <c r="KJ20" i="5"/>
  <c r="KI20" i="5"/>
  <c r="JV20" i="5"/>
  <c r="JR20" i="5"/>
  <c r="JQ20" i="5"/>
  <c r="IZ20" i="5"/>
  <c r="JB20" i="5" s="1"/>
  <c r="IY20" i="5"/>
  <c r="IG20" i="5"/>
  <c r="IF20" i="5"/>
  <c r="IH20" i="5" s="1"/>
  <c r="HO20" i="5"/>
  <c r="HN20" i="5"/>
  <c r="GW20" i="5"/>
  <c r="GV20" i="5"/>
  <c r="GE20" i="5"/>
  <c r="GD20" i="5"/>
  <c r="FM20" i="5"/>
  <c r="FL20" i="5"/>
  <c r="FK20" i="5"/>
  <c r="ET20" i="5"/>
  <c r="ES20" i="5"/>
  <c r="ER20" i="5"/>
  <c r="ED20" i="5"/>
  <c r="DZ20" i="5"/>
  <c r="DY20" i="5"/>
  <c r="DN20" i="5"/>
  <c r="DP20" i="5" s="1"/>
  <c r="DK20" i="5"/>
  <c r="DI20" i="5"/>
  <c r="DH20" i="5"/>
  <c r="DJ20" i="5" s="1"/>
  <c r="DO20" i="5" s="1"/>
  <c r="DQ20" i="5" s="1"/>
  <c r="DG20" i="5"/>
  <c r="DF20" i="5"/>
  <c r="CR20" i="5"/>
  <c r="CQ20" i="5"/>
  <c r="CV20" i="5" s="1"/>
  <c r="CX20" i="5" s="1"/>
  <c r="CP20" i="5"/>
  <c r="CN20" i="5"/>
  <c r="CM20" i="5"/>
  <c r="CO20" i="5" s="1"/>
  <c r="BY20" i="5"/>
  <c r="BU20" i="5"/>
  <c r="BW20" i="5" s="1"/>
  <c r="BT20" i="5"/>
  <c r="BB20" i="5"/>
  <c r="BF20" i="5" s="1"/>
  <c r="BA20" i="5"/>
  <c r="AP20" i="5"/>
  <c r="AR20" i="5" s="1"/>
  <c r="AM20" i="5"/>
  <c r="AI20" i="5"/>
  <c r="AH20" i="5"/>
  <c r="W20" i="5"/>
  <c r="Y20" i="5" s="1"/>
  <c r="P20" i="5"/>
  <c r="O20" i="5"/>
  <c r="LT19" i="5"/>
  <c r="LS19" i="5"/>
  <c r="LH19" i="5"/>
  <c r="LJ19" i="5" s="1"/>
  <c r="LF19" i="5"/>
  <c r="LB19" i="5"/>
  <c r="LA19" i="5"/>
  <c r="LC19" i="5" s="1"/>
  <c r="KJ19" i="5"/>
  <c r="KI19" i="5"/>
  <c r="JR19" i="5"/>
  <c r="JQ19" i="5"/>
  <c r="IZ19" i="5"/>
  <c r="IY19" i="5"/>
  <c r="IG19" i="5"/>
  <c r="II19" i="5" s="1"/>
  <c r="IF19" i="5"/>
  <c r="HS19" i="5"/>
  <c r="HO19" i="5"/>
  <c r="HN19" i="5"/>
  <c r="HE19" i="5"/>
  <c r="HC19" i="5"/>
  <c r="GW19" i="5"/>
  <c r="HA19" i="5" s="1"/>
  <c r="GV19" i="5"/>
  <c r="GI19" i="5"/>
  <c r="GE19" i="5"/>
  <c r="GG19" i="5" s="1"/>
  <c r="GD19" i="5"/>
  <c r="FL19" i="5"/>
  <c r="FK19" i="5"/>
  <c r="ES19" i="5"/>
  <c r="ER19" i="5"/>
  <c r="DZ19" i="5"/>
  <c r="DY19" i="5"/>
  <c r="EA19" i="5" s="1"/>
  <c r="DG19" i="5"/>
  <c r="DF19" i="5"/>
  <c r="CO19" i="5"/>
  <c r="CN19" i="5"/>
  <c r="CM19" i="5"/>
  <c r="BV19" i="5"/>
  <c r="BU19" i="5"/>
  <c r="BT19" i="5"/>
  <c r="BF19" i="5"/>
  <c r="BG19" i="5" s="1"/>
  <c r="BC19" i="5"/>
  <c r="BB19" i="5"/>
  <c r="BA19" i="5"/>
  <c r="AM19" i="5"/>
  <c r="AI19" i="5"/>
  <c r="AH19" i="5"/>
  <c r="R19" i="5"/>
  <c r="P19" i="5"/>
  <c r="O19" i="5"/>
  <c r="Q19" i="5" s="1"/>
  <c r="S19" i="5" s="1"/>
  <c r="LX18" i="5"/>
  <c r="LT18" i="5"/>
  <c r="LS18" i="5"/>
  <c r="LH18" i="5"/>
  <c r="LJ18" i="5" s="1"/>
  <c r="LB18" i="5"/>
  <c r="LA18" i="5"/>
  <c r="KJ18" i="5"/>
  <c r="KI18" i="5"/>
  <c r="JV18" i="5"/>
  <c r="JT18" i="5"/>
  <c r="JR18" i="5"/>
  <c r="JQ18" i="5"/>
  <c r="JD18" i="5"/>
  <c r="IZ18" i="5"/>
  <c r="IY18" i="5"/>
  <c r="JA18" i="5" s="1"/>
  <c r="IM18" i="5"/>
  <c r="IO18" i="5" s="1"/>
  <c r="IG18" i="5"/>
  <c r="IF18" i="5"/>
  <c r="HS18" i="5"/>
  <c r="HP18" i="5"/>
  <c r="HO18" i="5"/>
  <c r="HN18" i="5"/>
  <c r="HA18" i="5"/>
  <c r="GY18" i="5"/>
  <c r="GW18" i="5"/>
  <c r="GV18" i="5"/>
  <c r="GI18" i="5"/>
  <c r="GE18" i="5"/>
  <c r="GD18" i="5"/>
  <c r="FL18" i="5"/>
  <c r="FK18" i="5"/>
  <c r="EZ18" i="5"/>
  <c r="FB18" i="5" s="1"/>
  <c r="EW18" i="5"/>
  <c r="EX18" i="5" s="1"/>
  <c r="ES18" i="5"/>
  <c r="EU18" i="5" s="1"/>
  <c r="ER18" i="5"/>
  <c r="DZ18" i="5"/>
  <c r="DY18" i="5"/>
  <c r="DG18" i="5"/>
  <c r="DF18" i="5"/>
  <c r="CO18" i="5"/>
  <c r="CN18" i="5"/>
  <c r="CM18" i="5"/>
  <c r="CR18" i="5" s="1"/>
  <c r="BU18" i="5"/>
  <c r="BT18" i="5"/>
  <c r="BV18" i="5" s="1"/>
  <c r="BD18" i="5"/>
  <c r="BC18" i="5"/>
  <c r="BE18" i="5" s="1"/>
  <c r="BB18" i="5"/>
  <c r="BA18" i="5"/>
  <c r="AI18" i="5"/>
  <c r="AH18" i="5"/>
  <c r="AJ18" i="5" s="1"/>
  <c r="U18" i="5"/>
  <c r="P18" i="5"/>
  <c r="R18" i="5" s="1"/>
  <c r="O18" i="5"/>
  <c r="LT17" i="5"/>
  <c r="LV17" i="5" s="1"/>
  <c r="LS17" i="5"/>
  <c r="LC17" i="5"/>
  <c r="LB17" i="5"/>
  <c r="LA17" i="5"/>
  <c r="LF17" i="5" s="1"/>
  <c r="KN17" i="5"/>
  <c r="KJ17" i="5"/>
  <c r="KI17" i="5"/>
  <c r="JS17" i="5"/>
  <c r="JR17" i="5"/>
  <c r="JT17" i="5" s="1"/>
  <c r="JQ17" i="5"/>
  <c r="IZ17" i="5"/>
  <c r="IY17" i="5"/>
  <c r="IH17" i="5"/>
  <c r="IJ17" i="5" s="1"/>
  <c r="IN17" i="5" s="1"/>
  <c r="IP17" i="5" s="1"/>
  <c r="IG17" i="5"/>
  <c r="II17" i="5" s="1"/>
  <c r="IF17" i="5"/>
  <c r="HO17" i="5"/>
  <c r="HS17" i="5" s="1"/>
  <c r="HN17" i="5"/>
  <c r="GW17" i="5"/>
  <c r="GY17" i="5" s="1"/>
  <c r="GV17" i="5"/>
  <c r="GE17" i="5"/>
  <c r="GG17" i="5" s="1"/>
  <c r="GD17" i="5"/>
  <c r="FN17" i="5"/>
  <c r="FM17" i="5"/>
  <c r="FO17" i="5" s="1"/>
  <c r="FL17" i="5"/>
  <c r="FK17" i="5"/>
  <c r="FP17" i="5" s="1"/>
  <c r="ES17" i="5"/>
  <c r="ER17" i="5"/>
  <c r="DZ17" i="5"/>
  <c r="DY17" i="5"/>
  <c r="DK17" i="5"/>
  <c r="DL17" i="5" s="1"/>
  <c r="DI17" i="5"/>
  <c r="DG17" i="5"/>
  <c r="DF17" i="5"/>
  <c r="CN17" i="5"/>
  <c r="CM17" i="5"/>
  <c r="CO17" i="5" s="1"/>
  <c r="BY17" i="5"/>
  <c r="BU17" i="5"/>
  <c r="BW17" i="5" s="1"/>
  <c r="BT17" i="5"/>
  <c r="BB17" i="5"/>
  <c r="BA17" i="5"/>
  <c r="AI17" i="5"/>
  <c r="AH17" i="5"/>
  <c r="P17" i="5"/>
  <c r="O17" i="5"/>
  <c r="LT16" i="5"/>
  <c r="LS16" i="5"/>
  <c r="LX16" i="5" s="1"/>
  <c r="LB16" i="5"/>
  <c r="LD16" i="5" s="1"/>
  <c r="LA16" i="5"/>
  <c r="KJ16" i="5"/>
  <c r="KI16" i="5"/>
  <c r="KN16" i="5" s="1"/>
  <c r="JR16" i="5"/>
  <c r="JQ16" i="5"/>
  <c r="IZ16" i="5"/>
  <c r="IY16" i="5"/>
  <c r="JD16" i="5" s="1"/>
  <c r="IG16" i="5"/>
  <c r="IF16" i="5"/>
  <c r="IH16" i="5" s="1"/>
  <c r="HP16" i="5"/>
  <c r="HO16" i="5"/>
  <c r="HN16" i="5"/>
  <c r="HS16" i="5" s="1"/>
  <c r="GW16" i="5"/>
  <c r="GY16" i="5" s="1"/>
  <c r="GV16" i="5"/>
  <c r="GI16" i="5"/>
  <c r="GE16" i="5"/>
  <c r="GD16" i="5"/>
  <c r="FL16" i="5"/>
  <c r="FK16" i="5"/>
  <c r="EU16" i="5"/>
  <c r="ES16" i="5"/>
  <c r="EW16" i="5" s="1"/>
  <c r="ER16" i="5"/>
  <c r="ED16" i="5"/>
  <c r="DZ16" i="5"/>
  <c r="EB16" i="5" s="1"/>
  <c r="DY16" i="5"/>
  <c r="DN16" i="5"/>
  <c r="DP16" i="5" s="1"/>
  <c r="DH16" i="5"/>
  <c r="DG16" i="5"/>
  <c r="DF16" i="5"/>
  <c r="CR16" i="5"/>
  <c r="CO16" i="5"/>
  <c r="CN16" i="5"/>
  <c r="CM16" i="5"/>
  <c r="BU16" i="5"/>
  <c r="BT16" i="5"/>
  <c r="BC16" i="5"/>
  <c r="BB16" i="5"/>
  <c r="BF16" i="5" s="1"/>
  <c r="BA16" i="5"/>
  <c r="AM16" i="5"/>
  <c r="AK16" i="5"/>
  <c r="AI16" i="5"/>
  <c r="AH16" i="5"/>
  <c r="W16" i="5"/>
  <c r="Y16" i="5" s="1"/>
  <c r="P16" i="5"/>
  <c r="R16" i="5" s="1"/>
  <c r="O16" i="5"/>
  <c r="LT15" i="5"/>
  <c r="LS15" i="5"/>
  <c r="LF15" i="5"/>
  <c r="LC15" i="5"/>
  <c r="LB15" i="5"/>
  <c r="LA15" i="5"/>
  <c r="KN15" i="5"/>
  <c r="KJ15" i="5"/>
  <c r="KI15" i="5"/>
  <c r="JX15" i="5"/>
  <c r="JZ15" i="5" s="1"/>
  <c r="JR15" i="5"/>
  <c r="JT15" i="5" s="1"/>
  <c r="JQ15" i="5"/>
  <c r="IZ15" i="5"/>
  <c r="IY15" i="5"/>
  <c r="II15" i="5"/>
  <c r="IJ15" i="5" s="1"/>
  <c r="IN15" i="5" s="1"/>
  <c r="IP15" i="5" s="1"/>
  <c r="IH15" i="5"/>
  <c r="IG15" i="5"/>
  <c r="IF15" i="5"/>
  <c r="HS15" i="5"/>
  <c r="HO15" i="5"/>
  <c r="HN15" i="5"/>
  <c r="HA15" i="5"/>
  <c r="GY15" i="5"/>
  <c r="GW15" i="5"/>
  <c r="GV15" i="5"/>
  <c r="GE15" i="5"/>
  <c r="GG15" i="5" s="1"/>
  <c r="GD15" i="5"/>
  <c r="FP15" i="5"/>
  <c r="FN15" i="5"/>
  <c r="FL15" i="5"/>
  <c r="FK15" i="5"/>
  <c r="EZ15" i="5"/>
  <c r="FB15" i="5" s="1"/>
  <c r="EX15" i="5"/>
  <c r="EW15" i="5"/>
  <c r="EU15" i="5"/>
  <c r="ES15" i="5"/>
  <c r="ER15" i="5"/>
  <c r="EB15" i="5"/>
  <c r="DZ15" i="5"/>
  <c r="ED15" i="5" s="1"/>
  <c r="DY15" i="5"/>
  <c r="EA15" i="5" s="1"/>
  <c r="DK15" i="5"/>
  <c r="DI15" i="5"/>
  <c r="DG15" i="5"/>
  <c r="DF15" i="5"/>
  <c r="CN15" i="5"/>
  <c r="CM15" i="5"/>
  <c r="CO15" i="5" s="1"/>
  <c r="BV15" i="5"/>
  <c r="BU15" i="5"/>
  <c r="BT15" i="5"/>
  <c r="BI15" i="5"/>
  <c r="BK15" i="5" s="1"/>
  <c r="BG15" i="5"/>
  <c r="BF15" i="5"/>
  <c r="BC15" i="5"/>
  <c r="BB15" i="5"/>
  <c r="BA15" i="5"/>
  <c r="AI15" i="5"/>
  <c r="AH15" i="5"/>
  <c r="R15" i="5"/>
  <c r="P15" i="5"/>
  <c r="O15" i="5"/>
  <c r="LZ14" i="5"/>
  <c r="MB14" i="5" s="1"/>
  <c r="LX14" i="5"/>
  <c r="LT14" i="5"/>
  <c r="LS14" i="5"/>
  <c r="LH14" i="5"/>
  <c r="LJ14" i="5" s="1"/>
  <c r="LB14" i="5"/>
  <c r="LA14" i="5"/>
  <c r="KJ14" i="5"/>
  <c r="KI14" i="5"/>
  <c r="JV14" i="5"/>
  <c r="JT14" i="5"/>
  <c r="JR14" i="5"/>
  <c r="JQ14" i="5"/>
  <c r="JF14" i="5"/>
  <c r="JH14" i="5" s="1"/>
  <c r="JD14" i="5"/>
  <c r="IZ14" i="5"/>
  <c r="IY14" i="5"/>
  <c r="IM14" i="5"/>
  <c r="IO14" i="5" s="1"/>
  <c r="IG14" i="5"/>
  <c r="IF14" i="5"/>
  <c r="IH14" i="5" s="1"/>
  <c r="HO14" i="5"/>
  <c r="HN14" i="5"/>
  <c r="GY14" i="5"/>
  <c r="GW14" i="5"/>
  <c r="GV14" i="5"/>
  <c r="GI14" i="5"/>
  <c r="GG14" i="5"/>
  <c r="GE14" i="5"/>
  <c r="GD14" i="5"/>
  <c r="FL14" i="5"/>
  <c r="FK14" i="5"/>
  <c r="FM14" i="5" s="1"/>
  <c r="ES14" i="5"/>
  <c r="ER14" i="5"/>
  <c r="ED14" i="5"/>
  <c r="DZ14" i="5"/>
  <c r="DY14" i="5"/>
  <c r="DP14" i="5"/>
  <c r="DN14" i="5"/>
  <c r="DG14" i="5"/>
  <c r="DF14" i="5"/>
  <c r="DH14" i="5" s="1"/>
  <c r="CR14" i="5"/>
  <c r="CP14" i="5"/>
  <c r="CO14" i="5"/>
  <c r="CQ14" i="5" s="1"/>
  <c r="CV14" i="5" s="1"/>
  <c r="CX14" i="5" s="1"/>
  <c r="CN14" i="5"/>
  <c r="CM14" i="5"/>
  <c r="BU14" i="5"/>
  <c r="BT14" i="5"/>
  <c r="BB14" i="5"/>
  <c r="BA14" i="5"/>
  <c r="BC14" i="5" s="1"/>
  <c r="AM14" i="5"/>
  <c r="AI14" i="5"/>
  <c r="AH14" i="5"/>
  <c r="Y14" i="5"/>
  <c r="W14" i="5"/>
  <c r="P14" i="5"/>
  <c r="R14" i="5" s="1"/>
  <c r="O14" i="5"/>
  <c r="LT13" i="5"/>
  <c r="LV13" i="5" s="1"/>
  <c r="LS13" i="5"/>
  <c r="LF13" i="5"/>
  <c r="LC13" i="5"/>
  <c r="LB13" i="5"/>
  <c r="LA13" i="5"/>
  <c r="KN13" i="5"/>
  <c r="KJ13" i="5"/>
  <c r="KI13" i="5"/>
  <c r="JR13" i="5"/>
  <c r="JT13" i="5" s="1"/>
  <c r="JQ13" i="5"/>
  <c r="JA13" i="5"/>
  <c r="IZ13" i="5"/>
  <c r="JB13" i="5" s="1"/>
  <c r="IY13" i="5"/>
  <c r="IH13" i="5"/>
  <c r="IG13" i="5"/>
  <c r="IF13" i="5"/>
  <c r="HS13" i="5"/>
  <c r="HO13" i="5"/>
  <c r="HN13" i="5"/>
  <c r="HE13" i="5"/>
  <c r="HC13" i="5"/>
  <c r="HA13" i="5"/>
  <c r="GY13" i="5"/>
  <c r="GW13" i="5"/>
  <c r="GV13" i="5"/>
  <c r="GE13" i="5"/>
  <c r="GD13" i="5"/>
  <c r="FP13" i="5"/>
  <c r="FN13" i="5"/>
  <c r="FM13" i="5"/>
  <c r="FO13" i="5" s="1"/>
  <c r="FL13" i="5"/>
  <c r="FK13" i="5"/>
  <c r="EZ13" i="5"/>
  <c r="FB13" i="5" s="1"/>
  <c r="EU13" i="5"/>
  <c r="ES13" i="5"/>
  <c r="ER13" i="5"/>
  <c r="DZ13" i="5"/>
  <c r="DY13" i="5"/>
  <c r="EA13" i="5" s="1"/>
  <c r="DK13" i="5"/>
  <c r="DG13" i="5"/>
  <c r="DF13" i="5"/>
  <c r="CU13" i="5"/>
  <c r="CW13" i="5" s="1"/>
  <c r="CN13" i="5"/>
  <c r="CM13" i="5"/>
  <c r="BV13" i="5"/>
  <c r="BU13" i="5"/>
  <c r="BT13" i="5"/>
  <c r="BF13" i="5"/>
  <c r="BE13" i="5"/>
  <c r="BJ13" i="5" s="1"/>
  <c r="BL13" i="5" s="1"/>
  <c r="BC13" i="5"/>
  <c r="BB13" i="5"/>
  <c r="BD13" i="5" s="1"/>
  <c r="BA13" i="5"/>
  <c r="AI13" i="5"/>
  <c r="AH13" i="5"/>
  <c r="AJ13" i="5" s="1"/>
  <c r="R13" i="5"/>
  <c r="P13" i="5"/>
  <c r="O13" i="5"/>
  <c r="LZ12" i="5"/>
  <c r="MB12" i="5" s="1"/>
  <c r="LX12" i="5"/>
  <c r="LT12" i="5"/>
  <c r="LS12" i="5"/>
  <c r="LH12" i="5"/>
  <c r="LJ12" i="5" s="1"/>
  <c r="LB12" i="5"/>
  <c r="LA12" i="5"/>
  <c r="KL12" i="5"/>
  <c r="KK12" i="5"/>
  <c r="KJ12" i="5"/>
  <c r="KI12" i="5"/>
  <c r="JV12" i="5"/>
  <c r="JT12" i="5"/>
  <c r="JR12" i="5"/>
  <c r="JQ12" i="5"/>
  <c r="JD12" i="5"/>
  <c r="IZ12" i="5"/>
  <c r="IY12" i="5"/>
  <c r="IM12" i="5"/>
  <c r="IO12" i="5" s="1"/>
  <c r="IG12" i="5"/>
  <c r="IF12" i="5"/>
  <c r="IH12" i="5" s="1"/>
  <c r="HO12" i="5"/>
  <c r="HN12" i="5"/>
  <c r="GW12" i="5"/>
  <c r="GY12" i="5" s="1"/>
  <c r="GV12" i="5"/>
  <c r="HA12" i="5" s="1"/>
  <c r="GI12" i="5"/>
  <c r="GE12" i="5"/>
  <c r="GD12" i="5"/>
  <c r="FL12" i="5"/>
  <c r="FK12" i="5"/>
  <c r="FM12" i="5" s="1"/>
  <c r="EU12" i="5"/>
  <c r="ET12" i="5"/>
  <c r="EV12" i="5" s="1"/>
  <c r="FA12" i="5" s="1"/>
  <c r="FC12" i="5" s="1"/>
  <c r="ES12" i="5"/>
  <c r="EW12" i="5" s="1"/>
  <c r="ER12" i="5"/>
  <c r="ED12" i="5"/>
  <c r="DZ12" i="5"/>
  <c r="EB12" i="5" s="1"/>
  <c r="DY12" i="5"/>
  <c r="DG12" i="5"/>
  <c r="DF12" i="5"/>
  <c r="DH12" i="5" s="1"/>
  <c r="CR12" i="5"/>
  <c r="CN12" i="5"/>
  <c r="CM12" i="5"/>
  <c r="CB12" i="5"/>
  <c r="CD12" i="5" s="1"/>
  <c r="BU12" i="5"/>
  <c r="BT12" i="5"/>
  <c r="BV12" i="5" s="1"/>
  <c r="BD12" i="5"/>
  <c r="BC12" i="5"/>
  <c r="BB12" i="5"/>
  <c r="BA12" i="5"/>
  <c r="AM12" i="5"/>
  <c r="AK12" i="5"/>
  <c r="AI12" i="5"/>
  <c r="AH12" i="5"/>
  <c r="AJ12" i="5" s="1"/>
  <c r="AL12" i="5" s="1"/>
  <c r="AQ12" i="5" s="1"/>
  <c r="AS12" i="5" s="1"/>
  <c r="W12" i="5"/>
  <c r="Y12" i="5" s="1"/>
  <c r="P12" i="5"/>
  <c r="R12" i="5" s="1"/>
  <c r="O12" i="5"/>
  <c r="LT11" i="5"/>
  <c r="LS11" i="5"/>
  <c r="LF11" i="5"/>
  <c r="LD11" i="5"/>
  <c r="LC11" i="5"/>
  <c r="LE11" i="5" s="1"/>
  <c r="LB11" i="5"/>
  <c r="LA11" i="5"/>
  <c r="KN11" i="5"/>
  <c r="KJ11" i="5"/>
  <c r="KL11" i="5" s="1"/>
  <c r="KI11" i="5"/>
  <c r="JR11" i="5"/>
  <c r="JT11" i="5" s="1"/>
  <c r="JQ11" i="5"/>
  <c r="IZ11" i="5"/>
  <c r="IY11" i="5"/>
  <c r="IH11" i="5"/>
  <c r="IG11" i="5"/>
  <c r="II11" i="5" s="1"/>
  <c r="IJ11" i="5" s="1"/>
  <c r="IN11" i="5" s="1"/>
  <c r="IP11" i="5" s="1"/>
  <c r="IF11" i="5"/>
  <c r="HS11" i="5"/>
  <c r="HO11" i="5"/>
  <c r="HN11" i="5"/>
  <c r="HP11" i="5" s="1"/>
  <c r="HE11" i="5"/>
  <c r="HC11" i="5"/>
  <c r="GY11" i="5"/>
  <c r="GW11" i="5"/>
  <c r="GV11" i="5"/>
  <c r="GE11" i="5"/>
  <c r="GD11" i="5"/>
  <c r="FP11" i="5"/>
  <c r="FN11" i="5"/>
  <c r="FL11" i="5"/>
  <c r="FK11" i="5"/>
  <c r="EZ11" i="5"/>
  <c r="FB11" i="5" s="1"/>
  <c r="EW11" i="5"/>
  <c r="EX11" i="5" s="1"/>
  <c r="EU11" i="5"/>
  <c r="ES11" i="5"/>
  <c r="ER11" i="5"/>
  <c r="EB11" i="5"/>
  <c r="EA11" i="5"/>
  <c r="DZ11" i="5"/>
  <c r="ED11" i="5" s="1"/>
  <c r="DY11" i="5"/>
  <c r="DK11" i="5"/>
  <c r="DI11" i="5"/>
  <c r="DG11" i="5"/>
  <c r="DF11" i="5"/>
  <c r="DH11" i="5" s="1"/>
  <c r="DJ11" i="5" s="1"/>
  <c r="DO11" i="5" s="1"/>
  <c r="DQ11" i="5" s="1"/>
  <c r="CN11" i="5"/>
  <c r="CM11" i="5"/>
  <c r="CO11" i="5" s="1"/>
  <c r="BV11" i="5"/>
  <c r="BU11" i="5"/>
  <c r="BY11" i="5" s="1"/>
  <c r="BT11" i="5"/>
  <c r="BI11" i="5"/>
  <c r="BK11" i="5" s="1"/>
  <c r="BF11" i="5"/>
  <c r="BG11" i="5" s="1"/>
  <c r="BE11" i="5"/>
  <c r="BJ11" i="5" s="1"/>
  <c r="BL11" i="5" s="1"/>
  <c r="BC11" i="5"/>
  <c r="BB11" i="5"/>
  <c r="BD11" i="5" s="1"/>
  <c r="BA11" i="5"/>
  <c r="AR11" i="5"/>
  <c r="AP11" i="5"/>
  <c r="AI11" i="5"/>
  <c r="AH11" i="5"/>
  <c r="R11" i="5"/>
  <c r="Q11" i="5"/>
  <c r="S11" i="5" s="1"/>
  <c r="P11" i="5"/>
  <c r="O11" i="5"/>
  <c r="LX10" i="5"/>
  <c r="LT10" i="5"/>
  <c r="LS10" i="5"/>
  <c r="LH10" i="5"/>
  <c r="LJ10" i="5" s="1"/>
  <c r="LB10" i="5"/>
  <c r="LA10" i="5"/>
  <c r="KJ10" i="5"/>
  <c r="KI10" i="5"/>
  <c r="JV10" i="5"/>
  <c r="JT10" i="5"/>
  <c r="JR10" i="5"/>
  <c r="JQ10" i="5"/>
  <c r="JD10" i="5"/>
  <c r="IZ10" i="5"/>
  <c r="JB10" i="5" s="1"/>
  <c r="IY10" i="5"/>
  <c r="IG10" i="5"/>
  <c r="IF10" i="5"/>
  <c r="IH10" i="5" s="1"/>
  <c r="HO10" i="5"/>
  <c r="HN10" i="5"/>
  <c r="GY10" i="5"/>
  <c r="GW10" i="5"/>
  <c r="GV10" i="5"/>
  <c r="GI10" i="5"/>
  <c r="GG10" i="5"/>
  <c r="GE10" i="5"/>
  <c r="GD10" i="5"/>
  <c r="FL10" i="5"/>
  <c r="FK10" i="5"/>
  <c r="FM10" i="5" s="1"/>
  <c r="ES10" i="5"/>
  <c r="EW10" i="5" s="1"/>
  <c r="ER10" i="5"/>
  <c r="ED10" i="5"/>
  <c r="DZ10" i="5"/>
  <c r="DY10" i="5"/>
  <c r="DP10" i="5"/>
  <c r="DN10" i="5"/>
  <c r="DK10" i="5"/>
  <c r="DG10" i="5"/>
  <c r="DF10" i="5"/>
  <c r="DH10" i="5" s="1"/>
  <c r="CR10" i="5"/>
  <c r="CQ10" i="5"/>
  <c r="CV10" i="5" s="1"/>
  <c r="CX10" i="5" s="1"/>
  <c r="CP10" i="5"/>
  <c r="CN10" i="5"/>
  <c r="CM10" i="5"/>
  <c r="CO10" i="5" s="1"/>
  <c r="CB10" i="5"/>
  <c r="CD10" i="5" s="1"/>
  <c r="BY10" i="5"/>
  <c r="BW10" i="5"/>
  <c r="BU10" i="5"/>
  <c r="BT10" i="5"/>
  <c r="BV10" i="5" s="1"/>
  <c r="BD10" i="5"/>
  <c r="BC10" i="5"/>
  <c r="BE10" i="5" s="1"/>
  <c r="BJ10" i="5" s="1"/>
  <c r="BL10" i="5" s="1"/>
  <c r="BB10" i="5"/>
  <c r="BA10" i="5"/>
  <c r="AM10" i="5"/>
  <c r="AI10" i="5"/>
  <c r="AK10" i="5" s="1"/>
  <c r="AH10" i="5"/>
  <c r="U10" i="5"/>
  <c r="P10" i="5"/>
  <c r="R10" i="5" s="1"/>
  <c r="O10" i="5"/>
  <c r="Q10" i="5" s="1"/>
  <c r="S10" i="5" s="1"/>
  <c r="MB9" i="5"/>
  <c r="LZ9" i="5"/>
  <c r="LT9" i="5"/>
  <c r="LS9" i="5"/>
  <c r="LB9" i="5"/>
  <c r="LA9" i="5"/>
  <c r="KN9" i="5"/>
  <c r="KJ9" i="5"/>
  <c r="KI9" i="5"/>
  <c r="JR9" i="5"/>
  <c r="JT9" i="5" s="1"/>
  <c r="JQ9" i="5"/>
  <c r="JB9" i="5"/>
  <c r="IZ9" i="5"/>
  <c r="IY9" i="5"/>
  <c r="II9" i="5"/>
  <c r="IH9" i="5"/>
  <c r="IJ9" i="5" s="1"/>
  <c r="IN9" i="5" s="1"/>
  <c r="IP9" i="5" s="1"/>
  <c r="IG9" i="5"/>
  <c r="IF9" i="5"/>
  <c r="HQ9" i="5"/>
  <c r="HO9" i="5"/>
  <c r="HS9" i="5" s="1"/>
  <c r="HN9" i="5"/>
  <c r="HC9" i="5"/>
  <c r="HE9" i="5" s="1"/>
  <c r="GY9" i="5"/>
  <c r="GW9" i="5"/>
  <c r="GV9" i="5"/>
  <c r="GE9" i="5"/>
  <c r="GG9" i="5" s="1"/>
  <c r="GD9" i="5"/>
  <c r="FN9" i="5"/>
  <c r="FL9" i="5"/>
  <c r="FK9" i="5"/>
  <c r="EZ9" i="5"/>
  <c r="FB9" i="5" s="1"/>
  <c r="EU9" i="5"/>
  <c r="ES9" i="5"/>
  <c r="ER9" i="5"/>
  <c r="DZ9" i="5"/>
  <c r="DY9" i="5"/>
  <c r="EA9" i="5" s="1"/>
  <c r="DG9" i="5"/>
  <c r="DF9" i="5"/>
  <c r="CU9" i="5"/>
  <c r="CW9" i="5" s="1"/>
  <c r="CN9" i="5"/>
  <c r="CM9" i="5"/>
  <c r="CO9" i="5" s="1"/>
  <c r="CD9" i="5"/>
  <c r="CB9" i="5"/>
  <c r="BV9" i="5"/>
  <c r="BU9" i="5"/>
  <c r="BT9" i="5"/>
  <c r="BC9" i="5"/>
  <c r="BB9" i="5"/>
  <c r="BA9" i="5"/>
  <c r="AP9" i="5"/>
  <c r="AR9" i="5" s="1"/>
  <c r="AJ9" i="5"/>
  <c r="AI9" i="5"/>
  <c r="AH9" i="5"/>
  <c r="W9" i="5"/>
  <c r="Y9" i="5" s="1"/>
  <c r="R9" i="5"/>
  <c r="Q9" i="5"/>
  <c r="S9" i="5" s="1"/>
  <c r="P9" i="5"/>
  <c r="O9" i="5"/>
  <c r="LX8" i="5"/>
  <c r="LT8" i="5"/>
  <c r="LS8" i="5"/>
  <c r="LH8" i="5"/>
  <c r="LJ8" i="5" s="1"/>
  <c r="LD8" i="5"/>
  <c r="LB8" i="5"/>
  <c r="LA8" i="5"/>
  <c r="KK8" i="5"/>
  <c r="KJ8" i="5"/>
  <c r="KI8" i="5"/>
  <c r="JT8" i="5"/>
  <c r="JR8" i="5"/>
  <c r="JQ8" i="5"/>
  <c r="JV8" i="5" s="1"/>
  <c r="JD8" i="5"/>
  <c r="JA8" i="5"/>
  <c r="IZ8" i="5"/>
  <c r="JB8" i="5" s="1"/>
  <c r="IY8" i="5"/>
  <c r="IM8" i="5"/>
  <c r="IO8" i="5" s="1"/>
  <c r="II8" i="5"/>
  <c r="IH8" i="5"/>
  <c r="IG8" i="5"/>
  <c r="IF8" i="5"/>
  <c r="HS8" i="5"/>
  <c r="HO8" i="5"/>
  <c r="HN8" i="5"/>
  <c r="GW8" i="5"/>
  <c r="GY8" i="5" s="1"/>
  <c r="GV8" i="5"/>
  <c r="GI8" i="5"/>
  <c r="GG8" i="5"/>
  <c r="GE8" i="5"/>
  <c r="GD8" i="5"/>
  <c r="FN8" i="5"/>
  <c r="FL8" i="5"/>
  <c r="FP8" i="5" s="1"/>
  <c r="FK8" i="5"/>
  <c r="EX8" i="5"/>
  <c r="EU8" i="5"/>
  <c r="ET8" i="5"/>
  <c r="ES8" i="5"/>
  <c r="EW8" i="5" s="1"/>
  <c r="ER8" i="5"/>
  <c r="ED8" i="5"/>
  <c r="DZ8" i="5"/>
  <c r="DY8" i="5"/>
  <c r="DP8" i="5"/>
  <c r="DN8" i="5"/>
  <c r="DK8" i="5"/>
  <c r="DG8" i="5"/>
  <c r="DF8" i="5"/>
  <c r="CU8" i="5"/>
  <c r="CW8" i="5" s="1"/>
  <c r="CR8" i="5"/>
  <c r="CN8" i="5"/>
  <c r="CM8" i="5"/>
  <c r="CO8" i="5" s="1"/>
  <c r="CB8" i="5"/>
  <c r="CD8" i="5" s="1"/>
  <c r="BU8" i="5"/>
  <c r="BT8" i="5"/>
  <c r="BC8" i="5"/>
  <c r="BB8" i="5"/>
  <c r="BA8" i="5"/>
  <c r="AI8" i="5"/>
  <c r="AH8" i="5"/>
  <c r="AJ8" i="5" s="1"/>
  <c r="Y8" i="5"/>
  <c r="W8" i="5"/>
  <c r="R8" i="5"/>
  <c r="P8" i="5"/>
  <c r="O8" i="5"/>
  <c r="LZ7" i="5"/>
  <c r="MB7" i="5" s="1"/>
  <c r="LT7" i="5"/>
  <c r="LS7" i="5"/>
  <c r="LX7" i="5" s="1"/>
  <c r="LB7" i="5"/>
  <c r="LA7" i="5"/>
  <c r="KK7" i="5"/>
  <c r="KJ7" i="5"/>
  <c r="KI7" i="5"/>
  <c r="JR7" i="5"/>
  <c r="JT7" i="5" s="1"/>
  <c r="JQ7" i="5"/>
  <c r="JA7" i="5"/>
  <c r="IZ7" i="5"/>
  <c r="IY7" i="5"/>
  <c r="JD7" i="5" s="1"/>
  <c r="IH7" i="5"/>
  <c r="IG7" i="5"/>
  <c r="II7" i="5" s="1"/>
  <c r="IJ7" i="5" s="1"/>
  <c r="IN7" i="5" s="1"/>
  <c r="IP7" i="5" s="1"/>
  <c r="IF7" i="5"/>
  <c r="HO7" i="5"/>
  <c r="HN7" i="5"/>
  <c r="HI7" i="5"/>
  <c r="HC7" i="5"/>
  <c r="HE7" i="5" s="1"/>
  <c r="GW7" i="5"/>
  <c r="GY7" i="5" s="1"/>
  <c r="GV7" i="5"/>
  <c r="GQ7" i="5"/>
  <c r="GG7" i="5"/>
  <c r="GE7" i="5"/>
  <c r="GD7" i="5"/>
  <c r="GI7" i="5" s="1"/>
  <c r="FY7" i="5"/>
  <c r="FP7" i="5"/>
  <c r="FN7" i="5"/>
  <c r="FM7" i="5"/>
  <c r="FO7" i="5" s="1"/>
  <c r="FL7" i="5"/>
  <c r="FK7" i="5"/>
  <c r="EX7" i="5"/>
  <c r="EW7" i="5"/>
  <c r="EU7" i="5"/>
  <c r="ES7" i="5"/>
  <c r="ER7" i="5"/>
  <c r="ET7" i="5" s="1"/>
  <c r="ED7" i="5"/>
  <c r="DZ7" i="5"/>
  <c r="EB7" i="5" s="1"/>
  <c r="DY7" i="5"/>
  <c r="DN7" i="5"/>
  <c r="DP7" i="5" s="1"/>
  <c r="DG7" i="5"/>
  <c r="DK7" i="5" s="1"/>
  <c r="DF7" i="5"/>
  <c r="CN7" i="5"/>
  <c r="CR7" i="5" s="1"/>
  <c r="CM7" i="5"/>
  <c r="CB7" i="5"/>
  <c r="CD7" i="5" s="1"/>
  <c r="BY7" i="5"/>
  <c r="BV7" i="5"/>
  <c r="BU7" i="5"/>
  <c r="BT7" i="5"/>
  <c r="BB7" i="5"/>
  <c r="BA7" i="5"/>
  <c r="BC7" i="5" s="1"/>
  <c r="AI7" i="5"/>
  <c r="AH7" i="5"/>
  <c r="W7" i="5"/>
  <c r="Y7" i="5" s="1"/>
  <c r="R7" i="5"/>
  <c r="P7" i="5"/>
  <c r="O7" i="5"/>
  <c r="LT6" i="5"/>
  <c r="LS6" i="5"/>
  <c r="LU7" i="5" s="1"/>
  <c r="LH6" i="5"/>
  <c r="LJ6" i="5" s="1"/>
  <c r="LD6" i="5"/>
  <c r="LC6" i="5"/>
  <c r="LB6" i="5"/>
  <c r="LA6" i="5"/>
  <c r="LC24" i="5" s="1"/>
  <c r="KL6" i="5"/>
  <c r="KJ6" i="5"/>
  <c r="KI6" i="5"/>
  <c r="KK16" i="5" s="1"/>
  <c r="JT6" i="5"/>
  <c r="JR6" i="5"/>
  <c r="JT27" i="5" s="1"/>
  <c r="JQ6" i="5"/>
  <c r="JA6" i="5"/>
  <c r="IZ6" i="5"/>
  <c r="IY6" i="5"/>
  <c r="II6" i="5"/>
  <c r="IH6" i="5"/>
  <c r="IG6" i="5"/>
  <c r="IF6" i="5"/>
  <c r="IH19" i="5" s="1"/>
  <c r="IJ19" i="5" s="1"/>
  <c r="IN19" i="5" s="1"/>
  <c r="IP19" i="5" s="1"/>
  <c r="HO6" i="5"/>
  <c r="HN6" i="5"/>
  <c r="HP25" i="5" s="1"/>
  <c r="HC6" i="5"/>
  <c r="HE6" i="5" s="1"/>
  <c r="GY6" i="5"/>
  <c r="GW6" i="5"/>
  <c r="GV6" i="5"/>
  <c r="GF6" i="5"/>
  <c r="GE6" i="5"/>
  <c r="GG25" i="5" s="1"/>
  <c r="GD6" i="5"/>
  <c r="GF7" i="5" s="1"/>
  <c r="GH7" i="5" s="1"/>
  <c r="GL7" i="5" s="1"/>
  <c r="GN7" i="5" s="1"/>
  <c r="FN6" i="5"/>
  <c r="FM6" i="5"/>
  <c r="FO6" i="5" s="1"/>
  <c r="FL6" i="5"/>
  <c r="FN43" i="5" s="1"/>
  <c r="FK6" i="5"/>
  <c r="FM42" i="5" s="1"/>
  <c r="EX6" i="5"/>
  <c r="EW6" i="5"/>
  <c r="EX33" i="5" s="1"/>
  <c r="EU6" i="5"/>
  <c r="ET6" i="5"/>
  <c r="ES6" i="5"/>
  <c r="ER6" i="5"/>
  <c r="ET32" i="5" s="1"/>
  <c r="EV32" i="5" s="1"/>
  <c r="FA32" i="5" s="1"/>
  <c r="FC32" i="5" s="1"/>
  <c r="ED6" i="5"/>
  <c r="EB6" i="5"/>
  <c r="DZ6" i="5"/>
  <c r="DY6" i="5"/>
  <c r="DL6" i="5"/>
  <c r="DK6" i="5"/>
  <c r="DG6" i="5"/>
  <c r="DI33" i="5" s="1"/>
  <c r="DF6" i="5"/>
  <c r="CN6" i="5"/>
  <c r="CP9" i="5" s="1"/>
  <c r="CM6" i="5"/>
  <c r="CD6" i="5"/>
  <c r="CB6" i="5"/>
  <c r="BV6" i="5"/>
  <c r="BU6" i="5"/>
  <c r="BT6" i="5"/>
  <c r="BV53" i="5" s="1"/>
  <c r="BG6" i="5"/>
  <c r="BF6" i="5"/>
  <c r="BG13" i="5" s="1"/>
  <c r="BC6" i="5"/>
  <c r="BB6" i="5"/>
  <c r="BA6" i="5"/>
  <c r="AI6" i="5"/>
  <c r="AK21" i="5" s="1"/>
  <c r="AH6" i="5"/>
  <c r="X6" i="5"/>
  <c r="Z6" i="5" s="1"/>
  <c r="W6" i="5"/>
  <c r="Y6" i="5" s="1"/>
  <c r="R6" i="5"/>
  <c r="Q6" i="5"/>
  <c r="S6" i="5" s="1"/>
  <c r="T6" i="5" s="1"/>
  <c r="P6" i="5"/>
  <c r="R66" i="5" s="1"/>
  <c r="O6" i="5"/>
  <c r="Q48" i="5" s="1"/>
  <c r="S48" i="5" s="1"/>
  <c r="LQ4" i="5"/>
  <c r="LO4" i="5"/>
  <c r="LP4" i="5" s="1"/>
  <c r="LZ19" i="5" s="1"/>
  <c r="MB19" i="5" s="1"/>
  <c r="LN4" i="5"/>
  <c r="KX4" i="5"/>
  <c r="KW4" i="5"/>
  <c r="KV4" i="5"/>
  <c r="KY4" i="5" s="1"/>
  <c r="KG4" i="5"/>
  <c r="KE4" i="5"/>
  <c r="KF4" i="5" s="1"/>
  <c r="KP19" i="5" s="1"/>
  <c r="KR19" i="5" s="1"/>
  <c r="KD4" i="5"/>
  <c r="JN4" i="5"/>
  <c r="JX11" i="5" s="1"/>
  <c r="JZ11" i="5" s="1"/>
  <c r="JM4" i="5"/>
  <c r="JL4" i="5"/>
  <c r="JO4" i="5" s="1"/>
  <c r="IW4" i="5"/>
  <c r="IU4" i="5"/>
  <c r="IV4" i="5" s="1"/>
  <c r="IT4" i="5"/>
  <c r="ID4" i="5"/>
  <c r="IC4" i="5"/>
  <c r="IM33" i="5" s="1"/>
  <c r="IO33" i="5" s="1"/>
  <c r="IB4" i="5"/>
  <c r="IA4" i="5"/>
  <c r="HJ4" i="5"/>
  <c r="HK4" i="5" s="1"/>
  <c r="HI4" i="5"/>
  <c r="HL4" i="5" s="1"/>
  <c r="GT4" i="5"/>
  <c r="GS4" i="5"/>
  <c r="HC52" i="5" s="1"/>
  <c r="HE52" i="5" s="1"/>
  <c r="GR4" i="5"/>
  <c r="GQ4" i="5"/>
  <c r="FZ4" i="5"/>
  <c r="GA4" i="5" s="1"/>
  <c r="FY4" i="5"/>
  <c r="GB4" i="5" s="1"/>
  <c r="FI4" i="5"/>
  <c r="FH4" i="5"/>
  <c r="FG4" i="5"/>
  <c r="FF4" i="5"/>
  <c r="EN4" i="5"/>
  <c r="EO4" i="5" s="1"/>
  <c r="EM4" i="5"/>
  <c r="EP4" i="5" s="1"/>
  <c r="DW4" i="5"/>
  <c r="DV4" i="5"/>
  <c r="DU4" i="5"/>
  <c r="DT4" i="5"/>
  <c r="DD4" i="5"/>
  <c r="DB4" i="5"/>
  <c r="DC4" i="5" s="1"/>
  <c r="DN46" i="5" s="1"/>
  <c r="DP46" i="5" s="1"/>
  <c r="DA4" i="5"/>
  <c r="CJ4" i="5"/>
  <c r="CU43" i="5" s="1"/>
  <c r="CW43" i="5" s="1"/>
  <c r="CI4" i="5"/>
  <c r="CH4" i="5"/>
  <c r="CK4" i="5" s="1"/>
  <c r="BP4" i="5"/>
  <c r="BQ4" i="5" s="1"/>
  <c r="CB46" i="5" s="1"/>
  <c r="CD46" i="5" s="1"/>
  <c r="BO4" i="5"/>
  <c r="BR4" i="5" s="1"/>
  <c r="AX4" i="5"/>
  <c r="BI26" i="5" s="1"/>
  <c r="BK26" i="5" s="1"/>
  <c r="AW4" i="5"/>
  <c r="AV4" i="5"/>
  <c r="AY4" i="5" s="1"/>
  <c r="AF4" i="5"/>
  <c r="AD4" i="5"/>
  <c r="AE4" i="5" s="1"/>
  <c r="AP73" i="5" s="1"/>
  <c r="AR73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T119" i="2" s="1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M117" i="2" s="1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T116" i="2"/>
  <c r="R116" i="2"/>
  <c r="L116" i="2"/>
  <c r="K116" i="2"/>
  <c r="GH115" i="2"/>
  <c r="GF115" i="2"/>
  <c r="FZ115" i="2"/>
  <c r="FY115" i="2"/>
  <c r="CR115" i="2"/>
  <c r="CP115" i="2"/>
  <c r="CK115" i="2"/>
  <c r="CJ115" i="2"/>
  <c r="CL115" i="2" s="1"/>
  <c r="CQ115" i="2" s="1"/>
  <c r="CS115" i="2" s="1"/>
  <c r="CI115" i="2"/>
  <c r="CM115" i="2" s="1"/>
  <c r="CH115" i="2"/>
  <c r="BY115" i="2"/>
  <c r="BW115" i="2"/>
  <c r="BR115" i="2"/>
  <c r="BP115" i="2"/>
  <c r="BT115" i="2" s="1"/>
  <c r="BO115" i="2"/>
  <c r="T115" i="2"/>
  <c r="R115" i="2"/>
  <c r="L115" i="2"/>
  <c r="K115" i="2"/>
  <c r="GH114" i="2"/>
  <c r="GF114" i="2"/>
  <c r="GD114" i="2"/>
  <c r="FZ114" i="2"/>
  <c r="FY114" i="2"/>
  <c r="CP114" i="2"/>
  <c r="CR114" i="2" s="1"/>
  <c r="CM114" i="2"/>
  <c r="CI114" i="2"/>
  <c r="CH114" i="2"/>
  <c r="BW114" i="2"/>
  <c r="BY114" i="2" s="1"/>
  <c r="BT114" i="2"/>
  <c r="BP114" i="2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BQ113" i="2" s="1"/>
  <c r="R113" i="2"/>
  <c r="T113" i="2" s="1"/>
  <c r="L113" i="2"/>
  <c r="K113" i="2"/>
  <c r="GF112" i="2"/>
  <c r="GH112" i="2" s="1"/>
  <c r="FZ112" i="2"/>
  <c r="FY112" i="2"/>
  <c r="CR112" i="2"/>
  <c r="CP112" i="2"/>
  <c r="CI112" i="2"/>
  <c r="CH112" i="2"/>
  <c r="BW112" i="2"/>
  <c r="BY112" i="2" s="1"/>
  <c r="BP112" i="2"/>
  <c r="BT112" i="2" s="1"/>
  <c r="BO112" i="2"/>
  <c r="T112" i="2"/>
  <c r="R112" i="2"/>
  <c r="N112" i="2"/>
  <c r="L112" i="2"/>
  <c r="K112" i="2"/>
  <c r="GF111" i="2"/>
  <c r="GH111" i="2" s="1"/>
  <c r="FZ111" i="2"/>
  <c r="FY111" i="2"/>
  <c r="GD111" i="2" s="1"/>
  <c r="CR111" i="2"/>
  <c r="CP111" i="2"/>
  <c r="CM111" i="2"/>
  <c r="CI111" i="2"/>
  <c r="CH111" i="2"/>
  <c r="BY111" i="2"/>
  <c r="BW111" i="2"/>
  <c r="BT111" i="2"/>
  <c r="BP111" i="2"/>
  <c r="BR111" i="2" s="1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T109" i="2"/>
  <c r="BP109" i="2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T108" i="2"/>
  <c r="BP108" i="2"/>
  <c r="BO108" i="2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H107" i="2"/>
  <c r="GF107" i="2"/>
  <c r="FZ107" i="2"/>
  <c r="GB107" i="2" s="1"/>
  <c r="FY107" i="2"/>
  <c r="CR107" i="2"/>
  <c r="CP107" i="2"/>
  <c r="CI107" i="2"/>
  <c r="CH107" i="2"/>
  <c r="BW107" i="2"/>
  <c r="BY107" i="2" s="1"/>
  <c r="BP107" i="2"/>
  <c r="BO107" i="2"/>
  <c r="BF107" i="2"/>
  <c r="BD107" i="2"/>
  <c r="BA107" i="2"/>
  <c r="AW107" i="2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H105" i="2"/>
  <c r="GF105" i="2"/>
  <c r="FZ105" i="2"/>
  <c r="FY105" i="2"/>
  <c r="CR105" i="2"/>
  <c r="CP105" i="2"/>
  <c r="CI105" i="2"/>
  <c r="CH105" i="2"/>
  <c r="BW105" i="2"/>
  <c r="BY105" i="2" s="1"/>
  <c r="BP105" i="2"/>
  <c r="BO105" i="2"/>
  <c r="BF105" i="2"/>
  <c r="BD105" i="2"/>
  <c r="BA105" i="2"/>
  <c r="AW105" i="2"/>
  <c r="AV105" i="2"/>
  <c r="AK105" i="2"/>
  <c r="AM105" i="2" s="1"/>
  <c r="AH105" i="2"/>
  <c r="AD105" i="2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M104" i="2" s="1"/>
  <c r="CH104" i="2"/>
  <c r="BW104" i="2"/>
  <c r="BY104" i="2" s="1"/>
  <c r="BT104" i="2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T103" i="2"/>
  <c r="HR103" i="2"/>
  <c r="HL103" i="2"/>
  <c r="HK103" i="2"/>
  <c r="GH103" i="2"/>
  <c r="GF103" i="2"/>
  <c r="FZ103" i="2"/>
  <c r="FY103" i="2"/>
  <c r="CR103" i="2"/>
  <c r="CP103" i="2"/>
  <c r="CK103" i="2"/>
  <c r="CI103" i="2"/>
  <c r="CH103" i="2"/>
  <c r="BY103" i="2"/>
  <c r="BW103" i="2"/>
  <c r="BR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N103" i="2"/>
  <c r="L103" i="2"/>
  <c r="K103" i="2"/>
  <c r="HT102" i="2"/>
  <c r="HR102" i="2"/>
  <c r="HL102" i="2"/>
  <c r="HK102" i="2"/>
  <c r="HA102" i="2"/>
  <c r="GY102" i="2"/>
  <c r="GW102" i="2"/>
  <c r="GT102" i="2"/>
  <c r="GS102" i="2"/>
  <c r="GR102" i="2"/>
  <c r="GF102" i="2"/>
  <c r="GH102" i="2" s="1"/>
  <c r="GD102" i="2"/>
  <c r="FZ102" i="2"/>
  <c r="FY102" i="2"/>
  <c r="CP102" i="2"/>
  <c r="CR102" i="2" s="1"/>
  <c r="CM102" i="2"/>
  <c r="CI102" i="2"/>
  <c r="CH102" i="2"/>
  <c r="BW102" i="2"/>
  <c r="BY102" i="2" s="1"/>
  <c r="BT102" i="2"/>
  <c r="BP102" i="2"/>
  <c r="BO102" i="2"/>
  <c r="BD102" i="2"/>
  <c r="BF102" i="2" s="1"/>
  <c r="AW102" i="2"/>
  <c r="AV102" i="2"/>
  <c r="AM102" i="2"/>
  <c r="AK102" i="2"/>
  <c r="AD102" i="2"/>
  <c r="AC102" i="2"/>
  <c r="T102" i="2"/>
  <c r="R102" i="2"/>
  <c r="L102" i="2"/>
  <c r="K102" i="2"/>
  <c r="HR101" i="2"/>
  <c r="HT101" i="2" s="1"/>
  <c r="HL101" i="2"/>
  <c r="HK101" i="2"/>
  <c r="HA101" i="2"/>
  <c r="GY101" i="2"/>
  <c r="GS101" i="2"/>
  <c r="GR101" i="2"/>
  <c r="GH101" i="2"/>
  <c r="GF101" i="2"/>
  <c r="FZ101" i="2"/>
  <c r="FY101" i="2"/>
  <c r="CR101" i="2"/>
  <c r="CP101" i="2"/>
  <c r="CM101" i="2"/>
  <c r="CI101" i="2"/>
  <c r="CH101" i="2"/>
  <c r="BY101" i="2"/>
  <c r="BW101" i="2"/>
  <c r="BP101" i="2"/>
  <c r="BT101" i="2" s="1"/>
  <c r="BO101" i="2"/>
  <c r="BF101" i="2"/>
  <c r="BD101" i="2"/>
  <c r="AW101" i="2"/>
  <c r="BA101" i="2" s="1"/>
  <c r="AV101" i="2"/>
  <c r="AK101" i="2"/>
  <c r="AM101" i="2" s="1"/>
  <c r="AH101" i="2"/>
  <c r="AD101" i="2"/>
  <c r="AC101" i="2"/>
  <c r="R101" i="2"/>
  <c r="T101" i="2" s="1"/>
  <c r="L101" i="2"/>
  <c r="N101" i="2" s="1"/>
  <c r="K101" i="2"/>
  <c r="HR100" i="2"/>
  <c r="HT100" i="2" s="1"/>
  <c r="HP100" i="2"/>
  <c r="HL100" i="2"/>
  <c r="HK100" i="2"/>
  <c r="HA100" i="2"/>
  <c r="GY100" i="2"/>
  <c r="GW100" i="2"/>
  <c r="GS100" i="2"/>
  <c r="GR100" i="2"/>
  <c r="GF100" i="2"/>
  <c r="GH100" i="2" s="1"/>
  <c r="FZ100" i="2"/>
  <c r="FY100" i="2"/>
  <c r="CR100" i="2"/>
  <c r="CP100" i="2"/>
  <c r="CJ100" i="2"/>
  <c r="CI100" i="2"/>
  <c r="CH100" i="2"/>
  <c r="BY100" i="2"/>
  <c r="BW100" i="2"/>
  <c r="BT100" i="2"/>
  <c r="BR100" i="2"/>
  <c r="BP100" i="2"/>
  <c r="BO100" i="2"/>
  <c r="BD100" i="2"/>
  <c r="BF100" i="2" s="1"/>
  <c r="BA100" i="2"/>
  <c r="AW100" i="2"/>
  <c r="AV100" i="2"/>
  <c r="AM100" i="2"/>
  <c r="AK100" i="2"/>
  <c r="AD100" i="2"/>
  <c r="AC100" i="2"/>
  <c r="T100" i="2"/>
  <c r="R100" i="2"/>
  <c r="N100" i="2"/>
  <c r="L100" i="2"/>
  <c r="K100" i="2"/>
  <c r="HR99" i="2"/>
  <c r="HT99" i="2" s="1"/>
  <c r="HL99" i="2"/>
  <c r="HK99" i="2"/>
  <c r="GY99" i="2"/>
  <c r="HA99" i="2" s="1"/>
  <c r="GW99" i="2"/>
  <c r="GS99" i="2"/>
  <c r="GR99" i="2"/>
  <c r="GF99" i="2"/>
  <c r="GH99" i="2" s="1"/>
  <c r="GD99" i="2"/>
  <c r="FZ99" i="2"/>
  <c r="FY99" i="2"/>
  <c r="CR99" i="2"/>
  <c r="CP99" i="2"/>
  <c r="CI99" i="2"/>
  <c r="CH99" i="2"/>
  <c r="BY99" i="2"/>
  <c r="BW99" i="2"/>
  <c r="BR99" i="2"/>
  <c r="BP99" i="2"/>
  <c r="BT99" i="2" s="1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HA98" i="2"/>
  <c r="GY98" i="2"/>
  <c r="GS98" i="2"/>
  <c r="GR98" i="2"/>
  <c r="GW98" i="2" s="1"/>
  <c r="GF98" i="2"/>
  <c r="GH98" i="2" s="1"/>
  <c r="FZ98" i="2"/>
  <c r="GD98" i="2" s="1"/>
  <c r="FY98" i="2"/>
  <c r="CR98" i="2"/>
  <c r="CP98" i="2"/>
  <c r="CM98" i="2"/>
  <c r="CI98" i="2"/>
  <c r="CH98" i="2"/>
  <c r="BW98" i="2"/>
  <c r="BY98" i="2" s="1"/>
  <c r="BT98" i="2"/>
  <c r="BP98" i="2"/>
  <c r="BR98" i="2" s="1"/>
  <c r="BO98" i="2"/>
  <c r="BD98" i="2"/>
  <c r="BF98" i="2" s="1"/>
  <c r="AW98" i="2"/>
  <c r="AV98" i="2"/>
  <c r="AM98" i="2"/>
  <c r="AK98" i="2"/>
  <c r="AD98" i="2"/>
  <c r="AH98" i="2" s="1"/>
  <c r="AC98" i="2"/>
  <c r="T98" i="2"/>
  <c r="R98" i="2"/>
  <c r="L98" i="2"/>
  <c r="K98" i="2"/>
  <c r="HR97" i="2"/>
  <c r="HT97" i="2" s="1"/>
  <c r="HP97" i="2"/>
  <c r="HL97" i="2"/>
  <c r="HK97" i="2"/>
  <c r="GY97" i="2"/>
  <c r="HA97" i="2" s="1"/>
  <c r="GW97" i="2"/>
  <c r="GS97" i="2"/>
  <c r="GR97" i="2"/>
  <c r="GH97" i="2"/>
  <c r="GF97" i="2"/>
  <c r="FZ97" i="2"/>
  <c r="FY97" i="2"/>
  <c r="CR97" i="2"/>
  <c r="CP97" i="2"/>
  <c r="CI97" i="2"/>
  <c r="CH97" i="2"/>
  <c r="CJ97" i="2" s="1"/>
  <c r="BW97" i="2"/>
  <c r="BY97" i="2" s="1"/>
  <c r="BT97" i="2"/>
  <c r="BP97" i="2"/>
  <c r="BR97" i="2" s="1"/>
  <c r="BO97" i="2"/>
  <c r="BD97" i="2"/>
  <c r="BF97" i="2" s="1"/>
  <c r="AW97" i="2"/>
  <c r="BA97" i="2" s="1"/>
  <c r="AV97" i="2"/>
  <c r="AM97" i="2"/>
  <c r="AK97" i="2"/>
  <c r="AH97" i="2"/>
  <c r="AD97" i="2"/>
  <c r="AC97" i="2"/>
  <c r="T97" i="2"/>
  <c r="R97" i="2"/>
  <c r="L97" i="2"/>
  <c r="N97" i="2" s="1"/>
  <c r="K97" i="2"/>
  <c r="HT96" i="2"/>
  <c r="HR96" i="2"/>
  <c r="HL96" i="2"/>
  <c r="HK96" i="2"/>
  <c r="HA96" i="2"/>
  <c r="GY96" i="2"/>
  <c r="GS96" i="2"/>
  <c r="GR96" i="2"/>
  <c r="GF96" i="2"/>
  <c r="GH96" i="2" s="1"/>
  <c r="GD96" i="2"/>
  <c r="FZ96" i="2"/>
  <c r="FY96" i="2"/>
  <c r="CP96" i="2"/>
  <c r="CR96" i="2" s="1"/>
  <c r="CM96" i="2"/>
  <c r="CI96" i="2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H95" i="2"/>
  <c r="GF95" i="2"/>
  <c r="FZ95" i="2"/>
  <c r="FY95" i="2"/>
  <c r="GD95" i="2" s="1"/>
  <c r="CR95" i="2"/>
  <c r="CP95" i="2"/>
  <c r="CM95" i="2"/>
  <c r="CK95" i="2"/>
  <c r="CJ95" i="2"/>
  <c r="CL95" i="2" s="1"/>
  <c r="CQ95" i="2" s="1"/>
  <c r="CS95" i="2" s="1"/>
  <c r="CI95" i="2"/>
  <c r="CH95" i="2"/>
  <c r="BW95" i="2"/>
  <c r="BY95" i="2" s="1"/>
  <c r="BT95" i="2"/>
  <c r="BP95" i="2"/>
  <c r="BR95" i="2" s="1"/>
  <c r="BO95" i="2"/>
  <c r="BF95" i="2"/>
  <c r="BD95" i="2"/>
  <c r="AW95" i="2"/>
  <c r="AV95" i="2"/>
  <c r="AK95" i="2"/>
  <c r="AM95" i="2" s="1"/>
  <c r="AD95" i="2"/>
  <c r="AC95" i="2"/>
  <c r="R95" i="2"/>
  <c r="T95" i="2" s="1"/>
  <c r="N95" i="2"/>
  <c r="L95" i="2"/>
  <c r="K95" i="2"/>
  <c r="HT94" i="2"/>
  <c r="HR94" i="2"/>
  <c r="HL94" i="2"/>
  <c r="HK94" i="2"/>
  <c r="HA94" i="2"/>
  <c r="GY94" i="2"/>
  <c r="GW94" i="2"/>
  <c r="GS94" i="2"/>
  <c r="GR94" i="2"/>
  <c r="GT94" i="2" s="1"/>
  <c r="GF94" i="2"/>
  <c r="GH94" i="2" s="1"/>
  <c r="GD94" i="2"/>
  <c r="FZ94" i="2"/>
  <c r="FY94" i="2"/>
  <c r="CR94" i="2"/>
  <c r="CP94" i="2"/>
  <c r="CI94" i="2"/>
  <c r="CH94" i="2"/>
  <c r="BW94" i="2"/>
  <c r="BY94" i="2" s="1"/>
  <c r="BT94" i="2"/>
  <c r="BR94" i="2"/>
  <c r="BP94" i="2"/>
  <c r="BO94" i="2"/>
  <c r="BD94" i="2"/>
  <c r="BF94" i="2" s="1"/>
  <c r="BA94" i="2"/>
  <c r="AW94" i="2"/>
  <c r="AV94" i="2"/>
  <c r="AM94" i="2"/>
  <c r="AK94" i="2"/>
  <c r="AD94" i="2"/>
  <c r="AH94" i="2" s="1"/>
  <c r="AC94" i="2"/>
  <c r="T94" i="2"/>
  <c r="R94" i="2"/>
  <c r="N94" i="2"/>
  <c r="L94" i="2"/>
  <c r="K94" i="2"/>
  <c r="HR93" i="2"/>
  <c r="HT93" i="2" s="1"/>
  <c r="HP93" i="2"/>
  <c r="HL93" i="2"/>
  <c r="HN93" i="2" s="1"/>
  <c r="HK93" i="2"/>
  <c r="GY93" i="2"/>
  <c r="HA93" i="2" s="1"/>
  <c r="GS93" i="2"/>
  <c r="GR93" i="2"/>
  <c r="GH93" i="2"/>
  <c r="GF93" i="2"/>
  <c r="FZ93" i="2"/>
  <c r="FY93" i="2"/>
  <c r="CR93" i="2"/>
  <c r="CP93" i="2"/>
  <c r="CM93" i="2"/>
  <c r="CI93" i="2"/>
  <c r="CH93" i="2"/>
  <c r="BY93" i="2"/>
  <c r="BW93" i="2"/>
  <c r="BP93" i="2"/>
  <c r="BO93" i="2"/>
  <c r="BF93" i="2"/>
  <c r="BD93" i="2"/>
  <c r="AW93" i="2"/>
  <c r="BA93" i="2" s="1"/>
  <c r="AV93" i="2"/>
  <c r="AK93" i="2"/>
  <c r="AM93" i="2" s="1"/>
  <c r="AH93" i="2"/>
  <c r="AD93" i="2"/>
  <c r="AC93" i="2"/>
  <c r="T93" i="2"/>
  <c r="R93" i="2"/>
  <c r="L93" i="2"/>
  <c r="N93" i="2" s="1"/>
  <c r="K93" i="2"/>
  <c r="HT92" i="2"/>
  <c r="HR92" i="2"/>
  <c r="HL92" i="2"/>
  <c r="HK92" i="2"/>
  <c r="HA92" i="2"/>
  <c r="GY92" i="2"/>
  <c r="GW92" i="2"/>
  <c r="GS92" i="2"/>
  <c r="GR92" i="2"/>
  <c r="GF92" i="2"/>
  <c r="GH92" i="2" s="1"/>
  <c r="GD92" i="2"/>
  <c r="FZ92" i="2"/>
  <c r="FY92" i="2"/>
  <c r="CP92" i="2"/>
  <c r="CR92" i="2" s="1"/>
  <c r="CJ92" i="2"/>
  <c r="CI92" i="2"/>
  <c r="CH92" i="2"/>
  <c r="BW92" i="2"/>
  <c r="BY92" i="2" s="1"/>
  <c r="BT92" i="2"/>
  <c r="BR92" i="2"/>
  <c r="BP92" i="2"/>
  <c r="BO92" i="2"/>
  <c r="BD92" i="2"/>
  <c r="BF92" i="2" s="1"/>
  <c r="AW92" i="2"/>
  <c r="AV92" i="2"/>
  <c r="AM92" i="2"/>
  <c r="AK92" i="2"/>
  <c r="AD92" i="2"/>
  <c r="AC92" i="2"/>
  <c r="T92" i="2"/>
  <c r="R92" i="2"/>
  <c r="N92" i="2"/>
  <c r="L92" i="2"/>
  <c r="K92" i="2"/>
  <c r="HR91" i="2"/>
  <c r="HT91" i="2" s="1"/>
  <c r="HP91" i="2"/>
  <c r="HL91" i="2"/>
  <c r="HK91" i="2"/>
  <c r="HA91" i="2"/>
  <c r="GY91" i="2"/>
  <c r="GS91" i="2"/>
  <c r="GR91" i="2"/>
  <c r="GH91" i="2"/>
  <c r="GF91" i="2"/>
  <c r="FZ91" i="2"/>
  <c r="FY91" i="2"/>
  <c r="GD91" i="2" s="1"/>
  <c r="CR91" i="2"/>
  <c r="CP91" i="2"/>
  <c r="CM91" i="2"/>
  <c r="CI91" i="2"/>
  <c r="CH91" i="2"/>
  <c r="BW91" i="2"/>
  <c r="BY91" i="2" s="1"/>
  <c r="BP91" i="2"/>
  <c r="BO91" i="2"/>
  <c r="BF91" i="2"/>
  <c r="BD91" i="2"/>
  <c r="AW91" i="2"/>
  <c r="BA91" i="2" s="1"/>
  <c r="AV91" i="2"/>
  <c r="AK91" i="2"/>
  <c r="AM91" i="2" s="1"/>
  <c r="AH91" i="2"/>
  <c r="AD91" i="2"/>
  <c r="AC91" i="2"/>
  <c r="R91" i="2"/>
  <c r="T91" i="2" s="1"/>
  <c r="L91" i="2"/>
  <c r="K91" i="2"/>
  <c r="HT90" i="2"/>
  <c r="HR90" i="2"/>
  <c r="HL90" i="2"/>
  <c r="HK90" i="2"/>
  <c r="HA90" i="2"/>
  <c r="GY90" i="2"/>
  <c r="GW90" i="2"/>
  <c r="GS90" i="2"/>
  <c r="GR90" i="2"/>
  <c r="GF90" i="2"/>
  <c r="GH90" i="2" s="1"/>
  <c r="GD90" i="2"/>
  <c r="FZ90" i="2"/>
  <c r="FY90" i="2"/>
  <c r="DK90" i="2"/>
  <c r="DI90" i="2"/>
  <c r="DF90" i="2"/>
  <c r="DB90" i="2"/>
  <c r="DA90" i="2"/>
  <c r="CP90" i="2"/>
  <c r="CR90" i="2" s="1"/>
  <c r="CM90" i="2"/>
  <c r="CI90" i="2"/>
  <c r="CH90" i="2"/>
  <c r="BW90" i="2"/>
  <c r="BY90" i="2" s="1"/>
  <c r="BT90" i="2"/>
  <c r="BP90" i="2"/>
  <c r="BO90" i="2"/>
  <c r="BF90" i="2"/>
  <c r="BD90" i="2"/>
  <c r="AW90" i="2"/>
  <c r="BA90" i="2" s="1"/>
  <c r="AV90" i="2"/>
  <c r="AM90" i="2"/>
  <c r="AK90" i="2"/>
  <c r="AH90" i="2"/>
  <c r="AD90" i="2"/>
  <c r="AC90" i="2"/>
  <c r="R90" i="2"/>
  <c r="T90" i="2" s="1"/>
  <c r="L90" i="2"/>
  <c r="K90" i="2"/>
  <c r="HT89" i="2"/>
  <c r="HR89" i="2"/>
  <c r="HP89" i="2"/>
  <c r="HL89" i="2"/>
  <c r="HK89" i="2"/>
  <c r="GY89" i="2"/>
  <c r="HA89" i="2" s="1"/>
  <c r="GS89" i="2"/>
  <c r="GR89" i="2"/>
  <c r="GW89" i="2" s="1"/>
  <c r="GF89" i="2"/>
  <c r="GH89" i="2" s="1"/>
  <c r="GD89" i="2"/>
  <c r="FZ89" i="2"/>
  <c r="FY89" i="2"/>
  <c r="DI89" i="2"/>
  <c r="DK89" i="2" s="1"/>
  <c r="DB89" i="2"/>
  <c r="DA89" i="2"/>
  <c r="CR89" i="2"/>
  <c r="CP89" i="2"/>
  <c r="CI89" i="2"/>
  <c r="CH89" i="2"/>
  <c r="BW89" i="2"/>
  <c r="BY89" i="2" s="1"/>
  <c r="BT89" i="2"/>
  <c r="BQ89" i="2"/>
  <c r="BS89" i="2" s="1"/>
  <c r="BX89" i="2" s="1"/>
  <c r="BZ89" i="2" s="1"/>
  <c r="BP89" i="2"/>
  <c r="BR89" i="2" s="1"/>
  <c r="BO89" i="2"/>
  <c r="BD89" i="2"/>
  <c r="BF89" i="2" s="1"/>
  <c r="BA89" i="2"/>
  <c r="AW89" i="2"/>
  <c r="AV89" i="2"/>
  <c r="AK89" i="2"/>
  <c r="AM89" i="2" s="1"/>
  <c r="AH89" i="2"/>
  <c r="AD89" i="2"/>
  <c r="AC89" i="2"/>
  <c r="R89" i="2"/>
  <c r="T89" i="2" s="1"/>
  <c r="L89" i="2"/>
  <c r="N89" i="2" s="1"/>
  <c r="K89" i="2"/>
  <c r="HR88" i="2"/>
  <c r="HT88" i="2" s="1"/>
  <c r="HL88" i="2"/>
  <c r="HK88" i="2"/>
  <c r="GY88" i="2"/>
  <c r="HA88" i="2" s="1"/>
  <c r="GS88" i="2"/>
  <c r="GR88" i="2"/>
  <c r="GH88" i="2"/>
  <c r="GF88" i="2"/>
  <c r="FZ88" i="2"/>
  <c r="FY88" i="2"/>
  <c r="GD88" i="2" s="1"/>
  <c r="DI88" i="2"/>
  <c r="DK88" i="2" s="1"/>
  <c r="DB88" i="2"/>
  <c r="DA88" i="2"/>
  <c r="CR88" i="2"/>
  <c r="CP88" i="2"/>
  <c r="CI88" i="2"/>
  <c r="CH88" i="2"/>
  <c r="BY88" i="2"/>
  <c r="BW88" i="2"/>
  <c r="BR88" i="2"/>
  <c r="BP88" i="2"/>
  <c r="BT88" i="2" s="1"/>
  <c r="BO88" i="2"/>
  <c r="BQ88" i="2" s="1"/>
  <c r="BS88" i="2" s="1"/>
  <c r="BX88" i="2" s="1"/>
  <c r="BZ88" i="2" s="1"/>
  <c r="BF88" i="2"/>
  <c r="BD88" i="2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HA87" i="2"/>
  <c r="GY87" i="2"/>
  <c r="GS87" i="2"/>
  <c r="GR87" i="2"/>
  <c r="GF87" i="2"/>
  <c r="GH87" i="2" s="1"/>
  <c r="FZ87" i="2"/>
  <c r="FY87" i="2"/>
  <c r="DI87" i="2"/>
  <c r="DK87" i="2" s="1"/>
  <c r="DF87" i="2"/>
  <c r="DB87" i="2"/>
  <c r="DA87" i="2"/>
  <c r="CR87" i="2"/>
  <c r="CP87" i="2"/>
  <c r="CI87" i="2"/>
  <c r="CH87" i="2"/>
  <c r="BW87" i="2"/>
  <c r="BY87" i="2" s="1"/>
  <c r="BT87" i="2"/>
  <c r="BP87" i="2"/>
  <c r="BO87" i="2"/>
  <c r="BD87" i="2"/>
  <c r="BF87" i="2" s="1"/>
  <c r="BA87" i="2"/>
  <c r="AW87" i="2"/>
  <c r="AV87" i="2"/>
  <c r="AM87" i="2"/>
  <c r="AK87" i="2"/>
  <c r="AD87" i="2"/>
  <c r="AC87" i="2"/>
  <c r="T87" i="2"/>
  <c r="R87" i="2"/>
  <c r="L87" i="2"/>
  <c r="K87" i="2"/>
  <c r="HR86" i="2"/>
  <c r="HT86" i="2" s="1"/>
  <c r="HP86" i="2"/>
  <c r="HL86" i="2"/>
  <c r="HK86" i="2"/>
  <c r="GY86" i="2"/>
  <c r="HA86" i="2" s="1"/>
  <c r="GS86" i="2"/>
  <c r="GR86" i="2"/>
  <c r="GH86" i="2"/>
  <c r="GF86" i="2"/>
  <c r="FZ86" i="2"/>
  <c r="FY86" i="2"/>
  <c r="GD86" i="2" s="1"/>
  <c r="DK86" i="2"/>
  <c r="DI86" i="2"/>
  <c r="DF86" i="2"/>
  <c r="DB86" i="2"/>
  <c r="DA86" i="2"/>
  <c r="CP86" i="2"/>
  <c r="CR86" i="2" s="1"/>
  <c r="CK86" i="2"/>
  <c r="CI86" i="2"/>
  <c r="CH86" i="2"/>
  <c r="BW86" i="2"/>
  <c r="BY86" i="2" s="1"/>
  <c r="BR86" i="2"/>
  <c r="BP86" i="2"/>
  <c r="BT86" i="2" s="1"/>
  <c r="BO86" i="2"/>
  <c r="BF86" i="2"/>
  <c r="BD86" i="2"/>
  <c r="BA86" i="2"/>
  <c r="AW86" i="2"/>
  <c r="AV86" i="2"/>
  <c r="AM86" i="2"/>
  <c r="AK86" i="2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H85" i="2"/>
  <c r="GF85" i="2"/>
  <c r="FZ85" i="2"/>
  <c r="FY85" i="2"/>
  <c r="DI85" i="2"/>
  <c r="DK85" i="2" s="1"/>
  <c r="DB85" i="2"/>
  <c r="DA85" i="2"/>
  <c r="DF85" i="2" s="1"/>
  <c r="CP85" i="2"/>
  <c r="CR85" i="2" s="1"/>
  <c r="CK85" i="2"/>
  <c r="CI85" i="2"/>
  <c r="CH85" i="2"/>
  <c r="CM85" i="2" s="1"/>
  <c r="BY85" i="2"/>
  <c r="BW85" i="2"/>
  <c r="BT85" i="2"/>
  <c r="BR85" i="2"/>
  <c r="BP85" i="2"/>
  <c r="BO85" i="2"/>
  <c r="BF85" i="2"/>
  <c r="BD85" i="2"/>
  <c r="BA85" i="2"/>
  <c r="AW85" i="2"/>
  <c r="AV85" i="2"/>
  <c r="AK85" i="2"/>
  <c r="AM85" i="2" s="1"/>
  <c r="AD85" i="2"/>
  <c r="AC85" i="2"/>
  <c r="R85" i="2"/>
  <c r="T85" i="2" s="1"/>
  <c r="N85" i="2"/>
  <c r="L85" i="2"/>
  <c r="K85" i="2"/>
  <c r="HT84" i="2"/>
  <c r="HR84" i="2"/>
  <c r="HP84" i="2"/>
  <c r="HL84" i="2"/>
  <c r="HK84" i="2"/>
  <c r="GY84" i="2"/>
  <c r="HA84" i="2" s="1"/>
  <c r="GW84" i="2"/>
  <c r="GS84" i="2"/>
  <c r="GR84" i="2"/>
  <c r="GF84" i="2"/>
  <c r="GH84" i="2" s="1"/>
  <c r="FZ84" i="2"/>
  <c r="FY84" i="2"/>
  <c r="ED84" i="2"/>
  <c r="EB84" i="2"/>
  <c r="DU84" i="2"/>
  <c r="DY84" i="2" s="1"/>
  <c r="DT84" i="2"/>
  <c r="DI84" i="2"/>
  <c r="DK84" i="2" s="1"/>
  <c r="DB84" i="2"/>
  <c r="DA84" i="2"/>
  <c r="CR84" i="2"/>
  <c r="CP84" i="2"/>
  <c r="CI84" i="2"/>
  <c r="CH84" i="2"/>
  <c r="BW84" i="2"/>
  <c r="BY84" i="2" s="1"/>
  <c r="BR84" i="2"/>
  <c r="BP84" i="2"/>
  <c r="BO84" i="2"/>
  <c r="BT84" i="2" s="1"/>
  <c r="BD84" i="2"/>
  <c r="BF84" i="2" s="1"/>
  <c r="BA84" i="2"/>
  <c r="AW84" i="2"/>
  <c r="AV84" i="2"/>
  <c r="AM84" i="2"/>
  <c r="AK84" i="2"/>
  <c r="AH84" i="2"/>
  <c r="AF84" i="2"/>
  <c r="AD84" i="2"/>
  <c r="AC84" i="2"/>
  <c r="T84" i="2"/>
  <c r="R84" i="2"/>
  <c r="L84" i="2"/>
  <c r="K84" i="2"/>
  <c r="HR83" i="2"/>
  <c r="HT83" i="2" s="1"/>
  <c r="HP83" i="2"/>
  <c r="HL83" i="2"/>
  <c r="HK83" i="2"/>
  <c r="GY83" i="2"/>
  <c r="HA83" i="2" s="1"/>
  <c r="GS83" i="2"/>
  <c r="GR83" i="2"/>
  <c r="GH83" i="2"/>
  <c r="GF83" i="2"/>
  <c r="GD83" i="2"/>
  <c r="FZ83" i="2"/>
  <c r="FY83" i="2"/>
  <c r="ED83" i="2"/>
  <c r="EB83" i="2"/>
  <c r="DU83" i="2"/>
  <c r="DT83" i="2"/>
  <c r="DI83" i="2"/>
  <c r="DK83" i="2" s="1"/>
  <c r="DB83" i="2"/>
  <c r="DA83" i="2"/>
  <c r="DC83" i="2" s="1"/>
  <c r="CR83" i="2"/>
  <c r="CP83" i="2"/>
  <c r="CI83" i="2"/>
  <c r="CH83" i="2"/>
  <c r="BY83" i="2"/>
  <c r="BW83" i="2"/>
  <c r="BQ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N83" i="2" s="1"/>
  <c r="K83" i="2"/>
  <c r="HR82" i="2"/>
  <c r="HT82" i="2" s="1"/>
  <c r="HL82" i="2"/>
  <c r="HK82" i="2"/>
  <c r="HA82" i="2"/>
  <c r="GY82" i="2"/>
  <c r="GT82" i="2"/>
  <c r="GS82" i="2"/>
  <c r="GW82" i="2" s="1"/>
  <c r="GR82" i="2"/>
  <c r="GH82" i="2"/>
  <c r="GF82" i="2"/>
  <c r="GD82" i="2"/>
  <c r="FZ82" i="2"/>
  <c r="FY82" i="2"/>
  <c r="EB82" i="2"/>
  <c r="ED82" i="2" s="1"/>
  <c r="DY82" i="2"/>
  <c r="DU82" i="2"/>
  <c r="DT82" i="2"/>
  <c r="DV82" i="2" s="1"/>
  <c r="DK82" i="2"/>
  <c r="DI82" i="2"/>
  <c r="DB82" i="2"/>
  <c r="DA82" i="2"/>
  <c r="CR82" i="2"/>
  <c r="CP82" i="2"/>
  <c r="CI82" i="2"/>
  <c r="CH82" i="2"/>
  <c r="CJ82" i="2" s="1"/>
  <c r="BY82" i="2"/>
  <c r="BW82" i="2"/>
  <c r="BP82" i="2"/>
  <c r="BO82" i="2"/>
  <c r="BF82" i="2"/>
  <c r="BD82" i="2"/>
  <c r="AW82" i="2"/>
  <c r="AV82" i="2"/>
  <c r="AK82" i="2"/>
  <c r="AM82" i="2" s="1"/>
  <c r="AD82" i="2"/>
  <c r="AC82" i="2"/>
  <c r="T82" i="2"/>
  <c r="R82" i="2"/>
  <c r="L82" i="2"/>
  <c r="N82" i="2" s="1"/>
  <c r="K82" i="2"/>
  <c r="HR81" i="2"/>
  <c r="HT81" i="2" s="1"/>
  <c r="HL81" i="2"/>
  <c r="HK81" i="2"/>
  <c r="HP81" i="2" s="1"/>
  <c r="HA81" i="2"/>
  <c r="GY81" i="2"/>
  <c r="GT81" i="2"/>
  <c r="GS81" i="2"/>
  <c r="GR81" i="2"/>
  <c r="GW81" i="2" s="1"/>
  <c r="GF81" i="2"/>
  <c r="GH81" i="2" s="1"/>
  <c r="FZ81" i="2"/>
  <c r="FY81" i="2"/>
  <c r="EB81" i="2"/>
  <c r="ED81" i="2" s="1"/>
  <c r="DY81" i="2"/>
  <c r="DV81" i="2"/>
  <c r="DU81" i="2"/>
  <c r="DT81" i="2"/>
  <c r="DI81" i="2"/>
  <c r="DK81" i="2" s="1"/>
  <c r="DF81" i="2"/>
  <c r="DB81" i="2"/>
  <c r="DA81" i="2"/>
  <c r="CP81" i="2"/>
  <c r="CR81" i="2" s="1"/>
  <c r="CM81" i="2"/>
  <c r="CI81" i="2"/>
  <c r="CH81" i="2"/>
  <c r="BY81" i="2"/>
  <c r="BW81" i="2"/>
  <c r="BP81" i="2"/>
  <c r="BO81" i="2"/>
  <c r="BF81" i="2"/>
  <c r="BD81" i="2"/>
  <c r="AW81" i="2"/>
  <c r="AV81" i="2"/>
  <c r="AM81" i="2"/>
  <c r="AK81" i="2"/>
  <c r="AD81" i="2"/>
  <c r="AC81" i="2"/>
  <c r="R81" i="2"/>
  <c r="T81" i="2" s="1"/>
  <c r="L81" i="2"/>
  <c r="N81" i="2" s="1"/>
  <c r="K81" i="2"/>
  <c r="HT80" i="2"/>
  <c r="HR80" i="2"/>
  <c r="HL80" i="2"/>
  <c r="HK80" i="2"/>
  <c r="GY80" i="2"/>
  <c r="HA80" i="2" s="1"/>
  <c r="GT80" i="2"/>
  <c r="GS80" i="2"/>
  <c r="GR80" i="2"/>
  <c r="GH80" i="2"/>
  <c r="GF80" i="2"/>
  <c r="FZ80" i="2"/>
  <c r="FY80" i="2"/>
  <c r="EB80" i="2"/>
  <c r="ED80" i="2" s="1"/>
  <c r="DV80" i="2"/>
  <c r="DU80" i="2"/>
  <c r="DT80" i="2"/>
  <c r="DK80" i="2"/>
  <c r="DI80" i="2"/>
  <c r="DF80" i="2"/>
  <c r="DC80" i="2"/>
  <c r="DB80" i="2"/>
  <c r="DA80" i="2"/>
  <c r="CP80" i="2"/>
  <c r="CR80" i="2" s="1"/>
  <c r="CM80" i="2"/>
  <c r="CI80" i="2"/>
  <c r="CH80" i="2"/>
  <c r="BW80" i="2"/>
  <c r="BY80" i="2" s="1"/>
  <c r="BT80" i="2"/>
  <c r="BP80" i="2"/>
  <c r="BO80" i="2"/>
  <c r="BD80" i="2"/>
  <c r="BF80" i="2" s="1"/>
  <c r="AW80" i="2"/>
  <c r="AV80" i="2"/>
  <c r="AM80" i="2"/>
  <c r="AK80" i="2"/>
  <c r="AD80" i="2"/>
  <c r="AC80" i="2"/>
  <c r="T80" i="2"/>
  <c r="R80" i="2"/>
  <c r="N80" i="2"/>
  <c r="L80" i="2"/>
  <c r="K80" i="2"/>
  <c r="HR79" i="2"/>
  <c r="HT79" i="2" s="1"/>
  <c r="HL79" i="2"/>
  <c r="HK79" i="2"/>
  <c r="HA79" i="2"/>
  <c r="GY79" i="2"/>
  <c r="GS79" i="2"/>
  <c r="GR79" i="2"/>
  <c r="GF79" i="2"/>
  <c r="GH79" i="2" s="1"/>
  <c r="GB79" i="2"/>
  <c r="FZ79" i="2"/>
  <c r="FY79" i="2"/>
  <c r="ED79" i="2"/>
  <c r="EB79" i="2"/>
  <c r="DY79" i="2"/>
  <c r="DW79" i="2"/>
  <c r="DU79" i="2"/>
  <c r="DT79" i="2"/>
  <c r="DK79" i="2"/>
  <c r="DI79" i="2"/>
  <c r="DB79" i="2"/>
  <c r="DF79" i="2" s="1"/>
  <c r="DA79" i="2"/>
  <c r="CR79" i="2"/>
  <c r="CP79" i="2"/>
  <c r="CK79" i="2"/>
  <c r="CI79" i="2"/>
  <c r="CM79" i="2" s="1"/>
  <c r="CH79" i="2"/>
  <c r="BW79" i="2"/>
  <c r="BY79" i="2" s="1"/>
  <c r="BT79" i="2"/>
  <c r="BP79" i="2"/>
  <c r="BO79" i="2"/>
  <c r="BD79" i="2"/>
  <c r="BF79" i="2" s="1"/>
  <c r="BA79" i="2"/>
  <c r="AW79" i="2"/>
  <c r="AV79" i="2"/>
  <c r="AK79" i="2"/>
  <c r="AM79" i="2" s="1"/>
  <c r="AD79" i="2"/>
  <c r="AC79" i="2"/>
  <c r="R79" i="2"/>
  <c r="T79" i="2" s="1"/>
  <c r="L79" i="2"/>
  <c r="K79" i="2"/>
  <c r="HT78" i="2"/>
  <c r="HR78" i="2"/>
  <c r="HL78" i="2"/>
  <c r="HK78" i="2"/>
  <c r="HA78" i="2"/>
  <c r="GY78" i="2"/>
  <c r="GS78" i="2"/>
  <c r="GR78" i="2"/>
  <c r="GH78" i="2"/>
  <c r="GF78" i="2"/>
  <c r="FZ78" i="2"/>
  <c r="FY78" i="2"/>
  <c r="EB78" i="2"/>
  <c r="ED78" i="2" s="1"/>
  <c r="DU78" i="2"/>
  <c r="DT78" i="2"/>
  <c r="DY78" i="2" s="1"/>
  <c r="DK78" i="2"/>
  <c r="DI78" i="2"/>
  <c r="DF78" i="2"/>
  <c r="DD78" i="2"/>
  <c r="DB78" i="2"/>
  <c r="DA78" i="2"/>
  <c r="CR78" i="2"/>
  <c r="CP78" i="2"/>
  <c r="CM78" i="2"/>
  <c r="CK78" i="2"/>
  <c r="CI78" i="2"/>
  <c r="CH78" i="2"/>
  <c r="BW78" i="2"/>
  <c r="BY78" i="2" s="1"/>
  <c r="BR78" i="2"/>
  <c r="BP78" i="2"/>
  <c r="BO78" i="2"/>
  <c r="BD78" i="2"/>
  <c r="BF78" i="2" s="1"/>
  <c r="AW78" i="2"/>
  <c r="BA78" i="2" s="1"/>
  <c r="AV78" i="2"/>
  <c r="AK78" i="2"/>
  <c r="AM78" i="2" s="1"/>
  <c r="AH78" i="2"/>
  <c r="AD78" i="2"/>
  <c r="AC78" i="2"/>
  <c r="T78" i="2"/>
  <c r="R78" i="2"/>
  <c r="L78" i="2"/>
  <c r="N78" i="2" s="1"/>
  <c r="K78" i="2"/>
  <c r="HT77" i="2"/>
  <c r="HR77" i="2"/>
  <c r="HP77" i="2"/>
  <c r="HL77" i="2"/>
  <c r="HN77" i="2" s="1"/>
  <c r="HK77" i="2"/>
  <c r="HA77" i="2"/>
  <c r="GY77" i="2"/>
  <c r="GS77" i="2"/>
  <c r="GR77" i="2"/>
  <c r="GT77" i="2" s="1"/>
  <c r="GF77" i="2"/>
  <c r="GH77" i="2" s="1"/>
  <c r="GD77" i="2"/>
  <c r="FZ77" i="2"/>
  <c r="FY77" i="2"/>
  <c r="ED77" i="2"/>
  <c r="EB77" i="2"/>
  <c r="DU77" i="2"/>
  <c r="DT77" i="2"/>
  <c r="DV77" i="2" s="1"/>
  <c r="DI77" i="2"/>
  <c r="DK77" i="2" s="1"/>
  <c r="DB77" i="2"/>
  <c r="DA77" i="2"/>
  <c r="CP77" i="2"/>
  <c r="CR77" i="2" s="1"/>
  <c r="CK77" i="2"/>
  <c r="CJ77" i="2"/>
  <c r="CL77" i="2" s="1"/>
  <c r="CQ77" i="2" s="1"/>
  <c r="CS77" i="2" s="1"/>
  <c r="CI77" i="2"/>
  <c r="CH77" i="2"/>
  <c r="CM77" i="2" s="1"/>
  <c r="BY77" i="2"/>
  <c r="BW77" i="2"/>
  <c r="BT77" i="2"/>
  <c r="BR77" i="2"/>
  <c r="BQ77" i="2"/>
  <c r="BS77" i="2" s="1"/>
  <c r="BX77" i="2" s="1"/>
  <c r="BZ77" i="2" s="1"/>
  <c r="BP77" i="2"/>
  <c r="BO77" i="2"/>
  <c r="BF77" i="2"/>
  <c r="BD77" i="2"/>
  <c r="BA77" i="2"/>
  <c r="AW77" i="2"/>
  <c r="AV77" i="2"/>
  <c r="AK77" i="2"/>
  <c r="AM77" i="2" s="1"/>
  <c r="AD77" i="2"/>
  <c r="AC77" i="2"/>
  <c r="T77" i="2"/>
  <c r="R77" i="2"/>
  <c r="N77" i="2"/>
  <c r="L77" i="2"/>
  <c r="K77" i="2"/>
  <c r="HT76" i="2"/>
  <c r="HR76" i="2"/>
  <c r="HP76" i="2"/>
  <c r="HL76" i="2"/>
  <c r="HK76" i="2"/>
  <c r="GY76" i="2"/>
  <c r="HA76" i="2" s="1"/>
  <c r="GW76" i="2"/>
  <c r="GS76" i="2"/>
  <c r="GR76" i="2"/>
  <c r="GF76" i="2"/>
  <c r="GH76" i="2" s="1"/>
  <c r="FZ76" i="2"/>
  <c r="FY76" i="2"/>
  <c r="EB76" i="2"/>
  <c r="ED76" i="2" s="1"/>
  <c r="DU76" i="2"/>
  <c r="DY76" i="2" s="1"/>
  <c r="DT76" i="2"/>
  <c r="DK76" i="2"/>
  <c r="DI76" i="2"/>
  <c r="DB76" i="2"/>
  <c r="DA76" i="2"/>
  <c r="CR76" i="2"/>
  <c r="CP76" i="2"/>
  <c r="CI76" i="2"/>
  <c r="CH76" i="2"/>
  <c r="BW76" i="2"/>
  <c r="BY76" i="2" s="1"/>
  <c r="BR76" i="2"/>
  <c r="BP76" i="2"/>
  <c r="BO76" i="2"/>
  <c r="BD76" i="2"/>
  <c r="BF76" i="2" s="1"/>
  <c r="BA76" i="2"/>
  <c r="AW76" i="2"/>
  <c r="AV76" i="2"/>
  <c r="AM76" i="2"/>
  <c r="AK76" i="2"/>
  <c r="AH76" i="2"/>
  <c r="AD76" i="2"/>
  <c r="AC76" i="2"/>
  <c r="T76" i="2"/>
  <c r="R76" i="2"/>
  <c r="L76" i="2"/>
  <c r="K76" i="2"/>
  <c r="HR75" i="2"/>
  <c r="HT75" i="2" s="1"/>
  <c r="HP75" i="2"/>
  <c r="HL75" i="2"/>
  <c r="HK75" i="2"/>
  <c r="HA75" i="2"/>
  <c r="GY75" i="2"/>
  <c r="GS75" i="2"/>
  <c r="GU75" i="2" s="1"/>
  <c r="GR75" i="2"/>
  <c r="GF75" i="2"/>
  <c r="GH75" i="2" s="1"/>
  <c r="GD75" i="2"/>
  <c r="FZ75" i="2"/>
  <c r="FY75" i="2"/>
  <c r="ED75" i="2"/>
  <c r="EB75" i="2"/>
  <c r="DU75" i="2"/>
  <c r="DT75" i="2"/>
  <c r="DK75" i="2"/>
  <c r="DI75" i="2"/>
  <c r="DB75" i="2"/>
  <c r="DA75" i="2"/>
  <c r="CR75" i="2"/>
  <c r="CP75" i="2"/>
  <c r="CI75" i="2"/>
  <c r="CH75" i="2"/>
  <c r="BY75" i="2"/>
  <c r="BW75" i="2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HA74" i="2"/>
  <c r="GY74" i="2"/>
  <c r="GT74" i="2"/>
  <c r="GS74" i="2"/>
  <c r="GW74" i="2" s="1"/>
  <c r="GR74" i="2"/>
  <c r="GH74" i="2"/>
  <c r="GF74" i="2"/>
  <c r="GD74" i="2"/>
  <c r="FZ74" i="2"/>
  <c r="FY74" i="2"/>
  <c r="EB74" i="2"/>
  <c r="ED74" i="2" s="1"/>
  <c r="DZ74" i="2"/>
  <c r="DY74" i="2"/>
  <c r="DU74" i="2"/>
  <c r="DT74" i="2"/>
  <c r="DV74" i="2" s="1"/>
  <c r="DK74" i="2"/>
  <c r="DI74" i="2"/>
  <c r="DB74" i="2"/>
  <c r="DA74" i="2"/>
  <c r="CR74" i="2"/>
  <c r="CP74" i="2"/>
  <c r="CI74" i="2"/>
  <c r="CH74" i="2"/>
  <c r="BY74" i="2"/>
  <c r="BW74" i="2"/>
  <c r="BP74" i="2"/>
  <c r="BO74" i="2"/>
  <c r="BF74" i="2"/>
  <c r="BD74" i="2"/>
  <c r="AW74" i="2"/>
  <c r="AV74" i="2"/>
  <c r="AK74" i="2"/>
  <c r="AM74" i="2" s="1"/>
  <c r="AD74" i="2"/>
  <c r="AC74" i="2"/>
  <c r="T74" i="2"/>
  <c r="R74" i="2"/>
  <c r="L74" i="2"/>
  <c r="N74" i="2" s="1"/>
  <c r="K74" i="2"/>
  <c r="HR73" i="2"/>
  <c r="HT73" i="2" s="1"/>
  <c r="HL73" i="2"/>
  <c r="HK73" i="2"/>
  <c r="HP73" i="2" s="1"/>
  <c r="HA73" i="2"/>
  <c r="GY73" i="2"/>
  <c r="GT73" i="2"/>
  <c r="GS73" i="2"/>
  <c r="GR73" i="2"/>
  <c r="GW73" i="2" s="1"/>
  <c r="GF73" i="2"/>
  <c r="GH73" i="2" s="1"/>
  <c r="GD73" i="2"/>
  <c r="FZ73" i="2"/>
  <c r="FY73" i="2"/>
  <c r="EB73" i="2"/>
  <c r="ED73" i="2" s="1"/>
  <c r="DY73" i="2"/>
  <c r="DV73" i="2"/>
  <c r="DU73" i="2"/>
  <c r="DT73" i="2"/>
  <c r="DI73" i="2"/>
  <c r="DK73" i="2" s="1"/>
  <c r="DF73" i="2"/>
  <c r="DB73" i="2"/>
  <c r="DA73" i="2"/>
  <c r="DC73" i="2" s="1"/>
  <c r="CP73" i="2"/>
  <c r="CR73" i="2" s="1"/>
  <c r="CM73" i="2"/>
  <c r="CN73" i="2" s="1"/>
  <c r="CI73" i="2"/>
  <c r="CH73" i="2"/>
  <c r="BY73" i="2"/>
  <c r="BW73" i="2"/>
  <c r="BP73" i="2"/>
  <c r="BO73" i="2"/>
  <c r="BF73" i="2"/>
  <c r="BD73" i="2"/>
  <c r="AW73" i="2"/>
  <c r="AV73" i="2"/>
  <c r="AM73" i="2"/>
  <c r="AK73" i="2"/>
  <c r="AD73" i="2"/>
  <c r="AC73" i="2"/>
  <c r="R73" i="2"/>
  <c r="T73" i="2" s="1"/>
  <c r="L73" i="2"/>
  <c r="N73" i="2" s="1"/>
  <c r="K73" i="2"/>
  <c r="HT72" i="2"/>
  <c r="HR72" i="2"/>
  <c r="HL72" i="2"/>
  <c r="HK72" i="2"/>
  <c r="HP72" i="2" s="1"/>
  <c r="GY72" i="2"/>
  <c r="HA72" i="2" s="1"/>
  <c r="GT72" i="2"/>
  <c r="GS72" i="2"/>
  <c r="GR72" i="2"/>
  <c r="GH72" i="2"/>
  <c r="GF72" i="2"/>
  <c r="FZ72" i="2"/>
  <c r="GB72" i="2" s="1"/>
  <c r="FY72" i="2"/>
  <c r="EB72" i="2"/>
  <c r="ED72" i="2" s="1"/>
  <c r="DV72" i="2"/>
  <c r="DU72" i="2"/>
  <c r="DY72" i="2" s="1"/>
  <c r="DT72" i="2"/>
  <c r="DK72" i="2"/>
  <c r="DI72" i="2"/>
  <c r="DF72" i="2"/>
  <c r="DB72" i="2"/>
  <c r="DA72" i="2"/>
  <c r="CP72" i="2"/>
  <c r="CR72" i="2" s="1"/>
  <c r="CM72" i="2"/>
  <c r="CI72" i="2"/>
  <c r="CH72" i="2"/>
  <c r="BW72" i="2"/>
  <c r="BY72" i="2" s="1"/>
  <c r="BT72" i="2"/>
  <c r="BP72" i="2"/>
  <c r="BO72" i="2"/>
  <c r="BD72" i="2"/>
  <c r="BF72" i="2" s="1"/>
  <c r="AW72" i="2"/>
  <c r="AV72" i="2"/>
  <c r="AM72" i="2"/>
  <c r="AK72" i="2"/>
  <c r="AD72" i="2"/>
  <c r="AC72" i="2"/>
  <c r="T72" i="2"/>
  <c r="R72" i="2"/>
  <c r="N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GB71" i="2" s="1"/>
  <c r="FY71" i="2"/>
  <c r="EW71" i="2"/>
  <c r="EU71" i="2"/>
  <c r="ER71" i="2"/>
  <c r="EN71" i="2"/>
  <c r="EM71" i="2"/>
  <c r="ED71" i="2"/>
  <c r="EB71" i="2"/>
  <c r="DU71" i="2"/>
  <c r="DT71" i="2"/>
  <c r="DK71" i="2"/>
  <c r="DI71" i="2"/>
  <c r="DB71" i="2"/>
  <c r="DF71" i="2" s="1"/>
  <c r="DA71" i="2"/>
  <c r="CP71" i="2"/>
  <c r="CR71" i="2" s="1"/>
  <c r="CN71" i="2"/>
  <c r="CM71" i="2"/>
  <c r="CI71" i="2"/>
  <c r="CH71" i="2"/>
  <c r="BY71" i="2"/>
  <c r="BW71" i="2"/>
  <c r="BT71" i="2"/>
  <c r="BP71" i="2"/>
  <c r="BO71" i="2"/>
  <c r="BD71" i="2"/>
  <c r="BF71" i="2" s="1"/>
  <c r="BA71" i="2"/>
  <c r="AW71" i="2"/>
  <c r="AV71" i="2"/>
  <c r="AK71" i="2"/>
  <c r="AM71" i="2" s="1"/>
  <c r="AD71" i="2"/>
  <c r="AC71" i="2"/>
  <c r="T71" i="2"/>
  <c r="R71" i="2"/>
  <c r="L71" i="2"/>
  <c r="N71" i="2" s="1"/>
  <c r="K71" i="2"/>
  <c r="HR70" i="2"/>
  <c r="HT70" i="2" s="1"/>
  <c r="HL70" i="2"/>
  <c r="HK70" i="2"/>
  <c r="HP70" i="2" s="1"/>
  <c r="GY70" i="2"/>
  <c r="HA70" i="2" s="1"/>
  <c r="GS70" i="2"/>
  <c r="GR70" i="2"/>
  <c r="GH70" i="2"/>
  <c r="GF70" i="2"/>
  <c r="FZ70" i="2"/>
  <c r="FY70" i="2"/>
  <c r="GD70" i="2" s="1"/>
  <c r="FP70" i="2"/>
  <c r="FN70" i="2"/>
  <c r="FK70" i="2"/>
  <c r="FG70" i="2"/>
  <c r="FF70" i="2"/>
  <c r="EW70" i="2"/>
  <c r="EU70" i="2"/>
  <c r="ER70" i="2"/>
  <c r="EN70" i="2"/>
  <c r="EM70" i="2"/>
  <c r="EB70" i="2"/>
  <c r="ED70" i="2" s="1"/>
  <c r="DU70" i="2"/>
  <c r="DT70" i="2"/>
  <c r="DI70" i="2"/>
  <c r="DK70" i="2" s="1"/>
  <c r="DB70" i="2"/>
  <c r="DF70" i="2" s="1"/>
  <c r="DA70" i="2"/>
  <c r="CP70" i="2"/>
  <c r="CR70" i="2" s="1"/>
  <c r="CM70" i="2"/>
  <c r="CI70" i="2"/>
  <c r="CH70" i="2"/>
  <c r="BY70" i="2"/>
  <c r="BW70" i="2"/>
  <c r="BP70" i="2"/>
  <c r="BO70" i="2"/>
  <c r="BD70" i="2"/>
  <c r="BF70" i="2" s="1"/>
  <c r="AW70" i="2"/>
  <c r="AV70" i="2"/>
  <c r="AK70" i="2"/>
  <c r="AM70" i="2" s="1"/>
  <c r="AD70" i="2"/>
  <c r="AC70" i="2"/>
  <c r="AH70" i="2" s="1"/>
  <c r="T70" i="2"/>
  <c r="R70" i="2"/>
  <c r="L70" i="2"/>
  <c r="N70" i="2" s="1"/>
  <c r="K70" i="2"/>
  <c r="HR69" i="2"/>
  <c r="HT69" i="2" s="1"/>
  <c r="HN69" i="2"/>
  <c r="HL69" i="2"/>
  <c r="HK69" i="2"/>
  <c r="HP69" i="2" s="1"/>
  <c r="HA69" i="2"/>
  <c r="GY69" i="2"/>
  <c r="GS69" i="2"/>
  <c r="GR69" i="2"/>
  <c r="GF69" i="2"/>
  <c r="GH69" i="2" s="1"/>
  <c r="FZ69" i="2"/>
  <c r="FY69" i="2"/>
  <c r="GD69" i="2" s="1"/>
  <c r="FP69" i="2"/>
  <c r="FN69" i="2"/>
  <c r="FK69" i="2"/>
  <c r="FG69" i="2"/>
  <c r="FF69" i="2"/>
  <c r="EW69" i="2"/>
  <c r="EU69" i="2"/>
  <c r="ER69" i="2"/>
  <c r="EN69" i="2"/>
  <c r="EM69" i="2"/>
  <c r="EB69" i="2"/>
  <c r="ED69" i="2" s="1"/>
  <c r="DU69" i="2"/>
  <c r="DY69" i="2" s="1"/>
  <c r="DT69" i="2"/>
  <c r="DI69" i="2"/>
  <c r="DK69" i="2" s="1"/>
  <c r="DB69" i="2"/>
  <c r="DF69" i="2" s="1"/>
  <c r="DA69" i="2"/>
  <c r="CP69" i="2"/>
  <c r="CR69" i="2" s="1"/>
  <c r="CM69" i="2"/>
  <c r="CI69" i="2"/>
  <c r="CH69" i="2"/>
  <c r="BY69" i="2"/>
  <c r="BW69" i="2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T69" i="2"/>
  <c r="R69" i="2"/>
  <c r="L69" i="2"/>
  <c r="N69" i="2" s="1"/>
  <c r="K69" i="2"/>
  <c r="HR68" i="2"/>
  <c r="HT68" i="2" s="1"/>
  <c r="HN68" i="2"/>
  <c r="HL68" i="2"/>
  <c r="HK68" i="2"/>
  <c r="HA68" i="2"/>
  <c r="GY68" i="2"/>
  <c r="GS68" i="2"/>
  <c r="GW68" i="2" s="1"/>
  <c r="GR68" i="2"/>
  <c r="GH68" i="2"/>
  <c r="GF68" i="2"/>
  <c r="GD68" i="2"/>
  <c r="FZ68" i="2"/>
  <c r="FY68" i="2"/>
  <c r="FP68" i="2"/>
  <c r="FN68" i="2"/>
  <c r="FK68" i="2"/>
  <c r="FG68" i="2"/>
  <c r="FF68" i="2"/>
  <c r="EW68" i="2"/>
  <c r="EU68" i="2"/>
  <c r="ER68" i="2"/>
  <c r="EN68" i="2"/>
  <c r="EM68" i="2"/>
  <c r="ED68" i="2"/>
  <c r="EB68" i="2"/>
  <c r="DU68" i="2"/>
  <c r="DY68" i="2" s="1"/>
  <c r="DT68" i="2"/>
  <c r="DI68" i="2"/>
  <c r="DK68" i="2" s="1"/>
  <c r="DB68" i="2"/>
  <c r="DF68" i="2" s="1"/>
  <c r="DA68" i="2"/>
  <c r="CP68" i="2"/>
  <c r="CR68" i="2" s="1"/>
  <c r="CI68" i="2"/>
  <c r="CH68" i="2"/>
  <c r="BY68" i="2"/>
  <c r="BW68" i="2"/>
  <c r="BP68" i="2"/>
  <c r="BO68" i="2"/>
  <c r="BD68" i="2"/>
  <c r="BF68" i="2" s="1"/>
  <c r="AW68" i="2"/>
  <c r="AV68" i="2"/>
  <c r="AK68" i="2"/>
  <c r="AM68" i="2" s="1"/>
  <c r="AH68" i="2"/>
  <c r="AD68" i="2"/>
  <c r="AC68" i="2"/>
  <c r="T68" i="2"/>
  <c r="R68" i="2"/>
  <c r="L68" i="2"/>
  <c r="K68" i="2"/>
  <c r="HR67" i="2"/>
  <c r="HT67" i="2" s="1"/>
  <c r="HL67" i="2"/>
  <c r="HK67" i="2"/>
  <c r="HP67" i="2" s="1"/>
  <c r="GY67" i="2"/>
  <c r="HA67" i="2" s="1"/>
  <c r="GW67" i="2"/>
  <c r="GU67" i="2"/>
  <c r="GS67" i="2"/>
  <c r="GR67" i="2"/>
  <c r="GF67" i="2"/>
  <c r="GH67" i="2" s="1"/>
  <c r="GD67" i="2"/>
  <c r="FZ67" i="2"/>
  <c r="FY67" i="2"/>
  <c r="FP67" i="2"/>
  <c r="FN67" i="2"/>
  <c r="FK67" i="2"/>
  <c r="FG67" i="2"/>
  <c r="FF67" i="2"/>
  <c r="EW67" i="2"/>
  <c r="EU67" i="2"/>
  <c r="EN67" i="2"/>
  <c r="EM67" i="2"/>
  <c r="EB67" i="2"/>
  <c r="ED67" i="2" s="1"/>
  <c r="DU67" i="2"/>
  <c r="DT67" i="2"/>
  <c r="DV67" i="2" s="1"/>
  <c r="DK67" i="2"/>
  <c r="DI67" i="2"/>
  <c r="DD67" i="2"/>
  <c r="DB67" i="2"/>
  <c r="DA67" i="2"/>
  <c r="CR67" i="2"/>
  <c r="CP67" i="2"/>
  <c r="CM67" i="2"/>
  <c r="CK67" i="2"/>
  <c r="CI67" i="2"/>
  <c r="CH67" i="2"/>
  <c r="BW67" i="2"/>
  <c r="BY67" i="2" s="1"/>
  <c r="BT67" i="2"/>
  <c r="BP67" i="2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T66" i="2" s="1"/>
  <c r="GF66" i="2"/>
  <c r="GH66" i="2" s="1"/>
  <c r="GD66" i="2"/>
  <c r="FZ66" i="2"/>
  <c r="FY66" i="2"/>
  <c r="FN66" i="2"/>
  <c r="FP66" i="2" s="1"/>
  <c r="FG66" i="2"/>
  <c r="FF66" i="2"/>
  <c r="EW66" i="2"/>
  <c r="EU66" i="2"/>
  <c r="EO66" i="2"/>
  <c r="EN66" i="2"/>
  <c r="ER66" i="2" s="1"/>
  <c r="EM66" i="2"/>
  <c r="ED66" i="2"/>
  <c r="EB66" i="2"/>
  <c r="DY66" i="2"/>
  <c r="DU66" i="2"/>
  <c r="DT66" i="2"/>
  <c r="DI66" i="2"/>
  <c r="DK66" i="2" s="1"/>
  <c r="DB66" i="2"/>
  <c r="DF66" i="2" s="1"/>
  <c r="DA66" i="2"/>
  <c r="CP66" i="2"/>
  <c r="CR66" i="2" s="1"/>
  <c r="CI66" i="2"/>
  <c r="CH66" i="2"/>
  <c r="BY66" i="2"/>
  <c r="BW66" i="2"/>
  <c r="BP66" i="2"/>
  <c r="BO66" i="2"/>
  <c r="BQ66" i="2" s="1"/>
  <c r="BF66" i="2"/>
  <c r="BD66" i="2"/>
  <c r="BA66" i="2"/>
  <c r="AW66" i="2"/>
  <c r="AV66" i="2"/>
  <c r="AK66" i="2"/>
  <c r="AM66" i="2" s="1"/>
  <c r="AH66" i="2"/>
  <c r="AD66" i="2"/>
  <c r="AC66" i="2"/>
  <c r="T66" i="2"/>
  <c r="R66" i="2"/>
  <c r="L66" i="2"/>
  <c r="K66" i="2"/>
  <c r="HT65" i="2"/>
  <c r="HR65" i="2"/>
  <c r="HL65" i="2"/>
  <c r="HK65" i="2"/>
  <c r="HA65" i="2"/>
  <c r="GY65" i="2"/>
  <c r="GS65" i="2"/>
  <c r="GR65" i="2"/>
  <c r="GW65" i="2" s="1"/>
  <c r="GH65" i="2"/>
  <c r="GF65" i="2"/>
  <c r="FZ65" i="2"/>
  <c r="FY65" i="2"/>
  <c r="GD65" i="2" s="1"/>
  <c r="FP65" i="2"/>
  <c r="FN65" i="2"/>
  <c r="FK65" i="2"/>
  <c r="FG65" i="2"/>
  <c r="FF65" i="2"/>
  <c r="EW65" i="2"/>
  <c r="EU65" i="2"/>
  <c r="EN65" i="2"/>
  <c r="EM65" i="2"/>
  <c r="ED65" i="2"/>
  <c r="EB65" i="2"/>
  <c r="DU65" i="2"/>
  <c r="DT65" i="2"/>
  <c r="DV65" i="2" s="1"/>
  <c r="DK65" i="2"/>
  <c r="DI65" i="2"/>
  <c r="DB65" i="2"/>
  <c r="DA65" i="2"/>
  <c r="CR65" i="2"/>
  <c r="CP65" i="2"/>
  <c r="CM65" i="2"/>
  <c r="CK65" i="2"/>
  <c r="CI65" i="2"/>
  <c r="CH65" i="2"/>
  <c r="BW65" i="2"/>
  <c r="BY65" i="2" s="1"/>
  <c r="BT65" i="2"/>
  <c r="BP65" i="2"/>
  <c r="BO65" i="2"/>
  <c r="BF65" i="2"/>
  <c r="BD65" i="2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HP64" i="2" s="1"/>
  <c r="GY64" i="2"/>
  <c r="HA64" i="2" s="1"/>
  <c r="GW64" i="2"/>
  <c r="GU64" i="2"/>
  <c r="GV64" i="2" s="1"/>
  <c r="GZ64" i="2" s="1"/>
  <c r="HB64" i="2" s="1"/>
  <c r="GS64" i="2"/>
  <c r="GR64" i="2"/>
  <c r="GT64" i="2" s="1"/>
  <c r="GF64" i="2"/>
  <c r="GH64" i="2" s="1"/>
  <c r="GD64" i="2"/>
  <c r="FZ64" i="2"/>
  <c r="FY64" i="2"/>
  <c r="FN64" i="2"/>
  <c r="FP64" i="2" s="1"/>
  <c r="FG64" i="2"/>
  <c r="FF64" i="2"/>
  <c r="EW64" i="2"/>
  <c r="EU64" i="2"/>
  <c r="EO64" i="2"/>
  <c r="EN64" i="2"/>
  <c r="EM64" i="2"/>
  <c r="ED64" i="2"/>
  <c r="EB64" i="2"/>
  <c r="DY64" i="2"/>
  <c r="DU64" i="2"/>
  <c r="DT64" i="2"/>
  <c r="DI64" i="2"/>
  <c r="DK64" i="2" s="1"/>
  <c r="DB64" i="2"/>
  <c r="DF64" i="2" s="1"/>
  <c r="DA64" i="2"/>
  <c r="CP64" i="2"/>
  <c r="CR64" i="2" s="1"/>
  <c r="CI64" i="2"/>
  <c r="CH64" i="2"/>
  <c r="BY64" i="2"/>
  <c r="BW64" i="2"/>
  <c r="BP64" i="2"/>
  <c r="BO64" i="2"/>
  <c r="BQ64" i="2" s="1"/>
  <c r="BF64" i="2"/>
  <c r="BD64" i="2"/>
  <c r="BA64" i="2"/>
  <c r="AW64" i="2"/>
  <c r="AV64" i="2"/>
  <c r="AK64" i="2"/>
  <c r="AM64" i="2" s="1"/>
  <c r="AH64" i="2"/>
  <c r="AD64" i="2"/>
  <c r="AC64" i="2"/>
  <c r="T64" i="2"/>
  <c r="R64" i="2"/>
  <c r="L64" i="2"/>
  <c r="K64" i="2"/>
  <c r="HT63" i="2"/>
  <c r="HR63" i="2"/>
  <c r="HL63" i="2"/>
  <c r="HK63" i="2"/>
  <c r="HA63" i="2"/>
  <c r="GY63" i="2"/>
  <c r="GS63" i="2"/>
  <c r="GR63" i="2"/>
  <c r="GW63" i="2" s="1"/>
  <c r="GH63" i="2"/>
  <c r="GF63" i="2"/>
  <c r="FZ63" i="2"/>
  <c r="FY63" i="2"/>
  <c r="GD63" i="2" s="1"/>
  <c r="FP63" i="2"/>
  <c r="FN63" i="2"/>
  <c r="FK63" i="2"/>
  <c r="FG63" i="2"/>
  <c r="FF63" i="2"/>
  <c r="EW63" i="2"/>
  <c r="EU63" i="2"/>
  <c r="ER63" i="2"/>
  <c r="EN63" i="2"/>
  <c r="EM63" i="2"/>
  <c r="EO63" i="2" s="1"/>
  <c r="ED63" i="2"/>
  <c r="EB63" i="2"/>
  <c r="DU63" i="2"/>
  <c r="DT63" i="2"/>
  <c r="DV63" i="2" s="1"/>
  <c r="DK63" i="2"/>
  <c r="DI63" i="2"/>
  <c r="DB63" i="2"/>
  <c r="DF63" i="2" s="1"/>
  <c r="DA63" i="2"/>
  <c r="CR63" i="2"/>
  <c r="CP63" i="2"/>
  <c r="CM63" i="2"/>
  <c r="CK63" i="2"/>
  <c r="CI63" i="2"/>
  <c r="CH63" i="2"/>
  <c r="BW63" i="2"/>
  <c r="BY63" i="2" s="1"/>
  <c r="BT63" i="2"/>
  <c r="BP63" i="2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N63" i="2" s="1"/>
  <c r="K63" i="2"/>
  <c r="HR62" i="2"/>
  <c r="HT62" i="2" s="1"/>
  <c r="HL62" i="2"/>
  <c r="HK62" i="2"/>
  <c r="HP62" i="2" s="1"/>
  <c r="GY62" i="2"/>
  <c r="HA62" i="2" s="1"/>
  <c r="GW62" i="2"/>
  <c r="GS62" i="2"/>
  <c r="GR62" i="2"/>
  <c r="GT62" i="2" s="1"/>
  <c r="GF62" i="2"/>
  <c r="GH62" i="2" s="1"/>
  <c r="GD62" i="2"/>
  <c r="FZ62" i="2"/>
  <c r="FY62" i="2"/>
  <c r="FP62" i="2"/>
  <c r="FN62" i="2"/>
  <c r="FG62" i="2"/>
  <c r="FF62" i="2"/>
  <c r="EW62" i="2"/>
  <c r="EU62" i="2"/>
  <c r="EO62" i="2"/>
  <c r="EN62" i="2"/>
  <c r="ER62" i="2" s="1"/>
  <c r="EM62" i="2"/>
  <c r="ED62" i="2"/>
  <c r="EB62" i="2"/>
  <c r="DY62" i="2"/>
  <c r="DZ62" i="2" s="1"/>
  <c r="DU62" i="2"/>
  <c r="DT62" i="2"/>
  <c r="DI62" i="2"/>
  <c r="DK62" i="2" s="1"/>
  <c r="DB62" i="2"/>
  <c r="DF62" i="2" s="1"/>
  <c r="DA62" i="2"/>
  <c r="CP62" i="2"/>
  <c r="CR62" i="2" s="1"/>
  <c r="CI62" i="2"/>
  <c r="CH62" i="2"/>
  <c r="BY62" i="2"/>
  <c r="BW62" i="2"/>
  <c r="BQ62" i="2"/>
  <c r="BP62" i="2"/>
  <c r="BO62" i="2"/>
  <c r="BF62" i="2"/>
  <c r="BD62" i="2"/>
  <c r="BA62" i="2"/>
  <c r="AW62" i="2"/>
  <c r="AV62" i="2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HA61" i="2"/>
  <c r="GY61" i="2"/>
  <c r="GS61" i="2"/>
  <c r="GR61" i="2"/>
  <c r="GW61" i="2" s="1"/>
  <c r="GH61" i="2"/>
  <c r="GF61" i="2"/>
  <c r="FZ61" i="2"/>
  <c r="FY61" i="2"/>
  <c r="FP61" i="2"/>
  <c r="FN61" i="2"/>
  <c r="FK61" i="2"/>
  <c r="FG61" i="2"/>
  <c r="FF61" i="2"/>
  <c r="EW61" i="2"/>
  <c r="EU61" i="2"/>
  <c r="EN61" i="2"/>
  <c r="EM61" i="2"/>
  <c r="EO61" i="2" s="1"/>
  <c r="EB61" i="2"/>
  <c r="ED61" i="2" s="1"/>
  <c r="DU61" i="2"/>
  <c r="DT61" i="2"/>
  <c r="DV61" i="2" s="1"/>
  <c r="DK61" i="2"/>
  <c r="DI61" i="2"/>
  <c r="DB61" i="2"/>
  <c r="DF61" i="2" s="1"/>
  <c r="DA61" i="2"/>
  <c r="CR61" i="2"/>
  <c r="CP61" i="2"/>
  <c r="CM61" i="2"/>
  <c r="CK61" i="2"/>
  <c r="CI61" i="2"/>
  <c r="CH61" i="2"/>
  <c r="BW61" i="2"/>
  <c r="BY61" i="2" s="1"/>
  <c r="BT61" i="2"/>
  <c r="BP61" i="2"/>
  <c r="BO61" i="2"/>
  <c r="BF61" i="2"/>
  <c r="BD61" i="2"/>
  <c r="AW61" i="2"/>
  <c r="AV61" i="2"/>
  <c r="AK61" i="2"/>
  <c r="AM61" i="2" s="1"/>
  <c r="AF61" i="2"/>
  <c r="AD61" i="2"/>
  <c r="AC61" i="2"/>
  <c r="AH61" i="2" s="1"/>
  <c r="T61" i="2"/>
  <c r="R61" i="2"/>
  <c r="L61" i="2"/>
  <c r="K61" i="2"/>
  <c r="HR60" i="2"/>
  <c r="HT60" i="2" s="1"/>
  <c r="HL60" i="2"/>
  <c r="HK60" i="2"/>
  <c r="HP60" i="2" s="1"/>
  <c r="GY60" i="2"/>
  <c r="HA60" i="2" s="1"/>
  <c r="GW60" i="2"/>
  <c r="GS60" i="2"/>
  <c r="GR60" i="2"/>
  <c r="GT60" i="2" s="1"/>
  <c r="GF60" i="2"/>
  <c r="GH60" i="2" s="1"/>
  <c r="GD60" i="2"/>
  <c r="FZ60" i="2"/>
  <c r="FY60" i="2"/>
  <c r="FN60" i="2"/>
  <c r="FP60" i="2" s="1"/>
  <c r="FG60" i="2"/>
  <c r="FF60" i="2"/>
  <c r="EW60" i="2"/>
  <c r="EU60" i="2"/>
  <c r="EO60" i="2"/>
  <c r="EN60" i="2"/>
  <c r="ER60" i="2" s="1"/>
  <c r="EM60" i="2"/>
  <c r="ED60" i="2"/>
  <c r="EB60" i="2"/>
  <c r="DY60" i="2"/>
  <c r="DW60" i="2"/>
  <c r="DU60" i="2"/>
  <c r="DT60" i="2"/>
  <c r="DI60" i="2"/>
  <c r="DK60" i="2" s="1"/>
  <c r="DB60" i="2"/>
  <c r="DF60" i="2" s="1"/>
  <c r="DA60" i="2"/>
  <c r="CP60" i="2"/>
  <c r="CR60" i="2" s="1"/>
  <c r="CI60" i="2"/>
  <c r="CH60" i="2"/>
  <c r="BY60" i="2"/>
  <c r="BW60" i="2"/>
  <c r="BP60" i="2"/>
  <c r="BO60" i="2"/>
  <c r="BQ60" i="2" s="1"/>
  <c r="BF60" i="2"/>
  <c r="BD60" i="2"/>
  <c r="BA60" i="2"/>
  <c r="AW60" i="2"/>
  <c r="AV60" i="2"/>
  <c r="AK60" i="2"/>
  <c r="AM60" i="2" s="1"/>
  <c r="AH60" i="2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K59" i="2"/>
  <c r="FG59" i="2"/>
  <c r="FF59" i="2"/>
  <c r="EW59" i="2"/>
  <c r="EU59" i="2"/>
  <c r="ER59" i="2"/>
  <c r="EN59" i="2"/>
  <c r="EM59" i="2"/>
  <c r="EO59" i="2" s="1"/>
  <c r="EB59" i="2"/>
  <c r="ED59" i="2" s="1"/>
  <c r="DU59" i="2"/>
  <c r="DT59" i="2"/>
  <c r="DV59" i="2" s="1"/>
  <c r="DK59" i="2"/>
  <c r="DI59" i="2"/>
  <c r="DB59" i="2"/>
  <c r="DA59" i="2"/>
  <c r="CR59" i="2"/>
  <c r="CP59" i="2"/>
  <c r="CM59" i="2"/>
  <c r="CK59" i="2"/>
  <c r="CI59" i="2"/>
  <c r="CH59" i="2"/>
  <c r="BW59" i="2"/>
  <c r="BY59" i="2" s="1"/>
  <c r="BT59" i="2"/>
  <c r="BP59" i="2"/>
  <c r="BO59" i="2"/>
  <c r="BD59" i="2"/>
  <c r="BF59" i="2" s="1"/>
  <c r="AW59" i="2"/>
  <c r="AV59" i="2"/>
  <c r="AK59" i="2"/>
  <c r="AM59" i="2" s="1"/>
  <c r="AD59" i="2"/>
  <c r="AC59" i="2"/>
  <c r="AH59" i="2" s="1"/>
  <c r="T59" i="2"/>
  <c r="R59" i="2"/>
  <c r="L59" i="2"/>
  <c r="K59" i="2"/>
  <c r="HR58" i="2"/>
  <c r="HT58" i="2" s="1"/>
  <c r="HL58" i="2"/>
  <c r="HK58" i="2"/>
  <c r="HP58" i="2" s="1"/>
  <c r="GY58" i="2"/>
  <c r="HA58" i="2" s="1"/>
  <c r="GW58" i="2"/>
  <c r="GS58" i="2"/>
  <c r="GR58" i="2"/>
  <c r="GT58" i="2" s="1"/>
  <c r="GF58" i="2"/>
  <c r="GH58" i="2" s="1"/>
  <c r="GD58" i="2"/>
  <c r="FZ58" i="2"/>
  <c r="FY58" i="2"/>
  <c r="FP58" i="2"/>
  <c r="FN58" i="2"/>
  <c r="FG58" i="2"/>
  <c r="FF58" i="2"/>
  <c r="EW58" i="2"/>
  <c r="EU58" i="2"/>
  <c r="EO58" i="2"/>
  <c r="EN58" i="2"/>
  <c r="ER58" i="2" s="1"/>
  <c r="EM58" i="2"/>
  <c r="ED58" i="2"/>
  <c r="EB58" i="2"/>
  <c r="DY58" i="2"/>
  <c r="DU58" i="2"/>
  <c r="DT58" i="2"/>
  <c r="DI58" i="2"/>
  <c r="DK58" i="2" s="1"/>
  <c r="DB58" i="2"/>
  <c r="DF58" i="2" s="1"/>
  <c r="DA58" i="2"/>
  <c r="CR58" i="2"/>
  <c r="CP58" i="2"/>
  <c r="CI58" i="2"/>
  <c r="CH58" i="2"/>
  <c r="CJ58" i="2" s="1"/>
  <c r="BW58" i="2"/>
  <c r="BY58" i="2" s="1"/>
  <c r="BT58" i="2"/>
  <c r="BR58" i="2"/>
  <c r="BP58" i="2"/>
  <c r="BO58" i="2"/>
  <c r="BD58" i="2"/>
  <c r="BF58" i="2" s="1"/>
  <c r="BA58" i="2"/>
  <c r="AW58" i="2"/>
  <c r="AV58" i="2"/>
  <c r="AM58" i="2"/>
  <c r="AK58" i="2"/>
  <c r="AD58" i="2"/>
  <c r="AC58" i="2"/>
  <c r="T58" i="2"/>
  <c r="R58" i="2"/>
  <c r="N58" i="2"/>
  <c r="L58" i="2"/>
  <c r="K58" i="2"/>
  <c r="HR57" i="2"/>
  <c r="HT57" i="2" s="1"/>
  <c r="HP57" i="2"/>
  <c r="HL57" i="2"/>
  <c r="HK57" i="2"/>
  <c r="GY57" i="2"/>
  <c r="HA57" i="2" s="1"/>
  <c r="GS57" i="2"/>
  <c r="GR57" i="2"/>
  <c r="GH57" i="2"/>
  <c r="GF57" i="2"/>
  <c r="FZ57" i="2"/>
  <c r="FY57" i="2"/>
  <c r="FP57" i="2"/>
  <c r="FN57" i="2"/>
  <c r="FK57" i="2"/>
  <c r="FG57" i="2"/>
  <c r="FF57" i="2"/>
  <c r="EU57" i="2"/>
  <c r="EW57" i="2" s="1"/>
  <c r="EN57" i="2"/>
  <c r="EM57" i="2"/>
  <c r="EO57" i="2" s="1"/>
  <c r="ED57" i="2"/>
  <c r="EB57" i="2"/>
  <c r="DV57" i="2"/>
  <c r="DU57" i="2"/>
  <c r="DY57" i="2" s="1"/>
  <c r="DT57" i="2"/>
  <c r="DI57" i="2"/>
  <c r="DK57" i="2" s="1"/>
  <c r="DF57" i="2"/>
  <c r="DB57" i="2"/>
  <c r="DA57" i="2"/>
  <c r="CR57" i="2"/>
  <c r="CP57" i="2"/>
  <c r="CJ57" i="2"/>
  <c r="CI57" i="2"/>
  <c r="CH57" i="2"/>
  <c r="BW57" i="2"/>
  <c r="BY57" i="2" s="1"/>
  <c r="BT57" i="2"/>
  <c r="BR57" i="2"/>
  <c r="BQ57" i="2"/>
  <c r="BS57" i="2" s="1"/>
  <c r="BX57" i="2" s="1"/>
  <c r="BZ57" i="2" s="1"/>
  <c r="BP57" i="2"/>
  <c r="BO57" i="2"/>
  <c r="BD57" i="2"/>
  <c r="BF57" i="2" s="1"/>
  <c r="AW57" i="2"/>
  <c r="AV57" i="2"/>
  <c r="AM57" i="2"/>
  <c r="AK57" i="2"/>
  <c r="AD57" i="2"/>
  <c r="AC57" i="2"/>
  <c r="AE57" i="2" s="1"/>
  <c r="T57" i="2"/>
  <c r="R57" i="2"/>
  <c r="N57" i="2"/>
  <c r="L57" i="2"/>
  <c r="K57" i="2"/>
  <c r="HR56" i="2"/>
  <c r="HT56" i="2" s="1"/>
  <c r="HP56" i="2"/>
  <c r="HL56" i="2"/>
  <c r="HK56" i="2"/>
  <c r="HA56" i="2"/>
  <c r="GY56" i="2"/>
  <c r="GS56" i="2"/>
  <c r="GR56" i="2"/>
  <c r="GH56" i="2"/>
  <c r="GF56" i="2"/>
  <c r="FZ56" i="2"/>
  <c r="GB56" i="2" s="1"/>
  <c r="FY56" i="2"/>
  <c r="FP56" i="2"/>
  <c r="FN56" i="2"/>
  <c r="FK56" i="2"/>
  <c r="FG56" i="2"/>
  <c r="FF56" i="2"/>
  <c r="EU56" i="2"/>
  <c r="EW56" i="2" s="1"/>
  <c r="EN56" i="2"/>
  <c r="EM56" i="2"/>
  <c r="EO56" i="2" s="1"/>
  <c r="ED56" i="2"/>
  <c r="EB56" i="2"/>
  <c r="DW56" i="2"/>
  <c r="DX56" i="2" s="1"/>
  <c r="EC56" i="2" s="1"/>
  <c r="EE56" i="2" s="1"/>
  <c r="DV56" i="2"/>
  <c r="DU56" i="2"/>
  <c r="DY56" i="2" s="1"/>
  <c r="DT56" i="2"/>
  <c r="DI56" i="2"/>
  <c r="DK56" i="2" s="1"/>
  <c r="DF56" i="2"/>
  <c r="DB56" i="2"/>
  <c r="DD56" i="2" s="1"/>
  <c r="DA56" i="2"/>
  <c r="CR56" i="2"/>
  <c r="CP56" i="2"/>
  <c r="CI56" i="2"/>
  <c r="CH56" i="2"/>
  <c r="CJ56" i="2" s="1"/>
  <c r="BW56" i="2"/>
  <c r="BY56" i="2" s="1"/>
  <c r="BT56" i="2"/>
  <c r="BR56" i="2"/>
  <c r="BP56" i="2"/>
  <c r="BO56" i="2"/>
  <c r="BD56" i="2"/>
  <c r="BF56" i="2" s="1"/>
  <c r="BA56" i="2"/>
  <c r="AW56" i="2"/>
  <c r="AV56" i="2"/>
  <c r="AM56" i="2"/>
  <c r="AK56" i="2"/>
  <c r="AD56" i="2"/>
  <c r="AC56" i="2"/>
  <c r="T56" i="2"/>
  <c r="R56" i="2"/>
  <c r="N56" i="2"/>
  <c r="L56" i="2"/>
  <c r="K56" i="2"/>
  <c r="HR55" i="2"/>
  <c r="HT55" i="2" s="1"/>
  <c r="HP55" i="2"/>
  <c r="HL55" i="2"/>
  <c r="HK55" i="2"/>
  <c r="GY55" i="2"/>
  <c r="HA55" i="2" s="1"/>
  <c r="GS55" i="2"/>
  <c r="GR55" i="2"/>
  <c r="GH55" i="2"/>
  <c r="GF55" i="2"/>
  <c r="FZ55" i="2"/>
  <c r="FY55" i="2"/>
  <c r="FP55" i="2"/>
  <c r="FN55" i="2"/>
  <c r="FK55" i="2"/>
  <c r="FG55" i="2"/>
  <c r="FF55" i="2"/>
  <c r="EU55" i="2"/>
  <c r="EW55" i="2" s="1"/>
  <c r="EN55" i="2"/>
  <c r="EM55" i="2"/>
  <c r="EO55" i="2" s="1"/>
  <c r="ED55" i="2"/>
  <c r="EB55" i="2"/>
  <c r="DV55" i="2"/>
  <c r="DU55" i="2"/>
  <c r="DY55" i="2" s="1"/>
  <c r="DT55" i="2"/>
  <c r="DI55" i="2"/>
  <c r="DK55" i="2" s="1"/>
  <c r="DF55" i="2"/>
  <c r="DB55" i="2"/>
  <c r="DA55" i="2"/>
  <c r="CR55" i="2"/>
  <c r="CP55" i="2"/>
  <c r="CI55" i="2"/>
  <c r="CH55" i="2"/>
  <c r="CJ55" i="2" s="1"/>
  <c r="BW55" i="2"/>
  <c r="BY55" i="2" s="1"/>
  <c r="BT55" i="2"/>
  <c r="BR55" i="2"/>
  <c r="BP55" i="2"/>
  <c r="BO55" i="2"/>
  <c r="BD55" i="2"/>
  <c r="BF55" i="2" s="1"/>
  <c r="AW55" i="2"/>
  <c r="AV55" i="2"/>
  <c r="AM55" i="2"/>
  <c r="AK55" i="2"/>
  <c r="AD55" i="2"/>
  <c r="AC55" i="2"/>
  <c r="T55" i="2"/>
  <c r="R55" i="2"/>
  <c r="N55" i="2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GB54" i="2" s="1"/>
  <c r="FY54" i="2"/>
  <c r="FP54" i="2"/>
  <c r="FN54" i="2"/>
  <c r="FK54" i="2"/>
  <c r="FG54" i="2"/>
  <c r="FF54" i="2"/>
  <c r="EU54" i="2"/>
  <c r="EW54" i="2" s="1"/>
  <c r="EN54" i="2"/>
  <c r="EM54" i="2"/>
  <c r="EO54" i="2" s="1"/>
  <c r="ED54" i="2"/>
  <c r="EB54" i="2"/>
  <c r="DV54" i="2"/>
  <c r="DU54" i="2"/>
  <c r="DY54" i="2" s="1"/>
  <c r="DZ54" i="2" s="1"/>
  <c r="DT54" i="2"/>
  <c r="DI54" i="2"/>
  <c r="DK54" i="2" s="1"/>
  <c r="DF54" i="2"/>
  <c r="DB54" i="2"/>
  <c r="DA54" i="2"/>
  <c r="CR54" i="2"/>
  <c r="CP54" i="2"/>
  <c r="CI54" i="2"/>
  <c r="CH54" i="2"/>
  <c r="BW54" i="2"/>
  <c r="BY54" i="2" s="1"/>
  <c r="BT54" i="2"/>
  <c r="BR54" i="2"/>
  <c r="BP54" i="2"/>
  <c r="BO54" i="2"/>
  <c r="BD54" i="2"/>
  <c r="BF54" i="2" s="1"/>
  <c r="BA54" i="2"/>
  <c r="AW54" i="2"/>
  <c r="AV54" i="2"/>
  <c r="AM54" i="2"/>
  <c r="AK54" i="2"/>
  <c r="AD54" i="2"/>
  <c r="AC54" i="2"/>
  <c r="T54" i="2"/>
  <c r="R54" i="2"/>
  <c r="N54" i="2"/>
  <c r="L54" i="2"/>
  <c r="K54" i="2"/>
  <c r="HR53" i="2"/>
  <c r="HT53" i="2" s="1"/>
  <c r="HP53" i="2"/>
  <c r="HL53" i="2"/>
  <c r="HK53" i="2"/>
  <c r="GY53" i="2"/>
  <c r="HA53" i="2" s="1"/>
  <c r="GS53" i="2"/>
  <c r="GR53" i="2"/>
  <c r="GH53" i="2"/>
  <c r="GF53" i="2"/>
  <c r="FZ53" i="2"/>
  <c r="FY53" i="2"/>
  <c r="FP53" i="2"/>
  <c r="FN53" i="2"/>
  <c r="FK53" i="2"/>
  <c r="FG53" i="2"/>
  <c r="FF53" i="2"/>
  <c r="EW53" i="2"/>
  <c r="EU53" i="2"/>
  <c r="EN53" i="2"/>
  <c r="EM53" i="2"/>
  <c r="EO53" i="2" s="1"/>
  <c r="ED53" i="2"/>
  <c r="EB53" i="2"/>
  <c r="DW53" i="2"/>
  <c r="DX53" i="2" s="1"/>
  <c r="EC53" i="2" s="1"/>
  <c r="EE53" i="2" s="1"/>
  <c r="DV53" i="2"/>
  <c r="DU53" i="2"/>
  <c r="DY53" i="2" s="1"/>
  <c r="DT53" i="2"/>
  <c r="DI53" i="2"/>
  <c r="DK53" i="2" s="1"/>
  <c r="DF53" i="2"/>
  <c r="DB53" i="2"/>
  <c r="DD53" i="2" s="1"/>
  <c r="DA53" i="2"/>
  <c r="CR53" i="2"/>
  <c r="CP53" i="2"/>
  <c r="CI53" i="2"/>
  <c r="CH53" i="2"/>
  <c r="CJ53" i="2" s="1"/>
  <c r="BW53" i="2"/>
  <c r="BY53" i="2" s="1"/>
  <c r="BT53" i="2"/>
  <c r="BR53" i="2"/>
  <c r="BP53" i="2"/>
  <c r="BO53" i="2"/>
  <c r="BD53" i="2"/>
  <c r="BF53" i="2" s="1"/>
  <c r="BA53" i="2"/>
  <c r="AW53" i="2"/>
  <c r="AV53" i="2"/>
  <c r="AM53" i="2"/>
  <c r="AK53" i="2"/>
  <c r="AD53" i="2"/>
  <c r="AC53" i="2"/>
  <c r="AE53" i="2" s="1"/>
  <c r="T53" i="2"/>
  <c r="R53" i="2"/>
  <c r="N53" i="2"/>
  <c r="L53" i="2"/>
  <c r="K53" i="2"/>
  <c r="HR52" i="2"/>
  <c r="HT52" i="2" s="1"/>
  <c r="HP52" i="2"/>
  <c r="HL52" i="2"/>
  <c r="HK52" i="2"/>
  <c r="GY52" i="2"/>
  <c r="HA52" i="2" s="1"/>
  <c r="GS52" i="2"/>
  <c r="GR52" i="2"/>
  <c r="GH52" i="2"/>
  <c r="GF52" i="2"/>
  <c r="FZ52" i="2"/>
  <c r="FY52" i="2"/>
  <c r="FP52" i="2"/>
  <c r="FN52" i="2"/>
  <c r="FK52" i="2"/>
  <c r="FG52" i="2"/>
  <c r="FF52" i="2"/>
  <c r="EU52" i="2"/>
  <c r="EW52" i="2" s="1"/>
  <c r="EN52" i="2"/>
  <c r="EM52" i="2"/>
  <c r="EO52" i="2" s="1"/>
  <c r="ED52" i="2"/>
  <c r="EB52" i="2"/>
  <c r="DV52" i="2"/>
  <c r="DU52" i="2"/>
  <c r="DY52" i="2" s="1"/>
  <c r="DT52" i="2"/>
  <c r="DI52" i="2"/>
  <c r="DK52" i="2" s="1"/>
  <c r="DF52" i="2"/>
  <c r="DB52" i="2"/>
  <c r="DA52" i="2"/>
  <c r="CR52" i="2"/>
  <c r="CP52" i="2"/>
  <c r="CI52" i="2"/>
  <c r="CH52" i="2"/>
  <c r="BW52" i="2"/>
  <c r="BY52" i="2" s="1"/>
  <c r="BT52" i="2"/>
  <c r="BR52" i="2"/>
  <c r="BP52" i="2"/>
  <c r="BO52" i="2"/>
  <c r="BD52" i="2"/>
  <c r="BF52" i="2" s="1"/>
  <c r="BA52" i="2"/>
  <c r="AW52" i="2"/>
  <c r="AV52" i="2"/>
  <c r="AM52" i="2"/>
  <c r="AK52" i="2"/>
  <c r="AD52" i="2"/>
  <c r="AC52" i="2"/>
  <c r="T52" i="2"/>
  <c r="R52" i="2"/>
  <c r="N52" i="2"/>
  <c r="L52" i="2"/>
  <c r="K52" i="2"/>
  <c r="HR51" i="2"/>
  <c r="HT51" i="2" s="1"/>
  <c r="HP51" i="2"/>
  <c r="HL51" i="2"/>
  <c r="HK51" i="2"/>
  <c r="GY51" i="2"/>
  <c r="HA51" i="2" s="1"/>
  <c r="GS51" i="2"/>
  <c r="GR51" i="2"/>
  <c r="GH51" i="2"/>
  <c r="GF51" i="2"/>
  <c r="FZ51" i="2"/>
  <c r="FY51" i="2"/>
  <c r="FP51" i="2"/>
  <c r="FN51" i="2"/>
  <c r="FK51" i="2"/>
  <c r="FG51" i="2"/>
  <c r="FF51" i="2"/>
  <c r="EU51" i="2"/>
  <c r="EW51" i="2" s="1"/>
  <c r="EN51" i="2"/>
  <c r="EM51" i="2"/>
  <c r="EO51" i="2" s="1"/>
  <c r="ED51" i="2"/>
  <c r="EB51" i="2"/>
  <c r="DW51" i="2"/>
  <c r="DX51" i="2" s="1"/>
  <c r="EC51" i="2" s="1"/>
  <c r="EE51" i="2" s="1"/>
  <c r="DV51" i="2"/>
  <c r="DU51" i="2"/>
  <c r="DY51" i="2" s="1"/>
  <c r="DT51" i="2"/>
  <c r="DI51" i="2"/>
  <c r="DK51" i="2" s="1"/>
  <c r="DF51" i="2"/>
  <c r="DB51" i="2"/>
  <c r="DD51" i="2" s="1"/>
  <c r="DA51" i="2"/>
  <c r="CR51" i="2"/>
  <c r="CP51" i="2"/>
  <c r="CI51" i="2"/>
  <c r="CH51" i="2"/>
  <c r="BW51" i="2"/>
  <c r="BY51" i="2" s="1"/>
  <c r="BT51" i="2"/>
  <c r="BR51" i="2"/>
  <c r="BP51" i="2"/>
  <c r="BO51" i="2"/>
  <c r="BD51" i="2"/>
  <c r="BF51" i="2" s="1"/>
  <c r="AW51" i="2"/>
  <c r="AV51" i="2"/>
  <c r="BA51" i="2" s="1"/>
  <c r="AM51" i="2"/>
  <c r="AK51" i="2"/>
  <c r="AD51" i="2"/>
  <c r="AC51" i="2"/>
  <c r="AE51" i="2" s="1"/>
  <c r="T51" i="2"/>
  <c r="R51" i="2"/>
  <c r="N51" i="2"/>
  <c r="L51" i="2"/>
  <c r="K51" i="2"/>
  <c r="HR50" i="2"/>
  <c r="HT50" i="2" s="1"/>
  <c r="HP50" i="2"/>
  <c r="HL50" i="2"/>
  <c r="HK50" i="2"/>
  <c r="GY50" i="2"/>
  <c r="HA50" i="2" s="1"/>
  <c r="GS50" i="2"/>
  <c r="GR50" i="2"/>
  <c r="GH50" i="2"/>
  <c r="GF50" i="2"/>
  <c r="GB50" i="2"/>
  <c r="FZ50" i="2"/>
  <c r="FY50" i="2"/>
  <c r="FP50" i="2"/>
  <c r="FN50" i="2"/>
  <c r="FK50" i="2"/>
  <c r="FG50" i="2"/>
  <c r="FF50" i="2"/>
  <c r="EU50" i="2"/>
  <c r="EW50" i="2" s="1"/>
  <c r="EN50" i="2"/>
  <c r="EM50" i="2"/>
  <c r="EO50" i="2" s="1"/>
  <c r="ED50" i="2"/>
  <c r="EB50" i="2"/>
  <c r="DV50" i="2"/>
  <c r="DU50" i="2"/>
  <c r="DY50" i="2" s="1"/>
  <c r="DT50" i="2"/>
  <c r="DI50" i="2"/>
  <c r="DK50" i="2" s="1"/>
  <c r="DF50" i="2"/>
  <c r="DB50" i="2"/>
  <c r="DD50" i="2" s="1"/>
  <c r="DA50" i="2"/>
  <c r="CR50" i="2"/>
  <c r="CP50" i="2"/>
  <c r="CI50" i="2"/>
  <c r="CH50" i="2"/>
  <c r="CJ50" i="2" s="1"/>
  <c r="BW50" i="2"/>
  <c r="BY50" i="2" s="1"/>
  <c r="BT50" i="2"/>
  <c r="BR50" i="2"/>
  <c r="BP50" i="2"/>
  <c r="BO50" i="2"/>
  <c r="BD50" i="2"/>
  <c r="BF50" i="2" s="1"/>
  <c r="BA50" i="2"/>
  <c r="AW50" i="2"/>
  <c r="AV50" i="2"/>
  <c r="AM50" i="2"/>
  <c r="AK50" i="2"/>
  <c r="AD50" i="2"/>
  <c r="AC50" i="2"/>
  <c r="T50" i="2"/>
  <c r="R50" i="2"/>
  <c r="N50" i="2"/>
  <c r="L50" i="2"/>
  <c r="K50" i="2"/>
  <c r="HR49" i="2"/>
  <c r="HT49" i="2" s="1"/>
  <c r="HP49" i="2"/>
  <c r="HL49" i="2"/>
  <c r="HK49" i="2"/>
  <c r="GY49" i="2"/>
  <c r="HA49" i="2" s="1"/>
  <c r="GS49" i="2"/>
  <c r="GR49" i="2"/>
  <c r="GH49" i="2"/>
  <c r="GF49" i="2"/>
  <c r="FZ49" i="2"/>
  <c r="FY49" i="2"/>
  <c r="FP49" i="2"/>
  <c r="FN49" i="2"/>
  <c r="FK49" i="2"/>
  <c r="FG49" i="2"/>
  <c r="FF49" i="2"/>
  <c r="EU49" i="2"/>
  <c r="EW49" i="2" s="1"/>
  <c r="EN49" i="2"/>
  <c r="EM49" i="2"/>
  <c r="EO49" i="2" s="1"/>
  <c r="ED49" i="2"/>
  <c r="EB49" i="2"/>
  <c r="DV49" i="2"/>
  <c r="DU49" i="2"/>
  <c r="DY49" i="2" s="1"/>
  <c r="DT49" i="2"/>
  <c r="DI49" i="2"/>
  <c r="DK49" i="2" s="1"/>
  <c r="DF49" i="2"/>
  <c r="DB49" i="2"/>
  <c r="DA49" i="2"/>
  <c r="CR49" i="2"/>
  <c r="CP49" i="2"/>
  <c r="CJ49" i="2"/>
  <c r="CI49" i="2"/>
  <c r="CH49" i="2"/>
  <c r="BW49" i="2"/>
  <c r="BY49" i="2" s="1"/>
  <c r="BT49" i="2"/>
  <c r="BR49" i="2"/>
  <c r="BQ49" i="2"/>
  <c r="BS49" i="2" s="1"/>
  <c r="BX49" i="2" s="1"/>
  <c r="BZ49" i="2" s="1"/>
  <c r="BP49" i="2"/>
  <c r="BO49" i="2"/>
  <c r="BD49" i="2"/>
  <c r="BF49" i="2" s="1"/>
  <c r="AW49" i="2"/>
  <c r="AV49" i="2"/>
  <c r="AM49" i="2"/>
  <c r="AK49" i="2"/>
  <c r="AD49" i="2"/>
  <c r="AC49" i="2"/>
  <c r="AE49" i="2" s="1"/>
  <c r="T49" i="2"/>
  <c r="R49" i="2"/>
  <c r="N49" i="2"/>
  <c r="L49" i="2"/>
  <c r="K49" i="2"/>
  <c r="HR48" i="2"/>
  <c r="HT48" i="2" s="1"/>
  <c r="HP48" i="2"/>
  <c r="HL48" i="2"/>
  <c r="HK48" i="2"/>
  <c r="HA48" i="2"/>
  <c r="GY48" i="2"/>
  <c r="GS48" i="2"/>
  <c r="GR48" i="2"/>
  <c r="GH48" i="2"/>
  <c r="GF48" i="2"/>
  <c r="FZ48" i="2"/>
  <c r="GB48" i="2" s="1"/>
  <c r="FY48" i="2"/>
  <c r="FP48" i="2"/>
  <c r="FN48" i="2"/>
  <c r="FK48" i="2"/>
  <c r="FG48" i="2"/>
  <c r="FF48" i="2"/>
  <c r="EU48" i="2"/>
  <c r="EW48" i="2" s="1"/>
  <c r="EN48" i="2"/>
  <c r="EM48" i="2"/>
  <c r="EO48" i="2" s="1"/>
  <c r="ED48" i="2"/>
  <c r="EB48" i="2"/>
  <c r="DW48" i="2"/>
  <c r="DX48" i="2" s="1"/>
  <c r="EC48" i="2" s="1"/>
  <c r="EE48" i="2" s="1"/>
  <c r="DV48" i="2"/>
  <c r="DU48" i="2"/>
  <c r="DY48" i="2" s="1"/>
  <c r="DT48" i="2"/>
  <c r="DI48" i="2"/>
  <c r="DK48" i="2" s="1"/>
  <c r="DF48" i="2"/>
  <c r="DB48" i="2"/>
  <c r="DD48" i="2" s="1"/>
  <c r="DA48" i="2"/>
  <c r="CR48" i="2"/>
  <c r="CP48" i="2"/>
  <c r="CI48" i="2"/>
  <c r="CH48" i="2"/>
  <c r="CJ48" i="2" s="1"/>
  <c r="BW48" i="2"/>
  <c r="BY48" i="2" s="1"/>
  <c r="BT48" i="2"/>
  <c r="BR48" i="2"/>
  <c r="BP48" i="2"/>
  <c r="BO48" i="2"/>
  <c r="BD48" i="2"/>
  <c r="BF48" i="2" s="1"/>
  <c r="BA48" i="2"/>
  <c r="AW48" i="2"/>
  <c r="AV48" i="2"/>
  <c r="AM48" i="2"/>
  <c r="AK48" i="2"/>
  <c r="AD48" i="2"/>
  <c r="AC48" i="2"/>
  <c r="T48" i="2"/>
  <c r="R48" i="2"/>
  <c r="N48" i="2"/>
  <c r="L48" i="2"/>
  <c r="K48" i="2"/>
  <c r="HR47" i="2"/>
  <c r="HT47" i="2" s="1"/>
  <c r="HP47" i="2"/>
  <c r="HL47" i="2"/>
  <c r="HK47" i="2"/>
  <c r="GY47" i="2"/>
  <c r="HA47" i="2" s="1"/>
  <c r="GS47" i="2"/>
  <c r="GR47" i="2"/>
  <c r="GH47" i="2"/>
  <c r="GF47" i="2"/>
  <c r="FZ47" i="2"/>
  <c r="FY47" i="2"/>
  <c r="FP47" i="2"/>
  <c r="FN47" i="2"/>
  <c r="FK47" i="2"/>
  <c r="FG47" i="2"/>
  <c r="FF47" i="2"/>
  <c r="EU47" i="2"/>
  <c r="EW47" i="2" s="1"/>
  <c r="EN47" i="2"/>
  <c r="EM47" i="2"/>
  <c r="EO47" i="2" s="1"/>
  <c r="ED47" i="2"/>
  <c r="EB47" i="2"/>
  <c r="DV47" i="2"/>
  <c r="DU47" i="2"/>
  <c r="DY47" i="2" s="1"/>
  <c r="DT47" i="2"/>
  <c r="DI47" i="2"/>
  <c r="DK47" i="2" s="1"/>
  <c r="DF47" i="2"/>
  <c r="DB47" i="2"/>
  <c r="DA47" i="2"/>
  <c r="CR47" i="2"/>
  <c r="CP47" i="2"/>
  <c r="CI47" i="2"/>
  <c r="CH47" i="2"/>
  <c r="CJ47" i="2" s="1"/>
  <c r="BW47" i="2"/>
  <c r="BY47" i="2" s="1"/>
  <c r="BT47" i="2"/>
  <c r="BR47" i="2"/>
  <c r="BP47" i="2"/>
  <c r="BO47" i="2"/>
  <c r="BD47" i="2"/>
  <c r="BF47" i="2" s="1"/>
  <c r="AW47" i="2"/>
  <c r="AV47" i="2"/>
  <c r="AM47" i="2"/>
  <c r="AK47" i="2"/>
  <c r="AD47" i="2"/>
  <c r="AC47" i="2"/>
  <c r="T47" i="2"/>
  <c r="R47" i="2"/>
  <c r="N47" i="2"/>
  <c r="L47" i="2"/>
  <c r="K47" i="2"/>
  <c r="HR46" i="2"/>
  <c r="HT46" i="2" s="1"/>
  <c r="HP46" i="2"/>
  <c r="HL46" i="2"/>
  <c r="HK46" i="2"/>
  <c r="GY46" i="2"/>
  <c r="HA46" i="2" s="1"/>
  <c r="GS46" i="2"/>
  <c r="GR46" i="2"/>
  <c r="GH46" i="2"/>
  <c r="GF46" i="2"/>
  <c r="FZ46" i="2"/>
  <c r="GB46" i="2" s="1"/>
  <c r="FY46" i="2"/>
  <c r="FP46" i="2"/>
  <c r="FN46" i="2"/>
  <c r="FK46" i="2"/>
  <c r="FG46" i="2"/>
  <c r="FF46" i="2"/>
  <c r="EU46" i="2"/>
  <c r="EW46" i="2" s="1"/>
  <c r="EN46" i="2"/>
  <c r="EM46" i="2"/>
  <c r="EO46" i="2" s="1"/>
  <c r="ED46" i="2"/>
  <c r="EB46" i="2"/>
  <c r="DV46" i="2"/>
  <c r="DU46" i="2"/>
  <c r="DY46" i="2" s="1"/>
  <c r="DZ46" i="2" s="1"/>
  <c r="DT46" i="2"/>
  <c r="DI46" i="2"/>
  <c r="DK46" i="2" s="1"/>
  <c r="DF46" i="2"/>
  <c r="DB46" i="2"/>
  <c r="DA46" i="2"/>
  <c r="CR46" i="2"/>
  <c r="CP46" i="2"/>
  <c r="CI46" i="2"/>
  <c r="CH46" i="2"/>
  <c r="BW46" i="2"/>
  <c r="BY46" i="2" s="1"/>
  <c r="BT46" i="2"/>
  <c r="BR46" i="2"/>
  <c r="BP46" i="2"/>
  <c r="BO46" i="2"/>
  <c r="BD46" i="2"/>
  <c r="BF46" i="2" s="1"/>
  <c r="BA46" i="2"/>
  <c r="AW46" i="2"/>
  <c r="AV46" i="2"/>
  <c r="AM46" i="2"/>
  <c r="AK46" i="2"/>
  <c r="AD46" i="2"/>
  <c r="AC46" i="2"/>
  <c r="T46" i="2"/>
  <c r="R46" i="2"/>
  <c r="N46" i="2"/>
  <c r="L46" i="2"/>
  <c r="K46" i="2"/>
  <c r="HR45" i="2"/>
  <c r="HT45" i="2" s="1"/>
  <c r="HP45" i="2"/>
  <c r="HL45" i="2"/>
  <c r="HK45" i="2"/>
  <c r="GY45" i="2"/>
  <c r="HA45" i="2" s="1"/>
  <c r="GS45" i="2"/>
  <c r="GR45" i="2"/>
  <c r="GH45" i="2"/>
  <c r="GF45" i="2"/>
  <c r="FZ45" i="2"/>
  <c r="FY45" i="2"/>
  <c r="FP45" i="2"/>
  <c r="FN45" i="2"/>
  <c r="FK45" i="2"/>
  <c r="FG45" i="2"/>
  <c r="FF45" i="2"/>
  <c r="EW45" i="2"/>
  <c r="EU45" i="2"/>
  <c r="EN45" i="2"/>
  <c r="EM45" i="2"/>
  <c r="EO45" i="2" s="1"/>
  <c r="ED45" i="2"/>
  <c r="EB45" i="2"/>
  <c r="DW45" i="2"/>
  <c r="DX45" i="2" s="1"/>
  <c r="EC45" i="2" s="1"/>
  <c r="EE45" i="2" s="1"/>
  <c r="DV45" i="2"/>
  <c r="DU45" i="2"/>
  <c r="DY45" i="2" s="1"/>
  <c r="DT45" i="2"/>
  <c r="DI45" i="2"/>
  <c r="DK45" i="2" s="1"/>
  <c r="DF45" i="2"/>
  <c r="DB45" i="2"/>
  <c r="DD45" i="2" s="1"/>
  <c r="DA45" i="2"/>
  <c r="CR45" i="2"/>
  <c r="CP45" i="2"/>
  <c r="CI45" i="2"/>
  <c r="CH45" i="2"/>
  <c r="CJ45" i="2" s="1"/>
  <c r="BW45" i="2"/>
  <c r="BY45" i="2" s="1"/>
  <c r="BT45" i="2"/>
  <c r="BR45" i="2"/>
  <c r="BP45" i="2"/>
  <c r="BO45" i="2"/>
  <c r="BD45" i="2"/>
  <c r="BF45" i="2" s="1"/>
  <c r="BA45" i="2"/>
  <c r="AW45" i="2"/>
  <c r="AV45" i="2"/>
  <c r="AM45" i="2"/>
  <c r="AK45" i="2"/>
  <c r="AD45" i="2"/>
  <c r="AC45" i="2"/>
  <c r="AE45" i="2" s="1"/>
  <c r="T45" i="2"/>
  <c r="R45" i="2"/>
  <c r="N45" i="2"/>
  <c r="L45" i="2"/>
  <c r="K45" i="2"/>
  <c r="HR44" i="2"/>
  <c r="HT44" i="2" s="1"/>
  <c r="HP44" i="2"/>
  <c r="HL44" i="2"/>
  <c r="HK44" i="2"/>
  <c r="GY44" i="2"/>
  <c r="HA44" i="2" s="1"/>
  <c r="GS44" i="2"/>
  <c r="GR44" i="2"/>
  <c r="GH44" i="2"/>
  <c r="GF44" i="2"/>
  <c r="FZ44" i="2"/>
  <c r="FY44" i="2"/>
  <c r="FP44" i="2"/>
  <c r="FN44" i="2"/>
  <c r="FK44" i="2"/>
  <c r="FG44" i="2"/>
  <c r="FF44" i="2"/>
  <c r="EU44" i="2"/>
  <c r="EW44" i="2" s="1"/>
  <c r="EN44" i="2"/>
  <c r="EM44" i="2"/>
  <c r="EO44" i="2" s="1"/>
  <c r="ED44" i="2"/>
  <c r="EB44" i="2"/>
  <c r="DV44" i="2"/>
  <c r="DU44" i="2"/>
  <c r="DY44" i="2" s="1"/>
  <c r="DT44" i="2"/>
  <c r="DI44" i="2"/>
  <c r="DK44" i="2" s="1"/>
  <c r="DF44" i="2"/>
  <c r="DB44" i="2"/>
  <c r="DA44" i="2"/>
  <c r="CR44" i="2"/>
  <c r="CP44" i="2"/>
  <c r="CI44" i="2"/>
  <c r="CH44" i="2"/>
  <c r="BW44" i="2"/>
  <c r="BY44" i="2" s="1"/>
  <c r="BT44" i="2"/>
  <c r="BR44" i="2"/>
  <c r="BP44" i="2"/>
  <c r="BO44" i="2"/>
  <c r="BD44" i="2"/>
  <c r="BF44" i="2" s="1"/>
  <c r="BA44" i="2"/>
  <c r="AW44" i="2"/>
  <c r="AV44" i="2"/>
  <c r="AM44" i="2"/>
  <c r="AK44" i="2"/>
  <c r="AD44" i="2"/>
  <c r="AC44" i="2"/>
  <c r="T44" i="2"/>
  <c r="R44" i="2"/>
  <c r="N44" i="2"/>
  <c r="L44" i="2"/>
  <c r="K44" i="2"/>
  <c r="HR43" i="2"/>
  <c r="HT43" i="2" s="1"/>
  <c r="HP43" i="2"/>
  <c r="HL43" i="2"/>
  <c r="HK43" i="2"/>
  <c r="GY43" i="2"/>
  <c r="HA43" i="2" s="1"/>
  <c r="GS43" i="2"/>
  <c r="GR43" i="2"/>
  <c r="GH43" i="2"/>
  <c r="GF43" i="2"/>
  <c r="FZ43" i="2"/>
  <c r="FY43" i="2"/>
  <c r="FP43" i="2"/>
  <c r="FN43" i="2"/>
  <c r="FK43" i="2"/>
  <c r="FG43" i="2"/>
  <c r="FF43" i="2"/>
  <c r="EU43" i="2"/>
  <c r="EW43" i="2" s="1"/>
  <c r="EN43" i="2"/>
  <c r="EM43" i="2"/>
  <c r="EO43" i="2" s="1"/>
  <c r="ED43" i="2"/>
  <c r="EB43" i="2"/>
  <c r="DV43" i="2"/>
  <c r="DU43" i="2"/>
  <c r="DY43" i="2" s="1"/>
  <c r="DZ43" i="2" s="1"/>
  <c r="DT43" i="2"/>
  <c r="DI43" i="2"/>
  <c r="DK43" i="2" s="1"/>
  <c r="DF43" i="2"/>
  <c r="DB43" i="2"/>
  <c r="DD43" i="2" s="1"/>
  <c r="DA43" i="2"/>
  <c r="CR43" i="2"/>
  <c r="CP43" i="2"/>
  <c r="CI43" i="2"/>
  <c r="CK43" i="2" s="1"/>
  <c r="CH43" i="2"/>
  <c r="BW43" i="2"/>
  <c r="BY43" i="2" s="1"/>
  <c r="BR43" i="2"/>
  <c r="BP43" i="2"/>
  <c r="BO43" i="2"/>
  <c r="BT43" i="2" s="1"/>
  <c r="BD43" i="2"/>
  <c r="BF43" i="2" s="1"/>
  <c r="BA43" i="2"/>
  <c r="AY43" i="2"/>
  <c r="AW43" i="2"/>
  <c r="AV43" i="2"/>
  <c r="AM43" i="2"/>
  <c r="AK43" i="2"/>
  <c r="AF43" i="2"/>
  <c r="AD43" i="2"/>
  <c r="AC43" i="2"/>
  <c r="AE43" i="2" s="1"/>
  <c r="AG43" i="2" s="1"/>
  <c r="AL43" i="2" s="1"/>
  <c r="AN43" i="2" s="1"/>
  <c r="T43" i="2"/>
  <c r="R43" i="2"/>
  <c r="N43" i="2"/>
  <c r="L43" i="2"/>
  <c r="K43" i="2"/>
  <c r="HR42" i="2"/>
  <c r="HT42" i="2" s="1"/>
  <c r="HP42" i="2"/>
  <c r="HL42" i="2"/>
  <c r="HK42" i="2"/>
  <c r="HA42" i="2"/>
  <c r="GY42" i="2"/>
  <c r="GS42" i="2"/>
  <c r="GR42" i="2"/>
  <c r="GH42" i="2"/>
  <c r="GF42" i="2"/>
  <c r="FZ42" i="2"/>
  <c r="GB42" i="2" s="1"/>
  <c r="FY42" i="2"/>
  <c r="FP42" i="2"/>
  <c r="FN42" i="2"/>
  <c r="FG42" i="2"/>
  <c r="FF42" i="2"/>
  <c r="EW42" i="2"/>
  <c r="EU42" i="2"/>
  <c r="EN42" i="2"/>
  <c r="EM42" i="2"/>
  <c r="EO42" i="2" s="1"/>
  <c r="ED42" i="2"/>
  <c r="EB42" i="2"/>
  <c r="DV42" i="2"/>
  <c r="DU42" i="2"/>
  <c r="DY42" i="2" s="1"/>
  <c r="DT42" i="2"/>
  <c r="DI42" i="2"/>
  <c r="DK42" i="2" s="1"/>
  <c r="DF42" i="2"/>
  <c r="DB42" i="2"/>
  <c r="DA42" i="2"/>
  <c r="CP42" i="2"/>
  <c r="CR42" i="2" s="1"/>
  <c r="CJ42" i="2"/>
  <c r="CL42" i="2" s="1"/>
  <c r="CQ42" i="2" s="1"/>
  <c r="CS42" i="2" s="1"/>
  <c r="CI42" i="2"/>
  <c r="CK42" i="2" s="1"/>
  <c r="CH42" i="2"/>
  <c r="CM42" i="2" s="1"/>
  <c r="BW42" i="2"/>
  <c r="BY42" i="2" s="1"/>
  <c r="BT42" i="2"/>
  <c r="BR42" i="2"/>
  <c r="BP42" i="2"/>
  <c r="BO42" i="2"/>
  <c r="BD42" i="2"/>
  <c r="BF42" i="2" s="1"/>
  <c r="AW42" i="2"/>
  <c r="AV42" i="2"/>
  <c r="AM42" i="2"/>
  <c r="AK42" i="2"/>
  <c r="AD42" i="2"/>
  <c r="AC42" i="2"/>
  <c r="T42" i="2"/>
  <c r="R42" i="2"/>
  <c r="N42" i="2"/>
  <c r="L42" i="2"/>
  <c r="K42" i="2"/>
  <c r="HR41" i="2"/>
  <c r="HT41" i="2" s="1"/>
  <c r="HP41" i="2"/>
  <c r="HL41" i="2"/>
  <c r="HK41" i="2"/>
  <c r="HA41" i="2"/>
  <c r="GY41" i="2"/>
  <c r="GS41" i="2"/>
  <c r="GR41" i="2"/>
  <c r="GH41" i="2"/>
  <c r="GF41" i="2"/>
  <c r="FZ41" i="2"/>
  <c r="FY41" i="2"/>
  <c r="GD41" i="2" s="1"/>
  <c r="FP41" i="2"/>
  <c r="FN41" i="2"/>
  <c r="FK41" i="2"/>
  <c r="FG41" i="2"/>
  <c r="FI41" i="2" s="1"/>
  <c r="FF41" i="2"/>
  <c r="EU41" i="2"/>
  <c r="EW41" i="2" s="1"/>
  <c r="EN41" i="2"/>
  <c r="EM41" i="2"/>
  <c r="EO41" i="2" s="1"/>
  <c r="EB41" i="2"/>
  <c r="ED41" i="2" s="1"/>
  <c r="DV41" i="2"/>
  <c r="DU41" i="2"/>
  <c r="DY41" i="2" s="1"/>
  <c r="DT41" i="2"/>
  <c r="DI41" i="2"/>
  <c r="DK41" i="2" s="1"/>
  <c r="DF41" i="2"/>
  <c r="DG41" i="2" s="1"/>
  <c r="DB41" i="2"/>
  <c r="DD41" i="2" s="1"/>
  <c r="DA41" i="2"/>
  <c r="CP41" i="2"/>
  <c r="CR41" i="2" s="1"/>
  <c r="CI41" i="2"/>
  <c r="CK41" i="2" s="1"/>
  <c r="CH41" i="2"/>
  <c r="BW41" i="2"/>
  <c r="BY41" i="2" s="1"/>
  <c r="BT41" i="2"/>
  <c r="BR41" i="2"/>
  <c r="BP41" i="2"/>
  <c r="BO41" i="2"/>
  <c r="BD41" i="2"/>
  <c r="BF41" i="2" s="1"/>
  <c r="BA41" i="2"/>
  <c r="AW41" i="2"/>
  <c r="AV41" i="2"/>
  <c r="AM41" i="2"/>
  <c r="AK41" i="2"/>
  <c r="AD41" i="2"/>
  <c r="AC41" i="2"/>
  <c r="T41" i="2"/>
  <c r="R41" i="2"/>
  <c r="N41" i="2"/>
  <c r="L41" i="2"/>
  <c r="K41" i="2"/>
  <c r="HR40" i="2"/>
  <c r="HT40" i="2" s="1"/>
  <c r="HP40" i="2"/>
  <c r="HL40" i="2"/>
  <c r="HK40" i="2"/>
  <c r="GY40" i="2"/>
  <c r="HA40" i="2" s="1"/>
  <c r="GS40" i="2"/>
  <c r="GR40" i="2"/>
  <c r="GH40" i="2"/>
  <c r="GF40" i="2"/>
  <c r="GB40" i="2"/>
  <c r="FZ40" i="2"/>
  <c r="FY40" i="2"/>
  <c r="FP40" i="2"/>
  <c r="FN40" i="2"/>
  <c r="FI40" i="2"/>
  <c r="FG40" i="2"/>
  <c r="FK40" i="2" s="1"/>
  <c r="FF40" i="2"/>
  <c r="EU40" i="2"/>
  <c r="EW40" i="2" s="1"/>
  <c r="EN40" i="2"/>
  <c r="EM40" i="2"/>
  <c r="EO40" i="2" s="1"/>
  <c r="EB40" i="2"/>
  <c r="ED40" i="2" s="1"/>
  <c r="DV40" i="2"/>
  <c r="DU40" i="2"/>
  <c r="DT40" i="2"/>
  <c r="DI40" i="2"/>
  <c r="DK40" i="2" s="1"/>
  <c r="DG40" i="2"/>
  <c r="DF40" i="2"/>
  <c r="DB40" i="2"/>
  <c r="DA40" i="2"/>
  <c r="CP40" i="2"/>
  <c r="CR40" i="2" s="1"/>
  <c r="CJ40" i="2"/>
  <c r="CI40" i="2"/>
  <c r="CH40" i="2"/>
  <c r="BW40" i="2"/>
  <c r="BY40" i="2" s="1"/>
  <c r="BT40" i="2"/>
  <c r="BR40" i="2"/>
  <c r="BQ40" i="2"/>
  <c r="BS40" i="2" s="1"/>
  <c r="BX40" i="2" s="1"/>
  <c r="BZ40" i="2" s="1"/>
  <c r="BP40" i="2"/>
  <c r="BO40" i="2"/>
  <c r="BD40" i="2"/>
  <c r="BF40" i="2" s="1"/>
  <c r="AW40" i="2"/>
  <c r="AV40" i="2"/>
  <c r="AM40" i="2"/>
  <c r="AK40" i="2"/>
  <c r="AD40" i="2"/>
  <c r="AH40" i="2" s="1"/>
  <c r="AC40" i="2"/>
  <c r="T40" i="2"/>
  <c r="R40" i="2"/>
  <c r="N40" i="2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K39" i="2"/>
  <c r="FG39" i="2"/>
  <c r="FF39" i="2"/>
  <c r="EW39" i="2"/>
  <c r="EU39" i="2"/>
  <c r="EN39" i="2"/>
  <c r="EM39" i="2"/>
  <c r="EO39" i="2" s="1"/>
  <c r="EB39" i="2"/>
  <c r="ED39" i="2" s="1"/>
  <c r="DW39" i="2"/>
  <c r="DV39" i="2"/>
  <c r="DU39" i="2"/>
  <c r="DY39" i="2" s="1"/>
  <c r="DT39" i="2"/>
  <c r="DI39" i="2"/>
  <c r="DK39" i="2" s="1"/>
  <c r="DF39" i="2"/>
  <c r="DB39" i="2"/>
  <c r="DA39" i="2"/>
  <c r="CP39" i="2"/>
  <c r="CR39" i="2" s="1"/>
  <c r="CM39" i="2"/>
  <c r="CI39" i="2"/>
  <c r="CK39" i="2" s="1"/>
  <c r="CH39" i="2"/>
  <c r="BW39" i="2"/>
  <c r="BY39" i="2" s="1"/>
  <c r="BT39" i="2"/>
  <c r="BR39" i="2"/>
  <c r="BQ39" i="2"/>
  <c r="BS39" i="2" s="1"/>
  <c r="BX39" i="2" s="1"/>
  <c r="BZ39" i="2" s="1"/>
  <c r="BP39" i="2"/>
  <c r="BO39" i="2"/>
  <c r="BD39" i="2"/>
  <c r="BF39" i="2" s="1"/>
  <c r="AW39" i="2"/>
  <c r="AV39" i="2"/>
  <c r="BA39" i="2" s="1"/>
  <c r="AM39" i="2"/>
  <c r="AK39" i="2"/>
  <c r="AH39" i="2"/>
  <c r="AF39" i="2"/>
  <c r="AD39" i="2"/>
  <c r="AC39" i="2"/>
  <c r="T39" i="2"/>
  <c r="R39" i="2"/>
  <c r="N39" i="2"/>
  <c r="L39" i="2"/>
  <c r="K39" i="2"/>
  <c r="HR38" i="2"/>
  <c r="HT38" i="2" s="1"/>
  <c r="HL38" i="2"/>
  <c r="HK38" i="2"/>
  <c r="GY38" i="2"/>
  <c r="HA38" i="2" s="1"/>
  <c r="GS38" i="2"/>
  <c r="GU38" i="2" s="1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O38" i="2" s="1"/>
  <c r="EB38" i="2"/>
  <c r="ED38" i="2" s="1"/>
  <c r="DW38" i="2"/>
  <c r="DX38" i="2" s="1"/>
  <c r="EC38" i="2" s="1"/>
  <c r="EE38" i="2" s="1"/>
  <c r="DV38" i="2"/>
  <c r="DU38" i="2"/>
  <c r="DY38" i="2" s="1"/>
  <c r="DT38" i="2"/>
  <c r="DK38" i="2"/>
  <c r="DI38" i="2"/>
  <c r="DF38" i="2"/>
  <c r="DG38" i="2" s="1"/>
  <c r="DB38" i="2"/>
  <c r="DA38" i="2"/>
  <c r="CP38" i="2"/>
  <c r="CR38" i="2" s="1"/>
  <c r="CM38" i="2"/>
  <c r="CJ38" i="2"/>
  <c r="CL38" i="2" s="1"/>
  <c r="CQ38" i="2" s="1"/>
  <c r="CS38" i="2" s="1"/>
  <c r="CI38" i="2"/>
  <c r="CK38" i="2" s="1"/>
  <c r="CH38" i="2"/>
  <c r="BW38" i="2"/>
  <c r="BY38" i="2" s="1"/>
  <c r="BT38" i="2"/>
  <c r="BR38" i="2"/>
  <c r="BQ38" i="2"/>
  <c r="BS38" i="2" s="1"/>
  <c r="BX38" i="2" s="1"/>
  <c r="BZ38" i="2" s="1"/>
  <c r="BP38" i="2"/>
  <c r="BO38" i="2"/>
  <c r="BD38" i="2"/>
  <c r="BF38" i="2" s="1"/>
  <c r="BA38" i="2"/>
  <c r="AW38" i="2"/>
  <c r="AV38" i="2"/>
  <c r="AM38" i="2"/>
  <c r="AK38" i="2"/>
  <c r="AD38" i="2"/>
  <c r="AF38" i="2" s="1"/>
  <c r="AC38" i="2"/>
  <c r="T38" i="2"/>
  <c r="R38" i="2"/>
  <c r="N38" i="2"/>
  <c r="L38" i="2"/>
  <c r="K38" i="2"/>
  <c r="HR37" i="2"/>
  <c r="HT37" i="2" s="1"/>
  <c r="HL37" i="2"/>
  <c r="HK37" i="2"/>
  <c r="HA37" i="2"/>
  <c r="GY37" i="2"/>
  <c r="GS37" i="2"/>
  <c r="GU37" i="2" s="1"/>
  <c r="GR37" i="2"/>
  <c r="GF37" i="2"/>
  <c r="GH37" i="2" s="1"/>
  <c r="FZ37" i="2"/>
  <c r="GD37" i="2" s="1"/>
  <c r="FY37" i="2"/>
  <c r="FP37" i="2"/>
  <c r="FN37" i="2"/>
  <c r="FG37" i="2"/>
  <c r="FF37" i="2"/>
  <c r="FK37" i="2" s="1"/>
  <c r="EW37" i="2"/>
  <c r="EU37" i="2"/>
  <c r="EN37" i="2"/>
  <c r="EM37" i="2"/>
  <c r="EO37" i="2" s="1"/>
  <c r="ED37" i="2"/>
  <c r="EB37" i="2"/>
  <c r="DV37" i="2"/>
  <c r="DU37" i="2"/>
  <c r="DY37" i="2" s="1"/>
  <c r="DZ37" i="2" s="1"/>
  <c r="DT37" i="2"/>
  <c r="DI37" i="2"/>
  <c r="DK37" i="2" s="1"/>
  <c r="DC37" i="2"/>
  <c r="DB37" i="2"/>
  <c r="DD37" i="2" s="1"/>
  <c r="DA37" i="2"/>
  <c r="CR37" i="2"/>
  <c r="CP37" i="2"/>
  <c r="CI37" i="2"/>
  <c r="CH37" i="2"/>
  <c r="BW37" i="2"/>
  <c r="BY37" i="2" s="1"/>
  <c r="BR37" i="2"/>
  <c r="BP37" i="2"/>
  <c r="BO37" i="2"/>
  <c r="BT37" i="2" s="1"/>
  <c r="BD37" i="2"/>
  <c r="BF37" i="2" s="1"/>
  <c r="AW37" i="2"/>
  <c r="AV37" i="2"/>
  <c r="AM37" i="2"/>
  <c r="AK37" i="2"/>
  <c r="AD37" i="2"/>
  <c r="AH37" i="2" s="1"/>
  <c r="AC37" i="2"/>
  <c r="T37" i="2"/>
  <c r="R37" i="2"/>
  <c r="N37" i="2"/>
  <c r="L37" i="2"/>
  <c r="K37" i="2"/>
  <c r="M37" i="2" s="1"/>
  <c r="O37" i="2" s="1"/>
  <c r="S37" i="2" s="1"/>
  <c r="U37" i="2" s="1"/>
  <c r="HR36" i="2"/>
  <c r="HT36" i="2" s="1"/>
  <c r="HP36" i="2"/>
  <c r="HL36" i="2"/>
  <c r="HK36" i="2"/>
  <c r="GY36" i="2"/>
  <c r="HA36" i="2" s="1"/>
  <c r="GS36" i="2"/>
  <c r="GR36" i="2"/>
  <c r="GH36" i="2"/>
  <c r="GF36" i="2"/>
  <c r="FZ36" i="2"/>
  <c r="FY36" i="2"/>
  <c r="GD36" i="2" s="1"/>
  <c r="FP36" i="2"/>
  <c r="FN36" i="2"/>
  <c r="FG36" i="2"/>
  <c r="FF36" i="2"/>
  <c r="EU36" i="2"/>
  <c r="EW36" i="2" s="1"/>
  <c r="EN36" i="2"/>
  <c r="EM36" i="2"/>
  <c r="EO36" i="2" s="1"/>
  <c r="EB36" i="2"/>
  <c r="ED36" i="2" s="1"/>
  <c r="DV36" i="2"/>
  <c r="DU36" i="2"/>
  <c r="DT36" i="2"/>
  <c r="DI36" i="2"/>
  <c r="DK36" i="2" s="1"/>
  <c r="DC36" i="2"/>
  <c r="DB36" i="2"/>
  <c r="DA36" i="2"/>
  <c r="CR36" i="2"/>
  <c r="CP36" i="2"/>
  <c r="CM36" i="2"/>
  <c r="CI36" i="2"/>
  <c r="CK36" i="2" s="1"/>
  <c r="CH36" i="2"/>
  <c r="CJ36" i="2" s="1"/>
  <c r="CL36" i="2" s="1"/>
  <c r="CQ36" i="2" s="1"/>
  <c r="CS36" i="2" s="1"/>
  <c r="BW36" i="2"/>
  <c r="BY36" i="2" s="1"/>
  <c r="BT36" i="2"/>
  <c r="BR36" i="2"/>
  <c r="BP36" i="2"/>
  <c r="BO36" i="2"/>
  <c r="BD36" i="2"/>
  <c r="BF36" i="2" s="1"/>
  <c r="BA36" i="2"/>
  <c r="AX36" i="2"/>
  <c r="AW36" i="2"/>
  <c r="AV36" i="2"/>
  <c r="AM36" i="2"/>
  <c r="AK36" i="2"/>
  <c r="AH36" i="2"/>
  <c r="AD36" i="2"/>
  <c r="AC36" i="2"/>
  <c r="T36" i="2"/>
  <c r="R36" i="2"/>
  <c r="N36" i="2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GB35" i="2" s="1"/>
  <c r="FY35" i="2"/>
  <c r="FP35" i="2"/>
  <c r="FN35" i="2"/>
  <c r="FK35" i="2"/>
  <c r="FG35" i="2"/>
  <c r="FI35" i="2" s="1"/>
  <c r="FF35" i="2"/>
  <c r="EU35" i="2"/>
  <c r="EW35" i="2" s="1"/>
  <c r="EN35" i="2"/>
  <c r="ER35" i="2" s="1"/>
  <c r="EM35" i="2"/>
  <c r="EO35" i="2" s="1"/>
  <c r="EB35" i="2"/>
  <c r="ED35" i="2" s="1"/>
  <c r="DV35" i="2"/>
  <c r="DU35" i="2"/>
  <c r="DY35" i="2" s="1"/>
  <c r="DZ35" i="2" s="1"/>
  <c r="DT35" i="2"/>
  <c r="DI35" i="2"/>
  <c r="DK35" i="2" s="1"/>
  <c r="DF35" i="2"/>
  <c r="DC35" i="2"/>
  <c r="DB35" i="2"/>
  <c r="DA35" i="2"/>
  <c r="CP35" i="2"/>
  <c r="CR35" i="2" s="1"/>
  <c r="CI35" i="2"/>
  <c r="CK35" i="2" s="1"/>
  <c r="CH35" i="2"/>
  <c r="CJ35" i="2" s="1"/>
  <c r="CL35" i="2" s="1"/>
  <c r="CQ35" i="2" s="1"/>
  <c r="CS35" i="2" s="1"/>
  <c r="BW35" i="2"/>
  <c r="BY35" i="2" s="1"/>
  <c r="BR35" i="2"/>
  <c r="BP35" i="2"/>
  <c r="BO35" i="2"/>
  <c r="BT35" i="2" s="1"/>
  <c r="BD35" i="2"/>
  <c r="BF35" i="2" s="1"/>
  <c r="BA35" i="2"/>
  <c r="AW35" i="2"/>
  <c r="AV35" i="2"/>
  <c r="AM35" i="2"/>
  <c r="AK35" i="2"/>
  <c r="AD35" i="2"/>
  <c r="AF35" i="2" s="1"/>
  <c r="AC35" i="2"/>
  <c r="T35" i="2"/>
  <c r="R35" i="2"/>
  <c r="N35" i="2"/>
  <c r="L35" i="2"/>
  <c r="K35" i="2"/>
  <c r="M35" i="2" s="1"/>
  <c r="O35" i="2" s="1"/>
  <c r="S35" i="2" s="1"/>
  <c r="U35" i="2" s="1"/>
  <c r="HR34" i="2"/>
  <c r="HT34" i="2" s="1"/>
  <c r="HL34" i="2"/>
  <c r="HK34" i="2"/>
  <c r="HA34" i="2"/>
  <c r="GY34" i="2"/>
  <c r="GS34" i="2"/>
  <c r="GU34" i="2" s="1"/>
  <c r="GR34" i="2"/>
  <c r="GF34" i="2"/>
  <c r="GH34" i="2" s="1"/>
  <c r="GD34" i="2"/>
  <c r="FZ34" i="2"/>
  <c r="FY34" i="2"/>
  <c r="FP34" i="2"/>
  <c r="FN34" i="2"/>
  <c r="FI34" i="2"/>
  <c r="FG34" i="2"/>
  <c r="FK34" i="2" s="1"/>
  <c r="FF34" i="2"/>
  <c r="EU34" i="2"/>
  <c r="EW34" i="2" s="1"/>
  <c r="EN34" i="2"/>
  <c r="ER34" i="2" s="1"/>
  <c r="EM34" i="2"/>
  <c r="EO34" i="2" s="1"/>
  <c r="ED34" i="2"/>
  <c r="EB34" i="2"/>
  <c r="DW34" i="2"/>
  <c r="DV34" i="2"/>
  <c r="DX34" i="2" s="1"/>
  <c r="EC34" i="2" s="1"/>
  <c r="EE34" i="2" s="1"/>
  <c r="DU34" i="2"/>
  <c r="DY34" i="2" s="1"/>
  <c r="DZ34" i="2" s="1"/>
  <c r="DT34" i="2"/>
  <c r="DK34" i="2"/>
  <c r="DI34" i="2"/>
  <c r="DB34" i="2"/>
  <c r="DD34" i="2" s="1"/>
  <c r="DA34" i="2"/>
  <c r="CP34" i="2"/>
  <c r="CR34" i="2" s="1"/>
  <c r="CI34" i="2"/>
  <c r="CK34" i="2" s="1"/>
  <c r="CH34" i="2"/>
  <c r="CJ34" i="2" s="1"/>
  <c r="CL34" i="2" s="1"/>
  <c r="CQ34" i="2" s="1"/>
  <c r="CS34" i="2" s="1"/>
  <c r="BW34" i="2"/>
  <c r="BY34" i="2" s="1"/>
  <c r="BT34" i="2"/>
  <c r="BR34" i="2"/>
  <c r="BP34" i="2"/>
  <c r="BO34" i="2"/>
  <c r="BD34" i="2"/>
  <c r="BF34" i="2" s="1"/>
  <c r="AW34" i="2"/>
  <c r="AV34" i="2"/>
  <c r="BA34" i="2" s="1"/>
  <c r="AM34" i="2"/>
  <c r="AK34" i="2"/>
  <c r="AD34" i="2"/>
  <c r="AH34" i="2" s="1"/>
  <c r="AC34" i="2"/>
  <c r="AE34" i="2" s="1"/>
  <c r="T34" i="2"/>
  <c r="R34" i="2"/>
  <c r="N34" i="2"/>
  <c r="L34" i="2"/>
  <c r="K34" i="2"/>
  <c r="HR33" i="2"/>
  <c r="HT33" i="2" s="1"/>
  <c r="HL33" i="2"/>
  <c r="HK33" i="2"/>
  <c r="HA33" i="2"/>
  <c r="GY33" i="2"/>
  <c r="GS33" i="2"/>
  <c r="GU33" i="2" s="1"/>
  <c r="GR33" i="2"/>
  <c r="GH33" i="2"/>
  <c r="GF33" i="2"/>
  <c r="FZ33" i="2"/>
  <c r="FY33" i="2"/>
  <c r="GD33" i="2" s="1"/>
  <c r="FP33" i="2"/>
  <c r="FN33" i="2"/>
  <c r="FG33" i="2"/>
  <c r="FK33" i="2" s="1"/>
  <c r="FF33" i="2"/>
  <c r="EW33" i="2"/>
  <c r="EU33" i="2"/>
  <c r="EN33" i="2"/>
  <c r="EM33" i="2"/>
  <c r="EO33" i="2" s="1"/>
  <c r="ED33" i="2"/>
  <c r="EB33" i="2"/>
  <c r="DV33" i="2"/>
  <c r="DU33" i="2"/>
  <c r="DY33" i="2" s="1"/>
  <c r="DZ33" i="2" s="1"/>
  <c r="DT33" i="2"/>
  <c r="DI33" i="2"/>
  <c r="DK33" i="2" s="1"/>
  <c r="DB33" i="2"/>
  <c r="DD33" i="2" s="1"/>
  <c r="DA33" i="2"/>
  <c r="CR33" i="2"/>
  <c r="CP33" i="2"/>
  <c r="CI33" i="2"/>
  <c r="CK33" i="2" s="1"/>
  <c r="CH33" i="2"/>
  <c r="BW33" i="2"/>
  <c r="BY33" i="2" s="1"/>
  <c r="BR33" i="2"/>
  <c r="BP33" i="2"/>
  <c r="BO33" i="2"/>
  <c r="BT33" i="2" s="1"/>
  <c r="BD33" i="2"/>
  <c r="BF33" i="2" s="1"/>
  <c r="AW33" i="2"/>
  <c r="AV33" i="2"/>
  <c r="AM33" i="2"/>
  <c r="AK33" i="2"/>
  <c r="AD33" i="2"/>
  <c r="AF33" i="2" s="1"/>
  <c r="AC33" i="2"/>
  <c r="AE33" i="2" s="1"/>
  <c r="AG33" i="2" s="1"/>
  <c r="AL33" i="2" s="1"/>
  <c r="AN33" i="2" s="1"/>
  <c r="T33" i="2"/>
  <c r="R33" i="2"/>
  <c r="N33" i="2"/>
  <c r="L33" i="2"/>
  <c r="K33" i="2"/>
  <c r="HR32" i="2"/>
  <c r="HT32" i="2" s="1"/>
  <c r="HL32" i="2"/>
  <c r="HP32" i="2" s="1"/>
  <c r="HK32" i="2"/>
  <c r="GY32" i="2"/>
  <c r="HA32" i="2" s="1"/>
  <c r="GS32" i="2"/>
  <c r="GU32" i="2" s="1"/>
  <c r="GR32" i="2"/>
  <c r="GH32" i="2"/>
  <c r="GF32" i="2"/>
  <c r="FZ32" i="2"/>
  <c r="GB32" i="2" s="1"/>
  <c r="FY32" i="2"/>
  <c r="GD32" i="2" s="1"/>
  <c r="FP32" i="2"/>
  <c r="FN32" i="2"/>
  <c r="FG32" i="2"/>
  <c r="FI32" i="2" s="1"/>
  <c r="FF32" i="2"/>
  <c r="EU32" i="2"/>
  <c r="EW32" i="2" s="1"/>
  <c r="EN32" i="2"/>
  <c r="EP32" i="2" s="1"/>
  <c r="EM32" i="2"/>
  <c r="EO32" i="2" s="1"/>
  <c r="EQ32" i="2" s="1"/>
  <c r="EV32" i="2" s="1"/>
  <c r="EX32" i="2" s="1"/>
  <c r="EB32" i="2"/>
  <c r="ED32" i="2" s="1"/>
  <c r="DV32" i="2"/>
  <c r="DU32" i="2"/>
  <c r="DY32" i="2" s="1"/>
  <c r="DZ32" i="2" s="1"/>
  <c r="DT32" i="2"/>
  <c r="DK32" i="2"/>
  <c r="DI32" i="2"/>
  <c r="DC32" i="2"/>
  <c r="DE32" i="2" s="1"/>
  <c r="DJ32" i="2" s="1"/>
  <c r="DL32" i="2" s="1"/>
  <c r="DB32" i="2"/>
  <c r="DD32" i="2" s="1"/>
  <c r="DA32" i="2"/>
  <c r="CP32" i="2"/>
  <c r="CR32" i="2" s="1"/>
  <c r="CI32" i="2"/>
  <c r="CK32" i="2" s="1"/>
  <c r="CH32" i="2"/>
  <c r="CJ32" i="2" s="1"/>
  <c r="CL32" i="2" s="1"/>
  <c r="CQ32" i="2" s="1"/>
  <c r="CS32" i="2" s="1"/>
  <c r="BW32" i="2"/>
  <c r="BY32" i="2" s="1"/>
  <c r="BR32" i="2"/>
  <c r="BP32" i="2"/>
  <c r="BO32" i="2"/>
  <c r="BQ32" i="2" s="1"/>
  <c r="BS32" i="2" s="1"/>
  <c r="BX32" i="2" s="1"/>
  <c r="BZ32" i="2" s="1"/>
  <c r="BD32" i="2"/>
  <c r="BF32" i="2" s="1"/>
  <c r="AW32" i="2"/>
  <c r="AV32" i="2"/>
  <c r="BA32" i="2" s="1"/>
  <c r="AM32" i="2"/>
  <c r="AK32" i="2"/>
  <c r="AD32" i="2"/>
  <c r="AF32" i="2" s="1"/>
  <c r="AC32" i="2"/>
  <c r="T32" i="2"/>
  <c r="R32" i="2"/>
  <c r="N32" i="2"/>
  <c r="L32" i="2"/>
  <c r="K32" i="2"/>
  <c r="HR31" i="2"/>
  <c r="HT31" i="2" s="1"/>
  <c r="HL31" i="2"/>
  <c r="HN31" i="2" s="1"/>
  <c r="HK31" i="2"/>
  <c r="GY31" i="2"/>
  <c r="HA31" i="2" s="1"/>
  <c r="GS31" i="2"/>
  <c r="GU31" i="2" s="1"/>
  <c r="GR31" i="2"/>
  <c r="GF31" i="2"/>
  <c r="GH31" i="2" s="1"/>
  <c r="FZ31" i="2"/>
  <c r="GB31" i="2" s="1"/>
  <c r="FY31" i="2"/>
  <c r="GD31" i="2" s="1"/>
  <c r="FP31" i="2"/>
  <c r="FN31" i="2"/>
  <c r="FG31" i="2"/>
  <c r="FK31" i="2" s="1"/>
  <c r="FF31" i="2"/>
  <c r="EU31" i="2"/>
  <c r="EW31" i="2" s="1"/>
  <c r="EN31" i="2"/>
  <c r="EP31" i="2" s="1"/>
  <c r="EM31" i="2"/>
  <c r="EO31" i="2" s="1"/>
  <c r="EQ31" i="2" s="1"/>
  <c r="EV31" i="2" s="1"/>
  <c r="EX31" i="2" s="1"/>
  <c r="EB31" i="2"/>
  <c r="ED31" i="2" s="1"/>
  <c r="DV31" i="2"/>
  <c r="DU31" i="2"/>
  <c r="DY31" i="2" s="1"/>
  <c r="DZ31" i="2" s="1"/>
  <c r="DT31" i="2"/>
  <c r="DK31" i="2"/>
  <c r="DI31" i="2"/>
  <c r="DF31" i="2"/>
  <c r="DG31" i="2" s="1"/>
  <c r="DC31" i="2"/>
  <c r="DB31" i="2"/>
  <c r="DA31" i="2"/>
  <c r="CP31" i="2"/>
  <c r="CR31" i="2" s="1"/>
  <c r="CI31" i="2"/>
  <c r="CK31" i="2" s="1"/>
  <c r="CH31" i="2"/>
  <c r="CJ31" i="2" s="1"/>
  <c r="CL31" i="2" s="1"/>
  <c r="CQ31" i="2" s="1"/>
  <c r="CS31" i="2" s="1"/>
  <c r="BW31" i="2"/>
  <c r="BY31" i="2" s="1"/>
  <c r="BR31" i="2"/>
  <c r="BP31" i="2"/>
  <c r="BO31" i="2"/>
  <c r="BT31" i="2" s="1"/>
  <c r="BD31" i="2"/>
  <c r="BF31" i="2" s="1"/>
  <c r="AW31" i="2"/>
  <c r="AV31" i="2"/>
  <c r="BA31" i="2" s="1"/>
  <c r="AM31" i="2"/>
  <c r="AK31" i="2"/>
  <c r="AH31" i="2"/>
  <c r="AD31" i="2"/>
  <c r="AC31" i="2"/>
  <c r="T31" i="2"/>
  <c r="R31" i="2"/>
  <c r="N31" i="2"/>
  <c r="L31" i="2"/>
  <c r="K31" i="2"/>
  <c r="HR30" i="2"/>
  <c r="HT30" i="2" s="1"/>
  <c r="HL30" i="2"/>
  <c r="HN30" i="2" s="1"/>
  <c r="HK30" i="2"/>
  <c r="HA30" i="2"/>
  <c r="GY30" i="2"/>
  <c r="GS30" i="2"/>
  <c r="GU30" i="2" s="1"/>
  <c r="GR30" i="2"/>
  <c r="GF30" i="2"/>
  <c r="GH30" i="2" s="1"/>
  <c r="FZ30" i="2"/>
  <c r="GB30" i="2" s="1"/>
  <c r="FY30" i="2"/>
  <c r="GD30" i="2" s="1"/>
  <c r="FP30" i="2"/>
  <c r="FN30" i="2"/>
  <c r="FG30" i="2"/>
  <c r="FI30" i="2" s="1"/>
  <c r="FF30" i="2"/>
  <c r="EU30" i="2"/>
  <c r="EW30" i="2" s="1"/>
  <c r="EN30" i="2"/>
  <c r="ER30" i="2" s="1"/>
  <c r="EM30" i="2"/>
  <c r="EO30" i="2" s="1"/>
  <c r="EB30" i="2"/>
  <c r="ED30" i="2" s="1"/>
  <c r="DW30" i="2"/>
  <c r="DV30" i="2"/>
  <c r="DX30" i="2" s="1"/>
  <c r="EC30" i="2" s="1"/>
  <c r="EE30" i="2" s="1"/>
  <c r="DU30" i="2"/>
  <c r="DY30" i="2" s="1"/>
  <c r="DT30" i="2"/>
  <c r="DK30" i="2"/>
  <c r="DI30" i="2"/>
  <c r="DB30" i="2"/>
  <c r="DD30" i="2" s="1"/>
  <c r="DA30" i="2"/>
  <c r="CP30" i="2"/>
  <c r="CR30" i="2" s="1"/>
  <c r="CJ30" i="2"/>
  <c r="CI30" i="2"/>
  <c r="CK30" i="2" s="1"/>
  <c r="CH30" i="2"/>
  <c r="BW30" i="2"/>
  <c r="BY30" i="2" s="1"/>
  <c r="BT30" i="2"/>
  <c r="BR30" i="2"/>
  <c r="BQ30" i="2"/>
  <c r="BS30" i="2" s="1"/>
  <c r="BX30" i="2" s="1"/>
  <c r="BZ30" i="2" s="1"/>
  <c r="BP30" i="2"/>
  <c r="BO30" i="2"/>
  <c r="BD30" i="2"/>
  <c r="BF30" i="2" s="1"/>
  <c r="BA30" i="2"/>
  <c r="AW30" i="2"/>
  <c r="AV30" i="2"/>
  <c r="AM30" i="2"/>
  <c r="AK30" i="2"/>
  <c r="AH30" i="2"/>
  <c r="AD30" i="2"/>
  <c r="AC30" i="2"/>
  <c r="T30" i="2"/>
  <c r="R30" i="2"/>
  <c r="N30" i="2"/>
  <c r="L30" i="2"/>
  <c r="K30" i="2"/>
  <c r="HR29" i="2"/>
  <c r="HT29" i="2" s="1"/>
  <c r="HP29" i="2"/>
  <c r="HL29" i="2"/>
  <c r="HK29" i="2"/>
  <c r="GY29" i="2"/>
  <c r="HA29" i="2" s="1"/>
  <c r="GS29" i="2"/>
  <c r="GU29" i="2" s="1"/>
  <c r="GR29" i="2"/>
  <c r="GF29" i="2"/>
  <c r="GH29" i="2" s="1"/>
  <c r="GD29" i="2"/>
  <c r="GB29" i="2"/>
  <c r="FZ29" i="2"/>
  <c r="FY29" i="2"/>
  <c r="FP29" i="2"/>
  <c r="FN29" i="2"/>
  <c r="FK29" i="2"/>
  <c r="FG29" i="2"/>
  <c r="FF29" i="2"/>
  <c r="EU29" i="2"/>
  <c r="EW29" i="2" s="1"/>
  <c r="EN29" i="2"/>
  <c r="EM29" i="2"/>
  <c r="EO29" i="2" s="1"/>
  <c r="EB29" i="2"/>
  <c r="ED29" i="2" s="1"/>
  <c r="DZ29" i="2"/>
  <c r="DV29" i="2"/>
  <c r="DU29" i="2"/>
  <c r="DY29" i="2" s="1"/>
  <c r="DT29" i="2"/>
  <c r="DI29" i="2"/>
  <c r="DK29" i="2" s="1"/>
  <c r="DF29" i="2"/>
  <c r="DG29" i="2" s="1"/>
  <c r="DB29" i="2"/>
  <c r="DA29" i="2"/>
  <c r="CR29" i="2"/>
  <c r="CP29" i="2"/>
  <c r="CI29" i="2"/>
  <c r="CH29" i="2"/>
  <c r="CJ29" i="2" s="1"/>
  <c r="BW29" i="2"/>
  <c r="BY29" i="2" s="1"/>
  <c r="BR29" i="2"/>
  <c r="BP29" i="2"/>
  <c r="BO29" i="2"/>
  <c r="BT29" i="2" s="1"/>
  <c r="BD29" i="2"/>
  <c r="BF29" i="2" s="1"/>
  <c r="AW29" i="2"/>
  <c r="AV29" i="2"/>
  <c r="BA29" i="2" s="1"/>
  <c r="AM29" i="2"/>
  <c r="AK29" i="2"/>
  <c r="AD29" i="2"/>
  <c r="AH29" i="2" s="1"/>
  <c r="AC29" i="2"/>
  <c r="T29" i="2"/>
  <c r="R29" i="2"/>
  <c r="N29" i="2"/>
  <c r="L29" i="2"/>
  <c r="K29" i="2"/>
  <c r="HR28" i="2"/>
  <c r="HT28" i="2" s="1"/>
  <c r="HP28" i="2"/>
  <c r="HL28" i="2"/>
  <c r="HK28" i="2"/>
  <c r="GY28" i="2"/>
  <c r="HA28" i="2" s="1"/>
  <c r="GS28" i="2"/>
  <c r="GR28" i="2"/>
  <c r="GH28" i="2"/>
  <c r="GF28" i="2"/>
  <c r="GD28" i="2"/>
  <c r="FZ28" i="2"/>
  <c r="FY28" i="2"/>
  <c r="FP28" i="2"/>
  <c r="FN28" i="2"/>
  <c r="FG28" i="2"/>
  <c r="FI28" i="2" s="1"/>
  <c r="FF28" i="2"/>
  <c r="EW28" i="2"/>
  <c r="EU28" i="2"/>
  <c r="EN28" i="2"/>
  <c r="EM28" i="2"/>
  <c r="EO28" i="2" s="1"/>
  <c r="EB28" i="2"/>
  <c r="ED28" i="2" s="1"/>
  <c r="DV28" i="2"/>
  <c r="DU28" i="2"/>
  <c r="DT28" i="2"/>
  <c r="DI28" i="2"/>
  <c r="DK28" i="2" s="1"/>
  <c r="DC28" i="2"/>
  <c r="DB28" i="2"/>
  <c r="DA28" i="2"/>
  <c r="CR28" i="2"/>
  <c r="CP28" i="2"/>
  <c r="CJ28" i="2"/>
  <c r="CL28" i="2" s="1"/>
  <c r="CQ28" i="2" s="1"/>
  <c r="CS28" i="2" s="1"/>
  <c r="CI28" i="2"/>
  <c r="CK28" i="2" s="1"/>
  <c r="CH28" i="2"/>
  <c r="BW28" i="2"/>
  <c r="BY28" i="2" s="1"/>
  <c r="BT28" i="2"/>
  <c r="BR28" i="2"/>
  <c r="BQ28" i="2"/>
  <c r="BS28" i="2" s="1"/>
  <c r="BX28" i="2" s="1"/>
  <c r="BZ28" i="2" s="1"/>
  <c r="BP28" i="2"/>
  <c r="BO28" i="2"/>
  <c r="BD28" i="2"/>
  <c r="BF28" i="2" s="1"/>
  <c r="BA28" i="2"/>
  <c r="AY28" i="2"/>
  <c r="AW28" i="2"/>
  <c r="AV28" i="2"/>
  <c r="AX28" i="2" s="1"/>
  <c r="AZ28" i="2" s="1"/>
  <c r="BE28" i="2" s="1"/>
  <c r="BG28" i="2" s="1"/>
  <c r="AM28" i="2"/>
  <c r="AK28" i="2"/>
  <c r="AD28" i="2"/>
  <c r="AH28" i="2" s="1"/>
  <c r="AC28" i="2"/>
  <c r="AE28" i="2" s="1"/>
  <c r="T28" i="2"/>
  <c r="R28" i="2"/>
  <c r="N28" i="2"/>
  <c r="L28" i="2"/>
  <c r="K28" i="2"/>
  <c r="P28" i="2" s="1"/>
  <c r="HR27" i="2"/>
  <c r="HT27" i="2" s="1"/>
  <c r="HL27" i="2"/>
  <c r="HK27" i="2"/>
  <c r="HA27" i="2"/>
  <c r="GY27" i="2"/>
  <c r="GS27" i="2"/>
  <c r="GU27" i="2" s="1"/>
  <c r="GR27" i="2"/>
  <c r="GH27" i="2"/>
  <c r="GF27" i="2"/>
  <c r="FZ27" i="2"/>
  <c r="GB27" i="2" s="1"/>
  <c r="FY27" i="2"/>
  <c r="GD27" i="2" s="1"/>
  <c r="FP27" i="2"/>
  <c r="FN27" i="2"/>
  <c r="FG27" i="2"/>
  <c r="FI27" i="2" s="1"/>
  <c r="FF27" i="2"/>
  <c r="EW27" i="2"/>
  <c r="EU27" i="2"/>
  <c r="EN27" i="2"/>
  <c r="EM27" i="2"/>
  <c r="EO27" i="2" s="1"/>
  <c r="EB27" i="2"/>
  <c r="ED27" i="2" s="1"/>
  <c r="DV27" i="2"/>
  <c r="DU27" i="2"/>
  <c r="DY27" i="2" s="1"/>
  <c r="DZ27" i="2" s="1"/>
  <c r="DT27" i="2"/>
  <c r="DI27" i="2"/>
  <c r="DK27" i="2" s="1"/>
  <c r="DC27" i="2"/>
  <c r="DE27" i="2" s="1"/>
  <c r="DJ27" i="2" s="1"/>
  <c r="DL27" i="2" s="1"/>
  <c r="DB27" i="2"/>
  <c r="DD27" i="2" s="1"/>
  <c r="DA27" i="2"/>
  <c r="CP27" i="2"/>
  <c r="CR27" i="2" s="1"/>
  <c r="CM27" i="2"/>
  <c r="CJ27" i="2"/>
  <c r="CL27" i="2" s="1"/>
  <c r="CQ27" i="2" s="1"/>
  <c r="CS27" i="2" s="1"/>
  <c r="CI27" i="2"/>
  <c r="CK27" i="2" s="1"/>
  <c r="CH27" i="2"/>
  <c r="BW27" i="2"/>
  <c r="BY27" i="2" s="1"/>
  <c r="BT27" i="2"/>
  <c r="BR27" i="2"/>
  <c r="BP27" i="2"/>
  <c r="BO27" i="2"/>
  <c r="BQ27" i="2" s="1"/>
  <c r="BS27" i="2" s="1"/>
  <c r="BX27" i="2" s="1"/>
  <c r="BZ27" i="2" s="1"/>
  <c r="BD27" i="2"/>
  <c r="BF27" i="2" s="1"/>
  <c r="BA27" i="2"/>
  <c r="AW27" i="2"/>
  <c r="AV27" i="2"/>
  <c r="AM27" i="2"/>
  <c r="AK27" i="2"/>
  <c r="AD27" i="2"/>
  <c r="AH27" i="2" s="1"/>
  <c r="AC27" i="2"/>
  <c r="AE27" i="2" s="1"/>
  <c r="T27" i="2"/>
  <c r="R27" i="2"/>
  <c r="N27" i="2"/>
  <c r="L27" i="2"/>
  <c r="K27" i="2"/>
  <c r="M27" i="2" s="1"/>
  <c r="O27" i="2" s="1"/>
  <c r="S27" i="2" s="1"/>
  <c r="U27" i="2" s="1"/>
  <c r="HR26" i="2"/>
  <c r="HT26" i="2" s="1"/>
  <c r="HL26" i="2"/>
  <c r="HP26" i="2" s="1"/>
  <c r="HK26" i="2"/>
  <c r="GY26" i="2"/>
  <c r="HA26" i="2" s="1"/>
  <c r="GS26" i="2"/>
  <c r="GU26" i="2" s="1"/>
  <c r="GR26" i="2"/>
  <c r="GF26" i="2"/>
  <c r="GH26" i="2" s="1"/>
  <c r="FZ26" i="2"/>
  <c r="GB26" i="2" s="1"/>
  <c r="FY26" i="2"/>
  <c r="GA26" i="2" s="1"/>
  <c r="FP26" i="2"/>
  <c r="FN26" i="2"/>
  <c r="FG26" i="2"/>
  <c r="FI26" i="2" s="1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V26" i="2"/>
  <c r="DU26" i="2"/>
  <c r="DY26" i="2" s="1"/>
  <c r="DZ26" i="2" s="1"/>
  <c r="DT26" i="2"/>
  <c r="DK26" i="2"/>
  <c r="DI26" i="2"/>
  <c r="DF26" i="2"/>
  <c r="DG26" i="2" s="1"/>
  <c r="DC26" i="2"/>
  <c r="DB26" i="2"/>
  <c r="DA26" i="2"/>
  <c r="CP26" i="2"/>
  <c r="CR26" i="2" s="1"/>
  <c r="CM26" i="2"/>
  <c r="CI26" i="2"/>
  <c r="CK26" i="2" s="1"/>
  <c r="CH26" i="2"/>
  <c r="CJ26" i="2" s="1"/>
  <c r="CL26" i="2" s="1"/>
  <c r="CQ26" i="2" s="1"/>
  <c r="CS26" i="2" s="1"/>
  <c r="BW26" i="2"/>
  <c r="BY26" i="2" s="1"/>
  <c r="BT26" i="2"/>
  <c r="BR26" i="2"/>
  <c r="BP26" i="2"/>
  <c r="BO26" i="2"/>
  <c r="BD26" i="2"/>
  <c r="BF26" i="2" s="1"/>
  <c r="AW26" i="2"/>
  <c r="AV26" i="2"/>
  <c r="BA26" i="2" s="1"/>
  <c r="AM26" i="2"/>
  <c r="AK26" i="2"/>
  <c r="AD26" i="2"/>
  <c r="AH26" i="2" s="1"/>
  <c r="AC26" i="2"/>
  <c r="AE26" i="2" s="1"/>
  <c r="T26" i="2"/>
  <c r="R26" i="2"/>
  <c r="N26" i="2"/>
  <c r="L26" i="2"/>
  <c r="K26" i="2"/>
  <c r="P26" i="2" s="1"/>
  <c r="HR25" i="2"/>
  <c r="HT25" i="2" s="1"/>
  <c r="HL25" i="2"/>
  <c r="HP25" i="2" s="1"/>
  <c r="HK25" i="2"/>
  <c r="HA25" i="2"/>
  <c r="GY25" i="2"/>
  <c r="GS25" i="2"/>
  <c r="GU25" i="2" s="1"/>
  <c r="GR25" i="2"/>
  <c r="GF25" i="2"/>
  <c r="GH25" i="2" s="1"/>
  <c r="FZ25" i="2"/>
  <c r="GB25" i="2" s="1"/>
  <c r="FY25" i="2"/>
  <c r="GA25" i="2" s="1"/>
  <c r="FP25" i="2"/>
  <c r="FN25" i="2"/>
  <c r="FG25" i="2"/>
  <c r="FI25" i="2" s="1"/>
  <c r="FF25" i="2"/>
  <c r="EW25" i="2"/>
  <c r="EU25" i="2"/>
  <c r="EN25" i="2"/>
  <c r="ER25" i="2" s="1"/>
  <c r="EM25" i="2"/>
  <c r="EO25" i="2" s="1"/>
  <c r="ED25" i="2"/>
  <c r="EB25" i="2"/>
  <c r="DW25" i="2"/>
  <c r="DV25" i="2"/>
  <c r="DX25" i="2" s="1"/>
  <c r="EC25" i="2" s="1"/>
  <c r="EE25" i="2" s="1"/>
  <c r="DU25" i="2"/>
  <c r="DY25" i="2" s="1"/>
  <c r="DT25" i="2"/>
  <c r="DI25" i="2"/>
  <c r="DK25" i="2" s="1"/>
  <c r="DF25" i="2"/>
  <c r="DG25" i="2" s="1"/>
  <c r="DB25" i="2"/>
  <c r="DA25" i="2"/>
  <c r="CP25" i="2"/>
  <c r="CR25" i="2" s="1"/>
  <c r="CM25" i="2"/>
  <c r="CN25" i="2" s="1"/>
  <c r="CI25" i="2"/>
  <c r="CK25" i="2" s="1"/>
  <c r="CH25" i="2"/>
  <c r="BW25" i="2"/>
  <c r="BY25" i="2" s="1"/>
  <c r="BT25" i="2"/>
  <c r="BR25" i="2"/>
  <c r="BP25" i="2"/>
  <c r="BO25" i="2"/>
  <c r="BQ25" i="2" s="1"/>
  <c r="BS25" i="2" s="1"/>
  <c r="BX25" i="2" s="1"/>
  <c r="BZ25" i="2" s="1"/>
  <c r="BD25" i="2"/>
  <c r="BF25" i="2" s="1"/>
  <c r="AW25" i="2"/>
  <c r="AV25" i="2"/>
  <c r="BA25" i="2" s="1"/>
  <c r="AM25" i="2"/>
  <c r="AK25" i="2"/>
  <c r="AD25" i="2"/>
  <c r="AH25" i="2" s="1"/>
  <c r="AC25" i="2"/>
  <c r="AE25" i="2" s="1"/>
  <c r="T25" i="2"/>
  <c r="R25" i="2"/>
  <c r="N25" i="2"/>
  <c r="L25" i="2"/>
  <c r="K25" i="2"/>
  <c r="P25" i="2" s="1"/>
  <c r="HR24" i="2"/>
  <c r="HT24" i="2" s="1"/>
  <c r="HL24" i="2"/>
  <c r="HN24" i="2" s="1"/>
  <c r="HK24" i="2"/>
  <c r="GY24" i="2"/>
  <c r="HA24" i="2" s="1"/>
  <c r="GS24" i="2"/>
  <c r="GU24" i="2" s="1"/>
  <c r="GR24" i="2"/>
  <c r="GH24" i="2"/>
  <c r="GF24" i="2"/>
  <c r="FZ24" i="2"/>
  <c r="GD24" i="2" s="1"/>
  <c r="FY24" i="2"/>
  <c r="FP24" i="2"/>
  <c r="FN24" i="2"/>
  <c r="FK24" i="2"/>
  <c r="FI24" i="2"/>
  <c r="FG24" i="2"/>
  <c r="FF24" i="2"/>
  <c r="EU24" i="2"/>
  <c r="EW24" i="2" s="1"/>
  <c r="EN24" i="2"/>
  <c r="EM24" i="2"/>
  <c r="EO24" i="2" s="1"/>
  <c r="EB24" i="2"/>
  <c r="ED24" i="2" s="1"/>
  <c r="DW24" i="2"/>
  <c r="DX24" i="2" s="1"/>
  <c r="EC24" i="2" s="1"/>
  <c r="EE24" i="2" s="1"/>
  <c r="DV24" i="2"/>
  <c r="DU24" i="2"/>
  <c r="DY24" i="2" s="1"/>
  <c r="DT24" i="2"/>
  <c r="DI24" i="2"/>
  <c r="DK24" i="2" s="1"/>
  <c r="DF24" i="2"/>
  <c r="DG24" i="2" s="1"/>
  <c r="DB24" i="2"/>
  <c r="DA24" i="2"/>
  <c r="CP24" i="2"/>
  <c r="CR24" i="2" s="1"/>
  <c r="CI24" i="2"/>
  <c r="CK24" i="2" s="1"/>
  <c r="CH24" i="2"/>
  <c r="CM24" i="2" s="1"/>
  <c r="CN24" i="2" s="1"/>
  <c r="BW24" i="2"/>
  <c r="BY24" i="2" s="1"/>
  <c r="BR24" i="2"/>
  <c r="BP24" i="2"/>
  <c r="BO24" i="2"/>
  <c r="BT24" i="2" s="1"/>
  <c r="BD24" i="2"/>
  <c r="BF24" i="2" s="1"/>
  <c r="AW24" i="2"/>
  <c r="AV24" i="2"/>
  <c r="BA24" i="2" s="1"/>
  <c r="AM24" i="2"/>
  <c r="AK24" i="2"/>
  <c r="AD24" i="2"/>
  <c r="AH24" i="2" s="1"/>
  <c r="AC24" i="2"/>
  <c r="T24" i="2"/>
  <c r="R24" i="2"/>
  <c r="N24" i="2"/>
  <c r="L24" i="2"/>
  <c r="K24" i="2"/>
  <c r="HR23" i="2"/>
  <c r="HT23" i="2" s="1"/>
  <c r="HP23" i="2"/>
  <c r="HL23" i="2"/>
  <c r="HK23" i="2"/>
  <c r="GY23" i="2"/>
  <c r="HA23" i="2" s="1"/>
  <c r="GU23" i="2"/>
  <c r="GS23" i="2"/>
  <c r="GR23" i="2"/>
  <c r="GF23" i="2"/>
  <c r="GH23" i="2" s="1"/>
  <c r="GD23" i="2"/>
  <c r="FZ23" i="2"/>
  <c r="FY23" i="2"/>
  <c r="FP23" i="2"/>
  <c r="FN23" i="2"/>
  <c r="FK23" i="2"/>
  <c r="FG23" i="2"/>
  <c r="FI23" i="2" s="1"/>
  <c r="FF23" i="2"/>
  <c r="EU23" i="2"/>
  <c r="EW23" i="2" s="1"/>
  <c r="EN23" i="2"/>
  <c r="ER23" i="2" s="1"/>
  <c r="EM23" i="2"/>
  <c r="EO23" i="2" s="1"/>
  <c r="EB23" i="2"/>
  <c r="ED23" i="2" s="1"/>
  <c r="DZ23" i="2"/>
  <c r="DV23" i="2"/>
  <c r="DU23" i="2"/>
  <c r="DY23" i="2" s="1"/>
  <c r="DT23" i="2"/>
  <c r="DI23" i="2"/>
  <c r="DK23" i="2" s="1"/>
  <c r="DG23" i="2"/>
  <c r="DF23" i="2"/>
  <c r="DB23" i="2"/>
  <c r="DA23" i="2"/>
  <c r="CR23" i="2"/>
  <c r="CP23" i="2"/>
  <c r="CI23" i="2"/>
  <c r="CK23" i="2" s="1"/>
  <c r="CH23" i="2"/>
  <c r="CJ23" i="2" s="1"/>
  <c r="CL23" i="2" s="1"/>
  <c r="CQ23" i="2" s="1"/>
  <c r="CS23" i="2" s="1"/>
  <c r="BW23" i="2"/>
  <c r="BY23" i="2" s="1"/>
  <c r="BR23" i="2"/>
  <c r="BP23" i="2"/>
  <c r="BO23" i="2"/>
  <c r="BQ23" i="2" s="1"/>
  <c r="BS23" i="2" s="1"/>
  <c r="BX23" i="2" s="1"/>
  <c r="BZ23" i="2" s="1"/>
  <c r="BD23" i="2"/>
  <c r="BF23" i="2" s="1"/>
  <c r="AW23" i="2"/>
  <c r="AV23" i="2"/>
  <c r="AX23" i="2" s="1"/>
  <c r="AM23" i="2"/>
  <c r="AK23" i="2"/>
  <c r="AH23" i="2"/>
  <c r="AD23" i="2"/>
  <c r="AC23" i="2"/>
  <c r="T23" i="2"/>
  <c r="R23" i="2"/>
  <c r="N23" i="2"/>
  <c r="L23" i="2"/>
  <c r="K23" i="2"/>
  <c r="M23" i="2" s="1"/>
  <c r="O23" i="2" s="1"/>
  <c r="S23" i="2" s="1"/>
  <c r="U23" i="2" s="1"/>
  <c r="HR22" i="2"/>
  <c r="HT22" i="2" s="1"/>
  <c r="HP22" i="2"/>
  <c r="HL22" i="2"/>
  <c r="HK22" i="2"/>
  <c r="GY22" i="2"/>
  <c r="HA22" i="2" s="1"/>
  <c r="GS22" i="2"/>
  <c r="GU22" i="2" s="1"/>
  <c r="GR22" i="2"/>
  <c r="GF22" i="2"/>
  <c r="GH22" i="2" s="1"/>
  <c r="GD22" i="2"/>
  <c r="GB22" i="2"/>
  <c r="FZ22" i="2"/>
  <c r="FY22" i="2"/>
  <c r="GA22" i="2" s="1"/>
  <c r="GC22" i="2" s="1"/>
  <c r="GG22" i="2" s="1"/>
  <c r="GI22" i="2" s="1"/>
  <c r="FP22" i="2"/>
  <c r="FN22" i="2"/>
  <c r="FK22" i="2"/>
  <c r="FG22" i="2"/>
  <c r="FF22" i="2"/>
  <c r="EU22" i="2"/>
  <c r="EW22" i="2" s="1"/>
  <c r="EN22" i="2"/>
  <c r="ER22" i="2" s="1"/>
  <c r="EM22" i="2"/>
  <c r="EO22" i="2" s="1"/>
  <c r="EB22" i="2"/>
  <c r="ED22" i="2" s="1"/>
  <c r="DZ22" i="2"/>
  <c r="DW22" i="2"/>
  <c r="DV22" i="2"/>
  <c r="DX22" i="2" s="1"/>
  <c r="EC22" i="2" s="1"/>
  <c r="EE22" i="2" s="1"/>
  <c r="DU22" i="2"/>
  <c r="DY22" i="2" s="1"/>
  <c r="DT22" i="2"/>
  <c r="DI22" i="2"/>
  <c r="DK22" i="2" s="1"/>
  <c r="DB22" i="2"/>
  <c r="DD22" i="2" s="1"/>
  <c r="DA22" i="2"/>
  <c r="CR22" i="2"/>
  <c r="CP22" i="2"/>
  <c r="CI22" i="2"/>
  <c r="CK22" i="2" s="1"/>
  <c r="CH22" i="2"/>
  <c r="CJ22" i="2" s="1"/>
  <c r="CL22" i="2" s="1"/>
  <c r="CQ22" i="2" s="1"/>
  <c r="CS22" i="2" s="1"/>
  <c r="BW22" i="2"/>
  <c r="BY22" i="2" s="1"/>
  <c r="BR22" i="2"/>
  <c r="BP22" i="2"/>
  <c r="BO22" i="2"/>
  <c r="BQ22" i="2" s="1"/>
  <c r="BS22" i="2" s="1"/>
  <c r="BX22" i="2" s="1"/>
  <c r="BZ22" i="2" s="1"/>
  <c r="BD22" i="2"/>
  <c r="BF22" i="2" s="1"/>
  <c r="BA22" i="2"/>
  <c r="AW22" i="2"/>
  <c r="AV22" i="2"/>
  <c r="AM22" i="2"/>
  <c r="AK22" i="2"/>
  <c r="AH22" i="2"/>
  <c r="AF22" i="2"/>
  <c r="AD22" i="2"/>
  <c r="AC22" i="2"/>
  <c r="AE22" i="2" s="1"/>
  <c r="AG22" i="2" s="1"/>
  <c r="AL22" i="2" s="1"/>
  <c r="AN22" i="2" s="1"/>
  <c r="T22" i="2"/>
  <c r="R22" i="2"/>
  <c r="N22" i="2"/>
  <c r="L22" i="2"/>
  <c r="K22" i="2"/>
  <c r="HR21" i="2"/>
  <c r="HT21" i="2" s="1"/>
  <c r="HP21" i="2"/>
  <c r="HL21" i="2"/>
  <c r="HK21" i="2"/>
  <c r="GY21" i="2"/>
  <c r="HA21" i="2" s="1"/>
  <c r="GS21" i="2"/>
  <c r="GR21" i="2"/>
  <c r="GF21" i="2"/>
  <c r="GH21" i="2" s="1"/>
  <c r="GD21" i="2"/>
  <c r="FZ21" i="2"/>
  <c r="GB21" i="2" s="1"/>
  <c r="FY21" i="2"/>
  <c r="FP21" i="2"/>
  <c r="FN21" i="2"/>
  <c r="FG21" i="2"/>
  <c r="FF21" i="2"/>
  <c r="EU21" i="2"/>
  <c r="EW21" i="2" s="1"/>
  <c r="EN21" i="2"/>
  <c r="EM21" i="2"/>
  <c r="EO21" i="2" s="1"/>
  <c r="EB21" i="2"/>
  <c r="ED21" i="2" s="1"/>
  <c r="DV21" i="2"/>
  <c r="DU21" i="2"/>
  <c r="DY21" i="2" s="1"/>
  <c r="DZ21" i="2" s="1"/>
  <c r="DT21" i="2"/>
  <c r="DK21" i="2"/>
  <c r="DI21" i="2"/>
  <c r="DC21" i="2"/>
  <c r="DE21" i="2" s="1"/>
  <c r="DJ21" i="2" s="1"/>
  <c r="DL21" i="2" s="1"/>
  <c r="DB21" i="2"/>
  <c r="DD21" i="2" s="1"/>
  <c r="DA21" i="2"/>
  <c r="CP21" i="2"/>
  <c r="CR21" i="2" s="1"/>
  <c r="CI21" i="2"/>
  <c r="CK21" i="2" s="1"/>
  <c r="CH21" i="2"/>
  <c r="CJ21" i="2" s="1"/>
  <c r="CL21" i="2" s="1"/>
  <c r="CQ21" i="2" s="1"/>
  <c r="CS21" i="2" s="1"/>
  <c r="BW21" i="2"/>
  <c r="BY21" i="2" s="1"/>
  <c r="BR21" i="2"/>
  <c r="BQ21" i="2"/>
  <c r="BS21" i="2" s="1"/>
  <c r="BX21" i="2" s="1"/>
  <c r="BZ21" i="2" s="1"/>
  <c r="BP21" i="2"/>
  <c r="BO21" i="2"/>
  <c r="BT21" i="2" s="1"/>
  <c r="BD21" i="2"/>
  <c r="BF21" i="2" s="1"/>
  <c r="BA21" i="2"/>
  <c r="AY21" i="2"/>
  <c r="AX21" i="2"/>
  <c r="AZ21" i="2" s="1"/>
  <c r="BE21" i="2" s="1"/>
  <c r="BG21" i="2" s="1"/>
  <c r="AW21" i="2"/>
  <c r="AV21" i="2"/>
  <c r="AM21" i="2"/>
  <c r="AK21" i="2"/>
  <c r="AH21" i="2"/>
  <c r="AD21" i="2"/>
  <c r="AF21" i="2" s="1"/>
  <c r="AC21" i="2"/>
  <c r="T21" i="2"/>
  <c r="R21" i="2"/>
  <c r="N21" i="2"/>
  <c r="L21" i="2"/>
  <c r="K21" i="2"/>
  <c r="M21" i="2" s="1"/>
  <c r="O21" i="2" s="1"/>
  <c r="S21" i="2" s="1"/>
  <c r="U21" i="2" s="1"/>
  <c r="HR20" i="2"/>
  <c r="HT20" i="2" s="1"/>
  <c r="HP20" i="2"/>
  <c r="HL20" i="2"/>
  <c r="HK20" i="2"/>
  <c r="HA20" i="2"/>
  <c r="GY20" i="2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W20" i="2"/>
  <c r="EU20" i="2"/>
  <c r="EN20" i="2"/>
  <c r="EP20" i="2" s="1"/>
  <c r="EM20" i="2"/>
  <c r="EO20" i="2" s="1"/>
  <c r="EQ20" i="2" s="1"/>
  <c r="EV20" i="2" s="1"/>
  <c r="EX20" i="2" s="1"/>
  <c r="ED20" i="2"/>
  <c r="EB20" i="2"/>
  <c r="DV20" i="2"/>
  <c r="DU20" i="2"/>
  <c r="DY20" i="2" s="1"/>
  <c r="DZ20" i="2" s="1"/>
  <c r="DT20" i="2"/>
  <c r="DI20" i="2"/>
  <c r="DK20" i="2" s="1"/>
  <c r="DC20" i="2"/>
  <c r="DE20" i="2" s="1"/>
  <c r="DJ20" i="2" s="1"/>
  <c r="DL20" i="2" s="1"/>
  <c r="DB20" i="2"/>
  <c r="DD20" i="2" s="1"/>
  <c r="DA20" i="2"/>
  <c r="CR20" i="2"/>
  <c r="CP20" i="2"/>
  <c r="CJ20" i="2"/>
  <c r="CL20" i="2" s="1"/>
  <c r="CQ20" i="2" s="1"/>
  <c r="CS20" i="2" s="1"/>
  <c r="CI20" i="2"/>
  <c r="CK20" i="2" s="1"/>
  <c r="CH20" i="2"/>
  <c r="BW20" i="2"/>
  <c r="BY20" i="2" s="1"/>
  <c r="BT20" i="2"/>
  <c r="BR20" i="2"/>
  <c r="BQ20" i="2"/>
  <c r="BS20" i="2" s="1"/>
  <c r="BX20" i="2" s="1"/>
  <c r="BZ20" i="2" s="1"/>
  <c r="BP20" i="2"/>
  <c r="BO20" i="2"/>
  <c r="BD20" i="2"/>
  <c r="BF20" i="2" s="1"/>
  <c r="BA20" i="2"/>
  <c r="AY20" i="2"/>
  <c r="AW20" i="2"/>
  <c r="AV20" i="2"/>
  <c r="AX20" i="2" s="1"/>
  <c r="AZ20" i="2" s="1"/>
  <c r="BE20" i="2" s="1"/>
  <c r="BG20" i="2" s="1"/>
  <c r="AM20" i="2"/>
  <c r="AK20" i="2"/>
  <c r="AD20" i="2"/>
  <c r="AC20" i="2"/>
  <c r="AH20" i="2" s="1"/>
  <c r="T20" i="2"/>
  <c r="R20" i="2"/>
  <c r="N20" i="2"/>
  <c r="L20" i="2"/>
  <c r="K20" i="2"/>
  <c r="P20" i="2" s="1"/>
  <c r="HR19" i="2"/>
  <c r="HT19" i="2" s="1"/>
  <c r="HL19" i="2"/>
  <c r="HP19" i="2" s="1"/>
  <c r="HK19" i="2"/>
  <c r="HA19" i="2"/>
  <c r="GY19" i="2"/>
  <c r="GS19" i="2"/>
  <c r="GU19" i="2" s="1"/>
  <c r="GR19" i="2"/>
  <c r="GH19" i="2"/>
  <c r="GF19" i="2"/>
  <c r="FZ19" i="2"/>
  <c r="GB19" i="2" s="1"/>
  <c r="FY19" i="2"/>
  <c r="GD19" i="2" s="1"/>
  <c r="FP19" i="2"/>
  <c r="FN19" i="2"/>
  <c r="FG19" i="2"/>
  <c r="FK19" i="2" s="1"/>
  <c r="FF19" i="2"/>
  <c r="EW19" i="2"/>
  <c r="EU19" i="2"/>
  <c r="EN19" i="2"/>
  <c r="EM19" i="2"/>
  <c r="EO19" i="2" s="1"/>
  <c r="EB19" i="2"/>
  <c r="ED19" i="2" s="1"/>
  <c r="DV19" i="2"/>
  <c r="DU19" i="2"/>
  <c r="DY19" i="2" s="1"/>
  <c r="DZ19" i="2" s="1"/>
  <c r="DT19" i="2"/>
  <c r="DK19" i="2"/>
  <c r="DI19" i="2"/>
  <c r="DC19" i="2"/>
  <c r="DE19" i="2" s="1"/>
  <c r="DJ19" i="2" s="1"/>
  <c r="DL19" i="2" s="1"/>
  <c r="DB19" i="2"/>
  <c r="DD19" i="2" s="1"/>
  <c r="DA19" i="2"/>
  <c r="CP19" i="2"/>
  <c r="CR19" i="2" s="1"/>
  <c r="CM19" i="2"/>
  <c r="CJ19" i="2"/>
  <c r="CL19" i="2" s="1"/>
  <c r="CQ19" i="2" s="1"/>
  <c r="CS19" i="2" s="1"/>
  <c r="CI19" i="2"/>
  <c r="CK19" i="2" s="1"/>
  <c r="CH19" i="2"/>
  <c r="BW19" i="2"/>
  <c r="BY19" i="2" s="1"/>
  <c r="BT19" i="2"/>
  <c r="BR19" i="2"/>
  <c r="BP19" i="2"/>
  <c r="BO19" i="2"/>
  <c r="BQ19" i="2" s="1"/>
  <c r="BS19" i="2" s="1"/>
  <c r="BX19" i="2" s="1"/>
  <c r="BZ19" i="2" s="1"/>
  <c r="BD19" i="2"/>
  <c r="BF19" i="2" s="1"/>
  <c r="BA19" i="2"/>
  <c r="AW19" i="2"/>
  <c r="AV19" i="2"/>
  <c r="AM19" i="2"/>
  <c r="AK19" i="2"/>
  <c r="AD19" i="2"/>
  <c r="AH19" i="2" s="1"/>
  <c r="AC19" i="2"/>
  <c r="AE19" i="2" s="1"/>
  <c r="T19" i="2"/>
  <c r="R19" i="2"/>
  <c r="N19" i="2"/>
  <c r="L19" i="2"/>
  <c r="K19" i="2"/>
  <c r="P19" i="2" s="1"/>
  <c r="HR18" i="2"/>
  <c r="HT18" i="2" s="1"/>
  <c r="HL18" i="2"/>
  <c r="HK18" i="2"/>
  <c r="GY18" i="2"/>
  <c r="HA18" i="2" s="1"/>
  <c r="GS18" i="2"/>
  <c r="GU18" i="2" s="1"/>
  <c r="GR18" i="2"/>
  <c r="GF18" i="2"/>
  <c r="GH18" i="2" s="1"/>
  <c r="FZ18" i="2"/>
  <c r="GB18" i="2" s="1"/>
  <c r="FY18" i="2"/>
  <c r="GA18" i="2" s="1"/>
  <c r="FP18" i="2"/>
  <c r="FN18" i="2"/>
  <c r="FG18" i="2"/>
  <c r="FI18" i="2" s="1"/>
  <c r="FF18" i="2"/>
  <c r="EU18" i="2"/>
  <c r="EW18" i="2" s="1"/>
  <c r="EN18" i="2"/>
  <c r="EM18" i="2"/>
  <c r="EO18" i="2" s="1"/>
  <c r="ED18" i="2"/>
  <c r="EB18" i="2"/>
  <c r="DV18" i="2"/>
  <c r="DU18" i="2"/>
  <c r="DY18" i="2" s="1"/>
  <c r="DZ18" i="2" s="1"/>
  <c r="DT18" i="2"/>
  <c r="DK18" i="2"/>
  <c r="DI18" i="2"/>
  <c r="DF18" i="2"/>
  <c r="DG18" i="2" s="1"/>
  <c r="DC18" i="2"/>
  <c r="DB18" i="2"/>
  <c r="DA18" i="2"/>
  <c r="CP18" i="2"/>
  <c r="CR18" i="2" s="1"/>
  <c r="CM18" i="2"/>
  <c r="CI18" i="2"/>
  <c r="CK18" i="2" s="1"/>
  <c r="CH18" i="2"/>
  <c r="CJ18" i="2" s="1"/>
  <c r="CL18" i="2" s="1"/>
  <c r="CQ18" i="2" s="1"/>
  <c r="CS18" i="2" s="1"/>
  <c r="BW18" i="2"/>
  <c r="BY18" i="2" s="1"/>
  <c r="BT18" i="2"/>
  <c r="BR18" i="2"/>
  <c r="BP18" i="2"/>
  <c r="BO18" i="2"/>
  <c r="BD18" i="2"/>
  <c r="BF18" i="2" s="1"/>
  <c r="AW18" i="2"/>
  <c r="AV18" i="2"/>
  <c r="BA18" i="2" s="1"/>
  <c r="AM18" i="2"/>
  <c r="AK18" i="2"/>
  <c r="AD18" i="2"/>
  <c r="AH18" i="2" s="1"/>
  <c r="AC18" i="2"/>
  <c r="AE18" i="2" s="1"/>
  <c r="T18" i="2"/>
  <c r="R18" i="2"/>
  <c r="N18" i="2"/>
  <c r="L18" i="2"/>
  <c r="K18" i="2"/>
  <c r="M18" i="2" s="1"/>
  <c r="O18" i="2" s="1"/>
  <c r="S18" i="2" s="1"/>
  <c r="U18" i="2" s="1"/>
  <c r="HR17" i="2"/>
  <c r="HT17" i="2" s="1"/>
  <c r="HL17" i="2"/>
  <c r="HP17" i="2" s="1"/>
  <c r="HK17" i="2"/>
  <c r="HA17" i="2"/>
  <c r="GY17" i="2"/>
  <c r="GS17" i="2"/>
  <c r="GU17" i="2" s="1"/>
  <c r="GR17" i="2"/>
  <c r="GH17" i="2"/>
  <c r="GF17" i="2"/>
  <c r="FZ17" i="2"/>
  <c r="GB17" i="2" s="1"/>
  <c r="FY17" i="2"/>
  <c r="GA17" i="2" s="1"/>
  <c r="GC17" i="2" s="1"/>
  <c r="GG17" i="2" s="1"/>
  <c r="GI17" i="2" s="1"/>
  <c r="FP17" i="2"/>
  <c r="FN17" i="2"/>
  <c r="FG17" i="2"/>
  <c r="FI17" i="2" s="1"/>
  <c r="FF17" i="2"/>
  <c r="EW17" i="2"/>
  <c r="EU17" i="2"/>
  <c r="EN17" i="2"/>
  <c r="ER17" i="2" s="1"/>
  <c r="EM17" i="2"/>
  <c r="EO17" i="2" s="1"/>
  <c r="ED17" i="2"/>
  <c r="EB17" i="2"/>
  <c r="DW17" i="2"/>
  <c r="DV17" i="2"/>
  <c r="DX17" i="2" s="1"/>
  <c r="EC17" i="2" s="1"/>
  <c r="EE17" i="2" s="1"/>
  <c r="DU17" i="2"/>
  <c r="DY17" i="2" s="1"/>
  <c r="DT17" i="2"/>
  <c r="DI17" i="2"/>
  <c r="DK17" i="2" s="1"/>
  <c r="DF17" i="2"/>
  <c r="DG17" i="2" s="1"/>
  <c r="DB17" i="2"/>
  <c r="DA17" i="2"/>
  <c r="CP17" i="2"/>
  <c r="CR17" i="2" s="1"/>
  <c r="CM17" i="2"/>
  <c r="CN17" i="2" s="1"/>
  <c r="CJ17" i="2"/>
  <c r="CL17" i="2" s="1"/>
  <c r="CQ17" i="2" s="1"/>
  <c r="CS17" i="2" s="1"/>
  <c r="CI17" i="2"/>
  <c r="CK17" i="2" s="1"/>
  <c r="CH17" i="2"/>
  <c r="BW17" i="2"/>
  <c r="BY17" i="2" s="1"/>
  <c r="BT17" i="2"/>
  <c r="BR17" i="2"/>
  <c r="BP17" i="2"/>
  <c r="BO17" i="2"/>
  <c r="BQ17" i="2" s="1"/>
  <c r="BS17" i="2" s="1"/>
  <c r="BX17" i="2" s="1"/>
  <c r="BZ17" i="2" s="1"/>
  <c r="BD17" i="2"/>
  <c r="BF17" i="2" s="1"/>
  <c r="AW17" i="2"/>
  <c r="AV17" i="2"/>
  <c r="BA17" i="2" s="1"/>
  <c r="AM17" i="2"/>
  <c r="AK17" i="2"/>
  <c r="AD17" i="2"/>
  <c r="AH17" i="2" s="1"/>
  <c r="AC17" i="2"/>
  <c r="AE17" i="2" s="1"/>
  <c r="T17" i="2"/>
  <c r="R17" i="2"/>
  <c r="N17" i="2"/>
  <c r="L17" i="2"/>
  <c r="K17" i="2"/>
  <c r="P17" i="2" s="1"/>
  <c r="HR16" i="2"/>
  <c r="HT16" i="2" s="1"/>
  <c r="HL16" i="2"/>
  <c r="HN16" i="2" s="1"/>
  <c r="HK16" i="2"/>
  <c r="GY16" i="2"/>
  <c r="HA16" i="2" s="1"/>
  <c r="GS16" i="2"/>
  <c r="GU16" i="2" s="1"/>
  <c r="GR16" i="2"/>
  <c r="GH16" i="2"/>
  <c r="GF16" i="2"/>
  <c r="FZ16" i="2"/>
  <c r="GD16" i="2" s="1"/>
  <c r="FY16" i="2"/>
  <c r="FP16" i="2"/>
  <c r="FN16" i="2"/>
  <c r="FK16" i="2"/>
  <c r="FI16" i="2"/>
  <c r="FG16" i="2"/>
  <c r="FF16" i="2"/>
  <c r="EU16" i="2"/>
  <c r="EW16" i="2" s="1"/>
  <c r="EN16" i="2"/>
  <c r="EM16" i="2"/>
  <c r="EO16" i="2" s="1"/>
  <c r="EB16" i="2"/>
  <c r="ED16" i="2" s="1"/>
  <c r="DW16" i="2"/>
  <c r="DX16" i="2" s="1"/>
  <c r="EC16" i="2" s="1"/>
  <c r="EE16" i="2" s="1"/>
  <c r="DV16" i="2"/>
  <c r="DU16" i="2"/>
  <c r="DY16" i="2" s="1"/>
  <c r="DT16" i="2"/>
  <c r="DI16" i="2"/>
  <c r="DK16" i="2" s="1"/>
  <c r="DF16" i="2"/>
  <c r="DG16" i="2" s="1"/>
  <c r="DB16" i="2"/>
  <c r="DA16" i="2"/>
  <c r="CP16" i="2"/>
  <c r="CR16" i="2" s="1"/>
  <c r="CI16" i="2"/>
  <c r="CK16" i="2" s="1"/>
  <c r="CH16" i="2"/>
  <c r="CM16" i="2" s="1"/>
  <c r="CN16" i="2" s="1"/>
  <c r="BW16" i="2"/>
  <c r="BY16" i="2" s="1"/>
  <c r="BR16" i="2"/>
  <c r="BP16" i="2"/>
  <c r="BO16" i="2"/>
  <c r="BT16" i="2" s="1"/>
  <c r="BD16" i="2"/>
  <c r="BF16" i="2" s="1"/>
  <c r="AW16" i="2"/>
  <c r="AV16" i="2"/>
  <c r="BA16" i="2" s="1"/>
  <c r="AM16" i="2"/>
  <c r="AK16" i="2"/>
  <c r="AD16" i="2"/>
  <c r="AH16" i="2" s="1"/>
  <c r="AC16" i="2"/>
  <c r="T16" i="2"/>
  <c r="R16" i="2"/>
  <c r="N16" i="2"/>
  <c r="L16" i="2"/>
  <c r="K16" i="2"/>
  <c r="HR15" i="2"/>
  <c r="HT15" i="2" s="1"/>
  <c r="HP15" i="2"/>
  <c r="HL15" i="2"/>
  <c r="HK15" i="2"/>
  <c r="GY15" i="2"/>
  <c r="HA15" i="2" s="1"/>
  <c r="GU15" i="2"/>
  <c r="GS15" i="2"/>
  <c r="GR15" i="2"/>
  <c r="GF15" i="2"/>
  <c r="GH15" i="2" s="1"/>
  <c r="GD15" i="2"/>
  <c r="FZ15" i="2"/>
  <c r="FY15" i="2"/>
  <c r="FP15" i="2"/>
  <c r="FN15" i="2"/>
  <c r="FK15" i="2"/>
  <c r="FG15" i="2"/>
  <c r="FI15" i="2" s="1"/>
  <c r="FF15" i="2"/>
  <c r="EU15" i="2"/>
  <c r="EW15" i="2" s="1"/>
  <c r="EN15" i="2"/>
  <c r="ER15" i="2" s="1"/>
  <c r="EM15" i="2"/>
  <c r="EO15" i="2" s="1"/>
  <c r="EB15" i="2"/>
  <c r="ED15" i="2" s="1"/>
  <c r="DZ15" i="2"/>
  <c r="DV15" i="2"/>
  <c r="DU15" i="2"/>
  <c r="DY15" i="2" s="1"/>
  <c r="DT15" i="2"/>
  <c r="DI15" i="2"/>
  <c r="DK15" i="2" s="1"/>
  <c r="DG15" i="2"/>
  <c r="DF15" i="2"/>
  <c r="DB15" i="2"/>
  <c r="DA15" i="2"/>
  <c r="CR15" i="2"/>
  <c r="CP15" i="2"/>
  <c r="CI15" i="2"/>
  <c r="CK15" i="2" s="1"/>
  <c r="CH15" i="2"/>
  <c r="CJ15" i="2" s="1"/>
  <c r="CL15" i="2" s="1"/>
  <c r="CQ15" i="2" s="1"/>
  <c r="CS15" i="2" s="1"/>
  <c r="BW15" i="2"/>
  <c r="BY15" i="2" s="1"/>
  <c r="BR15" i="2"/>
  <c r="BP15" i="2"/>
  <c r="BO15" i="2"/>
  <c r="BT15" i="2" s="1"/>
  <c r="BD15" i="2"/>
  <c r="BF15" i="2" s="1"/>
  <c r="AW15" i="2"/>
  <c r="AV15" i="2"/>
  <c r="AX15" i="2" s="1"/>
  <c r="AM15" i="2"/>
  <c r="AK15" i="2"/>
  <c r="AH15" i="2"/>
  <c r="AD15" i="2"/>
  <c r="AC15" i="2"/>
  <c r="T15" i="2"/>
  <c r="R15" i="2"/>
  <c r="N15" i="2"/>
  <c r="L15" i="2"/>
  <c r="K15" i="2"/>
  <c r="M15" i="2" s="1"/>
  <c r="O15" i="2" s="1"/>
  <c r="S15" i="2" s="1"/>
  <c r="U15" i="2" s="1"/>
  <c r="HR14" i="2"/>
  <c r="HT14" i="2" s="1"/>
  <c r="HP14" i="2"/>
  <c r="HL14" i="2"/>
  <c r="HK14" i="2"/>
  <c r="GY14" i="2"/>
  <c r="HA14" i="2" s="1"/>
  <c r="GS14" i="2"/>
  <c r="GU14" i="2" s="1"/>
  <c r="GR14" i="2"/>
  <c r="GF14" i="2"/>
  <c r="GH14" i="2" s="1"/>
  <c r="GD14" i="2"/>
  <c r="GB14" i="2"/>
  <c r="FZ14" i="2"/>
  <c r="FY14" i="2"/>
  <c r="GA14" i="2" s="1"/>
  <c r="GC14" i="2" s="1"/>
  <c r="GG14" i="2" s="1"/>
  <c r="GI14" i="2" s="1"/>
  <c r="FP14" i="2"/>
  <c r="FN14" i="2"/>
  <c r="FK14" i="2"/>
  <c r="FG14" i="2"/>
  <c r="FI14" i="2" s="1"/>
  <c r="FF14" i="2"/>
  <c r="EU14" i="2"/>
  <c r="EW14" i="2" s="1"/>
  <c r="EN14" i="2"/>
  <c r="ER14" i="2" s="1"/>
  <c r="EM14" i="2"/>
  <c r="EO14" i="2" s="1"/>
  <c r="EB14" i="2"/>
  <c r="ED14" i="2" s="1"/>
  <c r="DZ14" i="2"/>
  <c r="DW14" i="2"/>
  <c r="DV14" i="2"/>
  <c r="DX14" i="2" s="1"/>
  <c r="EC14" i="2" s="1"/>
  <c r="EE14" i="2" s="1"/>
  <c r="DU14" i="2"/>
  <c r="DY14" i="2" s="1"/>
  <c r="DT14" i="2"/>
  <c r="DI14" i="2"/>
  <c r="DK14" i="2" s="1"/>
  <c r="DB14" i="2"/>
  <c r="DD14" i="2" s="1"/>
  <c r="DA14" i="2"/>
  <c r="CR14" i="2"/>
  <c r="CP14" i="2"/>
  <c r="CI14" i="2"/>
  <c r="CK14" i="2" s="1"/>
  <c r="CH14" i="2"/>
  <c r="CJ14" i="2" s="1"/>
  <c r="CL14" i="2" s="1"/>
  <c r="CQ14" i="2" s="1"/>
  <c r="CS14" i="2" s="1"/>
  <c r="BW14" i="2"/>
  <c r="BY14" i="2" s="1"/>
  <c r="BR14" i="2"/>
  <c r="BP14" i="2"/>
  <c r="BO14" i="2"/>
  <c r="BT14" i="2" s="1"/>
  <c r="BD14" i="2"/>
  <c r="BF14" i="2" s="1"/>
  <c r="BA14" i="2"/>
  <c r="AW14" i="2"/>
  <c r="AV14" i="2"/>
  <c r="AM14" i="2"/>
  <c r="AK14" i="2"/>
  <c r="AH14" i="2"/>
  <c r="AF14" i="2"/>
  <c r="AD14" i="2"/>
  <c r="AC14" i="2"/>
  <c r="AE14" i="2" s="1"/>
  <c r="AG14" i="2" s="1"/>
  <c r="AL14" i="2" s="1"/>
  <c r="AN14" i="2" s="1"/>
  <c r="T14" i="2"/>
  <c r="R14" i="2"/>
  <c r="N14" i="2"/>
  <c r="L14" i="2"/>
  <c r="K14" i="2"/>
  <c r="HR13" i="2"/>
  <c r="HT13" i="2" s="1"/>
  <c r="HP13" i="2"/>
  <c r="HL13" i="2"/>
  <c r="HK13" i="2"/>
  <c r="GY13" i="2"/>
  <c r="HA13" i="2" s="1"/>
  <c r="GS13" i="2"/>
  <c r="GU13" i="2" s="1"/>
  <c r="GR13" i="2"/>
  <c r="GF13" i="2"/>
  <c r="GH13" i="2" s="1"/>
  <c r="GD13" i="2"/>
  <c r="FZ13" i="2"/>
  <c r="GB13" i="2" s="1"/>
  <c r="FY13" i="2"/>
  <c r="FP13" i="2"/>
  <c r="FN13" i="2"/>
  <c r="FG13" i="2"/>
  <c r="FF13" i="2"/>
  <c r="EU13" i="2"/>
  <c r="EW13" i="2" s="1"/>
  <c r="EN13" i="2"/>
  <c r="EM13" i="2"/>
  <c r="EO13" i="2" s="1"/>
  <c r="EB13" i="2"/>
  <c r="ED13" i="2" s="1"/>
  <c r="DV13" i="2"/>
  <c r="DU13" i="2"/>
  <c r="DY13" i="2" s="1"/>
  <c r="DZ13" i="2" s="1"/>
  <c r="DT13" i="2"/>
  <c r="DK13" i="2"/>
  <c r="DI13" i="2"/>
  <c r="DC13" i="2"/>
  <c r="DE13" i="2" s="1"/>
  <c r="DJ13" i="2" s="1"/>
  <c r="DL13" i="2" s="1"/>
  <c r="DB13" i="2"/>
  <c r="DD13" i="2" s="1"/>
  <c r="DA13" i="2"/>
  <c r="CP13" i="2"/>
  <c r="CR13" i="2" s="1"/>
  <c r="CI13" i="2"/>
  <c r="CK13" i="2" s="1"/>
  <c r="CH13" i="2"/>
  <c r="CJ13" i="2" s="1"/>
  <c r="CL13" i="2" s="1"/>
  <c r="CQ13" i="2" s="1"/>
  <c r="CS13" i="2" s="1"/>
  <c r="BW13" i="2"/>
  <c r="BY13" i="2" s="1"/>
  <c r="BR13" i="2"/>
  <c r="BQ13" i="2"/>
  <c r="BS13" i="2" s="1"/>
  <c r="BX13" i="2" s="1"/>
  <c r="BZ13" i="2" s="1"/>
  <c r="BP13" i="2"/>
  <c r="BO13" i="2"/>
  <c r="BT13" i="2" s="1"/>
  <c r="BD13" i="2"/>
  <c r="BF13" i="2" s="1"/>
  <c r="BA13" i="2"/>
  <c r="AY13" i="2"/>
  <c r="AX13" i="2"/>
  <c r="AZ13" i="2" s="1"/>
  <c r="BE13" i="2" s="1"/>
  <c r="BG13" i="2" s="1"/>
  <c r="AW13" i="2"/>
  <c r="AV13" i="2"/>
  <c r="AM13" i="2"/>
  <c r="AK13" i="2"/>
  <c r="AH13" i="2"/>
  <c r="AD13" i="2"/>
  <c r="AF13" i="2" s="1"/>
  <c r="AC13" i="2"/>
  <c r="T13" i="2"/>
  <c r="R13" i="2"/>
  <c r="N13" i="2"/>
  <c r="L13" i="2"/>
  <c r="K13" i="2"/>
  <c r="M13" i="2" s="1"/>
  <c r="O13" i="2" s="1"/>
  <c r="S13" i="2" s="1"/>
  <c r="U13" i="2" s="1"/>
  <c r="HR12" i="2"/>
  <c r="HT12" i="2" s="1"/>
  <c r="HP12" i="2"/>
  <c r="HL12" i="2"/>
  <c r="HK12" i="2"/>
  <c r="HA12" i="2"/>
  <c r="GY12" i="2"/>
  <c r="GS12" i="2"/>
  <c r="GR12" i="2"/>
  <c r="GF12" i="2"/>
  <c r="GH12" i="2" s="1"/>
  <c r="FZ12" i="2"/>
  <c r="FY12" i="2"/>
  <c r="GD12" i="2" s="1"/>
  <c r="FP12" i="2"/>
  <c r="FN12" i="2"/>
  <c r="FG12" i="2"/>
  <c r="FK12" i="2" s="1"/>
  <c r="FF12" i="2"/>
  <c r="EW12" i="2"/>
  <c r="EU12" i="2"/>
  <c r="EN12" i="2"/>
  <c r="EM12" i="2"/>
  <c r="EO12" i="2" s="1"/>
  <c r="ED12" i="2"/>
  <c r="EB12" i="2"/>
  <c r="DV12" i="2"/>
  <c r="DU12" i="2"/>
  <c r="DY12" i="2" s="1"/>
  <c r="DZ12" i="2" s="1"/>
  <c r="DT12" i="2"/>
  <c r="DI12" i="2"/>
  <c r="DK12" i="2" s="1"/>
  <c r="DC12" i="2"/>
  <c r="DE12" i="2" s="1"/>
  <c r="DJ12" i="2" s="1"/>
  <c r="DL12" i="2" s="1"/>
  <c r="DB12" i="2"/>
  <c r="DD12" i="2" s="1"/>
  <c r="DA12" i="2"/>
  <c r="CR12" i="2"/>
  <c r="CP12" i="2"/>
  <c r="CJ12" i="2"/>
  <c r="CL12" i="2" s="1"/>
  <c r="CQ12" i="2" s="1"/>
  <c r="CS12" i="2" s="1"/>
  <c r="CI12" i="2"/>
  <c r="CK12" i="2" s="1"/>
  <c r="CH12" i="2"/>
  <c r="BW12" i="2"/>
  <c r="BY12" i="2" s="1"/>
  <c r="BT12" i="2"/>
  <c r="BR12" i="2"/>
  <c r="BQ12" i="2"/>
  <c r="BS12" i="2" s="1"/>
  <c r="BX12" i="2" s="1"/>
  <c r="BZ12" i="2" s="1"/>
  <c r="BP12" i="2"/>
  <c r="BO12" i="2"/>
  <c r="BD12" i="2"/>
  <c r="BF12" i="2" s="1"/>
  <c r="BA12" i="2"/>
  <c r="AY12" i="2"/>
  <c r="AW12" i="2"/>
  <c r="AV12" i="2"/>
  <c r="AX12" i="2" s="1"/>
  <c r="AZ12" i="2" s="1"/>
  <c r="BE12" i="2" s="1"/>
  <c r="BG12" i="2" s="1"/>
  <c r="AM12" i="2"/>
  <c r="AK12" i="2"/>
  <c r="AD12" i="2"/>
  <c r="AC12" i="2"/>
  <c r="AH12" i="2" s="1"/>
  <c r="T12" i="2"/>
  <c r="R12" i="2"/>
  <c r="N12" i="2"/>
  <c r="L12" i="2"/>
  <c r="K12" i="2"/>
  <c r="P12" i="2" s="1"/>
  <c r="HR11" i="2"/>
  <c r="HT11" i="2" s="1"/>
  <c r="HL11" i="2"/>
  <c r="HK11" i="2"/>
  <c r="HA11" i="2"/>
  <c r="GY11" i="2"/>
  <c r="GS11" i="2"/>
  <c r="GU11" i="2" s="1"/>
  <c r="GR11" i="2"/>
  <c r="GH11" i="2"/>
  <c r="GF11" i="2"/>
  <c r="FZ11" i="2"/>
  <c r="GB11" i="2" s="1"/>
  <c r="FY11" i="2"/>
  <c r="GD11" i="2" s="1"/>
  <c r="FP11" i="2"/>
  <c r="FN11" i="2"/>
  <c r="FG11" i="2"/>
  <c r="FK11" i="2" s="1"/>
  <c r="FF11" i="2"/>
  <c r="EW11" i="2"/>
  <c r="EU11" i="2"/>
  <c r="EN11" i="2"/>
  <c r="EM11" i="2"/>
  <c r="EO11" i="2" s="1"/>
  <c r="EB11" i="2"/>
  <c r="ED11" i="2" s="1"/>
  <c r="DV11" i="2"/>
  <c r="DU11" i="2"/>
  <c r="DY11" i="2" s="1"/>
  <c r="DZ11" i="2" s="1"/>
  <c r="DT11" i="2"/>
  <c r="DI11" i="2"/>
  <c r="DK11" i="2" s="1"/>
  <c r="DC11" i="2"/>
  <c r="DE11" i="2" s="1"/>
  <c r="DJ11" i="2" s="1"/>
  <c r="DL11" i="2" s="1"/>
  <c r="DB11" i="2"/>
  <c r="DD11" i="2" s="1"/>
  <c r="DA11" i="2"/>
  <c r="CP11" i="2"/>
  <c r="CR11" i="2" s="1"/>
  <c r="CM11" i="2"/>
  <c r="CJ11" i="2"/>
  <c r="CL11" i="2" s="1"/>
  <c r="CQ11" i="2" s="1"/>
  <c r="CS11" i="2" s="1"/>
  <c r="CI11" i="2"/>
  <c r="CK11" i="2" s="1"/>
  <c r="CH11" i="2"/>
  <c r="BW11" i="2"/>
  <c r="BY11" i="2" s="1"/>
  <c r="BT11" i="2"/>
  <c r="BR11" i="2"/>
  <c r="BP11" i="2"/>
  <c r="BO11" i="2"/>
  <c r="BQ11" i="2" s="1"/>
  <c r="BS11" i="2" s="1"/>
  <c r="BX11" i="2" s="1"/>
  <c r="BZ11" i="2" s="1"/>
  <c r="BD11" i="2"/>
  <c r="BF11" i="2" s="1"/>
  <c r="BA11" i="2"/>
  <c r="AW11" i="2"/>
  <c r="AV11" i="2"/>
  <c r="AM11" i="2"/>
  <c r="AK11" i="2"/>
  <c r="AD11" i="2"/>
  <c r="AH11" i="2" s="1"/>
  <c r="AC11" i="2"/>
  <c r="AE11" i="2" s="1"/>
  <c r="T11" i="2"/>
  <c r="R11" i="2"/>
  <c r="N11" i="2"/>
  <c r="L11" i="2"/>
  <c r="K11" i="2"/>
  <c r="P11" i="2" s="1"/>
  <c r="HR10" i="2"/>
  <c r="HT10" i="2" s="1"/>
  <c r="HL10" i="2"/>
  <c r="HK10" i="2"/>
  <c r="GY10" i="2"/>
  <c r="HA10" i="2" s="1"/>
  <c r="GS10" i="2"/>
  <c r="GU10" i="2" s="1"/>
  <c r="GR10" i="2"/>
  <c r="GF10" i="2"/>
  <c r="GH10" i="2" s="1"/>
  <c r="FZ10" i="2"/>
  <c r="GB10" i="2" s="1"/>
  <c r="FY10" i="2"/>
  <c r="GA10" i="2" s="1"/>
  <c r="FP10" i="2"/>
  <c r="FN10" i="2"/>
  <c r="FG10" i="2"/>
  <c r="FI10" i="2" s="1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V10" i="2"/>
  <c r="DU10" i="2"/>
  <c r="DY10" i="2" s="1"/>
  <c r="DZ10" i="2" s="1"/>
  <c r="DT10" i="2"/>
  <c r="DK10" i="2"/>
  <c r="DI10" i="2"/>
  <c r="DF10" i="2"/>
  <c r="DG10" i="2" s="1"/>
  <c r="DC10" i="2"/>
  <c r="DB10" i="2"/>
  <c r="DA10" i="2"/>
  <c r="CP10" i="2"/>
  <c r="CR10" i="2" s="1"/>
  <c r="CM10" i="2"/>
  <c r="CI10" i="2"/>
  <c r="CK10" i="2" s="1"/>
  <c r="CH10" i="2"/>
  <c r="CJ10" i="2" s="1"/>
  <c r="CL10" i="2" s="1"/>
  <c r="CQ10" i="2" s="1"/>
  <c r="CS10" i="2" s="1"/>
  <c r="BW10" i="2"/>
  <c r="BY10" i="2" s="1"/>
  <c r="BT10" i="2"/>
  <c r="BR10" i="2"/>
  <c r="BP10" i="2"/>
  <c r="BO10" i="2"/>
  <c r="BD10" i="2"/>
  <c r="BF10" i="2" s="1"/>
  <c r="AW10" i="2"/>
  <c r="AV10" i="2"/>
  <c r="BA10" i="2" s="1"/>
  <c r="AM10" i="2"/>
  <c r="AK10" i="2"/>
  <c r="AD10" i="2"/>
  <c r="AH10" i="2" s="1"/>
  <c r="AC10" i="2"/>
  <c r="AE10" i="2" s="1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P9" i="2" s="1"/>
  <c r="HK9" i="2"/>
  <c r="HA9" i="2"/>
  <c r="GY9" i="2"/>
  <c r="GS9" i="2"/>
  <c r="GU9" i="2" s="1"/>
  <c r="GR9" i="2"/>
  <c r="GF9" i="2"/>
  <c r="GH9" i="2" s="1"/>
  <c r="FZ9" i="2"/>
  <c r="GB9" i="2" s="1"/>
  <c r="FY9" i="2"/>
  <c r="GA9" i="2" s="1"/>
  <c r="FP9" i="2"/>
  <c r="FN9" i="2"/>
  <c r="FG9" i="2"/>
  <c r="FI9" i="2" s="1"/>
  <c r="FF9" i="2"/>
  <c r="EW9" i="2"/>
  <c r="EU9" i="2"/>
  <c r="EN9" i="2"/>
  <c r="ER9" i="2" s="1"/>
  <c r="EM9" i="2"/>
  <c r="EO9" i="2" s="1"/>
  <c r="ED9" i="2"/>
  <c r="EB9" i="2"/>
  <c r="DW9" i="2"/>
  <c r="DV9" i="2"/>
  <c r="DX9" i="2" s="1"/>
  <c r="EC9" i="2" s="1"/>
  <c r="EE9" i="2" s="1"/>
  <c r="DU9" i="2"/>
  <c r="DY9" i="2" s="1"/>
  <c r="DT9" i="2"/>
  <c r="DI9" i="2"/>
  <c r="DK9" i="2" s="1"/>
  <c r="DF9" i="2"/>
  <c r="DG9" i="2" s="1"/>
  <c r="DB9" i="2"/>
  <c r="DA9" i="2"/>
  <c r="CP9" i="2"/>
  <c r="CR9" i="2" s="1"/>
  <c r="CM9" i="2"/>
  <c r="CN9" i="2" s="1"/>
  <c r="CJ9" i="2"/>
  <c r="CL9" i="2" s="1"/>
  <c r="CQ9" i="2" s="1"/>
  <c r="CS9" i="2" s="1"/>
  <c r="CI9" i="2"/>
  <c r="CK9" i="2" s="1"/>
  <c r="CH9" i="2"/>
  <c r="BW9" i="2"/>
  <c r="BY9" i="2" s="1"/>
  <c r="BT9" i="2"/>
  <c r="BR9" i="2"/>
  <c r="BP9" i="2"/>
  <c r="BO9" i="2"/>
  <c r="BQ9" i="2" s="1"/>
  <c r="BS9" i="2" s="1"/>
  <c r="BX9" i="2" s="1"/>
  <c r="BZ9" i="2" s="1"/>
  <c r="BD9" i="2"/>
  <c r="BF9" i="2" s="1"/>
  <c r="AW9" i="2"/>
  <c r="AV9" i="2"/>
  <c r="BA9" i="2" s="1"/>
  <c r="AM9" i="2"/>
  <c r="AK9" i="2"/>
  <c r="AD9" i="2"/>
  <c r="AH9" i="2" s="1"/>
  <c r="AC9" i="2"/>
  <c r="AE9" i="2" s="1"/>
  <c r="T9" i="2"/>
  <c r="R9" i="2"/>
  <c r="N9" i="2"/>
  <c r="L9" i="2"/>
  <c r="K9" i="2"/>
  <c r="P9" i="2" s="1"/>
  <c r="HR8" i="2"/>
  <c r="HT8" i="2" s="1"/>
  <c r="HL8" i="2"/>
  <c r="HN8" i="2" s="1"/>
  <c r="HK8" i="2"/>
  <c r="GY8" i="2"/>
  <c r="HA8" i="2" s="1"/>
  <c r="GS8" i="2"/>
  <c r="GU8" i="2" s="1"/>
  <c r="GR8" i="2"/>
  <c r="GH8" i="2"/>
  <c r="GF8" i="2"/>
  <c r="FZ8" i="2"/>
  <c r="GD8" i="2" s="1"/>
  <c r="FY8" i="2"/>
  <c r="FP8" i="2"/>
  <c r="FN8" i="2"/>
  <c r="FK8" i="2"/>
  <c r="FI8" i="2"/>
  <c r="FG8" i="2"/>
  <c r="FF8" i="2"/>
  <c r="EU8" i="2"/>
  <c r="EW8" i="2" s="1"/>
  <c r="EN8" i="2"/>
  <c r="EM8" i="2"/>
  <c r="EO8" i="2" s="1"/>
  <c r="EB8" i="2"/>
  <c r="ED8" i="2" s="1"/>
  <c r="DW8" i="2"/>
  <c r="DX8" i="2" s="1"/>
  <c r="EC8" i="2" s="1"/>
  <c r="EE8" i="2" s="1"/>
  <c r="DV8" i="2"/>
  <c r="DU8" i="2"/>
  <c r="DY8" i="2" s="1"/>
  <c r="DT8" i="2"/>
  <c r="DI8" i="2"/>
  <c r="DK8" i="2" s="1"/>
  <c r="DF8" i="2"/>
  <c r="DG8" i="2" s="1"/>
  <c r="DB8" i="2"/>
  <c r="DD8" i="2" s="1"/>
  <c r="DA8" i="2"/>
  <c r="CP8" i="2"/>
  <c r="CR8" i="2" s="1"/>
  <c r="CI8" i="2"/>
  <c r="CK8" i="2" s="1"/>
  <c r="CH8" i="2"/>
  <c r="CM8" i="2" s="1"/>
  <c r="CN8" i="2" s="1"/>
  <c r="BW8" i="2"/>
  <c r="BY8" i="2" s="1"/>
  <c r="BR8" i="2"/>
  <c r="BP8" i="2"/>
  <c r="BO8" i="2"/>
  <c r="BT8" i="2" s="1"/>
  <c r="BD8" i="2"/>
  <c r="BF8" i="2" s="1"/>
  <c r="AW8" i="2"/>
  <c r="AV8" i="2"/>
  <c r="AX8" i="2" s="1"/>
  <c r="AM8" i="2"/>
  <c r="AK8" i="2"/>
  <c r="AD8" i="2"/>
  <c r="AF8" i="2" s="1"/>
  <c r="AC8" i="2"/>
  <c r="T8" i="2"/>
  <c r="R8" i="2"/>
  <c r="N8" i="2"/>
  <c r="L8" i="2"/>
  <c r="K8" i="2"/>
  <c r="HR7" i="2"/>
  <c r="HT7" i="2" s="1"/>
  <c r="HP7" i="2"/>
  <c r="HL7" i="2"/>
  <c r="HK7" i="2"/>
  <c r="HF7" i="2"/>
  <c r="HA7" i="2"/>
  <c r="GY7" i="2"/>
  <c r="GW7" i="2"/>
  <c r="GT7" i="2"/>
  <c r="GS7" i="2"/>
  <c r="GR7" i="2"/>
  <c r="GM7" i="2"/>
  <c r="GH7" i="2"/>
  <c r="GF7" i="2"/>
  <c r="FZ7" i="2"/>
  <c r="FY7" i="2"/>
  <c r="GD7" i="2" s="1"/>
  <c r="FT7" i="2"/>
  <c r="FP7" i="2"/>
  <c r="FN7" i="2"/>
  <c r="FG7" i="2"/>
  <c r="FI7" i="2" s="1"/>
  <c r="FF7" i="2"/>
  <c r="EU7" i="2"/>
  <c r="EW7" i="2" s="1"/>
  <c r="EO7" i="2"/>
  <c r="EN7" i="2"/>
  <c r="ER7" i="2" s="1"/>
  <c r="EM7" i="2"/>
  <c r="EB7" i="2"/>
  <c r="ED7" i="2" s="1"/>
  <c r="DV7" i="2"/>
  <c r="DX7" i="2" s="1"/>
  <c r="EC7" i="2" s="1"/>
  <c r="EE7" i="2" s="1"/>
  <c r="DU7" i="2"/>
  <c r="DW7" i="2" s="1"/>
  <c r="DT7" i="2"/>
  <c r="DI7" i="2"/>
  <c r="DK7" i="2" s="1"/>
  <c r="DF7" i="2"/>
  <c r="DC7" i="2"/>
  <c r="DB7" i="2"/>
  <c r="DA7" i="2"/>
  <c r="CP7" i="2"/>
  <c r="CR7" i="2" s="1"/>
  <c r="CM7" i="2"/>
  <c r="CK7" i="2"/>
  <c r="CI7" i="2"/>
  <c r="CH7" i="2"/>
  <c r="CJ7" i="2" s="1"/>
  <c r="CL7" i="2" s="1"/>
  <c r="CQ7" i="2" s="1"/>
  <c r="CS7" i="2" s="1"/>
  <c r="BW7" i="2"/>
  <c r="BY7" i="2" s="1"/>
  <c r="BT7" i="2"/>
  <c r="BR7" i="2"/>
  <c r="BP7" i="2"/>
  <c r="BO7" i="2"/>
  <c r="BF7" i="2"/>
  <c r="BD7" i="2"/>
  <c r="AW7" i="2"/>
  <c r="BA7" i="2" s="1"/>
  <c r="AV7" i="2"/>
  <c r="AX7" i="2" s="1"/>
  <c r="AM7" i="2"/>
  <c r="AK7" i="2"/>
  <c r="AD7" i="2"/>
  <c r="AH7" i="2" s="1"/>
  <c r="AC7" i="2"/>
  <c r="T7" i="2"/>
  <c r="R7" i="2"/>
  <c r="N7" i="2"/>
  <c r="L7" i="2"/>
  <c r="K7" i="2"/>
  <c r="M7" i="2" s="1"/>
  <c r="O7" i="2" s="1"/>
  <c r="S7" i="2" s="1"/>
  <c r="U7" i="2" s="1"/>
  <c r="HT6" i="2"/>
  <c r="HR6" i="2"/>
  <c r="HL6" i="2"/>
  <c r="HN60" i="2" s="1"/>
  <c r="HK6" i="2"/>
  <c r="HM62" i="2" s="1"/>
  <c r="GY6" i="2"/>
  <c r="HA6" i="2" s="1"/>
  <c r="GT6" i="2"/>
  <c r="GS6" i="2"/>
  <c r="GU36" i="2" s="1"/>
  <c r="GR6" i="2"/>
  <c r="GT89" i="2" s="1"/>
  <c r="GF6" i="2"/>
  <c r="GH6" i="2" s="1"/>
  <c r="FZ6" i="2"/>
  <c r="GB59" i="2" s="1"/>
  <c r="FY6" i="2"/>
  <c r="GA74" i="2" s="1"/>
  <c r="FN6" i="2"/>
  <c r="FP6" i="2" s="1"/>
  <c r="FG6" i="2"/>
  <c r="FF6" i="2"/>
  <c r="FH59" i="2" s="1"/>
  <c r="EU6" i="2"/>
  <c r="EW6" i="2" s="1"/>
  <c r="EO6" i="2"/>
  <c r="EN6" i="2"/>
  <c r="EP24" i="2" s="1"/>
  <c r="EQ24" i="2" s="1"/>
  <c r="EV24" i="2" s="1"/>
  <c r="EX24" i="2" s="1"/>
  <c r="EM6" i="2"/>
  <c r="ED6" i="2"/>
  <c r="EB6" i="2"/>
  <c r="DY6" i="2"/>
  <c r="DV6" i="2"/>
  <c r="DU6" i="2"/>
  <c r="DW66" i="2" s="1"/>
  <c r="DT6" i="2"/>
  <c r="DV84" i="2" s="1"/>
  <c r="DI6" i="2"/>
  <c r="DK6" i="2" s="1"/>
  <c r="DF6" i="2"/>
  <c r="DG71" i="2" s="1"/>
  <c r="DB6" i="2"/>
  <c r="DD79" i="2" s="1"/>
  <c r="DA6" i="2"/>
  <c r="DC33" i="2" s="1"/>
  <c r="DE33" i="2" s="1"/>
  <c r="DJ33" i="2" s="1"/>
  <c r="DL33" i="2" s="1"/>
  <c r="CP6" i="2"/>
  <c r="CR6" i="2" s="1"/>
  <c r="CM6" i="2"/>
  <c r="CN81" i="2" s="1"/>
  <c r="CL6" i="2"/>
  <c r="CQ6" i="2" s="1"/>
  <c r="CS6" i="2" s="1"/>
  <c r="CK6" i="2"/>
  <c r="CJ6" i="2"/>
  <c r="CI6" i="2"/>
  <c r="CK104" i="2" s="1"/>
  <c r="CH6" i="2"/>
  <c r="BW6" i="2"/>
  <c r="BY6" i="2" s="1"/>
  <c r="BR6" i="2"/>
  <c r="BP6" i="2"/>
  <c r="BO6" i="2"/>
  <c r="BQ100" i="2" s="1"/>
  <c r="BS100" i="2" s="1"/>
  <c r="BX100" i="2" s="1"/>
  <c r="BZ100" i="2" s="1"/>
  <c r="BF6" i="2"/>
  <c r="BD6" i="2"/>
  <c r="AW6" i="2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N6" i="2"/>
  <c r="L6" i="2"/>
  <c r="K6" i="2"/>
  <c r="M92" i="2" s="1"/>
  <c r="O92" i="2" s="1"/>
  <c r="S92" i="2" s="1"/>
  <c r="U92" i="2" s="1"/>
  <c r="HE4" i="2"/>
  <c r="HF4" i="2" s="1"/>
  <c r="GM4" i="2"/>
  <c r="GL4" i="2"/>
  <c r="FS4" i="2"/>
  <c r="FT4" i="2" s="1"/>
  <c r="FF4" i="2"/>
  <c r="FG4" i="2" s="1"/>
  <c r="EN4" i="2"/>
  <c r="EM4" i="2"/>
  <c r="DU4" i="2"/>
  <c r="DT4" i="2"/>
  <c r="DA4" i="2"/>
  <c r="DB4" i="2" s="1"/>
  <c r="CH4" i="2"/>
  <c r="CI4" i="2" s="1"/>
  <c r="BO4" i="2"/>
  <c r="BP4" i="2" s="1"/>
  <c r="AW4" i="2"/>
  <c r="AV4" i="2"/>
  <c r="AD4" i="2"/>
  <c r="AC4" i="2"/>
  <c r="K4" i="2"/>
  <c r="L4" i="2" s="1"/>
  <c r="P20" i="1"/>
  <c r="H20" i="1" s="1"/>
  <c r="L20" i="1"/>
  <c r="G20" i="1"/>
  <c r="Q20" i="1" s="1"/>
  <c r="K20" i="1" s="1"/>
  <c r="T19" i="1"/>
  <c r="U19" i="1" s="1"/>
  <c r="P19" i="1"/>
  <c r="H19" i="1" s="1"/>
  <c r="J19" i="1" s="1"/>
  <c r="M19" i="1" s="1"/>
  <c r="L19" i="1"/>
  <c r="G19" i="1"/>
  <c r="Q19" i="1" s="1"/>
  <c r="K19" i="1" s="1"/>
  <c r="T18" i="1"/>
  <c r="U18" i="1" s="1"/>
  <c r="P18" i="1"/>
  <c r="H18" i="1" s="1"/>
  <c r="J18" i="1" s="1"/>
  <c r="M18" i="1" s="1"/>
  <c r="L18" i="1"/>
  <c r="G18" i="1"/>
  <c r="Q18" i="1" s="1"/>
  <c r="K18" i="1" s="1"/>
  <c r="T17" i="1"/>
  <c r="U17" i="1" s="1"/>
  <c r="Q17" i="1"/>
  <c r="P17" i="1"/>
  <c r="H17" i="1" s="1"/>
  <c r="J17" i="1" s="1"/>
  <c r="M17" i="1" s="1"/>
  <c r="L17" i="1"/>
  <c r="K17" i="1"/>
  <c r="G17" i="1"/>
  <c r="T16" i="1"/>
  <c r="U16" i="1" s="1"/>
  <c r="P16" i="1"/>
  <c r="H16" i="1" s="1"/>
  <c r="L16" i="1"/>
  <c r="G16" i="1"/>
  <c r="Q16" i="1" s="1"/>
  <c r="K16" i="1" s="1"/>
  <c r="T15" i="1"/>
  <c r="U15" i="1" s="1"/>
  <c r="P15" i="1"/>
  <c r="H15" i="1" s="1"/>
  <c r="L15" i="1"/>
  <c r="G15" i="1"/>
  <c r="T14" i="1"/>
  <c r="U14" i="1" s="1"/>
  <c r="Q14" i="1"/>
  <c r="K14" i="1" s="1"/>
  <c r="P14" i="1"/>
  <c r="L14" i="1"/>
  <c r="H14" i="1"/>
  <c r="G14" i="1"/>
  <c r="J14" i="1" s="1"/>
  <c r="T13" i="1"/>
  <c r="U13" i="1" s="1"/>
  <c r="Q13" i="1"/>
  <c r="K13" i="1" s="1"/>
  <c r="P13" i="1"/>
  <c r="H13" i="1" s="1"/>
  <c r="J13" i="1" s="1"/>
  <c r="M13" i="1" s="1"/>
  <c r="L13" i="1"/>
  <c r="G13" i="1"/>
  <c r="T12" i="1"/>
  <c r="U12" i="1" s="1"/>
  <c r="P12" i="1"/>
  <c r="L12" i="1"/>
  <c r="H12" i="1"/>
  <c r="G12" i="1"/>
  <c r="Q12" i="1" s="1"/>
  <c r="K12" i="1" s="1"/>
  <c r="T11" i="1"/>
  <c r="U11" i="1" s="1"/>
  <c r="P11" i="1"/>
  <c r="L11" i="1"/>
  <c r="G11" i="1"/>
  <c r="Q11" i="1" s="1"/>
  <c r="K11" i="1" s="1"/>
  <c r="D11" i="1"/>
  <c r="H11" i="1" s="1"/>
  <c r="J11" i="1" s="1"/>
  <c r="M11" i="1" s="1"/>
  <c r="T10" i="1"/>
  <c r="U10" i="1" s="1"/>
  <c r="P10" i="1"/>
  <c r="L10" i="1"/>
  <c r="G10" i="1"/>
  <c r="Q10" i="1" s="1"/>
  <c r="K10" i="1" s="1"/>
  <c r="D10" i="1"/>
  <c r="H10" i="1" s="1"/>
  <c r="J10" i="1" s="1"/>
  <c r="U9" i="1"/>
  <c r="T9" i="1"/>
  <c r="P9" i="1"/>
  <c r="L9" i="1"/>
  <c r="G9" i="1"/>
  <c r="D9" i="1"/>
  <c r="H9" i="1" s="1"/>
  <c r="AD8" i="1"/>
  <c r="AB8" i="1"/>
  <c r="Z8" i="1"/>
  <c r="Y8" i="1"/>
  <c r="X8" i="1"/>
  <c r="T8" i="1"/>
  <c r="U8" i="1" s="1"/>
  <c r="Q8" i="1"/>
  <c r="K8" i="1" s="1"/>
  <c r="P8" i="1"/>
  <c r="H8" i="1" s="1"/>
  <c r="J8" i="1" s="1"/>
  <c r="M8" i="1" s="1"/>
  <c r="L8" i="1"/>
  <c r="G8" i="1"/>
  <c r="AD7" i="1"/>
  <c r="AB7" i="1"/>
  <c r="Z7" i="1"/>
  <c r="Y7" i="1"/>
  <c r="X7" i="1"/>
  <c r="T7" i="1"/>
  <c r="U7" i="1" s="1"/>
  <c r="P7" i="1"/>
  <c r="L7" i="1"/>
  <c r="H7" i="1"/>
  <c r="G7" i="1"/>
  <c r="Q7" i="1" s="1"/>
  <c r="K7" i="1" s="1"/>
  <c r="AD6" i="1"/>
  <c r="AB6" i="1"/>
  <c r="Z6" i="1"/>
  <c r="Y6" i="1"/>
  <c r="X6" i="1"/>
  <c r="T6" i="1"/>
  <c r="U6" i="1" s="1"/>
  <c r="P6" i="1"/>
  <c r="L6" i="1"/>
  <c r="G6" i="1"/>
  <c r="D6" i="1"/>
  <c r="AD5" i="1"/>
  <c r="AB5" i="1"/>
  <c r="Z5" i="1"/>
  <c r="Z9" i="1" s="1"/>
  <c r="Y5" i="1"/>
  <c r="X5" i="1"/>
  <c r="T5" i="1"/>
  <c r="U5" i="1" s="1"/>
  <c r="P5" i="1"/>
  <c r="L5" i="1"/>
  <c r="G5" i="1"/>
  <c r="I5" i="1" s="1"/>
  <c r="D5" i="1"/>
  <c r="H5" i="1" s="1"/>
  <c r="J5" i="1" s="1"/>
  <c r="AD4" i="1"/>
  <c r="AB4" i="1"/>
  <c r="Z4" i="1"/>
  <c r="Y4" i="1"/>
  <c r="X4" i="1"/>
  <c r="X9" i="1" s="1"/>
  <c r="T4" i="1"/>
  <c r="U4" i="1" s="1"/>
  <c r="P4" i="1"/>
  <c r="L4" i="1"/>
  <c r="G4" i="1"/>
  <c r="D4" i="1"/>
  <c r="H4" i="1" s="1"/>
  <c r="J4" i="1" s="1"/>
  <c r="T3" i="1"/>
  <c r="U3" i="1" s="1"/>
  <c r="Q3" i="1"/>
  <c r="K3" i="1" s="1"/>
  <c r="P3" i="1"/>
  <c r="L3" i="1"/>
  <c r="D3" i="1"/>
  <c r="AE2" i="1"/>
  <c r="AE5" i="1" s="1"/>
  <c r="AC2" i="1"/>
  <c r="AC5" i="1" s="1"/>
  <c r="AA2" i="1"/>
  <c r="AA8" i="1" s="1"/>
  <c r="T2" i="1"/>
  <c r="U2" i="1" s="1"/>
  <c r="I17" i="1" l="1"/>
  <c r="I18" i="1"/>
  <c r="J7" i="1"/>
  <c r="M7" i="1" s="1"/>
  <c r="J12" i="1"/>
  <c r="M12" i="1" s="1"/>
  <c r="J16" i="1"/>
  <c r="M16" i="1" s="1"/>
  <c r="AA5" i="1"/>
  <c r="AA9" i="1" s="1"/>
  <c r="Z10" i="1" s="1"/>
  <c r="AA7" i="1"/>
  <c r="I6" i="1"/>
  <c r="Y9" i="1"/>
  <c r="I10" i="1"/>
  <c r="I4" i="1"/>
  <c r="Q5" i="1"/>
  <c r="K5" i="1" s="1"/>
  <c r="M14" i="1"/>
  <c r="J15" i="1"/>
  <c r="M15" i="1" s="1"/>
  <c r="J20" i="1"/>
  <c r="M20" i="1" s="1"/>
  <c r="AA4" i="1"/>
  <c r="H6" i="1"/>
  <c r="J6" i="1" s="1"/>
  <c r="AA6" i="1"/>
  <c r="Q15" i="1"/>
  <c r="K15" i="1" s="1"/>
  <c r="AB9" i="1"/>
  <c r="I19" i="1"/>
  <c r="AD9" i="1"/>
  <c r="Z7" i="8"/>
  <c r="AG7" i="8" s="1"/>
  <c r="Z8" i="8"/>
  <c r="AG8" i="8" s="1"/>
  <c r="Z13" i="8"/>
  <c r="AG13" i="8" s="1"/>
  <c r="Z18" i="8"/>
  <c r="AG18" i="8" s="1"/>
  <c r="Z24" i="8"/>
  <c r="AG24" i="8" s="1"/>
  <c r="Z29" i="8"/>
  <c r="AG29" i="8" s="1"/>
  <c r="Z34" i="8"/>
  <c r="AG34" i="8" s="1"/>
  <c r="Z40" i="8"/>
  <c r="AG40" i="8" s="1"/>
  <c r="Z45" i="8"/>
  <c r="AG45" i="8" s="1"/>
  <c r="Z50" i="8"/>
  <c r="AG50" i="8" s="1"/>
  <c r="Z56" i="8"/>
  <c r="Z61" i="8"/>
  <c r="Z66" i="8"/>
  <c r="Z72" i="8"/>
  <c r="AG72" i="8" s="1"/>
  <c r="Z77" i="8"/>
  <c r="AG77" i="8" s="1"/>
  <c r="Z82" i="8"/>
  <c r="AG82" i="8" s="1"/>
  <c r="Z88" i="8"/>
  <c r="AG88" i="8" s="1"/>
  <c r="Z93" i="8"/>
  <c r="AG93" i="8" s="1"/>
  <c r="Z98" i="8"/>
  <c r="AG98" i="8" s="1"/>
  <c r="Z104" i="8"/>
  <c r="AG104" i="8" s="1"/>
  <c r="Z109" i="8"/>
  <c r="AG109" i="8" s="1"/>
  <c r="Z9" i="8"/>
  <c r="AG9" i="8" s="1"/>
  <c r="Z14" i="8"/>
  <c r="AG14" i="8" s="1"/>
  <c r="Z20" i="8"/>
  <c r="AG20" i="8" s="1"/>
  <c r="Z25" i="8"/>
  <c r="AG25" i="8" s="1"/>
  <c r="Z30" i="8"/>
  <c r="AG30" i="8" s="1"/>
  <c r="Z36" i="8"/>
  <c r="Z41" i="8"/>
  <c r="Z46" i="8"/>
  <c r="Z52" i="8"/>
  <c r="AG52" i="8" s="1"/>
  <c r="Z57" i="8"/>
  <c r="AG57" i="8" s="1"/>
  <c r="Z62" i="8"/>
  <c r="AG62" i="8" s="1"/>
  <c r="Z68" i="8"/>
  <c r="AG68" i="8" s="1"/>
  <c r="Z73" i="8"/>
  <c r="AG73" i="8" s="1"/>
  <c r="Z78" i="8"/>
  <c r="AG78" i="8" s="1"/>
  <c r="Z84" i="8"/>
  <c r="AG84" i="8" s="1"/>
  <c r="Z89" i="8"/>
  <c r="AG89" i="8" s="1"/>
  <c r="Z94" i="8"/>
  <c r="AG94" i="8" s="1"/>
  <c r="Z100" i="8"/>
  <c r="AG100" i="8" s="1"/>
  <c r="Z105" i="8"/>
  <c r="AG105" i="8" s="1"/>
  <c r="Z6" i="8"/>
  <c r="Z10" i="8"/>
  <c r="AG10" i="8" s="1"/>
  <c r="Z21" i="8"/>
  <c r="Z26" i="8"/>
  <c r="Z37" i="8"/>
  <c r="AG37" i="8" s="1"/>
  <c r="Z42" i="8"/>
  <c r="AG42" i="8" s="1"/>
  <c r="Z53" i="8"/>
  <c r="AG53" i="8" s="1"/>
  <c r="Z64" i="8"/>
  <c r="AG64" i="8" s="1"/>
  <c r="Z16" i="8"/>
  <c r="Z32" i="8"/>
  <c r="AG32" i="8" s="1"/>
  <c r="Z48" i="8"/>
  <c r="AG48" i="8" s="1"/>
  <c r="Z58" i="8"/>
  <c r="AG58" i="8" s="1"/>
  <c r="Z69" i="8"/>
  <c r="AG69" i="8" s="1"/>
  <c r="Z22" i="8"/>
  <c r="AG22" i="8" s="1"/>
  <c r="Z44" i="8"/>
  <c r="AG44" i="8" s="1"/>
  <c r="Z65" i="8"/>
  <c r="AG65" i="8" s="1"/>
  <c r="Z80" i="8"/>
  <c r="AG80" i="8" s="1"/>
  <c r="Z90" i="8"/>
  <c r="AG90" i="8" s="1"/>
  <c r="Z101" i="8"/>
  <c r="Z28" i="8"/>
  <c r="AG28" i="8" s="1"/>
  <c r="Z49" i="8"/>
  <c r="AG49" i="8" s="1"/>
  <c r="Z70" i="8"/>
  <c r="AG70" i="8" s="1"/>
  <c r="Z81" i="8"/>
  <c r="Z92" i="8"/>
  <c r="AG92" i="8" s="1"/>
  <c r="Z102" i="8"/>
  <c r="AG102" i="8" s="1"/>
  <c r="Z12" i="8"/>
  <c r="AG12" i="8" s="1"/>
  <c r="Z33" i="8"/>
  <c r="AG33" i="8" s="1"/>
  <c r="Z54" i="8"/>
  <c r="AG54" i="8" s="1"/>
  <c r="Z74" i="8"/>
  <c r="AG74" i="8" s="1"/>
  <c r="Z85" i="8"/>
  <c r="AG85" i="8" s="1"/>
  <c r="Z96" i="8"/>
  <c r="Z106" i="8"/>
  <c r="Z17" i="8"/>
  <c r="AG17" i="8" s="1"/>
  <c r="Z38" i="8"/>
  <c r="AG38" i="8" s="1"/>
  <c r="Z60" i="8"/>
  <c r="AG60" i="8" s="1"/>
  <c r="Z76" i="8"/>
  <c r="Z86" i="8"/>
  <c r="Z97" i="8"/>
  <c r="AG97" i="8" s="1"/>
  <c r="Z108" i="8"/>
  <c r="Z107" i="8"/>
  <c r="AG107" i="8" s="1"/>
  <c r="Z91" i="8"/>
  <c r="Z75" i="8"/>
  <c r="AG75" i="8" s="1"/>
  <c r="Z59" i="8"/>
  <c r="AG59" i="8" s="1"/>
  <c r="Z43" i="8"/>
  <c r="AG43" i="8" s="1"/>
  <c r="Z27" i="8"/>
  <c r="AG27" i="8" s="1"/>
  <c r="Z11" i="8"/>
  <c r="Z99" i="8"/>
  <c r="AG99" i="8" s="1"/>
  <c r="Z83" i="8"/>
  <c r="AG83" i="8" s="1"/>
  <c r="Z67" i="8"/>
  <c r="AG67" i="8" s="1"/>
  <c r="Z51" i="8"/>
  <c r="Z35" i="8"/>
  <c r="AG35" i="8" s="1"/>
  <c r="Z19" i="8"/>
  <c r="AG19" i="8" s="1"/>
  <c r="Z95" i="8"/>
  <c r="AG95" i="8" s="1"/>
  <c r="Z79" i="8"/>
  <c r="AG79" i="8" s="1"/>
  <c r="Z63" i="8"/>
  <c r="AG63" i="8" s="1"/>
  <c r="Z47" i="8"/>
  <c r="AG47" i="8" s="1"/>
  <c r="Z31" i="8"/>
  <c r="Z55" i="8"/>
  <c r="AG55" i="8" s="1"/>
  <c r="Z23" i="8"/>
  <c r="AG23" i="8" s="1"/>
  <c r="Z15" i="8"/>
  <c r="AG15" i="8" s="1"/>
  <c r="Z103" i="8"/>
  <c r="AG103" i="8" s="1"/>
  <c r="Z39" i="8"/>
  <c r="AG39" i="8" s="1"/>
  <c r="Z87" i="8"/>
  <c r="AG87" i="8" s="1"/>
  <c r="Z71" i="8"/>
  <c r="AX7" i="8"/>
  <c r="BE7" i="8" s="1"/>
  <c r="AX10" i="8"/>
  <c r="BE10" i="8" s="1"/>
  <c r="AX16" i="8"/>
  <c r="AX21" i="8"/>
  <c r="AX26" i="8"/>
  <c r="AX32" i="8"/>
  <c r="BE32" i="8" s="1"/>
  <c r="AX37" i="8"/>
  <c r="BE37" i="8" s="1"/>
  <c r="AX42" i="8"/>
  <c r="BE42" i="8" s="1"/>
  <c r="AX8" i="8"/>
  <c r="BE8" i="8" s="1"/>
  <c r="AX13" i="8"/>
  <c r="BE13" i="8" s="1"/>
  <c r="AX18" i="8"/>
  <c r="BE18" i="8" s="1"/>
  <c r="AX17" i="8"/>
  <c r="BE17" i="8" s="1"/>
  <c r="AX25" i="8"/>
  <c r="BE25" i="8" s="1"/>
  <c r="AX33" i="8"/>
  <c r="BE33" i="8" s="1"/>
  <c r="AX40" i="8"/>
  <c r="BE40" i="8" s="1"/>
  <c r="AX46" i="8"/>
  <c r="AX52" i="8"/>
  <c r="BE52" i="8" s="1"/>
  <c r="AX57" i="8"/>
  <c r="BE57" i="8" s="1"/>
  <c r="AX62" i="8"/>
  <c r="BE62" i="8" s="1"/>
  <c r="AX68" i="8"/>
  <c r="BE68" i="8" s="1"/>
  <c r="AX73" i="8"/>
  <c r="BE73" i="8" s="1"/>
  <c r="AX78" i="8"/>
  <c r="BE78" i="8" s="1"/>
  <c r="AX84" i="8"/>
  <c r="BE84" i="8" s="1"/>
  <c r="AX89" i="8"/>
  <c r="BE89" i="8" s="1"/>
  <c r="AX94" i="8"/>
  <c r="BE94" i="8" s="1"/>
  <c r="AX100" i="8"/>
  <c r="BE100" i="8" s="1"/>
  <c r="AX105" i="8"/>
  <c r="BE105" i="8" s="1"/>
  <c r="AX110" i="8"/>
  <c r="BE110" i="8" s="1"/>
  <c r="AX116" i="8"/>
  <c r="AX9" i="8"/>
  <c r="BE9" i="8" s="1"/>
  <c r="AX20" i="8"/>
  <c r="BE20" i="8" s="1"/>
  <c r="AX28" i="8"/>
  <c r="BE28" i="8" s="1"/>
  <c r="AX34" i="8"/>
  <c r="BE34" i="8" s="1"/>
  <c r="AX41" i="8"/>
  <c r="AX48" i="8"/>
  <c r="BE48" i="8" s="1"/>
  <c r="AX53" i="8"/>
  <c r="BE53" i="8" s="1"/>
  <c r="AX58" i="8"/>
  <c r="BE58" i="8" s="1"/>
  <c r="AX64" i="8"/>
  <c r="BE64" i="8" s="1"/>
  <c r="AX69" i="8"/>
  <c r="BE69" i="8" s="1"/>
  <c r="AX74" i="8"/>
  <c r="BE74" i="8" s="1"/>
  <c r="AX80" i="8"/>
  <c r="BE80" i="8" s="1"/>
  <c r="AX85" i="8"/>
  <c r="BE85" i="8" s="1"/>
  <c r="AX90" i="8"/>
  <c r="BE90" i="8" s="1"/>
  <c r="AX96" i="8"/>
  <c r="AX101" i="8"/>
  <c r="AX106" i="8"/>
  <c r="AX112" i="8"/>
  <c r="BE112" i="8" s="1"/>
  <c r="AX117" i="8"/>
  <c r="BE117" i="8" s="1"/>
  <c r="AX12" i="8"/>
  <c r="BE12" i="8" s="1"/>
  <c r="AX22" i="8"/>
  <c r="BE22" i="8" s="1"/>
  <c r="AX36" i="8"/>
  <c r="AX44" i="8"/>
  <c r="BE44" i="8" s="1"/>
  <c r="AX54" i="8"/>
  <c r="BE54" i="8" s="1"/>
  <c r="AX65" i="8"/>
  <c r="BE65" i="8" s="1"/>
  <c r="AX76" i="8"/>
  <c r="AX81" i="8"/>
  <c r="AX92" i="8"/>
  <c r="BE92" i="8" s="1"/>
  <c r="AX102" i="8"/>
  <c r="BE102" i="8" s="1"/>
  <c r="AX113" i="8"/>
  <c r="BE113" i="8" s="1"/>
  <c r="AX29" i="8"/>
  <c r="BE29" i="8" s="1"/>
  <c r="AX49" i="8"/>
  <c r="BE49" i="8" s="1"/>
  <c r="AX60" i="8"/>
  <c r="BE60" i="8" s="1"/>
  <c r="AX70" i="8"/>
  <c r="BE70" i="8" s="1"/>
  <c r="AX86" i="8"/>
  <c r="AX97" i="8"/>
  <c r="BE97" i="8" s="1"/>
  <c r="AX108" i="8"/>
  <c r="BE108" i="8" s="1"/>
  <c r="AX118" i="8"/>
  <c r="BE118" i="8" s="1"/>
  <c r="AX38" i="8"/>
  <c r="BE38" i="8" s="1"/>
  <c r="AX61" i="8"/>
  <c r="AX82" i="8"/>
  <c r="BE82" i="8" s="1"/>
  <c r="AX104" i="8"/>
  <c r="BE104" i="8" s="1"/>
  <c r="AX14" i="8"/>
  <c r="BE14" i="8" s="1"/>
  <c r="AX45" i="8"/>
  <c r="BE45" i="8" s="1"/>
  <c r="AX66" i="8"/>
  <c r="AX88" i="8"/>
  <c r="BE88" i="8" s="1"/>
  <c r="AX109" i="8"/>
  <c r="BE109" i="8" s="1"/>
  <c r="AX24" i="8"/>
  <c r="BE24" i="8" s="1"/>
  <c r="AX50" i="8"/>
  <c r="BE50" i="8" s="1"/>
  <c r="AX72" i="8"/>
  <c r="BE72" i="8" s="1"/>
  <c r="AX93" i="8"/>
  <c r="BE93" i="8" s="1"/>
  <c r="AX114" i="8"/>
  <c r="BE114" i="8" s="1"/>
  <c r="AX30" i="8"/>
  <c r="BE30" i="8" s="1"/>
  <c r="AX56" i="8"/>
  <c r="AX77" i="8"/>
  <c r="BE77" i="8" s="1"/>
  <c r="AX98" i="8"/>
  <c r="BE98" i="8" s="1"/>
  <c r="AX115" i="8"/>
  <c r="BE115" i="8" s="1"/>
  <c r="AX99" i="8"/>
  <c r="BE99" i="8" s="1"/>
  <c r="AX83" i="8"/>
  <c r="BE83" i="8" s="1"/>
  <c r="AX67" i="8"/>
  <c r="BE67" i="8" s="1"/>
  <c r="AX51" i="8"/>
  <c r="AX35" i="8"/>
  <c r="BE35" i="8" s="1"/>
  <c r="AX19" i="8"/>
  <c r="BE19" i="8" s="1"/>
  <c r="AX111" i="8"/>
  <c r="AX95" i="8"/>
  <c r="BE95" i="8" s="1"/>
  <c r="AX79" i="8"/>
  <c r="BE79" i="8" s="1"/>
  <c r="AX63" i="8"/>
  <c r="BE63" i="8" s="1"/>
  <c r="AX47" i="8"/>
  <c r="BE47" i="8" s="1"/>
  <c r="AX31" i="8"/>
  <c r="AX15" i="8"/>
  <c r="BE15" i="8" s="1"/>
  <c r="AX107" i="8"/>
  <c r="BE107" i="8" s="1"/>
  <c r="AX91" i="8"/>
  <c r="AX75" i="8"/>
  <c r="BE75" i="8" s="1"/>
  <c r="AX59" i="8"/>
  <c r="BE59" i="8" s="1"/>
  <c r="AX43" i="8"/>
  <c r="BE43" i="8" s="1"/>
  <c r="AX27" i="8"/>
  <c r="BE27" i="8" s="1"/>
  <c r="AX11" i="8"/>
  <c r="AX6" i="8"/>
  <c r="AX103" i="8"/>
  <c r="BE103" i="8" s="1"/>
  <c r="AX87" i="8"/>
  <c r="BE87" i="8" s="1"/>
  <c r="AX71" i="8"/>
  <c r="AX55" i="8"/>
  <c r="BE55" i="8" s="1"/>
  <c r="AX39" i="8"/>
  <c r="BE39" i="8" s="1"/>
  <c r="AX23" i="8"/>
  <c r="BE23" i="8" s="1"/>
  <c r="BV7" i="8"/>
  <c r="CC7" i="8" s="1"/>
  <c r="BV14" i="8"/>
  <c r="CC14" i="8" s="1"/>
  <c r="BV22" i="8"/>
  <c r="CC22" i="8" s="1"/>
  <c r="BV30" i="8"/>
  <c r="CC30" i="8" s="1"/>
  <c r="BV38" i="8"/>
  <c r="CC38" i="8" s="1"/>
  <c r="BV46" i="8"/>
  <c r="BV54" i="8"/>
  <c r="CC54" i="8" s="1"/>
  <c r="BV62" i="8"/>
  <c r="CC62" i="8" s="1"/>
  <c r="BV70" i="8"/>
  <c r="CC70" i="8" s="1"/>
  <c r="BV78" i="8"/>
  <c r="CC78" i="8" s="1"/>
  <c r="BV86" i="8"/>
  <c r="BV10" i="8"/>
  <c r="CC10" i="8" s="1"/>
  <c r="BV18" i="8"/>
  <c r="CC18" i="8" s="1"/>
  <c r="BV26" i="8"/>
  <c r="BV34" i="8"/>
  <c r="CC34" i="8" s="1"/>
  <c r="BV42" i="8"/>
  <c r="CC42" i="8" s="1"/>
  <c r="BV50" i="8"/>
  <c r="CC50" i="8" s="1"/>
  <c r="BV58" i="8"/>
  <c r="CC58" i="8" s="1"/>
  <c r="BV66" i="8"/>
  <c r="BV74" i="8"/>
  <c r="CC74" i="8" s="1"/>
  <c r="BV82" i="8"/>
  <c r="CC82" i="8" s="1"/>
  <c r="BV8" i="8"/>
  <c r="CC8" i="8" s="1"/>
  <c r="BV24" i="8"/>
  <c r="CC24" i="8" s="1"/>
  <c r="BV40" i="8"/>
  <c r="CC40" i="8" s="1"/>
  <c r="BV56" i="8"/>
  <c r="BV72" i="8"/>
  <c r="CC72" i="8" s="1"/>
  <c r="BV88" i="8"/>
  <c r="CC88" i="8" s="1"/>
  <c r="BV32" i="8"/>
  <c r="CC32" i="8" s="1"/>
  <c r="BV64" i="8"/>
  <c r="CC64" i="8" s="1"/>
  <c r="BV12" i="8"/>
  <c r="CC12" i="8" s="1"/>
  <c r="BV28" i="8"/>
  <c r="CC28" i="8" s="1"/>
  <c r="BV44" i="8"/>
  <c r="CC44" i="8" s="1"/>
  <c r="BV60" i="8"/>
  <c r="CC60" i="8" s="1"/>
  <c r="BV76" i="8"/>
  <c r="BV16" i="8"/>
  <c r="BV48" i="8"/>
  <c r="CC48" i="8" s="1"/>
  <c r="BV80" i="8"/>
  <c r="CC80" i="8" s="1"/>
  <c r="BV68" i="8"/>
  <c r="CC68" i="8" s="1"/>
  <c r="BV20" i="8"/>
  <c r="CC20" i="8" s="1"/>
  <c r="BV84" i="8"/>
  <c r="CC84" i="8" s="1"/>
  <c r="BV36" i="8"/>
  <c r="BV52" i="8"/>
  <c r="CC52" i="8" s="1"/>
  <c r="BV6" i="8"/>
  <c r="BV81" i="8"/>
  <c r="BV65" i="8"/>
  <c r="CC65" i="8" s="1"/>
  <c r="BV49" i="8"/>
  <c r="CC49" i="8" s="1"/>
  <c r="BV33" i="8"/>
  <c r="CC33" i="8" s="1"/>
  <c r="BV17" i="8"/>
  <c r="CC17" i="8" s="1"/>
  <c r="BV83" i="8"/>
  <c r="CC83" i="8" s="1"/>
  <c r="BV67" i="8"/>
  <c r="CC67" i="8" s="1"/>
  <c r="BV51" i="8"/>
  <c r="BV35" i="8"/>
  <c r="CC35" i="8" s="1"/>
  <c r="BV19" i="8"/>
  <c r="CC19" i="8" s="1"/>
  <c r="BV77" i="8"/>
  <c r="CC77" i="8" s="1"/>
  <c r="BV61" i="8"/>
  <c r="BV45" i="8"/>
  <c r="CC45" i="8" s="1"/>
  <c r="BV29" i="8"/>
  <c r="CC29" i="8" s="1"/>
  <c r="BV13" i="8"/>
  <c r="CC13" i="8" s="1"/>
  <c r="BV79" i="8"/>
  <c r="CC79" i="8" s="1"/>
  <c r="BV63" i="8"/>
  <c r="CC63" i="8" s="1"/>
  <c r="BV47" i="8"/>
  <c r="CC47" i="8" s="1"/>
  <c r="BV31" i="8"/>
  <c r="BV15" i="8"/>
  <c r="CC15" i="8" s="1"/>
  <c r="BV73" i="8"/>
  <c r="CC73" i="8" s="1"/>
  <c r="BV41" i="8"/>
  <c r="BV9" i="8"/>
  <c r="CC9" i="8" s="1"/>
  <c r="BV59" i="8"/>
  <c r="CC59" i="8" s="1"/>
  <c r="BV27" i="8"/>
  <c r="CC27" i="8" s="1"/>
  <c r="BV69" i="8"/>
  <c r="CC69" i="8" s="1"/>
  <c r="BV37" i="8"/>
  <c r="CC37" i="8" s="1"/>
  <c r="BV87" i="8"/>
  <c r="CC87" i="8" s="1"/>
  <c r="BV55" i="8"/>
  <c r="CC55" i="8" s="1"/>
  <c r="BV23" i="8"/>
  <c r="CC23" i="8" s="1"/>
  <c r="BV89" i="8"/>
  <c r="CC89" i="8" s="1"/>
  <c r="BV57" i="8"/>
  <c r="CC57" i="8" s="1"/>
  <c r="BV25" i="8"/>
  <c r="CC25" i="8" s="1"/>
  <c r="BV75" i="8"/>
  <c r="CC75" i="8" s="1"/>
  <c r="BV43" i="8"/>
  <c r="CC43" i="8" s="1"/>
  <c r="BV11" i="8"/>
  <c r="BV85" i="8"/>
  <c r="CC85" i="8" s="1"/>
  <c r="BV53" i="8"/>
  <c r="CC53" i="8" s="1"/>
  <c r="BV21" i="8"/>
  <c r="BV71" i="8"/>
  <c r="BV39" i="8"/>
  <c r="CC39" i="8" s="1"/>
  <c r="CT8" i="8"/>
  <c r="DA8" i="8" s="1"/>
  <c r="CT10" i="8"/>
  <c r="DA10" i="8" s="1"/>
  <c r="CT18" i="8"/>
  <c r="DA18" i="8" s="1"/>
  <c r="CT11" i="8"/>
  <c r="CT19" i="8"/>
  <c r="DA19" i="8" s="1"/>
  <c r="CT22" i="8"/>
  <c r="DA22" i="8" s="1"/>
  <c r="CT30" i="8"/>
  <c r="DA30" i="8" s="1"/>
  <c r="CT38" i="8"/>
  <c r="DA38" i="8" s="1"/>
  <c r="CT46" i="8"/>
  <c r="CT54" i="8"/>
  <c r="DA54" i="8" s="1"/>
  <c r="CT62" i="8"/>
  <c r="DA62" i="8" s="1"/>
  <c r="CT70" i="8"/>
  <c r="DA70" i="8" s="1"/>
  <c r="CT14" i="8"/>
  <c r="DA14" i="8" s="1"/>
  <c r="CT26" i="8"/>
  <c r="CT34" i="8"/>
  <c r="DA34" i="8" s="1"/>
  <c r="CT42" i="8"/>
  <c r="DA42" i="8" s="1"/>
  <c r="CT50" i="8"/>
  <c r="DA50" i="8" s="1"/>
  <c r="CT58" i="8"/>
  <c r="DA58" i="8" s="1"/>
  <c r="CT66" i="8"/>
  <c r="CT23" i="8"/>
  <c r="DA23" i="8" s="1"/>
  <c r="CT39" i="8"/>
  <c r="DA39" i="8" s="1"/>
  <c r="CT55" i="8"/>
  <c r="DA55" i="8" s="1"/>
  <c r="CT47" i="8"/>
  <c r="DA47" i="8" s="1"/>
  <c r="CT27" i="8"/>
  <c r="DA27" i="8" s="1"/>
  <c r="CT43" i="8"/>
  <c r="DA43" i="8" s="1"/>
  <c r="CT59" i="8"/>
  <c r="DA59" i="8" s="1"/>
  <c r="CT7" i="8"/>
  <c r="DA7" i="8" s="1"/>
  <c r="CT31" i="8"/>
  <c r="CT63" i="8"/>
  <c r="DA63" i="8" s="1"/>
  <c r="CT15" i="8"/>
  <c r="DA15" i="8" s="1"/>
  <c r="CT35" i="8"/>
  <c r="DA35" i="8" s="1"/>
  <c r="CT51" i="8"/>
  <c r="CT67" i="8"/>
  <c r="DA67" i="8" s="1"/>
  <c r="CT57" i="8"/>
  <c r="DA57" i="8" s="1"/>
  <c r="CT41" i="8"/>
  <c r="CT25" i="8"/>
  <c r="DA25" i="8" s="1"/>
  <c r="CT9" i="8"/>
  <c r="DA9" i="8" s="1"/>
  <c r="CT60" i="8"/>
  <c r="DA60" i="8" s="1"/>
  <c r="CT44" i="8"/>
  <c r="DA44" i="8" s="1"/>
  <c r="CT28" i="8"/>
  <c r="DA28" i="8" s="1"/>
  <c r="CT12" i="8"/>
  <c r="DA12" i="8" s="1"/>
  <c r="CT69" i="8"/>
  <c r="DA69" i="8" s="1"/>
  <c r="CT53" i="8"/>
  <c r="DA53" i="8" s="1"/>
  <c r="CT37" i="8"/>
  <c r="DA37" i="8" s="1"/>
  <c r="CT21" i="8"/>
  <c r="CT6" i="8"/>
  <c r="CT56" i="8"/>
  <c r="CT40" i="8"/>
  <c r="DA40" i="8" s="1"/>
  <c r="CT24" i="8"/>
  <c r="DA24" i="8" s="1"/>
  <c r="CT65" i="8"/>
  <c r="DA65" i="8" s="1"/>
  <c r="CT33" i="8"/>
  <c r="DA33" i="8" s="1"/>
  <c r="CT68" i="8"/>
  <c r="DA68" i="8" s="1"/>
  <c r="CT36" i="8"/>
  <c r="CT61" i="8"/>
  <c r="CT29" i="8"/>
  <c r="DA29" i="8" s="1"/>
  <c r="CT64" i="8"/>
  <c r="DA64" i="8" s="1"/>
  <c r="CT32" i="8"/>
  <c r="DA32" i="8" s="1"/>
  <c r="CT49" i="8"/>
  <c r="DA49" i="8" s="1"/>
  <c r="CT17" i="8"/>
  <c r="DA17" i="8" s="1"/>
  <c r="CT52" i="8"/>
  <c r="DA52" i="8" s="1"/>
  <c r="CT20" i="8"/>
  <c r="DA20" i="8" s="1"/>
  <c r="CT45" i="8"/>
  <c r="DA45" i="8" s="1"/>
  <c r="CT13" i="8"/>
  <c r="DA13" i="8" s="1"/>
  <c r="CT48" i="8"/>
  <c r="DA48" i="8" s="1"/>
  <c r="CT16" i="8"/>
  <c r="DR9" i="8"/>
  <c r="DY9" i="8" s="1"/>
  <c r="DR14" i="8"/>
  <c r="DY14" i="8" s="1"/>
  <c r="DR22" i="8"/>
  <c r="DY22" i="8" s="1"/>
  <c r="DR30" i="8"/>
  <c r="DY30" i="8" s="1"/>
  <c r="DR38" i="8"/>
  <c r="DY38" i="8" s="1"/>
  <c r="DR46" i="8"/>
  <c r="DR54" i="8"/>
  <c r="DY54" i="8" s="1"/>
  <c r="DR62" i="8"/>
  <c r="DY62" i="8" s="1"/>
  <c r="DR70" i="8"/>
  <c r="DY70" i="8" s="1"/>
  <c r="DR78" i="8"/>
  <c r="DY78" i="8" s="1"/>
  <c r="DR86" i="8"/>
  <c r="DR94" i="8"/>
  <c r="DY94" i="8" s="1"/>
  <c r="DR102" i="8"/>
  <c r="DY102" i="8" s="1"/>
  <c r="DR110" i="8"/>
  <c r="DY110" i="8" s="1"/>
  <c r="DR8" i="8"/>
  <c r="DY8" i="8" s="1"/>
  <c r="DR16" i="8"/>
  <c r="DR24" i="8"/>
  <c r="DY24" i="8" s="1"/>
  <c r="DR32" i="8"/>
  <c r="DY32" i="8" s="1"/>
  <c r="DR40" i="8"/>
  <c r="DY40" i="8" s="1"/>
  <c r="DR48" i="8"/>
  <c r="DY48" i="8" s="1"/>
  <c r="DR56" i="8"/>
  <c r="DR64" i="8"/>
  <c r="DY64" i="8" s="1"/>
  <c r="DR72" i="8"/>
  <c r="DY72" i="8" s="1"/>
  <c r="DR80" i="8"/>
  <c r="DY80" i="8" s="1"/>
  <c r="DR88" i="8"/>
  <c r="DY88" i="8" s="1"/>
  <c r="DR96" i="8"/>
  <c r="DR104" i="8"/>
  <c r="DY104" i="8" s="1"/>
  <c r="DR112" i="8"/>
  <c r="DY112" i="8" s="1"/>
  <c r="DR18" i="8"/>
  <c r="DY18" i="8" s="1"/>
  <c r="DR34" i="8"/>
  <c r="DY34" i="8" s="1"/>
  <c r="DR50" i="8"/>
  <c r="DY50" i="8" s="1"/>
  <c r="DR66" i="8"/>
  <c r="DR82" i="8"/>
  <c r="DY82" i="8" s="1"/>
  <c r="DR98" i="8"/>
  <c r="DY98" i="8" s="1"/>
  <c r="DR114" i="8"/>
  <c r="DY114" i="8" s="1"/>
  <c r="DR10" i="8"/>
  <c r="DY10" i="8" s="1"/>
  <c r="DR26" i="8"/>
  <c r="DR42" i="8"/>
  <c r="DY42" i="8" s="1"/>
  <c r="DR58" i="8"/>
  <c r="DY58" i="8" s="1"/>
  <c r="DR74" i="8"/>
  <c r="DY74" i="8" s="1"/>
  <c r="DR90" i="8"/>
  <c r="DY90" i="8" s="1"/>
  <c r="DR106" i="8"/>
  <c r="DR36" i="8"/>
  <c r="DR68" i="8"/>
  <c r="DY68" i="8" s="1"/>
  <c r="DR100" i="8"/>
  <c r="DY100" i="8" s="1"/>
  <c r="DR12" i="8"/>
  <c r="DY12" i="8" s="1"/>
  <c r="DR44" i="8"/>
  <c r="DY44" i="8" s="1"/>
  <c r="DR76" i="8"/>
  <c r="DR108" i="8"/>
  <c r="DY108" i="8" s="1"/>
  <c r="DR20" i="8"/>
  <c r="DY20" i="8" s="1"/>
  <c r="DR52" i="8"/>
  <c r="DY52" i="8" s="1"/>
  <c r="DR84" i="8"/>
  <c r="DY84" i="8" s="1"/>
  <c r="DR92" i="8"/>
  <c r="DY92" i="8" s="1"/>
  <c r="DR28" i="8"/>
  <c r="DY28" i="8" s="1"/>
  <c r="DR60" i="8"/>
  <c r="DY60" i="8" s="1"/>
  <c r="DR115" i="8"/>
  <c r="DY115" i="8" s="1"/>
  <c r="DR99" i="8"/>
  <c r="DY99" i="8" s="1"/>
  <c r="DR83" i="8"/>
  <c r="DY83" i="8" s="1"/>
  <c r="DR67" i="8"/>
  <c r="DY67" i="8" s="1"/>
  <c r="DR51" i="8"/>
  <c r="DR35" i="8"/>
  <c r="DY35" i="8" s="1"/>
  <c r="DR19" i="8"/>
  <c r="DY19" i="8" s="1"/>
  <c r="DR113" i="8"/>
  <c r="DY113" i="8" s="1"/>
  <c r="DR97" i="8"/>
  <c r="DY97" i="8" s="1"/>
  <c r="DR81" i="8"/>
  <c r="DR65" i="8"/>
  <c r="DY65" i="8" s="1"/>
  <c r="DR49" i="8"/>
  <c r="DY49" i="8" s="1"/>
  <c r="DR33" i="8"/>
  <c r="DY33" i="8" s="1"/>
  <c r="DR17" i="8"/>
  <c r="DY17" i="8" s="1"/>
  <c r="DR111" i="8"/>
  <c r="DR95" i="8"/>
  <c r="DY95" i="8" s="1"/>
  <c r="DR79" i="8"/>
  <c r="DY79" i="8" s="1"/>
  <c r="DR63" i="8"/>
  <c r="DY63" i="8" s="1"/>
  <c r="DR47" i="8"/>
  <c r="DY47" i="8" s="1"/>
  <c r="DR31" i="8"/>
  <c r="DR15" i="8"/>
  <c r="DY15" i="8" s="1"/>
  <c r="DR109" i="8"/>
  <c r="DY109" i="8" s="1"/>
  <c r="DR93" i="8"/>
  <c r="DY93" i="8" s="1"/>
  <c r="DR77" i="8"/>
  <c r="DY77" i="8" s="1"/>
  <c r="DR61" i="8"/>
  <c r="DR45" i="8"/>
  <c r="DY45" i="8" s="1"/>
  <c r="DR29" i="8"/>
  <c r="DY29" i="8" s="1"/>
  <c r="DR13" i="8"/>
  <c r="DY13" i="8" s="1"/>
  <c r="DR91" i="8"/>
  <c r="DR59" i="8"/>
  <c r="DY59" i="8" s="1"/>
  <c r="DR27" i="8"/>
  <c r="DY27" i="8" s="1"/>
  <c r="DR105" i="8"/>
  <c r="DY105" i="8" s="1"/>
  <c r="DR73" i="8"/>
  <c r="DY73" i="8" s="1"/>
  <c r="DR41" i="8"/>
  <c r="DR6" i="8"/>
  <c r="DR87" i="8"/>
  <c r="DY87" i="8" s="1"/>
  <c r="DR55" i="8"/>
  <c r="DY55" i="8" s="1"/>
  <c r="DR23" i="8"/>
  <c r="DY23" i="8" s="1"/>
  <c r="DR101" i="8"/>
  <c r="DR69" i="8"/>
  <c r="DY69" i="8" s="1"/>
  <c r="DR37" i="8"/>
  <c r="DY37" i="8" s="1"/>
  <c r="DR107" i="8"/>
  <c r="DY107" i="8" s="1"/>
  <c r="DR75" i="8"/>
  <c r="DY75" i="8" s="1"/>
  <c r="DR43" i="8"/>
  <c r="DY43" i="8" s="1"/>
  <c r="DR11" i="8"/>
  <c r="DR89" i="8"/>
  <c r="DY89" i="8" s="1"/>
  <c r="DR57" i="8"/>
  <c r="DY57" i="8" s="1"/>
  <c r="DR25" i="8"/>
  <c r="DY25" i="8" s="1"/>
  <c r="DR103" i="8"/>
  <c r="DY103" i="8" s="1"/>
  <c r="DR71" i="8"/>
  <c r="DR39" i="8"/>
  <c r="DY39" i="8" s="1"/>
  <c r="DR7" i="8"/>
  <c r="DY7" i="8" s="1"/>
  <c r="DR85" i="8"/>
  <c r="DY85" i="8" s="1"/>
  <c r="DR53" i="8"/>
  <c r="DY53" i="8" s="1"/>
  <c r="DR21" i="8"/>
  <c r="EP10" i="8"/>
  <c r="EW10" i="8" s="1"/>
  <c r="EP14" i="8"/>
  <c r="EW14" i="8" s="1"/>
  <c r="EP18" i="8"/>
  <c r="EW18" i="8" s="1"/>
  <c r="EP22" i="8"/>
  <c r="EW22" i="8" s="1"/>
  <c r="EP26" i="8"/>
  <c r="EP30" i="8"/>
  <c r="EW30" i="8" s="1"/>
  <c r="EP34" i="8"/>
  <c r="EW34" i="8" s="1"/>
  <c r="EP38" i="8"/>
  <c r="EW38" i="8" s="1"/>
  <c r="EP42" i="8"/>
  <c r="EW42" i="8" s="1"/>
  <c r="EP46" i="8"/>
  <c r="EP50" i="8"/>
  <c r="EW50" i="8" s="1"/>
  <c r="EP54" i="8"/>
  <c r="EW54" i="8" s="1"/>
  <c r="EP58" i="8"/>
  <c r="EW58" i="8" s="1"/>
  <c r="EP62" i="8"/>
  <c r="EW62" i="8" s="1"/>
  <c r="EP66" i="8"/>
  <c r="EP70" i="8"/>
  <c r="EW70" i="8" s="1"/>
  <c r="EP74" i="8"/>
  <c r="EW74" i="8" s="1"/>
  <c r="EP78" i="8"/>
  <c r="EW78" i="8" s="1"/>
  <c r="EP82" i="8"/>
  <c r="EW82" i="8" s="1"/>
  <c r="EP86" i="8"/>
  <c r="EP90" i="8"/>
  <c r="EW90" i="8" s="1"/>
  <c r="EP7" i="8"/>
  <c r="EW7" i="8" s="1"/>
  <c r="EP11" i="8"/>
  <c r="EP15" i="8"/>
  <c r="EW15" i="8" s="1"/>
  <c r="EP19" i="8"/>
  <c r="EW19" i="8" s="1"/>
  <c r="EP23" i="8"/>
  <c r="EW23" i="8" s="1"/>
  <c r="EP27" i="8"/>
  <c r="EW27" i="8" s="1"/>
  <c r="EP31" i="8"/>
  <c r="EP35" i="8"/>
  <c r="EW35" i="8" s="1"/>
  <c r="EP39" i="8"/>
  <c r="EW39" i="8" s="1"/>
  <c r="EP43" i="8"/>
  <c r="EW43" i="8" s="1"/>
  <c r="EP47" i="8"/>
  <c r="EW47" i="8" s="1"/>
  <c r="EP51" i="8"/>
  <c r="EP55" i="8"/>
  <c r="EW55" i="8" s="1"/>
  <c r="EP59" i="8"/>
  <c r="EW59" i="8" s="1"/>
  <c r="EP63" i="8"/>
  <c r="EW63" i="8" s="1"/>
  <c r="EP67" i="8"/>
  <c r="EW67" i="8" s="1"/>
  <c r="EP71" i="8"/>
  <c r="EP75" i="8"/>
  <c r="EW75" i="8" s="1"/>
  <c r="EP79" i="8"/>
  <c r="EW79" i="8" s="1"/>
  <c r="EP83" i="8"/>
  <c r="EW83" i="8" s="1"/>
  <c r="EP87" i="8"/>
  <c r="EW87" i="8" s="1"/>
  <c r="EP8" i="8"/>
  <c r="EW8" i="8" s="1"/>
  <c r="EP16" i="8"/>
  <c r="EP24" i="8"/>
  <c r="EW24" i="8" s="1"/>
  <c r="EP32" i="8"/>
  <c r="EW32" i="8" s="1"/>
  <c r="EP40" i="8"/>
  <c r="EW40" i="8" s="1"/>
  <c r="EP48" i="8"/>
  <c r="EW48" i="8" s="1"/>
  <c r="EP56" i="8"/>
  <c r="EP64" i="8"/>
  <c r="EW64" i="8" s="1"/>
  <c r="EP72" i="8"/>
  <c r="EW72" i="8" s="1"/>
  <c r="EP80" i="8"/>
  <c r="EW80" i="8" s="1"/>
  <c r="EP88" i="8"/>
  <c r="EW88" i="8" s="1"/>
  <c r="EP12" i="8"/>
  <c r="EW12" i="8" s="1"/>
  <c r="EP20" i="8"/>
  <c r="EW20" i="8" s="1"/>
  <c r="EP28" i="8"/>
  <c r="EW28" i="8" s="1"/>
  <c r="EP36" i="8"/>
  <c r="EP44" i="8"/>
  <c r="EW44" i="8" s="1"/>
  <c r="EP52" i="8"/>
  <c r="EW52" i="8" s="1"/>
  <c r="EP60" i="8"/>
  <c r="EW60" i="8" s="1"/>
  <c r="EP68" i="8"/>
  <c r="EW68" i="8" s="1"/>
  <c r="EP76" i="8"/>
  <c r="EP84" i="8"/>
  <c r="EW84" i="8" s="1"/>
  <c r="EP9" i="8"/>
  <c r="EW9" i="8" s="1"/>
  <c r="EP25" i="8"/>
  <c r="EW25" i="8" s="1"/>
  <c r="EP41" i="8"/>
  <c r="EP57" i="8"/>
  <c r="EW57" i="8" s="1"/>
  <c r="EP73" i="8"/>
  <c r="EW73" i="8" s="1"/>
  <c r="EP89" i="8"/>
  <c r="EW89" i="8" s="1"/>
  <c r="EP6" i="8"/>
  <c r="EP13" i="8"/>
  <c r="EW13" i="8" s="1"/>
  <c r="EP29" i="8"/>
  <c r="EW29" i="8" s="1"/>
  <c r="EP45" i="8"/>
  <c r="EW45" i="8" s="1"/>
  <c r="EP61" i="8"/>
  <c r="EP77" i="8"/>
  <c r="EW77" i="8" s="1"/>
  <c r="EP17" i="8"/>
  <c r="EW17" i="8" s="1"/>
  <c r="EP33" i="8"/>
  <c r="EW33" i="8" s="1"/>
  <c r="EP49" i="8"/>
  <c r="EW49" i="8" s="1"/>
  <c r="EP65" i="8"/>
  <c r="EW65" i="8" s="1"/>
  <c r="EP81" i="8"/>
  <c r="EP53" i="8"/>
  <c r="EW53" i="8" s="1"/>
  <c r="EP69" i="8"/>
  <c r="EW69" i="8" s="1"/>
  <c r="EP21" i="8"/>
  <c r="EP85" i="8"/>
  <c r="EW85" i="8" s="1"/>
  <c r="EP37" i="8"/>
  <c r="EW37" i="8" s="1"/>
  <c r="FN10" i="8"/>
  <c r="FN21" i="8"/>
  <c r="FT21" i="8" s="1"/>
  <c r="FN9" i="8"/>
  <c r="FN13" i="8"/>
  <c r="FN17" i="8"/>
  <c r="FN6" i="8"/>
  <c r="FT6" i="8" s="1"/>
  <c r="FN8" i="8"/>
  <c r="FN7" i="8"/>
  <c r="FT7" i="8" s="1"/>
  <c r="FN20" i="8"/>
  <c r="FN19" i="8"/>
  <c r="FN22" i="8"/>
  <c r="FT22" i="8" s="1"/>
  <c r="FN16" i="8"/>
  <c r="FN18" i="8"/>
  <c r="FN12" i="8"/>
  <c r="FN14" i="8"/>
  <c r="FN15" i="8"/>
  <c r="FN11" i="8"/>
  <c r="GI9" i="8"/>
  <c r="GN9" i="8" s="1"/>
  <c r="GI10" i="8"/>
  <c r="GN10" i="8" s="1"/>
  <c r="GI14" i="8"/>
  <c r="GN14" i="8" s="1"/>
  <c r="GI18" i="8"/>
  <c r="GN18" i="8" s="1"/>
  <c r="GI22" i="8"/>
  <c r="GN22" i="8" s="1"/>
  <c r="GI26" i="8"/>
  <c r="GN26" i="8" s="1"/>
  <c r="GI11" i="8"/>
  <c r="GN11" i="8" s="1"/>
  <c r="GI15" i="8"/>
  <c r="GN15" i="8" s="1"/>
  <c r="GI19" i="8"/>
  <c r="GN19" i="8" s="1"/>
  <c r="GI23" i="8"/>
  <c r="GN23" i="8" s="1"/>
  <c r="GI27" i="8"/>
  <c r="GN27" i="8" s="1"/>
  <c r="GI7" i="8"/>
  <c r="GN7" i="8" s="1"/>
  <c r="GI16" i="8"/>
  <c r="GN16" i="8" s="1"/>
  <c r="GI24" i="8"/>
  <c r="GN24" i="8" s="1"/>
  <c r="GI12" i="8"/>
  <c r="GN12" i="8" s="1"/>
  <c r="GI20" i="8"/>
  <c r="GN20" i="8" s="1"/>
  <c r="GI17" i="8"/>
  <c r="GN17" i="8" s="1"/>
  <c r="GI21" i="8"/>
  <c r="GN21" i="8" s="1"/>
  <c r="GI8" i="8"/>
  <c r="GN8" i="8" s="1"/>
  <c r="GI25" i="8"/>
  <c r="GN25" i="8" s="1"/>
  <c r="GI6" i="8"/>
  <c r="GN6" i="8" s="1"/>
  <c r="GI13" i="8"/>
  <c r="GN13" i="8" s="1"/>
  <c r="HC10" i="8"/>
  <c r="HH10" i="8" s="1"/>
  <c r="HC9" i="8"/>
  <c r="HH9" i="8" s="1"/>
  <c r="HC25" i="8"/>
  <c r="HH25" i="8" s="1"/>
  <c r="HC13" i="8"/>
  <c r="HH13" i="8" s="1"/>
  <c r="HC17" i="8"/>
  <c r="HH17" i="8" s="1"/>
  <c r="HC21" i="8"/>
  <c r="HH21" i="8" s="1"/>
  <c r="HC6" i="8"/>
  <c r="HH6" i="8" s="1"/>
  <c r="HC20" i="8"/>
  <c r="HH20" i="8" s="1"/>
  <c r="HC23" i="8"/>
  <c r="HH23" i="8" s="1"/>
  <c r="HC7" i="8"/>
  <c r="HH7" i="8" s="1"/>
  <c r="HC16" i="8"/>
  <c r="HH16" i="8" s="1"/>
  <c r="HC19" i="8"/>
  <c r="HH19" i="8" s="1"/>
  <c r="HC22" i="8"/>
  <c r="HH22" i="8" s="1"/>
  <c r="HC12" i="8"/>
  <c r="HH12" i="8" s="1"/>
  <c r="HC18" i="8"/>
  <c r="HH18" i="8" s="1"/>
  <c r="HC8" i="8"/>
  <c r="HH8" i="8" s="1"/>
  <c r="HC14" i="8"/>
  <c r="HH14" i="8" s="1"/>
  <c r="HC15" i="8"/>
  <c r="HH15" i="8" s="1"/>
  <c r="HC24" i="8"/>
  <c r="HH24" i="8" s="1"/>
  <c r="HC11" i="8"/>
  <c r="HH11" i="8" s="1"/>
  <c r="AL7" i="8"/>
  <c r="AS7" i="8" s="1"/>
  <c r="AL14" i="8"/>
  <c r="AS14" i="8" s="1"/>
  <c r="AL30" i="8"/>
  <c r="AL46" i="8"/>
  <c r="AL62" i="8"/>
  <c r="AL78" i="8"/>
  <c r="AL94" i="8"/>
  <c r="AL18" i="8"/>
  <c r="AS18" i="8" s="1"/>
  <c r="AL34" i="8"/>
  <c r="AL50" i="8"/>
  <c r="AL66" i="8"/>
  <c r="AL82" i="8"/>
  <c r="AL98" i="8"/>
  <c r="AL22" i="8"/>
  <c r="AS22" i="8" s="1"/>
  <c r="AL38" i="8"/>
  <c r="AL70" i="8"/>
  <c r="AL102" i="8"/>
  <c r="AL54" i="8"/>
  <c r="AL86" i="8"/>
  <c r="AL26" i="8"/>
  <c r="AL90" i="8"/>
  <c r="AL42" i="8"/>
  <c r="AL106" i="8"/>
  <c r="AL58" i="8"/>
  <c r="AL10" i="8"/>
  <c r="AS10" i="8" s="1"/>
  <c r="AL74" i="8"/>
  <c r="AL105" i="8"/>
  <c r="AL89" i="8"/>
  <c r="AL73" i="8"/>
  <c r="AL57" i="8"/>
  <c r="AL41" i="8"/>
  <c r="AL25" i="8"/>
  <c r="AS25" i="8" s="1"/>
  <c r="AL9" i="8"/>
  <c r="AS9" i="8" s="1"/>
  <c r="AL96" i="8"/>
  <c r="AL80" i="8"/>
  <c r="AL64" i="8"/>
  <c r="AL48" i="8"/>
  <c r="AL32" i="8"/>
  <c r="AL16" i="8"/>
  <c r="AL103" i="8"/>
  <c r="AL87" i="8"/>
  <c r="AL71" i="8"/>
  <c r="AL55" i="8"/>
  <c r="AL39" i="8"/>
  <c r="AL23" i="8"/>
  <c r="AS23" i="8" s="1"/>
  <c r="AL101" i="8"/>
  <c r="AL85" i="8"/>
  <c r="AL69" i="8"/>
  <c r="AL53" i="8"/>
  <c r="AL37" i="8"/>
  <c r="AL97" i="8"/>
  <c r="AL81" i="8"/>
  <c r="AL65" i="8"/>
  <c r="AL49" i="8"/>
  <c r="AL33" i="8"/>
  <c r="AL17" i="8"/>
  <c r="AS17" i="8" s="1"/>
  <c r="AL104" i="8"/>
  <c r="AL88" i="8"/>
  <c r="AL72" i="8"/>
  <c r="AL56" i="8"/>
  <c r="AL40" i="8"/>
  <c r="AL24" i="8"/>
  <c r="AS24" i="8" s="1"/>
  <c r="AL8" i="8"/>
  <c r="AS8" i="8" s="1"/>
  <c r="AL95" i="8"/>
  <c r="AL79" i="8"/>
  <c r="AL63" i="8"/>
  <c r="AL47" i="8"/>
  <c r="AL31" i="8"/>
  <c r="AL15" i="8"/>
  <c r="AS15" i="8" s="1"/>
  <c r="AL6" i="8"/>
  <c r="AL93" i="8"/>
  <c r="AL77" i="8"/>
  <c r="AL61" i="8"/>
  <c r="AL45" i="8"/>
  <c r="AS45" i="8" s="1"/>
  <c r="AL29" i="8"/>
  <c r="AS29" i="8" s="1"/>
  <c r="AL13" i="8"/>
  <c r="AS13" i="8" s="1"/>
  <c r="AL100" i="8"/>
  <c r="AL84" i="8"/>
  <c r="AL68" i="8"/>
  <c r="AL52" i="8"/>
  <c r="AL36" i="8"/>
  <c r="AL20" i="8"/>
  <c r="AS20" i="8" s="1"/>
  <c r="AL107" i="8"/>
  <c r="AL91" i="8"/>
  <c r="AL75" i="8"/>
  <c r="AL59" i="8"/>
  <c r="AL43" i="8"/>
  <c r="AL27" i="8"/>
  <c r="AS27" i="8" s="1"/>
  <c r="AL11" i="8"/>
  <c r="AL108" i="8"/>
  <c r="AS108" i="8" s="1"/>
  <c r="AL44" i="8"/>
  <c r="AL83" i="8"/>
  <c r="AL19" i="8"/>
  <c r="AS19" i="8" s="1"/>
  <c r="AL51" i="8"/>
  <c r="AL60" i="8"/>
  <c r="AL35" i="8"/>
  <c r="AL92" i="8"/>
  <c r="AL28" i="8"/>
  <c r="AS28" i="8" s="1"/>
  <c r="AL67" i="8"/>
  <c r="AL76" i="8"/>
  <c r="AL12" i="8"/>
  <c r="AS12" i="8" s="1"/>
  <c r="AL21" i="8"/>
  <c r="AL99" i="8"/>
  <c r="BJ9" i="8"/>
  <c r="BQ9" i="8" s="1"/>
  <c r="BJ12" i="8"/>
  <c r="BQ12" i="8" s="1"/>
  <c r="BJ20" i="8"/>
  <c r="BQ20" i="8" s="1"/>
  <c r="BJ28" i="8"/>
  <c r="BQ28" i="8" s="1"/>
  <c r="BJ36" i="8"/>
  <c r="BJ44" i="8"/>
  <c r="BQ44" i="8" s="1"/>
  <c r="BJ52" i="8"/>
  <c r="BQ52" i="8" s="1"/>
  <c r="BJ60" i="8"/>
  <c r="BQ60" i="8" s="1"/>
  <c r="BJ68" i="8"/>
  <c r="BQ68" i="8" s="1"/>
  <c r="BJ76" i="8"/>
  <c r="BJ84" i="8"/>
  <c r="BQ84" i="8" s="1"/>
  <c r="BJ92" i="8"/>
  <c r="BQ92" i="8" s="1"/>
  <c r="BJ100" i="8"/>
  <c r="BQ100" i="8" s="1"/>
  <c r="BJ108" i="8"/>
  <c r="BQ108" i="8" s="1"/>
  <c r="BJ116" i="8"/>
  <c r="BJ8" i="8"/>
  <c r="BQ8" i="8" s="1"/>
  <c r="BJ16" i="8"/>
  <c r="BJ24" i="8"/>
  <c r="BQ24" i="8" s="1"/>
  <c r="BJ32" i="8"/>
  <c r="BQ32" i="8" s="1"/>
  <c r="BJ40" i="8"/>
  <c r="BQ40" i="8" s="1"/>
  <c r="BJ48" i="8"/>
  <c r="BQ48" i="8" s="1"/>
  <c r="BJ56" i="8"/>
  <c r="BJ64" i="8"/>
  <c r="BQ64" i="8" s="1"/>
  <c r="BJ72" i="8"/>
  <c r="BQ72" i="8" s="1"/>
  <c r="BJ80" i="8"/>
  <c r="BQ80" i="8" s="1"/>
  <c r="BJ88" i="8"/>
  <c r="BQ88" i="8" s="1"/>
  <c r="BJ96" i="8"/>
  <c r="BJ104" i="8"/>
  <c r="BQ104" i="8" s="1"/>
  <c r="BJ112" i="8"/>
  <c r="BQ112" i="8" s="1"/>
  <c r="BJ22" i="8"/>
  <c r="BJ38" i="8"/>
  <c r="BQ38" i="8" s="1"/>
  <c r="BJ54" i="8"/>
  <c r="BQ54" i="8" s="1"/>
  <c r="BJ70" i="8"/>
  <c r="BQ70" i="8" s="1"/>
  <c r="BJ86" i="8"/>
  <c r="BJ102" i="8"/>
  <c r="BQ102" i="8" s="1"/>
  <c r="BJ118" i="8"/>
  <c r="BQ118" i="8" s="1"/>
  <c r="BJ6" i="8"/>
  <c r="BJ42" i="8"/>
  <c r="BQ42" i="8" s="1"/>
  <c r="BJ58" i="8"/>
  <c r="BQ58" i="8" s="1"/>
  <c r="BJ74" i="8"/>
  <c r="BQ74" i="8" s="1"/>
  <c r="BJ90" i="8"/>
  <c r="BQ90" i="8" s="1"/>
  <c r="BJ106" i="8"/>
  <c r="BJ14" i="8"/>
  <c r="BQ14" i="8" s="1"/>
  <c r="BJ30" i="8"/>
  <c r="BQ30" i="8" s="1"/>
  <c r="BJ62" i="8"/>
  <c r="BQ62" i="8" s="1"/>
  <c r="BJ94" i="8"/>
  <c r="BQ94" i="8" s="1"/>
  <c r="BJ10" i="8"/>
  <c r="BQ10" i="8" s="1"/>
  <c r="BJ26" i="8"/>
  <c r="BJ46" i="8"/>
  <c r="BJ78" i="8"/>
  <c r="BQ78" i="8" s="1"/>
  <c r="BJ110" i="8"/>
  <c r="BQ110" i="8" s="1"/>
  <c r="BJ50" i="8"/>
  <c r="BQ50" i="8" s="1"/>
  <c r="BJ114" i="8"/>
  <c r="BQ114" i="8" s="1"/>
  <c r="BJ66" i="8"/>
  <c r="BJ18" i="8"/>
  <c r="BQ18" i="8" s="1"/>
  <c r="BJ82" i="8"/>
  <c r="BQ82" i="8" s="1"/>
  <c r="BJ34" i="8"/>
  <c r="BQ34" i="8" s="1"/>
  <c r="BJ98" i="8"/>
  <c r="BQ98" i="8" s="1"/>
  <c r="BJ111" i="8"/>
  <c r="BJ95" i="8"/>
  <c r="BQ95" i="8" s="1"/>
  <c r="BJ79" i="8"/>
  <c r="BQ79" i="8" s="1"/>
  <c r="BJ63" i="8"/>
  <c r="BQ63" i="8" s="1"/>
  <c r="BJ107" i="8"/>
  <c r="BQ107" i="8" s="1"/>
  <c r="BJ91" i="8"/>
  <c r="BJ75" i="8"/>
  <c r="BQ75" i="8" s="1"/>
  <c r="BJ103" i="8"/>
  <c r="BQ103" i="8" s="1"/>
  <c r="BJ71" i="8"/>
  <c r="BJ51" i="8"/>
  <c r="BJ35" i="8"/>
  <c r="BQ35" i="8" s="1"/>
  <c r="BJ19" i="8"/>
  <c r="BQ19" i="8" s="1"/>
  <c r="BJ117" i="8"/>
  <c r="BQ117" i="8" s="1"/>
  <c r="BJ101" i="8"/>
  <c r="BJ85" i="8"/>
  <c r="BQ85" i="8" s="1"/>
  <c r="BJ69" i="8"/>
  <c r="BQ69" i="8" s="1"/>
  <c r="BJ53" i="8"/>
  <c r="BQ53" i="8" s="1"/>
  <c r="BJ37" i="8"/>
  <c r="BQ37" i="8" s="1"/>
  <c r="BJ21" i="8"/>
  <c r="BJ99" i="8"/>
  <c r="BQ99" i="8" s="1"/>
  <c r="BJ67" i="8"/>
  <c r="BQ67" i="8" s="1"/>
  <c r="BJ47" i="8"/>
  <c r="BQ47" i="8" s="1"/>
  <c r="BJ31" i="8"/>
  <c r="BJ15" i="8"/>
  <c r="BQ15" i="8" s="1"/>
  <c r="BJ113" i="8"/>
  <c r="BQ113" i="8" s="1"/>
  <c r="BJ97" i="8"/>
  <c r="BQ97" i="8" s="1"/>
  <c r="BJ81" i="8"/>
  <c r="BJ65" i="8"/>
  <c r="BQ65" i="8" s="1"/>
  <c r="BJ49" i="8"/>
  <c r="BQ49" i="8" s="1"/>
  <c r="BJ33" i="8"/>
  <c r="BQ33" i="8" s="1"/>
  <c r="BJ17" i="8"/>
  <c r="BQ17" i="8" s="1"/>
  <c r="BJ87" i="8"/>
  <c r="BQ87" i="8" s="1"/>
  <c r="BJ59" i="8"/>
  <c r="BQ59" i="8" s="1"/>
  <c r="BJ43" i="8"/>
  <c r="BQ43" i="8" s="1"/>
  <c r="BJ27" i="8"/>
  <c r="BQ27" i="8" s="1"/>
  <c r="BJ11" i="8"/>
  <c r="BJ109" i="8"/>
  <c r="BQ109" i="8" s="1"/>
  <c r="BJ93" i="8"/>
  <c r="BQ93" i="8" s="1"/>
  <c r="BJ77" i="8"/>
  <c r="BQ77" i="8" s="1"/>
  <c r="BJ61" i="8"/>
  <c r="BJ45" i="8"/>
  <c r="BQ45" i="8" s="1"/>
  <c r="BJ29" i="8"/>
  <c r="BQ29" i="8" s="1"/>
  <c r="BJ13" i="8"/>
  <c r="BQ13" i="8" s="1"/>
  <c r="BJ115" i="8"/>
  <c r="BQ115" i="8" s="1"/>
  <c r="BJ83" i="8"/>
  <c r="BQ83" i="8" s="1"/>
  <c r="BJ55" i="8"/>
  <c r="BQ55" i="8" s="1"/>
  <c r="BJ39" i="8"/>
  <c r="BQ39" i="8" s="1"/>
  <c r="BJ23" i="8"/>
  <c r="BQ23" i="8" s="1"/>
  <c r="BJ7" i="8"/>
  <c r="BQ7" i="8" s="1"/>
  <c r="BJ105" i="8"/>
  <c r="BQ105" i="8" s="1"/>
  <c r="BJ89" i="8"/>
  <c r="BQ89" i="8" s="1"/>
  <c r="BJ73" i="8"/>
  <c r="BQ73" i="8" s="1"/>
  <c r="BJ57" i="8"/>
  <c r="BQ57" i="8" s="1"/>
  <c r="BJ41" i="8"/>
  <c r="BJ25" i="8"/>
  <c r="BQ25" i="8" s="1"/>
  <c r="CH9" i="8"/>
  <c r="CO9" i="8" s="1"/>
  <c r="CH12" i="8"/>
  <c r="CO12" i="8" s="1"/>
  <c r="CH20" i="8"/>
  <c r="CO20" i="8" s="1"/>
  <c r="CH28" i="8"/>
  <c r="CO28" i="8" s="1"/>
  <c r="CH36" i="8"/>
  <c r="CH44" i="8"/>
  <c r="CO44" i="8" s="1"/>
  <c r="CH52" i="8"/>
  <c r="CO52" i="8" s="1"/>
  <c r="CH60" i="8"/>
  <c r="CO60" i="8" s="1"/>
  <c r="CH68" i="8"/>
  <c r="CO68" i="8" s="1"/>
  <c r="CH76" i="8"/>
  <c r="CH84" i="8"/>
  <c r="CO84" i="8" s="1"/>
  <c r="CH8" i="8"/>
  <c r="CO8" i="8" s="1"/>
  <c r="CH16" i="8"/>
  <c r="CH24" i="8"/>
  <c r="CO24" i="8" s="1"/>
  <c r="CH32" i="8"/>
  <c r="CO32" i="8" s="1"/>
  <c r="CH40" i="8"/>
  <c r="CO40" i="8" s="1"/>
  <c r="CH48" i="8"/>
  <c r="CO48" i="8" s="1"/>
  <c r="CH56" i="8"/>
  <c r="CH64" i="8"/>
  <c r="CO64" i="8" s="1"/>
  <c r="CH72" i="8"/>
  <c r="CO72" i="8" s="1"/>
  <c r="CH80" i="8"/>
  <c r="CO80" i="8" s="1"/>
  <c r="CH7" i="8"/>
  <c r="CO7" i="8" s="1"/>
  <c r="CH23" i="8"/>
  <c r="CO23" i="8" s="1"/>
  <c r="CH39" i="8"/>
  <c r="CO39" i="8" s="1"/>
  <c r="CH55" i="8"/>
  <c r="CO55" i="8" s="1"/>
  <c r="CH71" i="8"/>
  <c r="CH79" i="8"/>
  <c r="CO79" i="8" s="1"/>
  <c r="CH11" i="8"/>
  <c r="CH27" i="8"/>
  <c r="CO27" i="8" s="1"/>
  <c r="CH43" i="8"/>
  <c r="CO43" i="8" s="1"/>
  <c r="CH59" i="8"/>
  <c r="CO59" i="8" s="1"/>
  <c r="CH75" i="8"/>
  <c r="CO75" i="8" s="1"/>
  <c r="CH15" i="8"/>
  <c r="CO15" i="8" s="1"/>
  <c r="CH31" i="8"/>
  <c r="CH47" i="8"/>
  <c r="CO47" i="8" s="1"/>
  <c r="CH63" i="8"/>
  <c r="CO63" i="8" s="1"/>
  <c r="CH19" i="8"/>
  <c r="CO19" i="8" s="1"/>
  <c r="CH83" i="8"/>
  <c r="CO83" i="8" s="1"/>
  <c r="CH35" i="8"/>
  <c r="CO35" i="8" s="1"/>
  <c r="CH51" i="8"/>
  <c r="CH6" i="8"/>
  <c r="CH67" i="8"/>
  <c r="CO67" i="8" s="1"/>
  <c r="CH70" i="8"/>
  <c r="CO70" i="8" s="1"/>
  <c r="CH54" i="8"/>
  <c r="CO54" i="8" s="1"/>
  <c r="CH38" i="8"/>
  <c r="CO38" i="8" s="1"/>
  <c r="CH22" i="8"/>
  <c r="CO22" i="8" s="1"/>
  <c r="CH81" i="8"/>
  <c r="CH65" i="8"/>
  <c r="CO65" i="8" s="1"/>
  <c r="CH49" i="8"/>
  <c r="CO49" i="8" s="1"/>
  <c r="CH33" i="8"/>
  <c r="CO33" i="8" s="1"/>
  <c r="CH17" i="8"/>
  <c r="CO17" i="8" s="1"/>
  <c r="CH82" i="8"/>
  <c r="CO82" i="8" s="1"/>
  <c r="CH66" i="8"/>
  <c r="CH50" i="8"/>
  <c r="CO50" i="8" s="1"/>
  <c r="CH34" i="8"/>
  <c r="CO34" i="8" s="1"/>
  <c r="CH18" i="8"/>
  <c r="CO18" i="8" s="1"/>
  <c r="CH77" i="8"/>
  <c r="CO77" i="8" s="1"/>
  <c r="CH61" i="8"/>
  <c r="CH45" i="8"/>
  <c r="CO45" i="8" s="1"/>
  <c r="CH29" i="8"/>
  <c r="CO29" i="8" s="1"/>
  <c r="CH13" i="8"/>
  <c r="CO13" i="8" s="1"/>
  <c r="CH78" i="8"/>
  <c r="CO78" i="8" s="1"/>
  <c r="CH46" i="8"/>
  <c r="CH14" i="8"/>
  <c r="CO14" i="8" s="1"/>
  <c r="CH57" i="8"/>
  <c r="CO57" i="8" s="1"/>
  <c r="CH25" i="8"/>
  <c r="CO25" i="8" s="1"/>
  <c r="CH74" i="8"/>
  <c r="CO74" i="8" s="1"/>
  <c r="CH42" i="8"/>
  <c r="CO42" i="8" s="1"/>
  <c r="CH10" i="8"/>
  <c r="CO10" i="8" s="1"/>
  <c r="CH53" i="8"/>
  <c r="CO53" i="8" s="1"/>
  <c r="CH21" i="8"/>
  <c r="CH62" i="8"/>
  <c r="CO62" i="8" s="1"/>
  <c r="CH30" i="8"/>
  <c r="CO30" i="8" s="1"/>
  <c r="CH73" i="8"/>
  <c r="CO73" i="8" s="1"/>
  <c r="CH41" i="8"/>
  <c r="CH58" i="8"/>
  <c r="CO58" i="8" s="1"/>
  <c r="CH26" i="8"/>
  <c r="CH69" i="8"/>
  <c r="CO69" i="8" s="1"/>
  <c r="CH37" i="8"/>
  <c r="CO37" i="8" s="1"/>
  <c r="DF10" i="8"/>
  <c r="DM10" i="8" s="1"/>
  <c r="DF8" i="8"/>
  <c r="DM8" i="8" s="1"/>
  <c r="DF13" i="8"/>
  <c r="DM13" i="8" s="1"/>
  <c r="DF19" i="8"/>
  <c r="DM19" i="8" s="1"/>
  <c r="DF24" i="8"/>
  <c r="DM24" i="8" s="1"/>
  <c r="DF29" i="8"/>
  <c r="DM29" i="8" s="1"/>
  <c r="DF35" i="8"/>
  <c r="DM35" i="8" s="1"/>
  <c r="DF40" i="8"/>
  <c r="DM40" i="8" s="1"/>
  <c r="DF45" i="8"/>
  <c r="DM45" i="8" s="1"/>
  <c r="DF51" i="8"/>
  <c r="DF56" i="8"/>
  <c r="DF61" i="8"/>
  <c r="DF67" i="8"/>
  <c r="DM67" i="8" s="1"/>
  <c r="DF9" i="8"/>
  <c r="DM9" i="8" s="1"/>
  <c r="DF15" i="8"/>
  <c r="DM15" i="8" s="1"/>
  <c r="DF20" i="8"/>
  <c r="DM20" i="8" s="1"/>
  <c r="DF25" i="8"/>
  <c r="DM25" i="8" s="1"/>
  <c r="DF31" i="8"/>
  <c r="DF36" i="8"/>
  <c r="DF41" i="8"/>
  <c r="DF47" i="8"/>
  <c r="DM47" i="8" s="1"/>
  <c r="DF52" i="8"/>
  <c r="DM52" i="8" s="1"/>
  <c r="DF57" i="8"/>
  <c r="DM57" i="8" s="1"/>
  <c r="DF63" i="8"/>
  <c r="DM63" i="8" s="1"/>
  <c r="DF68" i="8"/>
  <c r="DM68" i="8" s="1"/>
  <c r="DF16" i="8"/>
  <c r="DF27" i="8"/>
  <c r="DM27" i="8" s="1"/>
  <c r="DF37" i="8"/>
  <c r="DM37" i="8" s="1"/>
  <c r="DF48" i="8"/>
  <c r="DM48" i="8" s="1"/>
  <c r="DF59" i="8"/>
  <c r="DM59" i="8" s="1"/>
  <c r="DF69" i="8"/>
  <c r="DM69" i="8" s="1"/>
  <c r="DF11" i="8"/>
  <c r="DF21" i="8"/>
  <c r="DF32" i="8"/>
  <c r="DM32" i="8" s="1"/>
  <c r="DF43" i="8"/>
  <c r="DM43" i="8" s="1"/>
  <c r="DF53" i="8"/>
  <c r="DM53" i="8" s="1"/>
  <c r="DF64" i="8"/>
  <c r="DM64" i="8" s="1"/>
  <c r="DF17" i="8"/>
  <c r="DM17" i="8" s="1"/>
  <c r="DF39" i="8"/>
  <c r="DM39" i="8" s="1"/>
  <c r="DF60" i="8"/>
  <c r="DM60" i="8" s="1"/>
  <c r="DF23" i="8"/>
  <c r="DM23" i="8" s="1"/>
  <c r="DF44" i="8"/>
  <c r="DM44" i="8" s="1"/>
  <c r="DF65" i="8"/>
  <c r="DM65" i="8" s="1"/>
  <c r="DF7" i="8"/>
  <c r="DM7" i="8" s="1"/>
  <c r="DF28" i="8"/>
  <c r="DM28" i="8" s="1"/>
  <c r="DF49" i="8"/>
  <c r="DM49" i="8" s="1"/>
  <c r="DF12" i="8"/>
  <c r="DM12" i="8" s="1"/>
  <c r="DF33" i="8"/>
  <c r="DM33" i="8" s="1"/>
  <c r="DF55" i="8"/>
  <c r="DM55" i="8" s="1"/>
  <c r="DF62" i="8"/>
  <c r="DM62" i="8" s="1"/>
  <c r="DF46" i="8"/>
  <c r="DF30" i="8"/>
  <c r="DM30" i="8" s="1"/>
  <c r="DF14" i="8"/>
  <c r="DM14" i="8" s="1"/>
  <c r="DF58" i="8"/>
  <c r="DM58" i="8" s="1"/>
  <c r="DF42" i="8"/>
  <c r="DM42" i="8" s="1"/>
  <c r="DF26" i="8"/>
  <c r="DF6" i="8"/>
  <c r="DF38" i="8"/>
  <c r="DM38" i="8" s="1"/>
  <c r="DF66" i="8"/>
  <c r="DF34" i="8"/>
  <c r="DM34" i="8" s="1"/>
  <c r="DF54" i="8"/>
  <c r="DM54" i="8" s="1"/>
  <c r="DF22" i="8"/>
  <c r="DM22" i="8" s="1"/>
  <c r="DF50" i="8"/>
  <c r="DM50" i="8" s="1"/>
  <c r="DF18" i="8"/>
  <c r="DM18" i="8" s="1"/>
  <c r="ED8" i="8"/>
  <c r="EK8" i="8" s="1"/>
  <c r="ED13" i="8"/>
  <c r="EK13" i="8" s="1"/>
  <c r="ED21" i="8"/>
  <c r="ED29" i="8"/>
  <c r="EK29" i="8" s="1"/>
  <c r="ED37" i="8"/>
  <c r="EK37" i="8" s="1"/>
  <c r="ED45" i="8"/>
  <c r="EK45" i="8" s="1"/>
  <c r="ED53" i="8"/>
  <c r="EK53" i="8" s="1"/>
  <c r="ED61" i="8"/>
  <c r="ED69" i="8"/>
  <c r="EK69" i="8" s="1"/>
  <c r="ED77" i="8"/>
  <c r="EK77" i="8" s="1"/>
  <c r="ED85" i="8"/>
  <c r="EK85" i="8" s="1"/>
  <c r="ED93" i="8"/>
  <c r="EK93" i="8" s="1"/>
  <c r="ED101" i="8"/>
  <c r="ED7" i="8"/>
  <c r="EK7" i="8" s="1"/>
  <c r="ED15" i="8"/>
  <c r="EK15" i="8" s="1"/>
  <c r="ED23" i="8"/>
  <c r="EK23" i="8" s="1"/>
  <c r="ED31" i="8"/>
  <c r="ED39" i="8"/>
  <c r="EK39" i="8" s="1"/>
  <c r="ED47" i="8"/>
  <c r="EK47" i="8" s="1"/>
  <c r="ED55" i="8"/>
  <c r="EK55" i="8" s="1"/>
  <c r="ED63" i="8"/>
  <c r="EK63" i="8" s="1"/>
  <c r="ED71" i="8"/>
  <c r="ED79" i="8"/>
  <c r="EK79" i="8" s="1"/>
  <c r="ED87" i="8"/>
  <c r="EK87" i="8" s="1"/>
  <c r="ED95" i="8"/>
  <c r="EK95" i="8" s="1"/>
  <c r="ED17" i="8"/>
  <c r="EK17" i="8" s="1"/>
  <c r="ED33" i="8"/>
  <c r="EK33" i="8" s="1"/>
  <c r="ED49" i="8"/>
  <c r="EK49" i="8" s="1"/>
  <c r="ED65" i="8"/>
  <c r="EK65" i="8" s="1"/>
  <c r="ED81" i="8"/>
  <c r="ED97" i="8"/>
  <c r="EK97" i="8" s="1"/>
  <c r="ED9" i="8"/>
  <c r="EK9" i="8" s="1"/>
  <c r="ED25" i="8"/>
  <c r="EK25" i="8" s="1"/>
  <c r="ED41" i="8"/>
  <c r="ED57" i="8"/>
  <c r="EK57" i="8" s="1"/>
  <c r="ED73" i="8"/>
  <c r="EK73" i="8" s="1"/>
  <c r="ED89" i="8"/>
  <c r="EK89" i="8" s="1"/>
  <c r="ED35" i="8"/>
  <c r="EK35" i="8" s="1"/>
  <c r="ED67" i="8"/>
  <c r="EK67" i="8" s="1"/>
  <c r="ED99" i="8"/>
  <c r="EK99" i="8" s="1"/>
  <c r="ED6" i="8"/>
  <c r="ED11" i="8"/>
  <c r="ED43" i="8"/>
  <c r="EK43" i="8" s="1"/>
  <c r="ED75" i="8"/>
  <c r="EK75" i="8" s="1"/>
  <c r="ED19" i="8"/>
  <c r="EK19" i="8" s="1"/>
  <c r="ED51" i="8"/>
  <c r="ED83" i="8"/>
  <c r="EK83" i="8" s="1"/>
  <c r="ED59" i="8"/>
  <c r="EK59" i="8" s="1"/>
  <c r="ED91" i="8"/>
  <c r="ED27" i="8"/>
  <c r="EK27" i="8" s="1"/>
  <c r="ED102" i="8"/>
  <c r="EK102" i="8" s="1"/>
  <c r="ED86" i="8"/>
  <c r="ED70" i="8"/>
  <c r="EK70" i="8" s="1"/>
  <c r="ED54" i="8"/>
  <c r="EK54" i="8" s="1"/>
  <c r="ED38" i="8"/>
  <c r="EK38" i="8" s="1"/>
  <c r="ED22" i="8"/>
  <c r="EK22" i="8" s="1"/>
  <c r="ED100" i="8"/>
  <c r="EK100" i="8" s="1"/>
  <c r="ED84" i="8"/>
  <c r="EK84" i="8" s="1"/>
  <c r="ED68" i="8"/>
  <c r="EK68" i="8" s="1"/>
  <c r="ED52" i="8"/>
  <c r="EK52" i="8" s="1"/>
  <c r="ED36" i="8"/>
  <c r="ED20" i="8"/>
  <c r="EK20" i="8" s="1"/>
  <c r="ED98" i="8"/>
  <c r="EK98" i="8" s="1"/>
  <c r="ED82" i="8"/>
  <c r="EK82" i="8" s="1"/>
  <c r="ED66" i="8"/>
  <c r="ED50" i="8"/>
  <c r="EK50" i="8" s="1"/>
  <c r="ED34" i="8"/>
  <c r="EK34" i="8" s="1"/>
  <c r="ED18" i="8"/>
  <c r="EK18" i="8" s="1"/>
  <c r="ED96" i="8"/>
  <c r="ED80" i="8"/>
  <c r="EK80" i="8" s="1"/>
  <c r="ED64" i="8"/>
  <c r="EK64" i="8" s="1"/>
  <c r="ED48" i="8"/>
  <c r="EK48" i="8" s="1"/>
  <c r="ED32" i="8"/>
  <c r="EK32" i="8" s="1"/>
  <c r="ED16" i="8"/>
  <c r="ED78" i="8"/>
  <c r="EK78" i="8" s="1"/>
  <c r="ED46" i="8"/>
  <c r="ED14" i="8"/>
  <c r="EK14" i="8" s="1"/>
  <c r="ED76" i="8"/>
  <c r="ED44" i="8"/>
  <c r="EK44" i="8" s="1"/>
  <c r="ED12" i="8"/>
  <c r="EK12" i="8" s="1"/>
  <c r="ED74" i="8"/>
  <c r="EK74" i="8" s="1"/>
  <c r="ED42" i="8"/>
  <c r="EK42" i="8" s="1"/>
  <c r="ED10" i="8"/>
  <c r="EK10" i="8" s="1"/>
  <c r="ED72" i="8"/>
  <c r="EK72" i="8" s="1"/>
  <c r="ED40" i="8"/>
  <c r="EK40" i="8" s="1"/>
  <c r="ED94" i="8"/>
  <c r="EK94" i="8" s="1"/>
  <c r="ED62" i="8"/>
  <c r="EK62" i="8" s="1"/>
  <c r="ED30" i="8"/>
  <c r="EK30" i="8" s="1"/>
  <c r="ED92" i="8"/>
  <c r="EK92" i="8" s="1"/>
  <c r="ED60" i="8"/>
  <c r="EK60" i="8" s="1"/>
  <c r="ED28" i="8"/>
  <c r="EK28" i="8" s="1"/>
  <c r="ED90" i="8"/>
  <c r="EK90" i="8" s="1"/>
  <c r="ED58" i="8"/>
  <c r="EK58" i="8" s="1"/>
  <c r="ED26" i="8"/>
  <c r="ED88" i="8"/>
  <c r="EK88" i="8" s="1"/>
  <c r="ED56" i="8"/>
  <c r="ED24" i="8"/>
  <c r="EK24" i="8" s="1"/>
  <c r="FB7" i="8"/>
  <c r="FI7" i="8" s="1"/>
  <c r="FB14" i="8"/>
  <c r="FI14" i="8" s="1"/>
  <c r="FB22" i="8"/>
  <c r="FI22" i="8" s="1"/>
  <c r="FB30" i="8"/>
  <c r="FI30" i="8" s="1"/>
  <c r="FB38" i="8"/>
  <c r="FI38" i="8" s="1"/>
  <c r="FB46" i="8"/>
  <c r="FB54" i="8"/>
  <c r="FI54" i="8" s="1"/>
  <c r="FB62" i="8"/>
  <c r="FI62" i="8" s="1"/>
  <c r="FB70" i="8"/>
  <c r="FI70" i="8" s="1"/>
  <c r="FB78" i="8"/>
  <c r="FI78" i="8" s="1"/>
  <c r="FB86" i="8"/>
  <c r="FB8" i="8"/>
  <c r="FI8" i="8" s="1"/>
  <c r="FB16" i="8"/>
  <c r="FB24" i="8"/>
  <c r="FI24" i="8" s="1"/>
  <c r="FB32" i="8"/>
  <c r="FI32" i="8" s="1"/>
  <c r="FB40" i="8"/>
  <c r="FI40" i="8" s="1"/>
  <c r="FB48" i="8"/>
  <c r="FI48" i="8" s="1"/>
  <c r="FB56" i="8"/>
  <c r="FB64" i="8"/>
  <c r="FI64" i="8" s="1"/>
  <c r="FB72" i="8"/>
  <c r="FI72" i="8" s="1"/>
  <c r="FB80" i="8"/>
  <c r="FI80" i="8" s="1"/>
  <c r="FB10" i="8"/>
  <c r="FI10" i="8" s="1"/>
  <c r="FB26" i="8"/>
  <c r="FB42" i="8"/>
  <c r="FI42" i="8" s="1"/>
  <c r="FB58" i="8"/>
  <c r="FI58" i="8" s="1"/>
  <c r="FB74" i="8"/>
  <c r="FI74" i="8" s="1"/>
  <c r="FB18" i="8"/>
  <c r="FI18" i="8" s="1"/>
  <c r="FB34" i="8"/>
  <c r="FI34" i="8" s="1"/>
  <c r="FB50" i="8"/>
  <c r="FI50" i="8" s="1"/>
  <c r="FB66" i="8"/>
  <c r="FB82" i="8"/>
  <c r="FI82" i="8" s="1"/>
  <c r="FB28" i="8"/>
  <c r="FI28" i="8" s="1"/>
  <c r="FB60" i="8"/>
  <c r="FI60" i="8" s="1"/>
  <c r="FB36" i="8"/>
  <c r="FB68" i="8"/>
  <c r="FI68" i="8" s="1"/>
  <c r="FB12" i="8"/>
  <c r="FI12" i="8" s="1"/>
  <c r="FB44" i="8"/>
  <c r="FI44" i="8" s="1"/>
  <c r="FB76" i="8"/>
  <c r="FB52" i="8"/>
  <c r="FI52" i="8" s="1"/>
  <c r="FB84" i="8"/>
  <c r="FI84" i="8" s="1"/>
  <c r="FB6" i="8"/>
  <c r="FB20" i="8"/>
  <c r="FI20" i="8" s="1"/>
  <c r="FB85" i="8"/>
  <c r="FI85" i="8" s="1"/>
  <c r="FB69" i="8"/>
  <c r="FI69" i="8" s="1"/>
  <c r="FB53" i="8"/>
  <c r="FI53" i="8" s="1"/>
  <c r="FB37" i="8"/>
  <c r="FI37" i="8" s="1"/>
  <c r="FB21" i="8"/>
  <c r="FB87" i="8"/>
  <c r="FI87" i="8" s="1"/>
  <c r="FB71" i="8"/>
  <c r="FB55" i="8"/>
  <c r="FI55" i="8" s="1"/>
  <c r="FB39" i="8"/>
  <c r="FI39" i="8" s="1"/>
  <c r="FB23" i="8"/>
  <c r="FI23" i="8" s="1"/>
  <c r="FB81" i="8"/>
  <c r="FB65" i="8"/>
  <c r="FI65" i="8" s="1"/>
  <c r="FB49" i="8"/>
  <c r="FI49" i="8" s="1"/>
  <c r="FB33" i="8"/>
  <c r="FI33" i="8" s="1"/>
  <c r="FB17" i="8"/>
  <c r="FI17" i="8" s="1"/>
  <c r="FB83" i="8"/>
  <c r="FI83" i="8" s="1"/>
  <c r="FB67" i="8"/>
  <c r="FI67" i="8" s="1"/>
  <c r="FB51" i="8"/>
  <c r="FB35" i="8"/>
  <c r="FI35" i="8" s="1"/>
  <c r="FB19" i="8"/>
  <c r="FI19" i="8" s="1"/>
  <c r="FB61" i="8"/>
  <c r="FB29" i="8"/>
  <c r="FI29" i="8" s="1"/>
  <c r="FB79" i="8"/>
  <c r="FI79" i="8" s="1"/>
  <c r="FB47" i="8"/>
  <c r="FI47" i="8" s="1"/>
  <c r="FB15" i="8"/>
  <c r="FI15" i="8" s="1"/>
  <c r="FB57" i="8"/>
  <c r="FI57" i="8" s="1"/>
  <c r="FB25" i="8"/>
  <c r="FI25" i="8" s="1"/>
  <c r="FB75" i="8"/>
  <c r="FI75" i="8" s="1"/>
  <c r="FB43" i="8"/>
  <c r="FI43" i="8" s="1"/>
  <c r="FB11" i="8"/>
  <c r="FB77" i="8"/>
  <c r="FI77" i="8" s="1"/>
  <c r="FB45" i="8"/>
  <c r="FI45" i="8" s="1"/>
  <c r="FB13" i="8"/>
  <c r="FI13" i="8" s="1"/>
  <c r="FB63" i="8"/>
  <c r="FI63" i="8" s="1"/>
  <c r="FB31" i="8"/>
  <c r="FB73" i="8"/>
  <c r="FI73" i="8" s="1"/>
  <c r="FB41" i="8"/>
  <c r="FB9" i="8"/>
  <c r="FI9" i="8" s="1"/>
  <c r="FB59" i="8"/>
  <c r="FI59" i="8" s="1"/>
  <c r="FB27" i="8"/>
  <c r="FI27" i="8" s="1"/>
  <c r="FY8" i="8"/>
  <c r="GD8" i="8" s="1"/>
  <c r="FY17" i="8"/>
  <c r="GD17" i="8" s="1"/>
  <c r="FY33" i="8"/>
  <c r="GD33" i="8" s="1"/>
  <c r="FY21" i="8"/>
  <c r="GD21" i="8" s="1"/>
  <c r="FY25" i="8"/>
  <c r="GD25" i="8" s="1"/>
  <c r="FY9" i="8"/>
  <c r="GD9" i="8" s="1"/>
  <c r="FY29" i="8"/>
  <c r="GD29" i="8" s="1"/>
  <c r="FY13" i="8"/>
  <c r="GD13" i="8" s="1"/>
  <c r="FY31" i="8"/>
  <c r="GD31" i="8" s="1"/>
  <c r="FY15" i="8"/>
  <c r="GD15" i="8" s="1"/>
  <c r="FY28" i="8"/>
  <c r="GD28" i="8" s="1"/>
  <c r="FY12" i="8"/>
  <c r="GD12" i="8" s="1"/>
  <c r="FY22" i="8"/>
  <c r="GD22" i="8" s="1"/>
  <c r="FY27" i="8"/>
  <c r="GD27" i="8" s="1"/>
  <c r="FY11" i="8"/>
  <c r="GD11" i="8" s="1"/>
  <c r="FY24" i="8"/>
  <c r="GD24" i="8" s="1"/>
  <c r="FY34" i="8"/>
  <c r="GD34" i="8" s="1"/>
  <c r="FY18" i="8"/>
  <c r="GD18" i="8" s="1"/>
  <c r="FY7" i="8"/>
  <c r="GD7" i="8" s="1"/>
  <c r="FY30" i="8"/>
  <c r="GD30" i="8" s="1"/>
  <c r="FY6" i="8"/>
  <c r="GD6" i="8" s="1"/>
  <c r="FY32" i="8"/>
  <c r="GD32" i="8" s="1"/>
  <c r="FY26" i="8"/>
  <c r="GD26" i="8" s="1"/>
  <c r="FY23" i="8"/>
  <c r="GD23" i="8" s="1"/>
  <c r="FY20" i="8"/>
  <c r="GD20" i="8" s="1"/>
  <c r="FY14" i="8"/>
  <c r="GD14" i="8" s="1"/>
  <c r="FY19" i="8"/>
  <c r="GD19" i="8" s="1"/>
  <c r="FY16" i="8"/>
  <c r="GD16" i="8" s="1"/>
  <c r="FY10" i="8"/>
  <c r="GD10" i="8" s="1"/>
  <c r="GS8" i="8"/>
  <c r="GX8" i="8" s="1"/>
  <c r="GS19" i="8"/>
  <c r="GX19" i="8" s="1"/>
  <c r="GS7" i="8"/>
  <c r="GX7" i="8" s="1"/>
  <c r="GS23" i="8"/>
  <c r="GX23" i="8" s="1"/>
  <c r="GS11" i="8"/>
  <c r="GX11" i="8" s="1"/>
  <c r="GS15" i="8"/>
  <c r="GX15" i="8" s="1"/>
  <c r="GS26" i="8"/>
  <c r="GX26" i="8" s="1"/>
  <c r="GS10" i="8"/>
  <c r="GX10" i="8" s="1"/>
  <c r="GS13" i="8"/>
  <c r="GX13" i="8" s="1"/>
  <c r="GS20" i="8"/>
  <c r="GX20" i="8" s="1"/>
  <c r="GS22" i="8"/>
  <c r="GX22" i="8" s="1"/>
  <c r="GS25" i="8"/>
  <c r="GX25" i="8" s="1"/>
  <c r="GS9" i="8"/>
  <c r="GX9" i="8" s="1"/>
  <c r="GS16" i="8"/>
  <c r="GX16" i="8" s="1"/>
  <c r="GS21" i="8"/>
  <c r="GX21" i="8" s="1"/>
  <c r="GS12" i="8"/>
  <c r="GX12" i="8" s="1"/>
  <c r="GS17" i="8"/>
  <c r="GX17" i="8" s="1"/>
  <c r="GS18" i="8"/>
  <c r="GX18" i="8" s="1"/>
  <c r="GS6" i="8"/>
  <c r="GX6" i="8" s="1"/>
  <c r="GS14" i="8"/>
  <c r="GX14" i="8" s="1"/>
  <c r="GS24" i="8"/>
  <c r="GX24" i="8" s="1"/>
  <c r="N13" i="8"/>
  <c r="N105" i="8"/>
  <c r="U105" i="8" s="1"/>
  <c r="N6" i="8"/>
  <c r="N10" i="8"/>
  <c r="N14" i="8"/>
  <c r="N18" i="8"/>
  <c r="N22" i="8"/>
  <c r="N26" i="8"/>
  <c r="N30" i="8"/>
  <c r="N34" i="8"/>
  <c r="U34" i="8" s="1"/>
  <c r="N38" i="8"/>
  <c r="U38" i="8" s="1"/>
  <c r="N42" i="8"/>
  <c r="U42" i="8" s="1"/>
  <c r="N46" i="8"/>
  <c r="N50" i="8"/>
  <c r="U50" i="8" s="1"/>
  <c r="N54" i="8"/>
  <c r="U54" i="8" s="1"/>
  <c r="N58" i="8"/>
  <c r="U58" i="8" s="1"/>
  <c r="N62" i="8"/>
  <c r="U62" i="8" s="1"/>
  <c r="N66" i="8"/>
  <c r="N70" i="8"/>
  <c r="U70" i="8" s="1"/>
  <c r="N74" i="8"/>
  <c r="U74" i="8" s="1"/>
  <c r="N78" i="8"/>
  <c r="U78" i="8" s="1"/>
  <c r="N82" i="8"/>
  <c r="U82" i="8" s="1"/>
  <c r="N86" i="8"/>
  <c r="N90" i="8"/>
  <c r="U90" i="8" s="1"/>
  <c r="N94" i="8"/>
  <c r="U94" i="8" s="1"/>
  <c r="N98" i="8"/>
  <c r="U98" i="8" s="1"/>
  <c r="N102" i="8"/>
  <c r="U102" i="8" s="1"/>
  <c r="N106" i="8"/>
  <c r="N110" i="8"/>
  <c r="U110" i="8" s="1"/>
  <c r="N114" i="8"/>
  <c r="U114" i="8" s="1"/>
  <c r="N118" i="8"/>
  <c r="U118" i="8" s="1"/>
  <c r="N7" i="8"/>
  <c r="U7" i="8" s="1"/>
  <c r="N11" i="8"/>
  <c r="N15" i="8"/>
  <c r="N19" i="8"/>
  <c r="N23" i="8"/>
  <c r="N27" i="8"/>
  <c r="N31" i="8"/>
  <c r="N35" i="8"/>
  <c r="U35" i="8" s="1"/>
  <c r="N39" i="8"/>
  <c r="U39" i="8" s="1"/>
  <c r="N43" i="8"/>
  <c r="U43" i="8" s="1"/>
  <c r="N47" i="8"/>
  <c r="U47" i="8" s="1"/>
  <c r="N51" i="8"/>
  <c r="N55" i="8"/>
  <c r="U55" i="8" s="1"/>
  <c r="N59" i="8"/>
  <c r="U59" i="8" s="1"/>
  <c r="N63" i="8"/>
  <c r="U63" i="8" s="1"/>
  <c r="N67" i="8"/>
  <c r="U67" i="8" s="1"/>
  <c r="N71" i="8"/>
  <c r="N75" i="8"/>
  <c r="U75" i="8" s="1"/>
  <c r="N79" i="8"/>
  <c r="U79" i="8" s="1"/>
  <c r="N83" i="8"/>
  <c r="U83" i="8" s="1"/>
  <c r="N87" i="8"/>
  <c r="U87" i="8" s="1"/>
  <c r="N91" i="8"/>
  <c r="N95" i="8"/>
  <c r="U95" i="8" s="1"/>
  <c r="N99" i="8"/>
  <c r="U99" i="8" s="1"/>
  <c r="N103" i="8"/>
  <c r="U103" i="8" s="1"/>
  <c r="N107" i="8"/>
  <c r="U107" i="8" s="1"/>
  <c r="N111" i="8"/>
  <c r="N115" i="8"/>
  <c r="U115" i="8" s="1"/>
  <c r="N119" i="8"/>
  <c r="U119" i="8" s="1"/>
  <c r="N8" i="8"/>
  <c r="U8" i="8" s="1"/>
  <c r="N12" i="8"/>
  <c r="N16" i="8"/>
  <c r="N20" i="8"/>
  <c r="N24" i="8"/>
  <c r="N28" i="8"/>
  <c r="N32" i="8"/>
  <c r="U32" i="8" s="1"/>
  <c r="N36" i="8"/>
  <c r="N40" i="8"/>
  <c r="U40" i="8" s="1"/>
  <c r="N44" i="8"/>
  <c r="U44" i="8" s="1"/>
  <c r="N48" i="8"/>
  <c r="U48" i="8" s="1"/>
  <c r="N52" i="8"/>
  <c r="U52" i="8" s="1"/>
  <c r="N56" i="8"/>
  <c r="N60" i="8"/>
  <c r="U60" i="8" s="1"/>
  <c r="N64" i="8"/>
  <c r="U64" i="8" s="1"/>
  <c r="N68" i="8"/>
  <c r="U68" i="8" s="1"/>
  <c r="N72" i="8"/>
  <c r="U72" i="8" s="1"/>
  <c r="N76" i="8"/>
  <c r="N80" i="8"/>
  <c r="U80" i="8" s="1"/>
  <c r="N84" i="8"/>
  <c r="U84" i="8" s="1"/>
  <c r="N88" i="8"/>
  <c r="U88" i="8" s="1"/>
  <c r="N92" i="8"/>
  <c r="U92" i="8" s="1"/>
  <c r="N96" i="8"/>
  <c r="N100" i="8"/>
  <c r="U100" i="8" s="1"/>
  <c r="N104" i="8"/>
  <c r="U104" i="8" s="1"/>
  <c r="N108" i="8"/>
  <c r="U108" i="8" s="1"/>
  <c r="N112" i="8"/>
  <c r="U112" i="8" s="1"/>
  <c r="N116" i="8"/>
  <c r="U116" i="8" s="1"/>
  <c r="N9" i="8"/>
  <c r="U9" i="8" s="1"/>
  <c r="N17" i="8"/>
  <c r="N21" i="8"/>
  <c r="N25" i="8"/>
  <c r="N29" i="8"/>
  <c r="N33" i="8"/>
  <c r="U33" i="8" s="1"/>
  <c r="N37" i="8"/>
  <c r="U37" i="8" s="1"/>
  <c r="N41" i="8"/>
  <c r="N45" i="8"/>
  <c r="U45" i="8" s="1"/>
  <c r="N49" i="8"/>
  <c r="U49" i="8" s="1"/>
  <c r="N53" i="8"/>
  <c r="U53" i="8" s="1"/>
  <c r="N57" i="8"/>
  <c r="U57" i="8" s="1"/>
  <c r="N61" i="8"/>
  <c r="N65" i="8"/>
  <c r="U65" i="8" s="1"/>
  <c r="N69" i="8"/>
  <c r="U69" i="8" s="1"/>
  <c r="N73" i="8"/>
  <c r="U73" i="8" s="1"/>
  <c r="N77" i="8"/>
  <c r="U77" i="8" s="1"/>
  <c r="N81" i="8"/>
  <c r="N85" i="8"/>
  <c r="U85" i="8" s="1"/>
  <c r="N89" i="8"/>
  <c r="U89" i="8" s="1"/>
  <c r="N93" i="8"/>
  <c r="U93" i="8" s="1"/>
  <c r="N97" i="8"/>
  <c r="U97" i="8" s="1"/>
  <c r="N101" i="8"/>
  <c r="N109" i="8"/>
  <c r="U109" i="8" s="1"/>
  <c r="N113" i="8"/>
  <c r="U113" i="8" s="1"/>
  <c r="N117" i="8"/>
  <c r="U117" i="8" s="1"/>
  <c r="FZ18" i="8"/>
  <c r="GE18" i="8" s="1"/>
  <c r="O9" i="8"/>
  <c r="V9" i="8" s="1"/>
  <c r="DG17" i="8"/>
  <c r="DN17" i="8" s="1"/>
  <c r="AM27" i="8"/>
  <c r="AT27" i="8" s="1"/>
  <c r="EQ19" i="8"/>
  <c r="EX19" i="8" s="1"/>
  <c r="HD18" i="8"/>
  <c r="HI18" i="8" s="1"/>
  <c r="GT21" i="8"/>
  <c r="GY21" i="8" s="1"/>
  <c r="AA41" i="8"/>
  <c r="AY21" i="8"/>
  <c r="BW60" i="8"/>
  <c r="CD60" i="8" s="1"/>
  <c r="CI7" i="8"/>
  <c r="CP7" i="8" s="1"/>
  <c r="HD7" i="8"/>
  <c r="HI7" i="8" s="1"/>
  <c r="CI30" i="8"/>
  <c r="CP30" i="8" s="1"/>
  <c r="BK22" i="8"/>
  <c r="BR22" i="8" s="1"/>
  <c r="GJ27" i="8"/>
  <c r="GO27" i="8" s="1"/>
  <c r="FZ31" i="8"/>
  <c r="GE31" i="8" s="1"/>
  <c r="FC57" i="8"/>
  <c r="FJ57" i="8" s="1"/>
  <c r="AM12" i="8"/>
  <c r="AT12" i="8" s="1"/>
  <c r="CI14" i="8"/>
  <c r="CP14" i="8" s="1"/>
  <c r="AY39" i="8"/>
  <c r="BF39" i="8" s="1"/>
  <c r="BW7" i="8"/>
  <c r="CD7" i="8" s="1"/>
  <c r="DS29" i="8"/>
  <c r="DZ29" i="8" s="1"/>
  <c r="GT9" i="8"/>
  <c r="GY9" i="8" s="1"/>
  <c r="CI10" i="8"/>
  <c r="CP10" i="8" s="1"/>
  <c r="BK26" i="8"/>
  <c r="AA46" i="8"/>
  <c r="EE32" i="8"/>
  <c r="EL32" i="8" s="1"/>
  <c r="CI45" i="8"/>
  <c r="CP45" i="8" s="1"/>
  <c r="FZ10" i="8"/>
  <c r="GE10" i="8" s="1"/>
  <c r="DG13" i="8"/>
  <c r="DN13" i="8" s="1"/>
  <c r="FZ20" i="8"/>
  <c r="GE20" i="8" s="1"/>
  <c r="FO7" i="8"/>
  <c r="FU7" i="8" s="1"/>
  <c r="CI32" i="8"/>
  <c r="CP32" i="8" s="1"/>
  <c r="CI40" i="8"/>
  <c r="CP40" i="8" s="1"/>
  <c r="FZ14" i="8"/>
  <c r="GE14" i="8" s="1"/>
  <c r="CI8" i="8"/>
  <c r="CP8" i="8" s="1"/>
  <c r="FC21" i="8"/>
  <c r="O41" i="8"/>
  <c r="BQ22" i="8"/>
  <c r="GJ19" i="8"/>
  <c r="GO19" i="8" s="1"/>
  <c r="BK11" i="8"/>
  <c r="FZ7" i="8"/>
  <c r="GE7" i="8" s="1"/>
  <c r="BW21" i="8"/>
  <c r="GT23" i="8"/>
  <c r="GY23" i="8" s="1"/>
  <c r="AY42" i="8"/>
  <c r="BF42" i="8" s="1"/>
  <c r="AM8" i="8"/>
  <c r="AT8" i="8" s="1"/>
  <c r="AA7" i="8"/>
  <c r="AH7" i="8" s="1"/>
  <c r="BW34" i="8"/>
  <c r="CD34" i="8" s="1"/>
  <c r="AY7" i="8"/>
  <c r="BF7" i="8" s="1"/>
  <c r="AA36" i="8"/>
  <c r="AY45" i="8"/>
  <c r="BF45" i="8" s="1"/>
  <c r="EQ27" i="8"/>
  <c r="EX27" i="8" s="1"/>
  <c r="FO19" i="8"/>
  <c r="FU19" i="8" s="1"/>
  <c r="GJ16" i="8"/>
  <c r="GO16" i="8" s="1"/>
  <c r="FO20" i="8"/>
  <c r="FU20" i="8" s="1"/>
  <c r="AY30" i="8"/>
  <c r="BF30" i="8" s="1"/>
  <c r="BB13" i="2"/>
  <c r="AG10" i="2"/>
  <c r="AL10" i="2" s="1"/>
  <c r="AN10" i="2" s="1"/>
  <c r="AI11" i="2"/>
  <c r="BB12" i="2"/>
  <c r="BB24" i="2"/>
  <c r="BB26" i="2"/>
  <c r="ES30" i="2"/>
  <c r="X10" i="1"/>
  <c r="EQ6" i="2"/>
  <c r="EV6" i="2" s="1"/>
  <c r="EX6" i="2" s="1"/>
  <c r="GC9" i="2"/>
  <c r="GG9" i="2" s="1"/>
  <c r="GI9" i="2" s="1"/>
  <c r="GC10" i="2"/>
  <c r="GG10" i="2" s="1"/>
  <c r="GI10" i="2" s="1"/>
  <c r="EQ11" i="2"/>
  <c r="EV11" i="2" s="1"/>
  <c r="EX11" i="2" s="1"/>
  <c r="AI12" i="2"/>
  <c r="BU13" i="2"/>
  <c r="FL24" i="2"/>
  <c r="EQ28" i="2"/>
  <c r="EV28" i="2" s="1"/>
  <c r="EX28" i="2" s="1"/>
  <c r="DE35" i="2"/>
  <c r="DJ35" i="2" s="1"/>
  <c r="DL35" i="2" s="1"/>
  <c r="ES35" i="2"/>
  <c r="BU8" i="2"/>
  <c r="FL11" i="2"/>
  <c r="EQ12" i="2"/>
  <c r="EV12" i="2" s="1"/>
  <c r="EX12" i="2" s="1"/>
  <c r="AG11" i="2"/>
  <c r="AL11" i="2" s="1"/>
  <c r="AN11" i="2" s="1"/>
  <c r="FL20" i="2"/>
  <c r="BB32" i="2"/>
  <c r="EQ33" i="2"/>
  <c r="EV33" i="2" s="1"/>
  <c r="EX33" i="2" s="1"/>
  <c r="BB7" i="2"/>
  <c r="EQ7" i="2"/>
  <c r="EV7" i="2" s="1"/>
  <c r="EX7" i="2" s="1"/>
  <c r="BU14" i="2"/>
  <c r="ES17" i="2"/>
  <c r="AI18" i="2"/>
  <c r="AI19" i="2"/>
  <c r="BU24" i="2"/>
  <c r="DX27" i="2"/>
  <c r="EC27" i="2" s="1"/>
  <c r="EE27" i="2" s="1"/>
  <c r="DE28" i="2"/>
  <c r="DJ28" i="2" s="1"/>
  <c r="DL28" i="2" s="1"/>
  <c r="CL47" i="2"/>
  <c r="CQ47" i="2" s="1"/>
  <c r="CS47" i="2" s="1"/>
  <c r="BB56" i="2"/>
  <c r="BS64" i="2"/>
  <c r="BX64" i="2" s="1"/>
  <c r="BZ64" i="2" s="1"/>
  <c r="BU65" i="2"/>
  <c r="BB36" i="2"/>
  <c r="BU33" i="2"/>
  <c r="BB41" i="2"/>
  <c r="FL69" i="2"/>
  <c r="BB52" i="2"/>
  <c r="BB58" i="2"/>
  <c r="FL8" i="2"/>
  <c r="BB16" i="2"/>
  <c r="GC18" i="2"/>
  <c r="GG18" i="2" s="1"/>
  <c r="GI18" i="2" s="1"/>
  <c r="BB20" i="2"/>
  <c r="AI21" i="2"/>
  <c r="FL33" i="2"/>
  <c r="DE36" i="2"/>
  <c r="DJ36" i="2" s="1"/>
  <c r="DL36" i="2" s="1"/>
  <c r="AG49" i="2"/>
  <c r="AL49" i="2" s="1"/>
  <c r="AN49" i="2" s="1"/>
  <c r="FL41" i="2"/>
  <c r="BB48" i="2"/>
  <c r="AI7" i="2"/>
  <c r="DX20" i="2"/>
  <c r="EC20" i="2" s="1"/>
  <c r="EE20" i="2" s="1"/>
  <c r="DX10" i="2"/>
  <c r="EC10" i="2" s="1"/>
  <c r="EE10" i="2" s="1"/>
  <c r="ES7" i="2"/>
  <c r="BB9" i="2"/>
  <c r="DE10" i="2"/>
  <c r="DJ10" i="2" s="1"/>
  <c r="DL10" i="2" s="1"/>
  <c r="FL19" i="2"/>
  <c r="BB31" i="2"/>
  <c r="FL31" i="2"/>
  <c r="M10" i="1"/>
  <c r="BU15" i="2"/>
  <c r="FL16" i="2"/>
  <c r="EQ18" i="2"/>
  <c r="EV18" i="2" s="1"/>
  <c r="EX18" i="2" s="1"/>
  <c r="BB22" i="2"/>
  <c r="GC25" i="2"/>
  <c r="GG25" i="2" s="1"/>
  <c r="GI25" i="2" s="1"/>
  <c r="AI26" i="2"/>
  <c r="GC26" i="2"/>
  <c r="GG26" i="2" s="1"/>
  <c r="GI26" i="2" s="1"/>
  <c r="BU31" i="2"/>
  <c r="FL35" i="2"/>
  <c r="FL37" i="2"/>
  <c r="FL61" i="2"/>
  <c r="GV89" i="2"/>
  <c r="GZ89" i="2" s="1"/>
  <c r="HB89" i="2" s="1"/>
  <c r="EP8" i="2"/>
  <c r="EQ8" i="2" s="1"/>
  <c r="EV8" i="2" s="1"/>
  <c r="EX8" i="2" s="1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GV31" i="2" s="1"/>
  <c r="GZ31" i="2" s="1"/>
  <c r="HB31" i="2" s="1"/>
  <c r="FH32" i="2"/>
  <c r="FJ32" i="2" s="1"/>
  <c r="FO32" i="2" s="1"/>
  <c r="FQ32" i="2" s="1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G44" i="2" s="1"/>
  <c r="AL44" i="2" s="1"/>
  <c r="AN44" i="2" s="1"/>
  <c r="AE52" i="2"/>
  <c r="AG52" i="2" s="1"/>
  <c r="AL52" i="2" s="1"/>
  <c r="AN52" i="2" s="1"/>
  <c r="FL59" i="2"/>
  <c r="BS62" i="2"/>
  <c r="BX62" i="2" s="1"/>
  <c r="BZ62" i="2" s="1"/>
  <c r="DY71" i="2"/>
  <c r="DZ71" i="2" s="1"/>
  <c r="DW71" i="2"/>
  <c r="I13" i="1"/>
  <c r="I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AZ14" i="2" s="1"/>
  <c r="BE14" i="2" s="1"/>
  <c r="BG14" i="2" s="1"/>
  <c r="GB15" i="2"/>
  <c r="AE16" i="2"/>
  <c r="HM16" i="2"/>
  <c r="HO16" i="2" s="1"/>
  <c r="HS16" i="2" s="1"/>
  <c r="HU16" i="2" s="1"/>
  <c r="EP17" i="2"/>
  <c r="EQ17" i="2" s="1"/>
  <c r="EV17" i="2" s="1"/>
  <c r="EX17" i="2" s="1"/>
  <c r="AX22" i="2"/>
  <c r="EP25" i="2"/>
  <c r="EQ25" i="2" s="1"/>
  <c r="EV25" i="2" s="1"/>
  <c r="EX25" i="2" s="1"/>
  <c r="CN26" i="2"/>
  <c r="DD28" i="2"/>
  <c r="DF28" i="2"/>
  <c r="DG28" i="2" s="1"/>
  <c r="GA28" i="2"/>
  <c r="GC28" i="2" s="1"/>
  <c r="GG28" i="2" s="1"/>
  <c r="GI28" i="2" s="1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BU56" i="2"/>
  <c r="M61" i="2"/>
  <c r="CN63" i="2"/>
  <c r="CN65" i="2"/>
  <c r="M68" i="2"/>
  <c r="GU68" i="2"/>
  <c r="AE73" i="2"/>
  <c r="HN82" i="2"/>
  <c r="GU83" i="2"/>
  <c r="AI84" i="2"/>
  <c r="P85" i="2"/>
  <c r="HN97" i="2"/>
  <c r="GU101" i="2"/>
  <c r="H3" i="1"/>
  <c r="J3" i="1" s="1"/>
  <c r="I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ES11" i="2" s="1"/>
  <c r="GW11" i="2"/>
  <c r="GT11" i="2"/>
  <c r="GV11" i="2" s="1"/>
  <c r="GZ11" i="2" s="1"/>
  <c r="HB11" i="2" s="1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BU27" i="2"/>
  <c r="AE29" i="2"/>
  <c r="AY30" i="2"/>
  <c r="DF30" i="2"/>
  <c r="DG30" i="2" s="1"/>
  <c r="AX31" i="2"/>
  <c r="AZ31" i="2" s="1"/>
  <c r="BE31" i="2" s="1"/>
  <c r="BG31" i="2" s="1"/>
  <c r="AX32" i="2"/>
  <c r="AZ32" i="2" s="1"/>
  <c r="BE32" i="2" s="1"/>
  <c r="BG32" i="2" s="1"/>
  <c r="HM32" i="2"/>
  <c r="AI36" i="2"/>
  <c r="BU37" i="2"/>
  <c r="HM37" i="2"/>
  <c r="HM38" i="2"/>
  <c r="AY39" i="2"/>
  <c r="DZ41" i="2"/>
  <c r="GU42" i="2"/>
  <c r="DZ44" i="2"/>
  <c r="AE58" i="2"/>
  <c r="DY61" i="2"/>
  <c r="DZ61" i="2" s="1"/>
  <c r="DW61" i="2"/>
  <c r="EQ64" i="2"/>
  <c r="EV64" i="2" s="1"/>
  <c r="EX64" i="2" s="1"/>
  <c r="GA71" i="2"/>
  <c r="GC71" i="2" s="1"/>
  <c r="GG71" i="2" s="1"/>
  <c r="GI71" i="2" s="1"/>
  <c r="P90" i="2"/>
  <c r="EC9" i="5"/>
  <c r="EH9" i="5" s="1"/>
  <c r="EJ9" i="5" s="1"/>
  <c r="I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BU30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AG37" i="2" s="1"/>
  <c r="AL37" i="2" s="1"/>
  <c r="AN37" i="2" s="1"/>
  <c r="DW37" i="2"/>
  <c r="DX37" i="2" s="1"/>
  <c r="EC37" i="2" s="1"/>
  <c r="EE37" i="2" s="1"/>
  <c r="P39" i="2"/>
  <c r="HN40" i="2"/>
  <c r="GU41" i="2"/>
  <c r="AE42" i="2"/>
  <c r="AY42" i="2"/>
  <c r="BU43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BS47" i="2" s="1"/>
  <c r="BX47" i="2" s="1"/>
  <c r="BZ47" i="2" s="1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EQ50" i="2" s="1"/>
  <c r="EV50" i="2" s="1"/>
  <c r="EX50" i="2" s="1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CL56" i="2"/>
  <c r="CQ56" i="2" s="1"/>
  <c r="CS56" i="2" s="1"/>
  <c r="DG56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HO72" i="2" s="1"/>
  <c r="HS72" i="2" s="1"/>
  <c r="HU72" i="2" s="1"/>
  <c r="P77" i="2"/>
  <c r="CN78" i="2"/>
  <c r="DZ79" i="2"/>
  <c r="GA81" i="2"/>
  <c r="AX83" i="2"/>
  <c r="GB83" i="2"/>
  <c r="GD85" i="2"/>
  <c r="GA85" i="2"/>
  <c r="GC85" i="2" s="1"/>
  <c r="GG85" i="2" s="1"/>
  <c r="GI85" i="2" s="1"/>
  <c r="GU88" i="2"/>
  <c r="BQ92" i="2"/>
  <c r="BS92" i="2" s="1"/>
  <c r="BX92" i="2" s="1"/>
  <c r="BZ92" i="2" s="1"/>
  <c r="GA98" i="2"/>
  <c r="HP99" i="2"/>
  <c r="HN99" i="2"/>
  <c r="AE102" i="2"/>
  <c r="AG102" i="2" s="1"/>
  <c r="AL102" i="2" s="1"/>
  <c r="AN102" i="2" s="1"/>
  <c r="M109" i="2"/>
  <c r="O109" i="2" s="1"/>
  <c r="S109" i="2" s="1"/>
  <c r="U109" i="2" s="1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FQ51" i="5"/>
  <c r="I8" i="1"/>
  <c r="I7" i="1"/>
  <c r="Q6" i="1"/>
  <c r="K6" i="1" s="1"/>
  <c r="AC6" i="1"/>
  <c r="P6" i="2"/>
  <c r="AH6" i="2"/>
  <c r="AI31" i="2" s="1"/>
  <c r="AY6" i="2"/>
  <c r="AZ6" i="2" s="1"/>
  <c r="BE6" i="2" s="1"/>
  <c r="BG6" i="2" s="1"/>
  <c r="CJ108" i="2"/>
  <c r="CL108" i="2" s="1"/>
  <c r="CQ108" i="2" s="1"/>
  <c r="CS108" i="2" s="1"/>
  <c r="CJ106" i="2"/>
  <c r="CJ104" i="2"/>
  <c r="CL104" i="2" s="1"/>
  <c r="CQ104" i="2" s="1"/>
  <c r="CS104" i="2" s="1"/>
  <c r="CJ96" i="2"/>
  <c r="CJ113" i="2"/>
  <c r="CJ71" i="2"/>
  <c r="CJ90" i="2"/>
  <c r="CL90" i="2" s="1"/>
  <c r="CQ90" i="2" s="1"/>
  <c r="CS90" i="2" s="1"/>
  <c r="CJ87" i="2"/>
  <c r="CJ81" i="2"/>
  <c r="CJ73" i="2"/>
  <c r="CL73" i="2" s="1"/>
  <c r="CQ73" i="2" s="1"/>
  <c r="CS73" i="2" s="1"/>
  <c r="CJ70" i="2"/>
  <c r="CL70" i="2" s="1"/>
  <c r="CQ70" i="2" s="1"/>
  <c r="CS70" i="2" s="1"/>
  <c r="CJ69" i="2"/>
  <c r="CJ109" i="2"/>
  <c r="CJ105" i="2"/>
  <c r="CJ83" i="2"/>
  <c r="CJ75" i="2"/>
  <c r="CJ68" i="2"/>
  <c r="CJ66" i="2"/>
  <c r="CL66" i="2" s="1"/>
  <c r="CQ66" i="2" s="1"/>
  <c r="CS66" i="2" s="1"/>
  <c r="CJ64" i="2"/>
  <c r="CL64" i="2" s="1"/>
  <c r="CQ64" i="2" s="1"/>
  <c r="CS64" i="2" s="1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L98" i="2" s="1"/>
  <c r="CQ98" i="2" s="1"/>
  <c r="CS98" i="2" s="1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AZ9" i="2" s="1"/>
  <c r="BE9" i="2" s="1"/>
  <c r="BG9" i="2" s="1"/>
  <c r="GD9" i="2"/>
  <c r="AF10" i="2"/>
  <c r="FK10" i="2"/>
  <c r="FL10" i="2" s="1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AZ17" i="2" s="1"/>
  <c r="BE17" i="2" s="1"/>
  <c r="BG17" i="2" s="1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FI20" i="2"/>
  <c r="HN20" i="2"/>
  <c r="CM21" i="2"/>
  <c r="CN21" i="2" s="1"/>
  <c r="ER21" i="2"/>
  <c r="GW21" i="2"/>
  <c r="GT21" i="2"/>
  <c r="GV21" i="2" s="1"/>
  <c r="GZ21" i="2" s="1"/>
  <c r="HB21" i="2" s="1"/>
  <c r="DC22" i="2"/>
  <c r="DE22" i="2" s="1"/>
  <c r="DJ22" i="2" s="1"/>
  <c r="DL22" i="2" s="1"/>
  <c r="FH22" i="2"/>
  <c r="BA23" i="2"/>
  <c r="BB23" i="2" s="1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FJ29" i="2" s="1"/>
  <c r="FO29" i="2" s="1"/>
  <c r="FQ29" i="2" s="1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BB33" i="2" s="1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HO34" i="2" s="1"/>
  <c r="HS34" i="2" s="1"/>
  <c r="HU34" i="2" s="1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CL37" i="2" s="1"/>
  <c r="CQ37" i="2" s="1"/>
  <c r="CS37" i="2" s="1"/>
  <c r="DF37" i="2"/>
  <c r="DG37" i="2" s="1"/>
  <c r="GB37" i="2"/>
  <c r="GA39" i="2"/>
  <c r="AE40" i="2"/>
  <c r="GW40" i="2"/>
  <c r="GT40" i="2"/>
  <c r="P41" i="2"/>
  <c r="CJ41" i="2"/>
  <c r="CL41" i="2" s="1"/>
  <c r="CQ41" i="2" s="1"/>
  <c r="CS41" i="2" s="1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AG48" i="2" s="1"/>
  <c r="AL48" i="2" s="1"/>
  <c r="AN48" i="2" s="1"/>
  <c r="EQ48" i="2"/>
  <c r="EV48" i="2" s="1"/>
  <c r="EX48" i="2" s="1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BU64" i="2" s="1"/>
  <c r="DC65" i="2"/>
  <c r="DE65" i="2" s="1"/>
  <c r="DJ65" i="2" s="1"/>
  <c r="DL65" i="2" s="1"/>
  <c r="FH65" i="2"/>
  <c r="FJ65" i="2" s="1"/>
  <c r="FO65" i="2" s="1"/>
  <c r="FQ65" i="2" s="1"/>
  <c r="AF67" i="2"/>
  <c r="FH68" i="2"/>
  <c r="EP71" i="2"/>
  <c r="BA74" i="2"/>
  <c r="BB74" i="2" s="1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G101" i="2" s="1"/>
  <c r="AL101" i="2" s="1"/>
  <c r="AN101" i="2" s="1"/>
  <c r="AE99" i="2"/>
  <c r="AE93" i="2"/>
  <c r="AG93" i="2" s="1"/>
  <c r="AL93" i="2" s="1"/>
  <c r="AN93" i="2" s="1"/>
  <c r="AE91" i="2"/>
  <c r="AG91" i="2" s="1"/>
  <c r="AL91" i="2" s="1"/>
  <c r="AN91" i="2" s="1"/>
  <c r="AE97" i="2"/>
  <c r="AG97" i="2" s="1"/>
  <c r="AL97" i="2" s="1"/>
  <c r="AN97" i="2" s="1"/>
  <c r="AE107" i="2"/>
  <c r="AE6" i="2"/>
  <c r="AE109" i="2"/>
  <c r="AE103" i="2"/>
  <c r="AG103" i="2" s="1"/>
  <c r="AL103" i="2" s="1"/>
  <c r="AN103" i="2" s="1"/>
  <c r="AE98" i="2"/>
  <c r="AE78" i="2"/>
  <c r="AE66" i="2"/>
  <c r="AG66" i="2" s="1"/>
  <c r="AL66" i="2" s="1"/>
  <c r="AN66" i="2" s="1"/>
  <c r="AE64" i="2"/>
  <c r="AG64" i="2" s="1"/>
  <c r="AL64" i="2" s="1"/>
  <c r="AN64" i="2" s="1"/>
  <c r="AE62" i="2"/>
  <c r="AE60" i="2"/>
  <c r="AE96" i="2"/>
  <c r="AE88" i="2"/>
  <c r="AG88" i="2" s="1"/>
  <c r="AL88" i="2" s="1"/>
  <c r="AN88" i="2" s="1"/>
  <c r="AE75" i="2"/>
  <c r="AE94" i="2"/>
  <c r="AE83" i="2"/>
  <c r="AG83" i="2" s="1"/>
  <c r="AL83" i="2" s="1"/>
  <c r="AN83" i="2" s="1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P67" i="2"/>
  <c r="ER6" i="2"/>
  <c r="ES70" i="2" s="1"/>
  <c r="BU9" i="2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FJ58" i="2" s="1"/>
  <c r="FO58" i="2" s="1"/>
  <c r="FQ58" i="2" s="1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J9" i="1"/>
  <c r="AX100" i="2"/>
  <c r="AX105" i="2"/>
  <c r="AZ105" i="2" s="1"/>
  <c r="BE105" i="2" s="1"/>
  <c r="BG105" i="2" s="1"/>
  <c r="AX78" i="2"/>
  <c r="AX107" i="2"/>
  <c r="AX101" i="2"/>
  <c r="AZ101" i="2" s="1"/>
  <c r="BE101" i="2" s="1"/>
  <c r="BG101" i="2" s="1"/>
  <c r="AX90" i="2"/>
  <c r="AZ90" i="2" s="1"/>
  <c r="BE90" i="2" s="1"/>
  <c r="BG90" i="2" s="1"/>
  <c r="AX86" i="2"/>
  <c r="AX79" i="2"/>
  <c r="AX103" i="2"/>
  <c r="AX89" i="2"/>
  <c r="AZ89" i="2" s="1"/>
  <c r="BE89" i="2" s="1"/>
  <c r="BG89" i="2" s="1"/>
  <c r="AX84" i="2"/>
  <c r="AX82" i="2"/>
  <c r="AX93" i="2"/>
  <c r="AZ93" i="2" s="1"/>
  <c r="BE93" i="2" s="1"/>
  <c r="BG93" i="2" s="1"/>
  <c r="AX91" i="2"/>
  <c r="AZ91" i="2" s="1"/>
  <c r="BE91" i="2" s="1"/>
  <c r="BG91" i="2" s="1"/>
  <c r="AX99" i="2"/>
  <c r="AX66" i="2"/>
  <c r="AX60" i="2"/>
  <c r="AX76" i="2"/>
  <c r="AZ76" i="2" s="1"/>
  <c r="BE76" i="2" s="1"/>
  <c r="BG76" i="2" s="1"/>
  <c r="DG6" i="2"/>
  <c r="DG69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U102" i="2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FJ19" i="2" s="1"/>
  <c r="FO19" i="2" s="1"/>
  <c r="FQ19" i="2" s="1"/>
  <c r="P22" i="2"/>
  <c r="ER28" i="2"/>
  <c r="EP28" i="2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AZ39" i="2" s="1"/>
  <c r="BE39" i="2" s="1"/>
  <c r="BG39" i="2" s="1"/>
  <c r="GU39" i="2"/>
  <c r="AX40" i="2"/>
  <c r="BA40" i="2"/>
  <c r="BB40" i="2" s="1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O52" i="2" s="1"/>
  <c r="S52" i="2" s="1"/>
  <c r="U52" i="2" s="1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AG70" i="2" s="1"/>
  <c r="AL70" i="2" s="1"/>
  <c r="AN70" i="2" s="1"/>
  <c r="EP70" i="2"/>
  <c r="HM73" i="2"/>
  <c r="HN74" i="2"/>
  <c r="DX77" i="2"/>
  <c r="EC77" i="2" s="1"/>
  <c r="EE77" i="2" s="1"/>
  <c r="AE79" i="2"/>
  <c r="AH79" i="2"/>
  <c r="CL82" i="2"/>
  <c r="CQ82" i="2" s="1"/>
  <c r="CS82" i="2" s="1"/>
  <c r="AI93" i="2"/>
  <c r="LX15" i="5"/>
  <c r="LU15" i="5"/>
  <c r="LW15" i="5" s="1"/>
  <c r="MA15" i="5" s="1"/>
  <c r="MC15" i="5" s="1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Z37" i="2" s="1"/>
  <c r="BE37" i="2" s="1"/>
  <c r="BG37" i="2" s="1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DZ52" i="2"/>
  <c r="ES58" i="2"/>
  <c r="DX59" i="2"/>
  <c r="EC59" i="2" s="1"/>
  <c r="EE59" i="2" s="1"/>
  <c r="AX62" i="2"/>
  <c r="AZ62" i="2" s="1"/>
  <c r="BE62" i="2" s="1"/>
  <c r="BG62" i="2" s="1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S108" i="2" s="1"/>
  <c r="BX108" i="2" s="1"/>
  <c r="BZ108" i="2" s="1"/>
  <c r="BQ106" i="2"/>
  <c r="BS106" i="2" s="1"/>
  <c r="BX106" i="2" s="1"/>
  <c r="BZ106" i="2" s="1"/>
  <c r="BQ104" i="2"/>
  <c r="BS104" i="2" s="1"/>
  <c r="BX104" i="2" s="1"/>
  <c r="BZ104" i="2" s="1"/>
  <c r="BQ102" i="2"/>
  <c r="BQ98" i="2"/>
  <c r="BS98" i="2" s="1"/>
  <c r="BX98" i="2" s="1"/>
  <c r="BZ98" i="2" s="1"/>
  <c r="BQ117" i="2"/>
  <c r="BQ116" i="2"/>
  <c r="BS116" i="2" s="1"/>
  <c r="BX116" i="2" s="1"/>
  <c r="BZ116" i="2" s="1"/>
  <c r="BQ94" i="2"/>
  <c r="BS94" i="2" s="1"/>
  <c r="BX94" i="2" s="1"/>
  <c r="BZ94" i="2" s="1"/>
  <c r="BQ86" i="2"/>
  <c r="BS86" i="2" s="1"/>
  <c r="BX86" i="2" s="1"/>
  <c r="BZ86" i="2" s="1"/>
  <c r="BQ79" i="2"/>
  <c r="BQ112" i="2"/>
  <c r="BS112" i="2" s="1"/>
  <c r="BX112" i="2" s="1"/>
  <c r="BZ112" i="2" s="1"/>
  <c r="BQ105" i="2"/>
  <c r="BQ80" i="2"/>
  <c r="BQ72" i="2"/>
  <c r="BQ71" i="2"/>
  <c r="BQ67" i="2"/>
  <c r="BQ65" i="2"/>
  <c r="BS65" i="2" s="1"/>
  <c r="BX65" i="2" s="1"/>
  <c r="BZ65" i="2" s="1"/>
  <c r="BQ63" i="2"/>
  <c r="BS63" i="2" s="1"/>
  <c r="BX63" i="2" s="1"/>
  <c r="BZ63" i="2" s="1"/>
  <c r="BQ61" i="2"/>
  <c r="BS61" i="2" s="1"/>
  <c r="BX61" i="2" s="1"/>
  <c r="BZ61" i="2" s="1"/>
  <c r="BQ59" i="2"/>
  <c r="BQ109" i="2"/>
  <c r="BQ107" i="2"/>
  <c r="BQ84" i="2"/>
  <c r="BS84" i="2" s="1"/>
  <c r="BX84" i="2" s="1"/>
  <c r="BZ84" i="2" s="1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S44" i="2" s="1"/>
  <c r="BX44" i="2" s="1"/>
  <c r="BZ44" i="2" s="1"/>
  <c r="BQ85" i="2"/>
  <c r="BS85" i="2" s="1"/>
  <c r="BX85" i="2" s="1"/>
  <c r="BZ85" i="2" s="1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GV20" i="2" s="1"/>
  <c r="GZ20" i="2" s="1"/>
  <c r="HB20" i="2" s="1"/>
  <c r="AX24" i="2"/>
  <c r="AZ24" i="2" s="1"/>
  <c r="BE24" i="2" s="1"/>
  <c r="BG24" i="2" s="1"/>
  <c r="FK25" i="2"/>
  <c r="FL25" i="2" s="1"/>
  <c r="HM26" i="2"/>
  <c r="BU29" i="2"/>
  <c r="P32" i="2"/>
  <c r="BQ33" i="2"/>
  <c r="BS33" i="2" s="1"/>
  <c r="BX33" i="2" s="1"/>
  <c r="BZ33" i="2" s="1"/>
  <c r="CM34" i="2"/>
  <c r="CN34" i="2" s="1"/>
  <c r="AX35" i="2"/>
  <c r="AZ35" i="2" s="1"/>
  <c r="BE35" i="2" s="1"/>
  <c r="BG35" i="2" s="1"/>
  <c r="GU35" i="2"/>
  <c r="HM36" i="2"/>
  <c r="CK37" i="2"/>
  <c r="CM37" i="2"/>
  <c r="CN37" i="2" s="1"/>
  <c r="EP37" i="2"/>
  <c r="EQ37" i="2" s="1"/>
  <c r="EV37" i="2" s="1"/>
  <c r="EX37" i="2" s="1"/>
  <c r="GA37" i="2"/>
  <c r="GC37" i="2" s="1"/>
  <c r="GG37" i="2" s="1"/>
  <c r="GI37" i="2" s="1"/>
  <c r="P38" i="2"/>
  <c r="BU38" i="2"/>
  <c r="FH39" i="2"/>
  <c r="AY40" i="2"/>
  <c r="CL48" i="2"/>
  <c r="CQ48" i="2" s="1"/>
  <c r="CS48" i="2" s="1"/>
  <c r="BA80" i="2"/>
  <c r="AX80" i="2"/>
  <c r="AZ80" i="2" s="1"/>
  <c r="BE80" i="2" s="1"/>
  <c r="BG80" i="2" s="1"/>
  <c r="Q4" i="1"/>
  <c r="K4" i="1" s="1"/>
  <c r="AC4" i="1"/>
  <c r="I14" i="1"/>
  <c r="BA6" i="2"/>
  <c r="BB19" i="2" s="1"/>
  <c r="DC70" i="2"/>
  <c r="DC87" i="2"/>
  <c r="DE87" i="2" s="1"/>
  <c r="DJ87" i="2" s="1"/>
  <c r="DL87" i="2" s="1"/>
  <c r="DC69" i="2"/>
  <c r="DC66" i="2"/>
  <c r="DC64" i="2"/>
  <c r="DE64" i="2" s="1"/>
  <c r="DJ64" i="2" s="1"/>
  <c r="DL64" i="2" s="1"/>
  <c r="DC62" i="2"/>
  <c r="DE62" i="2" s="1"/>
  <c r="DJ62" i="2" s="1"/>
  <c r="DL62" i="2" s="1"/>
  <c r="DC60" i="2"/>
  <c r="DC58" i="2"/>
  <c r="DC57" i="2"/>
  <c r="DC56" i="2"/>
  <c r="DE56" i="2" s="1"/>
  <c r="DJ56" i="2" s="1"/>
  <c r="DL56" i="2" s="1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E43" i="2" s="1"/>
  <c r="DJ43" i="2" s="1"/>
  <c r="DL43" i="2" s="1"/>
  <c r="DC68" i="2"/>
  <c r="DC84" i="2"/>
  <c r="DC76" i="2"/>
  <c r="DC71" i="2"/>
  <c r="DC85" i="2"/>
  <c r="DE85" i="2" s="1"/>
  <c r="DJ85" i="2" s="1"/>
  <c r="DL85" i="2" s="1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E38" i="2" s="1"/>
  <c r="DJ38" i="2" s="1"/>
  <c r="DL38" i="2" s="1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AZ18" i="2" s="1"/>
  <c r="BE18" i="2" s="1"/>
  <c r="BG18" i="2" s="1"/>
  <c r="GD18" i="2"/>
  <c r="HP18" i="2"/>
  <c r="AF19" i="2"/>
  <c r="AG19" i="2" s="1"/>
  <c r="AL19" i="2" s="1"/>
  <c r="AN19" i="2" s="1"/>
  <c r="AE20" i="2"/>
  <c r="AG20" i="2" s="1"/>
  <c r="AL20" i="2" s="1"/>
  <c r="AN20" i="2" s="1"/>
  <c r="GA20" i="2"/>
  <c r="GU20" i="2"/>
  <c r="HM20" i="2"/>
  <c r="DF21" i="2"/>
  <c r="DG21" i="2" s="1"/>
  <c r="DW21" i="2"/>
  <c r="DX21" i="2" s="1"/>
  <c r="EC21" i="2" s="1"/>
  <c r="EE21" i="2" s="1"/>
  <c r="EP21" i="2"/>
  <c r="EQ21" i="2" s="1"/>
  <c r="EV21" i="2" s="1"/>
  <c r="EX21" i="2" s="1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FJ23" i="2" s="1"/>
  <c r="FO23" i="2" s="1"/>
  <c r="FQ23" i="2" s="1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FI33" i="2"/>
  <c r="GA33" i="2"/>
  <c r="GC33" i="2" s="1"/>
  <c r="GG33" i="2" s="1"/>
  <c r="GI33" i="2" s="1"/>
  <c r="P34" i="2"/>
  <c r="BU34" i="2"/>
  <c r="HP34" i="2"/>
  <c r="P35" i="2"/>
  <c r="FH35" i="2"/>
  <c r="FJ35" i="2" s="1"/>
  <c r="FO35" i="2" s="1"/>
  <c r="FQ35" i="2" s="1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BB37" i="2" s="1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BU52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AZ55" i="2" s="1"/>
  <c r="BE55" i="2" s="1"/>
  <c r="BG55" i="2" s="1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Q65" i="2" s="1"/>
  <c r="EV65" i="2" s="1"/>
  <c r="EX65" i="2" s="1"/>
  <c r="ER65" i="2"/>
  <c r="ES65" i="2" s="1"/>
  <c r="FL65" i="2"/>
  <c r="BB66" i="2"/>
  <c r="EQ66" i="2"/>
  <c r="EV66" i="2" s="1"/>
  <c r="EX66" i="2" s="1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GV71" i="2" s="1"/>
  <c r="GZ71" i="2" s="1"/>
  <c r="HB71" i="2" s="1"/>
  <c r="AX74" i="2"/>
  <c r="AX75" i="2"/>
  <c r="DV75" i="2"/>
  <c r="DX75" i="2" s="1"/>
  <c r="EC75" i="2" s="1"/>
  <c r="EE75" i="2" s="1"/>
  <c r="DY75" i="2"/>
  <c r="DZ75" i="2" s="1"/>
  <c r="DG80" i="2"/>
  <c r="GD80" i="2"/>
  <c r="GA80" i="2"/>
  <c r="GC80" i="2" s="1"/>
  <c r="GG80" i="2" s="1"/>
  <c r="GI80" i="2" s="1"/>
  <c r="HN81" i="2"/>
  <c r="BT82" i="2"/>
  <c r="BR82" i="2"/>
  <c r="GU82" i="2"/>
  <c r="GV82" i="2" s="1"/>
  <c r="GZ82" i="2" s="1"/>
  <c r="HB82" i="2" s="1"/>
  <c r="P83" i="2"/>
  <c r="GB86" i="2"/>
  <c r="AX88" i="2"/>
  <c r="AZ88" i="2" s="1"/>
  <c r="BE88" i="2" s="1"/>
  <c r="BG88" i="2" s="1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74" i="5"/>
  <c r="EE39" i="5"/>
  <c r="EE43" i="5"/>
  <c r="EE47" i="5"/>
  <c r="EE35" i="5"/>
  <c r="EE12" i="5"/>
  <c r="EE14" i="5"/>
  <c r="EE10" i="5"/>
  <c r="EE6" i="5"/>
  <c r="JV7" i="5"/>
  <c r="JS7" i="5"/>
  <c r="JU7" i="5" s="1"/>
  <c r="JY7" i="5" s="1"/>
  <c r="KA7" i="5" s="1"/>
  <c r="AM8" i="5"/>
  <c r="AN8" i="5" s="1"/>
  <c r="AK8" i="5"/>
  <c r="FT13" i="5"/>
  <c r="FV13" i="5" s="1"/>
  <c r="HU33" i="5"/>
  <c r="HW33" i="5" s="1"/>
  <c r="GA110" i="2"/>
  <c r="GA94" i="2"/>
  <c r="GC94" i="2" s="1"/>
  <c r="GG94" i="2" s="1"/>
  <c r="GI94" i="2" s="1"/>
  <c r="GA92" i="2"/>
  <c r="GA113" i="2"/>
  <c r="GC113" i="2" s="1"/>
  <c r="GG113" i="2" s="1"/>
  <c r="GI113" i="2" s="1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C75" i="2" s="1"/>
  <c r="GG75" i="2" s="1"/>
  <c r="GI75" i="2" s="1"/>
  <c r="GA66" i="2"/>
  <c r="GA64" i="2"/>
  <c r="GA62" i="2"/>
  <c r="GA60" i="2"/>
  <c r="GA58" i="2"/>
  <c r="GA114" i="2"/>
  <c r="GC114" i="2" s="1"/>
  <c r="GG114" i="2" s="1"/>
  <c r="GI114" i="2" s="1"/>
  <c r="GA77" i="2"/>
  <c r="GC77" i="2" s="1"/>
  <c r="GG77" i="2" s="1"/>
  <c r="GI77" i="2" s="1"/>
  <c r="GA102" i="2"/>
  <c r="GC102" i="2" s="1"/>
  <c r="GG102" i="2" s="1"/>
  <c r="GI102" i="2" s="1"/>
  <c r="GA109" i="2"/>
  <c r="GA88" i="2"/>
  <c r="GA86" i="2"/>
  <c r="GA82" i="2"/>
  <c r="GA73" i="2"/>
  <c r="GA69" i="2"/>
  <c r="GC69" i="2" s="1"/>
  <c r="GG69" i="2" s="1"/>
  <c r="GI69" i="2" s="1"/>
  <c r="GA57" i="2"/>
  <c r="GC57" i="2" s="1"/>
  <c r="GG57" i="2" s="1"/>
  <c r="GI57" i="2" s="1"/>
  <c r="GA55" i="2"/>
  <c r="GC55" i="2" s="1"/>
  <c r="GG55" i="2" s="1"/>
  <c r="GI55" i="2" s="1"/>
  <c r="GA53" i="2"/>
  <c r="GA51" i="2"/>
  <c r="GA49" i="2"/>
  <c r="GC49" i="2" s="1"/>
  <c r="GG49" i="2" s="1"/>
  <c r="GI49" i="2" s="1"/>
  <c r="GA47" i="2"/>
  <c r="GA45" i="2"/>
  <c r="GA43" i="2"/>
  <c r="GA67" i="2"/>
  <c r="GC67" i="2" s="1"/>
  <c r="GG67" i="2" s="1"/>
  <c r="GI67" i="2" s="1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AG30" i="2" s="1"/>
  <c r="AL30" i="2" s="1"/>
  <c r="AN30" i="2" s="1"/>
  <c r="GW30" i="2"/>
  <c r="GT30" i="2"/>
  <c r="GV30" i="2" s="1"/>
  <c r="GZ30" i="2" s="1"/>
  <c r="HB30" i="2" s="1"/>
  <c r="ES34" i="2"/>
  <c r="AE36" i="2"/>
  <c r="GW39" i="2"/>
  <c r="GT39" i="2"/>
  <c r="GV39" i="2" s="1"/>
  <c r="GZ39" i="2" s="1"/>
  <c r="HB39" i="2" s="1"/>
  <c r="P71" i="2"/>
  <c r="BA72" i="2"/>
  <c r="BB72" i="2" s="1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FQ19" i="5" s="1"/>
  <c r="AE8" i="1"/>
  <c r="AE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HO31" i="2" s="1"/>
  <c r="HS31" i="2" s="1"/>
  <c r="HU31" i="2" s="1"/>
  <c r="AH33" i="2"/>
  <c r="EP34" i="2"/>
  <c r="EQ34" i="2" s="1"/>
  <c r="EV34" i="2" s="1"/>
  <c r="EX34" i="2" s="1"/>
  <c r="AF36" i="2"/>
  <c r="FH37" i="2"/>
  <c r="FJ37" i="2" s="1"/>
  <c r="FO37" i="2" s="1"/>
  <c r="FQ37" i="2" s="1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S52" i="2" s="1"/>
  <c r="EP52" i="2"/>
  <c r="EQ52" i="2" s="1"/>
  <c r="EV52" i="2" s="1"/>
  <c r="EX52" i="2" s="1"/>
  <c r="DG55" i="2"/>
  <c r="FK58" i="2"/>
  <c r="FL58" i="2" s="1"/>
  <c r="FI58" i="2"/>
  <c r="GD61" i="2"/>
  <c r="GA61" i="2"/>
  <c r="GC61" i="2" s="1"/>
  <c r="GG61" i="2" s="1"/>
  <c r="GI61" i="2" s="1"/>
  <c r="GU63" i="2"/>
  <c r="ER64" i="2"/>
  <c r="ES64" i="2" s="1"/>
  <c r="EP64" i="2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BU11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AG59" i="2" s="1"/>
  <c r="AL59" i="2" s="1"/>
  <c r="AN59" i="2" s="1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HO89" i="2" s="1"/>
  <c r="HS89" i="2" s="1"/>
  <c r="HU89" i="2" s="1"/>
  <c r="CQ23" i="5"/>
  <c r="CV23" i="5" s="1"/>
  <c r="CX23" i="5" s="1"/>
  <c r="BX71" i="5"/>
  <c r="CC71" i="5" s="1"/>
  <c r="CE71" i="5" s="1"/>
  <c r="DY7" i="2"/>
  <c r="DZ7" i="2" s="1"/>
  <c r="AH8" i="2"/>
  <c r="AI8" i="2" s="1"/>
  <c r="DZ9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BU28" i="2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DX40" i="2" s="1"/>
  <c r="EC40" i="2" s="1"/>
  <c r="EE40" i="2" s="1"/>
  <c r="DE80" i="2"/>
  <c r="DJ80" i="2" s="1"/>
  <c r="DL80" i="2" s="1"/>
  <c r="AC7" i="1"/>
  <c r="AC8" i="1"/>
  <c r="BQ6" i="2"/>
  <c r="BS6" i="2" s="1"/>
  <c r="BX6" i="2" s="1"/>
  <c r="BZ6" i="2" s="1"/>
  <c r="AE6" i="1"/>
  <c r="Q9" i="1"/>
  <c r="K9" i="1" s="1"/>
  <c r="I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BS7" i="2" s="1"/>
  <c r="BX7" i="2" s="1"/>
  <c r="BZ7" i="2" s="1"/>
  <c r="DC8" i="2"/>
  <c r="DE8" i="2" s="1"/>
  <c r="DJ8" i="2" s="1"/>
  <c r="DL8" i="2" s="1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AG21" i="2" s="1"/>
  <c r="AL21" i="2" s="1"/>
  <c r="AN21" i="2" s="1"/>
  <c r="GA21" i="2"/>
  <c r="GC21" i="2" s="1"/>
  <c r="GG21" i="2" s="1"/>
  <c r="GI21" i="2" s="1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AZ27" i="2" s="1"/>
  <c r="BE27" i="2" s="1"/>
  <c r="BG27" i="2" s="1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DZ39" i="2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FJ42" i="2" s="1"/>
  <c r="FO42" i="2" s="1"/>
  <c r="FQ42" i="2" s="1"/>
  <c r="P43" i="2"/>
  <c r="DD44" i="2"/>
  <c r="GB44" i="2"/>
  <c r="AE46" i="2"/>
  <c r="EQ46" i="2"/>
  <c r="EV46" i="2" s="1"/>
  <c r="EX46" i="2" s="1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EQ54" i="2"/>
  <c r="EV54" i="2" s="1"/>
  <c r="EX54" i="2" s="1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BB73" i="2" s="1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L112" i="2" s="1"/>
  <c r="CQ112" i="2" s="1"/>
  <c r="CS112" i="2" s="1"/>
  <c r="CN118" i="2"/>
  <c r="ED13" i="5"/>
  <c r="EE13" i="5" s="1"/>
  <c r="EB13" i="5"/>
  <c r="EC13" i="5" s="1"/>
  <c r="EH13" i="5" s="1"/>
  <c r="EJ13" i="5" s="1"/>
  <c r="FQ15" i="5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O63" i="2" s="1"/>
  <c r="S63" i="2" s="1"/>
  <c r="U63" i="2" s="1"/>
  <c r="P57" i="2"/>
  <c r="P55" i="2"/>
  <c r="P53" i="2"/>
  <c r="P51" i="2"/>
  <c r="P49" i="2"/>
  <c r="P47" i="2"/>
  <c r="P45" i="2"/>
  <c r="P84" i="2"/>
  <c r="M75" i="2"/>
  <c r="M69" i="2"/>
  <c r="O69" i="2" s="1"/>
  <c r="S69" i="2" s="1"/>
  <c r="U69" i="2" s="1"/>
  <c r="P68" i="2"/>
  <c r="M81" i="2"/>
  <c r="O81" i="2" s="1"/>
  <c r="S81" i="2" s="1"/>
  <c r="U81" i="2" s="1"/>
  <c r="M70" i="2"/>
  <c r="O70" i="2" s="1"/>
  <c r="S70" i="2" s="1"/>
  <c r="U70" i="2" s="1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O91" i="2" s="1"/>
  <c r="HS91" i="2" s="1"/>
  <c r="HU91" i="2" s="1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O76" i="2" s="1"/>
  <c r="HS76" i="2" s="1"/>
  <c r="HU76" i="2" s="1"/>
  <c r="HM75" i="2"/>
  <c r="HM57" i="2"/>
  <c r="HM56" i="2"/>
  <c r="HM55" i="2"/>
  <c r="HM54" i="2"/>
  <c r="HM53" i="2"/>
  <c r="HM52" i="2"/>
  <c r="HM51" i="2"/>
  <c r="HO51" i="2" s="1"/>
  <c r="HS51" i="2" s="1"/>
  <c r="HU51" i="2" s="1"/>
  <c r="HM50" i="2"/>
  <c r="HM49" i="2"/>
  <c r="HO49" i="2" s="1"/>
  <c r="HS49" i="2" s="1"/>
  <c r="HU49" i="2" s="1"/>
  <c r="HM48" i="2"/>
  <c r="HM47" i="2"/>
  <c r="HO47" i="2" s="1"/>
  <c r="HS47" i="2" s="1"/>
  <c r="HU47" i="2" s="1"/>
  <c r="HM46" i="2"/>
  <c r="HM45" i="2"/>
  <c r="HO45" i="2" s="1"/>
  <c r="HS45" i="2" s="1"/>
  <c r="HU45" i="2" s="1"/>
  <c r="HM44" i="2"/>
  <c r="HO44" i="2" s="1"/>
  <c r="HS44" i="2" s="1"/>
  <c r="HU44" i="2" s="1"/>
  <c r="HM43" i="2"/>
  <c r="HO43" i="2" s="1"/>
  <c r="HS43" i="2" s="1"/>
  <c r="HU43" i="2" s="1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O67" i="2" s="1"/>
  <c r="HS67" i="2" s="1"/>
  <c r="HU67" i="2" s="1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EQ16" i="2" s="1"/>
  <c r="EV16" i="2" s="1"/>
  <c r="EX16" i="2" s="1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L49" i="2"/>
  <c r="CQ49" i="2" s="1"/>
  <c r="CS49" i="2" s="1"/>
  <c r="CM60" i="2"/>
  <c r="CN60" i="2" s="1"/>
  <c r="CK60" i="2"/>
  <c r="N61" i="2"/>
  <c r="P61" i="2"/>
  <c r="BT76" i="2"/>
  <c r="BQ76" i="2"/>
  <c r="BS76" i="2" s="1"/>
  <c r="BX76" i="2" s="1"/>
  <c r="BZ76" i="2" s="1"/>
  <c r="AE80" i="2"/>
  <c r="I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BU26" i="2"/>
  <c r="GW26" i="2"/>
  <c r="GT26" i="2"/>
  <c r="GV26" i="2" s="1"/>
  <c r="GZ26" i="2" s="1"/>
  <c r="HB26" i="2" s="1"/>
  <c r="FH27" i="2"/>
  <c r="FJ27" i="2" s="1"/>
  <c r="FO27" i="2" s="1"/>
  <c r="FQ27" i="2" s="1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CN36" i="2"/>
  <c r="P37" i="2"/>
  <c r="M38" i="2"/>
  <c r="O38" i="2" s="1"/>
  <c r="S38" i="2" s="1"/>
  <c r="U38" i="2" s="1"/>
  <c r="CN38" i="2"/>
  <c r="AE41" i="2"/>
  <c r="ER41" i="2"/>
  <c r="ES41" i="2" s="1"/>
  <c r="EP41" i="2"/>
  <c r="EQ41" i="2" s="1"/>
  <c r="EV41" i="2" s="1"/>
  <c r="EX41" i="2" s="1"/>
  <c r="BB43" i="2"/>
  <c r="AF44" i="2"/>
  <c r="GB45" i="2"/>
  <c r="AE47" i="2"/>
  <c r="AG47" i="2" s="1"/>
  <c r="AL47" i="2" s="1"/>
  <c r="AN47" i="2" s="1"/>
  <c r="CM47" i="2"/>
  <c r="CN47" i="2" s="1"/>
  <c r="CK47" i="2"/>
  <c r="M49" i="2"/>
  <c r="O49" i="2" s="1"/>
  <c r="S49" i="2" s="1"/>
  <c r="U49" i="2" s="1"/>
  <c r="CL50" i="2"/>
  <c r="CQ50" i="2" s="1"/>
  <c r="CS50" i="2" s="1"/>
  <c r="BB53" i="2"/>
  <c r="GB53" i="2"/>
  <c r="FI56" i="2"/>
  <c r="M57" i="2"/>
  <c r="O57" i="2" s="1"/>
  <c r="S57" i="2" s="1"/>
  <c r="U57" i="2" s="1"/>
  <c r="GW57" i="2"/>
  <c r="GT57" i="2"/>
  <c r="DX61" i="2"/>
  <c r="EC61" i="2" s="1"/>
  <c r="EE61" i="2" s="1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T10" i="5"/>
  <c r="X10" i="5"/>
  <c r="Z10" i="5" s="1"/>
  <c r="EC23" i="5"/>
  <c r="EH23" i="5" s="1"/>
  <c r="EJ23" i="5" s="1"/>
  <c r="FI6" i="2"/>
  <c r="DG7" i="2"/>
  <c r="FK7" i="2"/>
  <c r="FL7" i="2" s="1"/>
  <c r="DW10" i="2"/>
  <c r="CN11" i="2"/>
  <c r="FH12" i="2"/>
  <c r="FJ12" i="2" s="1"/>
  <c r="FO12" i="2" s="1"/>
  <c r="FQ12" i="2" s="1"/>
  <c r="EP18" i="2"/>
  <c r="BU19" i="2"/>
  <c r="GW19" i="2"/>
  <c r="GT19" i="2"/>
  <c r="GV19" i="2" s="1"/>
  <c r="GZ19" i="2" s="1"/>
  <c r="HB19" i="2" s="1"/>
  <c r="HM25" i="2"/>
  <c r="HO25" i="2" s="1"/>
  <c r="HS25" i="2" s="1"/>
  <c r="HU25" i="2" s="1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GV63" i="2" s="1"/>
  <c r="GZ63" i="2" s="1"/>
  <c r="HB63" i="2" s="1"/>
  <c r="AX65" i="2"/>
  <c r="AZ65" i="2" s="1"/>
  <c r="BE65" i="2" s="1"/>
  <c r="BG65" i="2" s="1"/>
  <c r="GA65" i="2"/>
  <c r="M71" i="2"/>
  <c r="O71" i="2" s="1"/>
  <c r="S71" i="2" s="1"/>
  <c r="U71" i="2" s="1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I20" i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E4" i="1"/>
  <c r="AE9" i="1" s="1"/>
  <c r="AD10" i="1" s="1"/>
  <c r="I16" i="1"/>
  <c r="BT6" i="2"/>
  <c r="BU35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X72" i="2" s="1"/>
  <c r="EC72" i="2" s="1"/>
  <c r="EE72" i="2" s="1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ES8" i="2" s="1"/>
  <c r="GW8" i="2"/>
  <c r="GT8" i="2"/>
  <c r="GV8" i="2" s="1"/>
  <c r="GZ8" i="2" s="1"/>
  <c r="HB8" i="2" s="1"/>
  <c r="DC9" i="2"/>
  <c r="DE9" i="2" s="1"/>
  <c r="DJ9" i="2" s="1"/>
  <c r="DL9" i="2" s="1"/>
  <c r="FH9" i="2"/>
  <c r="FJ9" i="2" s="1"/>
  <c r="FO9" i="2" s="1"/>
  <c r="FQ9" i="2" s="1"/>
  <c r="DD10" i="2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ES24" i="2" s="1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V28" i="2" s="1"/>
  <c r="GZ28" i="2" s="1"/>
  <c r="HB28" i="2" s="1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F36" i="2"/>
  <c r="DG36" i="2" s="1"/>
  <c r="EP38" i="2"/>
  <c r="EQ38" i="2" s="1"/>
  <c r="EV38" i="2" s="1"/>
  <c r="EX38" i="2" s="1"/>
  <c r="DC39" i="2"/>
  <c r="DE39" i="2" s="1"/>
  <c r="DJ39" i="2" s="1"/>
  <c r="DL39" i="2" s="1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GV43" i="2" s="1"/>
  <c r="GZ43" i="2" s="1"/>
  <c r="HB43" i="2" s="1"/>
  <c r="CJ44" i="2"/>
  <c r="CL44" i="2" s="1"/>
  <c r="CQ44" i="2" s="1"/>
  <c r="CS44" i="2" s="1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BA47" i="2"/>
  <c r="BB47" i="2" s="1"/>
  <c r="DD47" i="2"/>
  <c r="GB47" i="2"/>
  <c r="HN47" i="2"/>
  <c r="CM49" i="2"/>
  <c r="CN49" i="2" s="1"/>
  <c r="CK49" i="2"/>
  <c r="DG49" i="2"/>
  <c r="FI50" i="2"/>
  <c r="GA50" i="2"/>
  <c r="GC50" i="2" s="1"/>
  <c r="GG50" i="2" s="1"/>
  <c r="GI50" i="2" s="1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O68" i="2" s="1"/>
  <c r="HS68" i="2" s="1"/>
  <c r="HU68" i="2" s="1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GC72" i="2" s="1"/>
  <c r="GG72" i="2" s="1"/>
  <c r="GI72" i="2" s="1"/>
  <c r="HN79" i="2"/>
  <c r="HP79" i="2"/>
  <c r="HN80" i="2"/>
  <c r="AF81" i="2"/>
  <c r="BT81" i="2"/>
  <c r="BU81" i="2" s="1"/>
  <c r="BR81" i="2"/>
  <c r="DG87" i="2"/>
  <c r="BT91" i="2"/>
  <c r="BU91" i="2" s="1"/>
  <c r="BR91" i="2"/>
  <c r="BB94" i="2"/>
  <c r="BQ96" i="2"/>
  <c r="BA104" i="2"/>
  <c r="BB104" i="2" s="1"/>
  <c r="AX104" i="2"/>
  <c r="BB105" i="2"/>
  <c r="AF107" i="2"/>
  <c r="X11" i="5"/>
  <c r="Z11" i="5" s="1"/>
  <c r="T11" i="5"/>
  <c r="LF14" i="5"/>
  <c r="LC14" i="5"/>
  <c r="HN28" i="2"/>
  <c r="ER29" i="2"/>
  <c r="ES29" i="2" s="1"/>
  <c r="GW29" i="2"/>
  <c r="GT29" i="2"/>
  <c r="GV29" i="2" s="1"/>
  <c r="GZ29" i="2" s="1"/>
  <c r="HB29" i="2" s="1"/>
  <c r="FH30" i="2"/>
  <c r="FJ30" i="2" s="1"/>
  <c r="FO30" i="2" s="1"/>
  <c r="FQ30" i="2" s="1"/>
  <c r="DD31" i="2"/>
  <c r="DE31" i="2" s="1"/>
  <c r="DJ31" i="2" s="1"/>
  <c r="DL31" i="2" s="1"/>
  <c r="HN36" i="2"/>
  <c r="ER37" i="2"/>
  <c r="ES37" i="2" s="1"/>
  <c r="GW37" i="2"/>
  <c r="GT37" i="2"/>
  <c r="GV37" i="2" s="1"/>
  <c r="GZ37" i="2" s="1"/>
  <c r="HB37" i="2" s="1"/>
  <c r="FH38" i="2"/>
  <c r="FJ38" i="2" s="1"/>
  <c r="FO38" i="2" s="1"/>
  <c r="FQ38" i="2" s="1"/>
  <c r="DD39" i="2"/>
  <c r="GW41" i="2"/>
  <c r="GT41" i="2"/>
  <c r="GV41" i="2" s="1"/>
  <c r="GZ41" i="2" s="1"/>
  <c r="HB41" i="2" s="1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FJ57" i="2" s="1"/>
  <c r="FO57" i="2" s="1"/>
  <c r="FQ57" i="2" s="1"/>
  <c r="GD57" i="2"/>
  <c r="GU57" i="2"/>
  <c r="DY59" i="2"/>
  <c r="DZ59" i="2" s="1"/>
  <c r="DW59" i="2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HO78" i="2" s="1"/>
  <c r="HS78" i="2" s="1"/>
  <c r="HU78" i="2" s="1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AG86" i="2" s="1"/>
  <c r="AL86" i="2" s="1"/>
  <c r="AN86" i="2" s="1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Z90" i="5" s="1"/>
  <c r="HD90" i="5" s="1"/>
  <c r="HF90" i="5" s="1"/>
  <c r="GX91" i="5"/>
  <c r="GZ91" i="5" s="1"/>
  <c r="HD91" i="5" s="1"/>
  <c r="HF91" i="5" s="1"/>
  <c r="GX95" i="5"/>
  <c r="GX75" i="5"/>
  <c r="GX98" i="5"/>
  <c r="GX81" i="5"/>
  <c r="GX77" i="5"/>
  <c r="GX100" i="5"/>
  <c r="GX67" i="5"/>
  <c r="GZ67" i="5" s="1"/>
  <c r="HD67" i="5" s="1"/>
  <c r="HF67" i="5" s="1"/>
  <c r="GX73" i="5"/>
  <c r="GZ73" i="5" s="1"/>
  <c r="HD73" i="5" s="1"/>
  <c r="HF73" i="5" s="1"/>
  <c r="GX62" i="5"/>
  <c r="GX58" i="5"/>
  <c r="GX54" i="5"/>
  <c r="GX66" i="5"/>
  <c r="GX79" i="5"/>
  <c r="GX51" i="5"/>
  <c r="GX32" i="5"/>
  <c r="GZ32" i="5" s="1"/>
  <c r="HD32" i="5" s="1"/>
  <c r="HF32" i="5" s="1"/>
  <c r="GX68" i="5"/>
  <c r="GZ68" i="5" s="1"/>
  <c r="HD68" i="5" s="1"/>
  <c r="HF68" i="5" s="1"/>
  <c r="GX60" i="5"/>
  <c r="GX45" i="5"/>
  <c r="GX41" i="5"/>
  <c r="GX37" i="5"/>
  <c r="GZ37" i="5" s="1"/>
  <c r="HD37" i="5" s="1"/>
  <c r="HF37" i="5" s="1"/>
  <c r="GX30" i="5"/>
  <c r="GZ30" i="5" s="1"/>
  <c r="HD30" i="5" s="1"/>
  <c r="HF30" i="5" s="1"/>
  <c r="GX50" i="5"/>
  <c r="GX83" i="5"/>
  <c r="GZ83" i="5" s="1"/>
  <c r="HD83" i="5" s="1"/>
  <c r="HF83" i="5" s="1"/>
  <c r="GX76" i="5"/>
  <c r="GZ76" i="5" s="1"/>
  <c r="HD76" i="5" s="1"/>
  <c r="HF76" i="5" s="1"/>
  <c r="GX71" i="5"/>
  <c r="GX56" i="5"/>
  <c r="GX34" i="5"/>
  <c r="GX22" i="5"/>
  <c r="GZ22" i="5" s="1"/>
  <c r="HD22" i="5" s="1"/>
  <c r="HF22" i="5" s="1"/>
  <c r="GX29" i="5"/>
  <c r="GX88" i="5"/>
  <c r="GX20" i="5"/>
  <c r="GZ20" i="5" s="1"/>
  <c r="HD20" i="5" s="1"/>
  <c r="HF20" i="5" s="1"/>
  <c r="GX59" i="5"/>
  <c r="GZ59" i="5" s="1"/>
  <c r="HD59" i="5" s="1"/>
  <c r="HF59" i="5" s="1"/>
  <c r="GX14" i="5"/>
  <c r="GZ14" i="5" s="1"/>
  <c r="HD14" i="5" s="1"/>
  <c r="HF14" i="5" s="1"/>
  <c r="GX38" i="5"/>
  <c r="GZ38" i="5" s="1"/>
  <c r="HD38" i="5" s="1"/>
  <c r="HF38" i="5" s="1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GZ8" i="5" s="1"/>
  <c r="HD8" i="5" s="1"/>
  <c r="HF8" i="5" s="1"/>
  <c r="X19" i="5"/>
  <c r="Z19" i="5" s="1"/>
  <c r="T19" i="5"/>
  <c r="AL23" i="5"/>
  <c r="AQ23" i="5" s="1"/>
  <c r="AS23" i="5" s="1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BU47" i="2"/>
  <c r="EQ47" i="2"/>
  <c r="EV47" i="2" s="1"/>
  <c r="EX47" i="2" s="1"/>
  <c r="CM48" i="2"/>
  <c r="CN48" i="2" s="1"/>
  <c r="CK48" i="2"/>
  <c r="HN48" i="2"/>
  <c r="BU49" i="2"/>
  <c r="EQ49" i="2"/>
  <c r="EV49" i="2" s="1"/>
  <c r="EX49" i="2" s="1"/>
  <c r="CM50" i="2"/>
  <c r="CN50" i="2" s="1"/>
  <c r="CK50" i="2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EQ55" i="2"/>
  <c r="EV55" i="2" s="1"/>
  <c r="EX55" i="2" s="1"/>
  <c r="CM56" i="2"/>
  <c r="CN56" i="2" s="1"/>
  <c r="CK56" i="2"/>
  <c r="HN56" i="2"/>
  <c r="BU57" i="2"/>
  <c r="EQ57" i="2"/>
  <c r="EV57" i="2" s="1"/>
  <c r="EX57" i="2" s="1"/>
  <c r="CM58" i="2"/>
  <c r="CN58" i="2" s="1"/>
  <c r="CK58" i="2"/>
  <c r="CL58" i="2" s="1"/>
  <c r="CQ58" i="2" s="1"/>
  <c r="CS58" i="2" s="1"/>
  <c r="GU59" i="2"/>
  <c r="BR60" i="2"/>
  <c r="BS60" i="2" s="1"/>
  <c r="BX60" i="2" s="1"/>
  <c r="BZ60" i="2" s="1"/>
  <c r="BT60" i="2"/>
  <c r="BU60" i="2" s="1"/>
  <c r="AX61" i="2"/>
  <c r="FH62" i="2"/>
  <c r="FJ62" i="2" s="1"/>
  <c r="FO62" i="2" s="1"/>
  <c r="FQ62" i="2" s="1"/>
  <c r="BB64" i="2"/>
  <c r="BR66" i="2"/>
  <c r="BS66" i="2" s="1"/>
  <c r="BX66" i="2" s="1"/>
  <c r="BZ66" i="2" s="1"/>
  <c r="BT66" i="2"/>
  <c r="BU66" i="2" s="1"/>
  <c r="FH66" i="2"/>
  <c r="FJ66" i="2" s="1"/>
  <c r="FO66" i="2" s="1"/>
  <c r="FQ66" i="2" s="1"/>
  <c r="BR68" i="2"/>
  <c r="BT68" i="2"/>
  <c r="BU68" i="2" s="1"/>
  <c r="HN70" i="2"/>
  <c r="BB71" i="2"/>
  <c r="AE72" i="2"/>
  <c r="AG72" i="2" s="1"/>
  <c r="AL72" i="2" s="1"/>
  <c r="AN72" i="2" s="1"/>
  <c r="CJ72" i="2"/>
  <c r="CL72" i="2" s="1"/>
  <c r="CQ72" i="2" s="1"/>
  <c r="CS72" i="2" s="1"/>
  <c r="DG73" i="2"/>
  <c r="N75" i="2"/>
  <c r="P75" i="2"/>
  <c r="BR75" i="2"/>
  <c r="BT75" i="2"/>
  <c r="BU75" i="2" s="1"/>
  <c r="DC75" i="2"/>
  <c r="DD76" i="2"/>
  <c r="DF76" i="2"/>
  <c r="DG76" i="2" s="1"/>
  <c r="BB77" i="2"/>
  <c r="GV77" i="2"/>
  <c r="GZ77" i="2" s="1"/>
  <c r="HB77" i="2" s="1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LW7" i="5"/>
  <c r="MA7" i="5" s="1"/>
  <c r="MC7" i="5" s="1"/>
  <c r="EE8" i="5"/>
  <c r="LX9" i="5"/>
  <c r="LU9" i="5"/>
  <c r="EW14" i="5"/>
  <c r="EX14" i="5" s="1"/>
  <c r="EU14" i="5"/>
  <c r="CQ15" i="5"/>
  <c r="CV15" i="5" s="1"/>
  <c r="CX15" i="5" s="1"/>
  <c r="CQ17" i="5"/>
  <c r="CV17" i="5" s="1"/>
  <c r="CX17" i="5" s="1"/>
  <c r="HR18" i="5"/>
  <c r="HV18" i="5" s="1"/>
  <c r="HX18" i="5" s="1"/>
  <c r="T22" i="5"/>
  <c r="X22" i="5"/>
  <c r="Z22" i="5" s="1"/>
  <c r="BC23" i="5"/>
  <c r="BF23" i="5"/>
  <c r="BG23" i="5" s="1"/>
  <c r="BY29" i="5"/>
  <c r="BW29" i="5"/>
  <c r="BF34" i="5"/>
  <c r="BG34" i="5" s="1"/>
  <c r="BD34" i="5"/>
  <c r="BE34" i="5" s="1"/>
  <c r="BJ34" i="5" s="1"/>
  <c r="BL34" i="5" s="1"/>
  <c r="AX44" i="2"/>
  <c r="AZ44" i="2" s="1"/>
  <c r="BE44" i="2" s="1"/>
  <c r="BG44" i="2" s="1"/>
  <c r="GW44" i="2"/>
  <c r="GT44" i="2"/>
  <c r="DZ45" i="2"/>
  <c r="ER45" i="2"/>
  <c r="ES45" i="2" s="1"/>
  <c r="EP45" i="2"/>
  <c r="EQ45" i="2" s="1"/>
  <c r="EV45" i="2" s="1"/>
  <c r="EX45" i="2" s="1"/>
  <c r="AX46" i="2"/>
  <c r="AZ46" i="2" s="1"/>
  <c r="BE46" i="2" s="1"/>
  <c r="BG46" i="2" s="1"/>
  <c r="GW46" i="2"/>
  <c r="GT46" i="2"/>
  <c r="DZ47" i="2"/>
  <c r="ER47" i="2"/>
  <c r="ES47" i="2" s="1"/>
  <c r="EP47" i="2"/>
  <c r="AX48" i="2"/>
  <c r="AZ48" i="2" s="1"/>
  <c r="BE48" i="2" s="1"/>
  <c r="BG48" i="2" s="1"/>
  <c r="GW48" i="2"/>
  <c r="GT48" i="2"/>
  <c r="GV48" i="2" s="1"/>
  <c r="GZ48" i="2" s="1"/>
  <c r="HB48" i="2" s="1"/>
  <c r="DZ49" i="2"/>
  <c r="ER49" i="2"/>
  <c r="ES49" i="2" s="1"/>
  <c r="EP49" i="2"/>
  <c r="AX50" i="2"/>
  <c r="AZ50" i="2" s="1"/>
  <c r="BE50" i="2" s="1"/>
  <c r="BG50" i="2" s="1"/>
  <c r="GW50" i="2"/>
  <c r="GT50" i="2"/>
  <c r="DZ51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AX56" i="2"/>
  <c r="AZ56" i="2" s="1"/>
  <c r="BE56" i="2" s="1"/>
  <c r="BG56" i="2" s="1"/>
  <c r="GW56" i="2"/>
  <c r="GT56" i="2"/>
  <c r="GV56" i="2" s="1"/>
  <c r="GZ56" i="2" s="1"/>
  <c r="HB56" i="2" s="1"/>
  <c r="DZ57" i="2"/>
  <c r="ER57" i="2"/>
  <c r="ES57" i="2" s="1"/>
  <c r="EP57" i="2"/>
  <c r="AX58" i="2"/>
  <c r="AZ58" i="2" s="1"/>
  <c r="BE58" i="2" s="1"/>
  <c r="BG58" i="2" s="1"/>
  <c r="BA61" i="2"/>
  <c r="BB61" i="2" s="1"/>
  <c r="AY61" i="2"/>
  <c r="CN61" i="2"/>
  <c r="P62" i="2"/>
  <c r="M62" i="2"/>
  <c r="ES62" i="2"/>
  <c r="FK62" i="2"/>
  <c r="FL62" i="2" s="1"/>
  <c r="FI62" i="2"/>
  <c r="DX63" i="2"/>
  <c r="EC63" i="2" s="1"/>
  <c r="EE63" i="2" s="1"/>
  <c r="HP63" i="2"/>
  <c r="HM63" i="2"/>
  <c r="HO63" i="2" s="1"/>
  <c r="HS63" i="2" s="1"/>
  <c r="HU63" i="2" s="1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DE90" i="2" s="1"/>
  <c r="DJ90" i="2" s="1"/>
  <c r="DL90" i="2" s="1"/>
  <c r="GW93" i="2"/>
  <c r="GT93" i="2"/>
  <c r="BA96" i="2"/>
  <c r="BB96" i="2" s="1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X14" i="5" s="1"/>
  <c r="CC14" i="5" s="1"/>
  <c r="CE14" i="5" s="1"/>
  <c r="BY14" i="5"/>
  <c r="BZ14" i="5" s="1"/>
  <c r="CR15" i="5"/>
  <c r="CP15" i="5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HR21" i="5"/>
  <c r="HV21" i="5" s="1"/>
  <c r="HX21" i="5" s="1"/>
  <c r="DJ25" i="5"/>
  <c r="DO25" i="5" s="1"/>
  <c r="DQ25" i="5" s="1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EQ59" i="2"/>
  <c r="EV59" i="2" s="1"/>
  <c r="EX59" i="2" s="1"/>
  <c r="FH60" i="2"/>
  <c r="FJ60" i="2" s="1"/>
  <c r="FO60" i="2" s="1"/>
  <c r="FQ60" i="2" s="1"/>
  <c r="ER61" i="2"/>
  <c r="ES61" i="2" s="1"/>
  <c r="BB62" i="2"/>
  <c r="DY63" i="2"/>
  <c r="DZ63" i="2" s="1"/>
  <c r="DW63" i="2"/>
  <c r="HN63" i="2"/>
  <c r="GT65" i="2"/>
  <c r="GV65" i="2" s="1"/>
  <c r="GZ65" i="2" s="1"/>
  <c r="HB65" i="2" s="1"/>
  <c r="ES66" i="2"/>
  <c r="AX67" i="2"/>
  <c r="AZ67" i="2" s="1"/>
  <c r="BE67" i="2" s="1"/>
  <c r="BG67" i="2" s="1"/>
  <c r="CN67" i="2"/>
  <c r="BA68" i="2"/>
  <c r="BB68" i="2" s="1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CN11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F7" i="5"/>
  <c r="BG7" i="5" s="1"/>
  <c r="JC8" i="5"/>
  <c r="JG8" i="5" s="1"/>
  <c r="JI8" i="5" s="1"/>
  <c r="FP9" i="5"/>
  <c r="FQ9" i="5" s="1"/>
  <c r="FM9" i="5"/>
  <c r="FO9" i="5" s="1"/>
  <c r="FT9" i="5" s="1"/>
  <c r="FV9" i="5" s="1"/>
  <c r="IJ16" i="5"/>
  <c r="IN16" i="5" s="1"/>
  <c r="IP16" i="5" s="1"/>
  <c r="DK25" i="5"/>
  <c r="DL25" i="5" s="1"/>
  <c r="DI25" i="5"/>
  <c r="BE52" i="5"/>
  <c r="BJ52" i="5" s="1"/>
  <c r="BL52" i="5" s="1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DE81" i="2" s="1"/>
  <c r="DJ81" i="2" s="1"/>
  <c r="DL81" i="2" s="1"/>
  <c r="BQ82" i="2"/>
  <c r="BS82" i="2" s="1"/>
  <c r="BX82" i="2" s="1"/>
  <c r="BZ82" i="2" s="1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V102" i="2"/>
  <c r="GZ102" i="2" s="1"/>
  <c r="HB102" i="2" s="1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11" i="5"/>
  <c r="DL43" i="5"/>
  <c r="DL38" i="5"/>
  <c r="DL7" i="5"/>
  <c r="FT6" i="5"/>
  <c r="FV6" i="5" s="1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AN10" i="5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EV42" i="5"/>
  <c r="FA42" i="5" s="1"/>
  <c r="FC42" i="5" s="1"/>
  <c r="CV45" i="5"/>
  <c r="CX45" i="5" s="1"/>
  <c r="FQ46" i="5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BU88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W12" i="5" s="1"/>
  <c r="MA12" i="5" s="1"/>
  <c r="MC12" i="5" s="1"/>
  <c r="LU10" i="5"/>
  <c r="LW10" i="5" s="1"/>
  <c r="MA10" i="5" s="1"/>
  <c r="MC10" i="5" s="1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BE39" i="5" s="1"/>
  <c r="BJ39" i="5" s="1"/>
  <c r="BL39" i="5" s="1"/>
  <c r="CR40" i="5"/>
  <c r="CO40" i="5"/>
  <c r="CQ40" i="5" s="1"/>
  <c r="CV40" i="5" s="1"/>
  <c r="CX40" i="5" s="1"/>
  <c r="HQ42" i="5"/>
  <c r="FO45" i="5"/>
  <c r="FT45" i="5" s="1"/>
  <c r="FV45" i="5" s="1"/>
  <c r="IJ50" i="5"/>
  <c r="IN50" i="5" s="1"/>
  <c r="IP50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T9" i="5"/>
  <c r="GX9" i="5"/>
  <c r="GZ9" i="5" s="1"/>
  <c r="HD9" i="5" s="1"/>
  <c r="HF9" i="5" s="1"/>
  <c r="HA9" i="5"/>
  <c r="LF9" i="5"/>
  <c r="LC9" i="5"/>
  <c r="LE9" i="5" s="1"/>
  <c r="LI9" i="5" s="1"/>
  <c r="LK9" i="5" s="1"/>
  <c r="HQ11" i="5"/>
  <c r="HR11" i="5" s="1"/>
  <c r="HV11" i="5" s="1"/>
  <c r="HX11" i="5" s="1"/>
  <c r="AM13" i="5"/>
  <c r="AN13" i="5" s="1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HR14" i="5" s="1"/>
  <c r="HV14" i="5" s="1"/>
  <c r="HX14" i="5" s="1"/>
  <c r="GI15" i="5"/>
  <c r="GF15" i="5"/>
  <c r="GH15" i="5" s="1"/>
  <c r="GL15" i="5" s="1"/>
  <c r="GN15" i="5" s="1"/>
  <c r="HQ15" i="5"/>
  <c r="JD15" i="5"/>
  <c r="JA15" i="5"/>
  <c r="JC15" i="5" s="1"/>
  <c r="JG15" i="5" s="1"/>
  <c r="JI15" i="5" s="1"/>
  <c r="GX17" i="5"/>
  <c r="GZ17" i="5" s="1"/>
  <c r="HD17" i="5" s="1"/>
  <c r="HF17" i="5" s="1"/>
  <c r="HA17" i="5"/>
  <c r="BX18" i="5"/>
  <c r="CC18" i="5" s="1"/>
  <c r="CE18" i="5" s="1"/>
  <c r="ED18" i="5"/>
  <c r="EE18" i="5" s="1"/>
  <c r="EA18" i="5"/>
  <c r="LX19" i="5"/>
  <c r="LU19" i="5"/>
  <c r="LW19" i="5" s="1"/>
  <c r="MA19" i="5" s="1"/>
  <c r="MC19" i="5" s="1"/>
  <c r="JV23" i="5"/>
  <c r="JS23" i="5"/>
  <c r="JU23" i="5" s="1"/>
  <c r="JY23" i="5" s="1"/>
  <c r="KA23" i="5" s="1"/>
  <c r="CU24" i="5"/>
  <c r="CW24" i="5" s="1"/>
  <c r="U25" i="5"/>
  <c r="Q25" i="5"/>
  <c r="BX32" i="5"/>
  <c r="CC32" i="5" s="1"/>
  <c r="CE32" i="5" s="1"/>
  <c r="GI33" i="5"/>
  <c r="GF33" i="5"/>
  <c r="GH33" i="5" s="1"/>
  <c r="GL33" i="5" s="1"/>
  <c r="GN33" i="5" s="1"/>
  <c r="DL35" i="5"/>
  <c r="U38" i="5"/>
  <c r="Q38" i="5"/>
  <c r="S38" i="5" s="1"/>
  <c r="CV44" i="5"/>
  <c r="CX44" i="5" s="1"/>
  <c r="DY65" i="2"/>
  <c r="DZ65" i="2" s="1"/>
  <c r="DW65" i="2"/>
  <c r="DX65" i="2" s="1"/>
  <c r="EC65" i="2" s="1"/>
  <c r="EE65" i="2" s="1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BU80" i="2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AG87" i="2" s="1"/>
  <c r="AL87" i="2" s="1"/>
  <c r="AN87" i="2" s="1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BU99" i="2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LW6" i="5" s="1"/>
  <c r="MA6" i="5" s="1"/>
  <c r="MC6" i="5" s="1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KM12" i="5"/>
  <c r="KQ12" i="5" s="1"/>
  <c r="KS12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X25" i="5" s="1"/>
  <c r="CC25" i="5" s="1"/>
  <c r="CE25" i="5" s="1"/>
  <c r="BY25" i="5"/>
  <c r="GI27" i="5"/>
  <c r="GG27" i="5"/>
  <c r="IJ29" i="5"/>
  <c r="IN29" i="5" s="1"/>
  <c r="IP29" i="5" s="1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CL93" i="2" s="1"/>
  <c r="CQ93" i="2" s="1"/>
  <c r="CS93" i="2" s="1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HO98" i="2" s="1"/>
  <c r="HS98" i="2" s="1"/>
  <c r="HU98" i="2" s="1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BU107" i="2" s="1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J46" i="5" s="1"/>
  <c r="IN46" i="5" s="1"/>
  <c r="IP46" i="5" s="1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J9" i="5" s="1"/>
  <c r="DO9" i="5" s="1"/>
  <c r="DQ9" i="5" s="1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Q14" i="5" s="1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AL28" i="5" s="1"/>
  <c r="AQ28" i="5" s="1"/>
  <c r="AS28" i="5" s="1"/>
  <c r="II28" i="5"/>
  <c r="IJ28" i="5" s="1"/>
  <c r="IN28" i="5" s="1"/>
  <c r="IP28" i="5" s="1"/>
  <c r="BD31" i="5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CS82" i="5" s="1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CL91" i="2" s="1"/>
  <c r="CQ91" i="2" s="1"/>
  <c r="CS91" i="2" s="1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L90" i="5" s="1"/>
  <c r="AQ90" i="5" s="1"/>
  <c r="AS90" i="5" s="1"/>
  <c r="AJ86" i="5"/>
  <c r="AL86" i="5" s="1"/>
  <c r="AQ86" i="5" s="1"/>
  <c r="AS86" i="5" s="1"/>
  <c r="AJ76" i="5"/>
  <c r="AJ82" i="5"/>
  <c r="AJ109" i="5"/>
  <c r="AJ96" i="5"/>
  <c r="AJ78" i="5"/>
  <c r="AJ95" i="5"/>
  <c r="AJ68" i="5"/>
  <c r="AJ97" i="5"/>
  <c r="AJ80" i="5"/>
  <c r="AJ74" i="5"/>
  <c r="AL74" i="5" s="1"/>
  <c r="AQ74" i="5" s="1"/>
  <c r="AS74" i="5" s="1"/>
  <c r="AJ67" i="5"/>
  <c r="AL67" i="5" s="1"/>
  <c r="AQ67" i="5" s="1"/>
  <c r="AS67" i="5" s="1"/>
  <c r="AJ63" i="5"/>
  <c r="AL63" i="5" s="1"/>
  <c r="AQ63" i="5" s="1"/>
  <c r="AS63" i="5" s="1"/>
  <c r="AJ59" i="5"/>
  <c r="AJ55" i="5"/>
  <c r="AJ87" i="5"/>
  <c r="AJ108" i="5"/>
  <c r="AL108" i="5" s="1"/>
  <c r="AQ108" i="5" s="1"/>
  <c r="AS108" i="5" s="1"/>
  <c r="AJ84" i="5"/>
  <c r="AJ69" i="5"/>
  <c r="AJ65" i="5"/>
  <c r="AL65" i="5" s="1"/>
  <c r="AQ65" i="5" s="1"/>
  <c r="AS65" i="5" s="1"/>
  <c r="AJ53" i="5"/>
  <c r="AL53" i="5" s="1"/>
  <c r="AQ53" i="5" s="1"/>
  <c r="AS53" i="5" s="1"/>
  <c r="AJ50" i="5"/>
  <c r="AJ46" i="5"/>
  <c r="AL46" i="5" s="1"/>
  <c r="AQ46" i="5" s="1"/>
  <c r="AS46" i="5" s="1"/>
  <c r="AJ42" i="5"/>
  <c r="AJ38" i="5"/>
  <c r="AJ72" i="5"/>
  <c r="AJ57" i="5"/>
  <c r="AL57" i="5" s="1"/>
  <c r="AQ57" i="5" s="1"/>
  <c r="AS57" i="5" s="1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L15" i="5" s="1"/>
  <c r="AQ15" i="5" s="1"/>
  <c r="AS15" i="5" s="1"/>
  <c r="AJ6" i="5"/>
  <c r="AL6" i="5" s="1"/>
  <c r="AQ6" i="5" s="1"/>
  <c r="AS6" i="5" s="1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BZ16" i="5" s="1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II20" i="5"/>
  <c r="KN20" i="5"/>
  <c r="KK20" i="5"/>
  <c r="ET21" i="5"/>
  <c r="EV21" i="5" s="1"/>
  <c r="FA21" i="5" s="1"/>
  <c r="FC21" i="5" s="1"/>
  <c r="EW21" i="5"/>
  <c r="EX21" i="5" s="1"/>
  <c r="GI21" i="5"/>
  <c r="GF21" i="5"/>
  <c r="AJ26" i="5"/>
  <c r="AL26" i="5" s="1"/>
  <c r="AQ26" i="5" s="1"/>
  <c r="AS26" i="5" s="1"/>
  <c r="EW27" i="5"/>
  <c r="EX27" i="5" s="1"/>
  <c r="EU27" i="5"/>
  <c r="EV27" i="5" s="1"/>
  <c r="FA27" i="5" s="1"/>
  <c r="FC27" i="5" s="1"/>
  <c r="AN28" i="5"/>
  <c r="CQ29" i="5"/>
  <c r="CV29" i="5" s="1"/>
  <c r="CX29" i="5" s="1"/>
  <c r="GG30" i="5"/>
  <c r="BE31" i="5"/>
  <c r="BJ31" i="5" s="1"/>
  <c r="BL31" i="5" s="1"/>
  <c r="JT32" i="5"/>
  <c r="JV32" i="5"/>
  <c r="HA33" i="5"/>
  <c r="GX33" i="5"/>
  <c r="GZ33" i="5" s="1"/>
  <c r="HD33" i="5" s="1"/>
  <c r="HF33" i="5" s="1"/>
  <c r="AN34" i="5"/>
  <c r="GF35" i="5"/>
  <c r="GI35" i="5"/>
  <c r="BY36" i="5"/>
  <c r="BW36" i="5"/>
  <c r="BX36" i="5" s="1"/>
  <c r="CC36" i="5" s="1"/>
  <c r="CE36" i="5" s="1"/>
  <c r="CQ39" i="5"/>
  <c r="CV39" i="5" s="1"/>
  <c r="CX39" i="5" s="1"/>
  <c r="FA46" i="5"/>
  <c r="FC46" i="5" s="1"/>
  <c r="EX56" i="5"/>
  <c r="GY56" i="5"/>
  <c r="HA56" i="5"/>
  <c r="HP64" i="5"/>
  <c r="HR64" i="5" s="1"/>
  <c r="HV64" i="5" s="1"/>
  <c r="HX64" i="5" s="1"/>
  <c r="HS64" i="5"/>
  <c r="HS66" i="5"/>
  <c r="HP66" i="5"/>
  <c r="HR66" i="5" s="1"/>
  <c r="HV66" i="5" s="1"/>
  <c r="HX66" i="5" s="1"/>
  <c r="BE67" i="5"/>
  <c r="BJ67" i="5" s="1"/>
  <c r="BL67" i="5" s="1"/>
  <c r="GX82" i="5"/>
  <c r="GZ82" i="5" s="1"/>
  <c r="HD82" i="5" s="1"/>
  <c r="HF82" i="5" s="1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GV67" i="2" s="1"/>
  <c r="GZ67" i="2" s="1"/>
  <c r="HB67" i="2" s="1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CL78" i="2" s="1"/>
  <c r="CQ78" i="2" s="1"/>
  <c r="CS78" i="2" s="1"/>
  <c r="BR79" i="2"/>
  <c r="CK80" i="2"/>
  <c r="GT84" i="2"/>
  <c r="GV84" i="2" s="1"/>
  <c r="GZ84" i="2" s="1"/>
  <c r="HB84" i="2" s="1"/>
  <c r="AH85" i="2"/>
  <c r="N86" i="2"/>
  <c r="CJ86" i="2"/>
  <c r="CL86" i="2" s="1"/>
  <c r="CQ86" i="2" s="1"/>
  <c r="CS86" i="2" s="1"/>
  <c r="DC86" i="2"/>
  <c r="GU86" i="2"/>
  <c r="N87" i="2"/>
  <c r="BR87" i="2"/>
  <c r="GT87" i="2"/>
  <c r="GV87" i="2" s="1"/>
  <c r="GZ87" i="2" s="1"/>
  <c r="HB87" i="2" s="1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CL116" i="2" s="1"/>
  <c r="CQ116" i="2" s="1"/>
  <c r="CS116" i="2" s="1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S92" i="5" s="1"/>
  <c r="U111" i="5"/>
  <c r="Q104" i="5"/>
  <c r="Q85" i="5"/>
  <c r="Q81" i="5"/>
  <c r="Q83" i="5"/>
  <c r="Q79" i="5"/>
  <c r="S79" i="5" s="1"/>
  <c r="U75" i="5"/>
  <c r="U68" i="5"/>
  <c r="Q118" i="5"/>
  <c r="Q103" i="5"/>
  <c r="Q75" i="5"/>
  <c r="Q68" i="5"/>
  <c r="S68" i="5" s="1"/>
  <c r="Q114" i="5"/>
  <c r="U99" i="5"/>
  <c r="Q97" i="5"/>
  <c r="Q89" i="5"/>
  <c r="S89" i="5" s="1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S77" i="5" s="1"/>
  <c r="Q73" i="5"/>
  <c r="S73" i="5" s="1"/>
  <c r="U54" i="5"/>
  <c r="Q52" i="5"/>
  <c r="Q69" i="5"/>
  <c r="U81" i="5"/>
  <c r="Q65" i="5"/>
  <c r="S65" i="5" s="1"/>
  <c r="U66" i="5"/>
  <c r="Q21" i="5"/>
  <c r="S21" i="5" s="1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K20" i="5"/>
  <c r="AK40" i="5"/>
  <c r="AK25" i="5"/>
  <c r="AK78" i="5"/>
  <c r="AK44" i="5"/>
  <c r="AK6" i="5"/>
  <c r="AK22" i="5"/>
  <c r="AM6" i="5"/>
  <c r="AN19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H105" i="5" s="1"/>
  <c r="GL105" i="5" s="1"/>
  <c r="GN105" i="5" s="1"/>
  <c r="GF106" i="5"/>
  <c r="GF109" i="5"/>
  <c r="GH109" i="5" s="1"/>
  <c r="GL109" i="5" s="1"/>
  <c r="GN109" i="5" s="1"/>
  <c r="GF104" i="5"/>
  <c r="GF111" i="5"/>
  <c r="GF88" i="5"/>
  <c r="GH88" i="5" s="1"/>
  <c r="GL88" i="5" s="1"/>
  <c r="GN88" i="5" s="1"/>
  <c r="GF82" i="5"/>
  <c r="GH82" i="5" s="1"/>
  <c r="GL82" i="5" s="1"/>
  <c r="GN82" i="5" s="1"/>
  <c r="GF73" i="5"/>
  <c r="GF71" i="5"/>
  <c r="GH71" i="5" s="1"/>
  <c r="GL71" i="5" s="1"/>
  <c r="GN71" i="5" s="1"/>
  <c r="GF76" i="5"/>
  <c r="GH76" i="5" s="1"/>
  <c r="GL76" i="5" s="1"/>
  <c r="GN76" i="5" s="1"/>
  <c r="GF65" i="5"/>
  <c r="GH65" i="5" s="1"/>
  <c r="GL65" i="5" s="1"/>
  <c r="GN65" i="5" s="1"/>
  <c r="GF64" i="5"/>
  <c r="GF94" i="5"/>
  <c r="GF59" i="5"/>
  <c r="GF56" i="5"/>
  <c r="GH56" i="5" s="1"/>
  <c r="GL56" i="5" s="1"/>
  <c r="GN56" i="5" s="1"/>
  <c r="GF50" i="5"/>
  <c r="GF55" i="5"/>
  <c r="GH55" i="5" s="1"/>
  <c r="GL55" i="5" s="1"/>
  <c r="GN55" i="5" s="1"/>
  <c r="GF52" i="5"/>
  <c r="GH52" i="5" s="1"/>
  <c r="GL52" i="5" s="1"/>
  <c r="GN52" i="5" s="1"/>
  <c r="GF60" i="5"/>
  <c r="GH60" i="5" s="1"/>
  <c r="GL60" i="5" s="1"/>
  <c r="GN60" i="5" s="1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BE8" i="5"/>
  <c r="BJ8" i="5" s="1"/>
  <c r="BL8" i="5" s="1"/>
  <c r="CQ8" i="5"/>
  <c r="CV8" i="5" s="1"/>
  <c r="CX8" i="5" s="1"/>
  <c r="DL8" i="5"/>
  <c r="HQ8" i="5"/>
  <c r="ET9" i="5"/>
  <c r="EV9" i="5" s="1"/>
  <c r="FA9" i="5" s="1"/>
  <c r="FC9" i="5" s="1"/>
  <c r="EW9" i="5"/>
  <c r="EX9" i="5" s="1"/>
  <c r="KP9" i="5"/>
  <c r="KR9" i="5" s="1"/>
  <c r="AJ11" i="5"/>
  <c r="AL11" i="5" s="1"/>
  <c r="AQ11" i="5" s="1"/>
  <c r="AS11" i="5" s="1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BJ18" i="5"/>
  <c r="BL18" i="5" s="1"/>
  <c r="AJ19" i="5"/>
  <c r="AL19" i="5" s="1"/>
  <c r="AQ19" i="5" s="1"/>
  <c r="AS19" i="5" s="1"/>
  <c r="EV20" i="5"/>
  <c r="FA20" i="5" s="1"/>
  <c r="FC20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DJ27" i="5"/>
  <c r="DO27" i="5" s="1"/>
  <c r="DQ27" i="5" s="1"/>
  <c r="AK28" i="5"/>
  <c r="BI31" i="5"/>
  <c r="BK31" i="5" s="1"/>
  <c r="EW31" i="5"/>
  <c r="EX31" i="5" s="1"/>
  <c r="EU31" i="5"/>
  <c r="GF31" i="5"/>
  <c r="GH31" i="5" s="1"/>
  <c r="GL31" i="5" s="1"/>
  <c r="GN31" i="5" s="1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GH80" i="5" s="1"/>
  <c r="GL80" i="5" s="1"/>
  <c r="GN80" i="5" s="1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EQ71" i="2" s="1"/>
  <c r="EV71" i="2" s="1"/>
  <c r="EX71" i="2" s="1"/>
  <c r="BR72" i="2"/>
  <c r="DD72" i="2"/>
  <c r="CK73" i="2"/>
  <c r="DW73" i="2"/>
  <c r="DX73" i="2" s="1"/>
  <c r="EC73" i="2" s="1"/>
  <c r="EE73" i="2" s="1"/>
  <c r="HP74" i="2"/>
  <c r="HM74" i="2"/>
  <c r="HO74" i="2" s="1"/>
  <c r="HS74" i="2" s="1"/>
  <c r="HU74" i="2" s="1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GC91" i="2" s="1"/>
  <c r="GG91" i="2" s="1"/>
  <c r="GI91" i="2" s="1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AZ106" i="2" s="1"/>
  <c r="BE106" i="2" s="1"/>
  <c r="BG106" i="2" s="1"/>
  <c r="GD107" i="2"/>
  <c r="GA107" i="2"/>
  <c r="GC107" i="2" s="1"/>
  <c r="GG107" i="2" s="1"/>
  <c r="GI107" i="2" s="1"/>
  <c r="BU109" i="2"/>
  <c r="M110" i="2"/>
  <c r="O110" i="2" s="1"/>
  <c r="S110" i="2" s="1"/>
  <c r="U110" i="2" s="1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R88" i="5" s="1"/>
  <c r="HV88" i="5" s="1"/>
  <c r="HX88" i="5" s="1"/>
  <c r="HP79" i="5"/>
  <c r="HP65" i="5"/>
  <c r="HP101" i="5"/>
  <c r="HP61" i="5"/>
  <c r="HR61" i="5" s="1"/>
  <c r="HV61" i="5" s="1"/>
  <c r="HX61" i="5" s="1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R40" i="5" s="1"/>
  <c r="HV40" i="5" s="1"/>
  <c r="HX40" i="5" s="1"/>
  <c r="HP36" i="5"/>
  <c r="HP63" i="5"/>
  <c r="HP98" i="5"/>
  <c r="HR98" i="5" s="1"/>
  <c r="HV98" i="5" s="1"/>
  <c r="HX98" i="5" s="1"/>
  <c r="HP50" i="5"/>
  <c r="HP6" i="5"/>
  <c r="HP69" i="5"/>
  <c r="HR69" i="5" s="1"/>
  <c r="HV69" i="5" s="1"/>
  <c r="HX69" i="5" s="1"/>
  <c r="HP28" i="5"/>
  <c r="HP32" i="5"/>
  <c r="HR32" i="5" s="1"/>
  <c r="HV32" i="5" s="1"/>
  <c r="HX32" i="5" s="1"/>
  <c r="HP24" i="5"/>
  <c r="HP48" i="5"/>
  <c r="HS6" i="5"/>
  <c r="JA14" i="5"/>
  <c r="JA12" i="5"/>
  <c r="JA10" i="5"/>
  <c r="JC10" i="5" s="1"/>
  <c r="JG10" i="5" s="1"/>
  <c r="JI10" i="5" s="1"/>
  <c r="JA17" i="5"/>
  <c r="JC17" i="5" s="1"/>
  <c r="JG17" i="5" s="1"/>
  <c r="JI17" i="5" s="1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M13" i="5" s="1"/>
  <c r="KQ13" i="5" s="1"/>
  <c r="KS13" i="5" s="1"/>
  <c r="KK11" i="5"/>
  <c r="KM11" i="5" s="1"/>
  <c r="KQ11" i="5" s="1"/>
  <c r="KS11" i="5" s="1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BE7" i="5"/>
  <c r="BJ7" i="5" s="1"/>
  <c r="BL7" i="5" s="1"/>
  <c r="HQ7" i="5"/>
  <c r="JB7" i="5"/>
  <c r="JC7" i="5" s="1"/>
  <c r="JG7" i="5" s="1"/>
  <c r="JI7" i="5" s="1"/>
  <c r="KL7" i="5"/>
  <c r="KM7" i="5" s="1"/>
  <c r="KQ7" i="5" s="1"/>
  <c r="KS7" i="5" s="1"/>
  <c r="KN7" i="5"/>
  <c r="LV7" i="5"/>
  <c r="HP8" i="5"/>
  <c r="HR8" i="5" s="1"/>
  <c r="HV8" i="5" s="1"/>
  <c r="HX8" i="5" s="1"/>
  <c r="AK9" i="5"/>
  <c r="AL9" i="5" s="1"/>
  <c r="AQ9" i="5" s="1"/>
  <c r="AS9" i="5" s="1"/>
  <c r="AM9" i="5"/>
  <c r="AN9" i="5" s="1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CQ11" i="5"/>
  <c r="CV11" i="5" s="1"/>
  <c r="CX11" i="5" s="1"/>
  <c r="EE11" i="5"/>
  <c r="BE12" i="5"/>
  <c r="BJ12" i="5" s="1"/>
  <c r="BL12" i="5" s="1"/>
  <c r="KN12" i="5"/>
  <c r="GF13" i="5"/>
  <c r="GH13" i="5" s="1"/>
  <c r="GL13" i="5" s="1"/>
  <c r="GN13" i="5" s="1"/>
  <c r="JB14" i="5"/>
  <c r="LV14" i="5"/>
  <c r="DL15" i="5"/>
  <c r="U16" i="5"/>
  <c r="GF16" i="5"/>
  <c r="JA16" i="5"/>
  <c r="JC16" i="5" s="1"/>
  <c r="JG16" i="5" s="1"/>
  <c r="JI16" i="5" s="1"/>
  <c r="LF16" i="5"/>
  <c r="LC16" i="5"/>
  <c r="LE16" i="5" s="1"/>
  <c r="LI16" i="5" s="1"/>
  <c r="LK16" i="5" s="1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IJ22" i="5"/>
  <c r="IN22" i="5" s="1"/>
  <c r="IP22" i="5" s="1"/>
  <c r="HA23" i="5"/>
  <c r="LD23" i="5"/>
  <c r="EC24" i="5"/>
  <c r="EH24" i="5" s="1"/>
  <c r="EJ24" i="5" s="1"/>
  <c r="II24" i="5"/>
  <c r="IJ24" i="5" s="1"/>
  <c r="IN24" i="5" s="1"/>
  <c r="IP24" i="5" s="1"/>
  <c r="EX25" i="5"/>
  <c r="DI27" i="5"/>
  <c r="DK27" i="5"/>
  <c r="DL27" i="5" s="1"/>
  <c r="GG31" i="5"/>
  <c r="GX35" i="5"/>
  <c r="GZ35" i="5" s="1"/>
  <c r="HD35" i="5" s="1"/>
  <c r="HF35" i="5" s="1"/>
  <c r="IJ36" i="5"/>
  <c r="IN36" i="5" s="1"/>
  <c r="IP36" i="5" s="1"/>
  <c r="BI38" i="5"/>
  <c r="BK38" i="5" s="1"/>
  <c r="EX39" i="5"/>
  <c r="GG40" i="5"/>
  <c r="DL41" i="5"/>
  <c r="GF41" i="5"/>
  <c r="FQ43" i="5"/>
  <c r="II43" i="5"/>
  <c r="IJ48" i="5"/>
  <c r="IN48" i="5" s="1"/>
  <c r="IP48" i="5" s="1"/>
  <c r="EE52" i="5"/>
  <c r="GG80" i="5"/>
  <c r="GI80" i="5"/>
  <c r="CQ90" i="5"/>
  <c r="CV90" i="5" s="1"/>
  <c r="CX90" i="5" s="1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BX53" i="5"/>
  <c r="CC53" i="5" s="1"/>
  <c r="CE53" i="5" s="1"/>
  <c r="EZ6" i="5"/>
  <c r="FB6" i="5" s="1"/>
  <c r="FP6" i="5"/>
  <c r="FQ39" i="5" s="1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S11" i="5" s="1"/>
  <c r="CP11" i="5"/>
  <c r="GI11" i="5"/>
  <c r="JD11" i="5"/>
  <c r="LX11" i="5"/>
  <c r="GF12" i="5"/>
  <c r="AP13" i="5"/>
  <c r="AR13" i="5" s="1"/>
  <c r="DH13" i="5"/>
  <c r="DJ13" i="5" s="1"/>
  <c r="DO13" i="5" s="1"/>
  <c r="DQ13" i="5" s="1"/>
  <c r="HP13" i="5"/>
  <c r="HR13" i="5" s="1"/>
  <c r="HV13" i="5" s="1"/>
  <c r="HX13" i="5" s="1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DJ18" i="5" s="1"/>
  <c r="DO18" i="5" s="1"/>
  <c r="DQ18" i="5" s="1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FQ27" i="5" s="1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BE29" i="5" s="1"/>
  <c r="BJ29" i="5" s="1"/>
  <c r="BL29" i="5" s="1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GF57" i="5"/>
  <c r="AN66" i="5"/>
  <c r="ED69" i="5"/>
  <c r="EE69" i="5" s="1"/>
  <c r="EB69" i="5"/>
  <c r="EB70" i="5"/>
  <c r="ED70" i="5"/>
  <c r="EE70" i="5" s="1"/>
  <c r="IJ75" i="5"/>
  <c r="IN75" i="5" s="1"/>
  <c r="IP75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W71" i="5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Q99" i="5" s="1"/>
  <c r="CV99" i="5" s="1"/>
  <c r="CX99" i="5" s="1"/>
  <c r="CO91" i="5"/>
  <c r="CQ91" i="5" s="1"/>
  <c r="CV91" i="5" s="1"/>
  <c r="CX91" i="5" s="1"/>
  <c r="CO82" i="5"/>
  <c r="CO94" i="5"/>
  <c r="CO84" i="5"/>
  <c r="CQ84" i="5" s="1"/>
  <c r="CV84" i="5" s="1"/>
  <c r="CX84" i="5" s="1"/>
  <c r="CO80" i="5"/>
  <c r="CQ80" i="5" s="1"/>
  <c r="CV80" i="5" s="1"/>
  <c r="CX80" i="5" s="1"/>
  <c r="CO76" i="5"/>
  <c r="CO70" i="5"/>
  <c r="CO66" i="5"/>
  <c r="CQ66" i="5" s="1"/>
  <c r="CV66" i="5" s="1"/>
  <c r="CX66" i="5" s="1"/>
  <c r="CO88" i="5"/>
  <c r="CO81" i="5"/>
  <c r="CO72" i="5"/>
  <c r="CO63" i="5"/>
  <c r="CO78" i="5"/>
  <c r="CQ78" i="5" s="1"/>
  <c r="CV78" i="5" s="1"/>
  <c r="CX78" i="5" s="1"/>
  <c r="CO100" i="5"/>
  <c r="CO83" i="5"/>
  <c r="CO67" i="5"/>
  <c r="CO50" i="5"/>
  <c r="CQ50" i="5" s="1"/>
  <c r="CV50" i="5" s="1"/>
  <c r="CX50" i="5" s="1"/>
  <c r="CO116" i="5"/>
  <c r="CO101" i="5"/>
  <c r="CO86" i="5"/>
  <c r="CO62" i="5"/>
  <c r="CO74" i="5"/>
  <c r="CO58" i="5"/>
  <c r="CQ58" i="5" s="1"/>
  <c r="CV58" i="5" s="1"/>
  <c r="CX58" i="5" s="1"/>
  <c r="CO28" i="5"/>
  <c r="CQ28" i="5" s="1"/>
  <c r="CV28" i="5" s="1"/>
  <c r="CX28" i="5" s="1"/>
  <c r="CO21" i="5"/>
  <c r="CQ21" i="5" s="1"/>
  <c r="CV21" i="5" s="1"/>
  <c r="CX21" i="5" s="1"/>
  <c r="CO54" i="5"/>
  <c r="CO6" i="5"/>
  <c r="DH77" i="5"/>
  <c r="DH85" i="5"/>
  <c r="DH75" i="5"/>
  <c r="DH79" i="5"/>
  <c r="DH67" i="5"/>
  <c r="DJ67" i="5" s="1"/>
  <c r="DO67" i="5" s="1"/>
  <c r="DQ67" i="5" s="1"/>
  <c r="DH83" i="5"/>
  <c r="DJ83" i="5" s="1"/>
  <c r="DO83" i="5" s="1"/>
  <c r="DQ83" i="5" s="1"/>
  <c r="DH81" i="5"/>
  <c r="DH61" i="5"/>
  <c r="DH57" i="5"/>
  <c r="DH53" i="5"/>
  <c r="DH71" i="5"/>
  <c r="DJ71" i="5" s="1"/>
  <c r="DO71" i="5" s="1"/>
  <c r="DQ71" i="5" s="1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J40" i="5" s="1"/>
  <c r="DO40" i="5" s="1"/>
  <c r="DQ40" i="5" s="1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J65" i="5" s="1"/>
  <c r="DO65" i="5" s="1"/>
  <c r="DQ65" i="5" s="1"/>
  <c r="DH78" i="5"/>
  <c r="DH45" i="5"/>
  <c r="DH24" i="5"/>
  <c r="DH6" i="5"/>
  <c r="DH48" i="5"/>
  <c r="DH34" i="5"/>
  <c r="DH28" i="5"/>
  <c r="DJ28" i="5" s="1"/>
  <c r="DO28" i="5" s="1"/>
  <c r="DQ28" i="5" s="1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C60" i="5" s="1"/>
  <c r="EH60" i="5" s="1"/>
  <c r="EJ60" i="5" s="1"/>
  <c r="EA74" i="5"/>
  <c r="EA79" i="5"/>
  <c r="EA72" i="5"/>
  <c r="EC72" i="5" s="1"/>
  <c r="EH72" i="5" s="1"/>
  <c r="EJ72" i="5" s="1"/>
  <c r="EA55" i="5"/>
  <c r="EC55" i="5" s="1"/>
  <c r="EH55" i="5" s="1"/>
  <c r="EJ55" i="5" s="1"/>
  <c r="EA73" i="5"/>
  <c r="EA51" i="5"/>
  <c r="EA83" i="5"/>
  <c r="EA59" i="5"/>
  <c r="EA81" i="5"/>
  <c r="EA37" i="5"/>
  <c r="EC37" i="5" s="1"/>
  <c r="EH37" i="5" s="1"/>
  <c r="EJ37" i="5" s="1"/>
  <c r="EA26" i="5"/>
  <c r="EC26" i="5" s="1"/>
  <c r="EH26" i="5" s="1"/>
  <c r="EJ26" i="5" s="1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DJ7" i="5" s="1"/>
  <c r="DO7" i="5" s="1"/>
  <c r="DQ7" i="5" s="1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BX12" i="5"/>
  <c r="CC12" i="5" s="1"/>
  <c r="CE12" i="5" s="1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Q16" i="5" s="1"/>
  <c r="FN16" i="5"/>
  <c r="JX17" i="5"/>
  <c r="JZ17" i="5" s="1"/>
  <c r="BW18" i="5"/>
  <c r="DK18" i="5"/>
  <c r="DL18" i="5" s="1"/>
  <c r="DI18" i="5"/>
  <c r="FM18" i="5"/>
  <c r="FO18" i="5" s="1"/>
  <c r="FT18" i="5" s="1"/>
  <c r="FV18" i="5" s="1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LE25" i="5" s="1"/>
  <c r="LI25" i="5" s="1"/>
  <c r="LK25" i="5" s="1"/>
  <c r="CR27" i="5"/>
  <c r="CS27" i="5" s="1"/>
  <c r="CP27" i="5"/>
  <c r="EA27" i="5"/>
  <c r="EC27" i="5" s="1"/>
  <c r="EH27" i="5" s="1"/>
  <c r="EJ27" i="5" s="1"/>
  <c r="W29" i="5"/>
  <c r="Y29" i="5" s="1"/>
  <c r="EA29" i="5"/>
  <c r="EC29" i="5" s="1"/>
  <c r="EH29" i="5" s="1"/>
  <c r="EJ29" i="5" s="1"/>
  <c r="AJ30" i="5"/>
  <c r="AL30" i="5" s="1"/>
  <c r="AQ30" i="5" s="1"/>
  <c r="AS30" i="5" s="1"/>
  <c r="AM31" i="5"/>
  <c r="AN31" i="5" s="1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S55" i="5" s="1"/>
  <c r="U55" i="5"/>
  <c r="BX57" i="5"/>
  <c r="CC57" i="5" s="1"/>
  <c r="CE57" i="5" s="1"/>
  <c r="EA63" i="5"/>
  <c r="DH66" i="5"/>
  <c r="DJ66" i="5" s="1"/>
  <c r="DO66" i="5" s="1"/>
  <c r="DQ66" i="5" s="1"/>
  <c r="GG84" i="5"/>
  <c r="AK89" i="5"/>
  <c r="AM89" i="5"/>
  <c r="AN89" i="5" s="1"/>
  <c r="BG99" i="5"/>
  <c r="GT99" i="2"/>
  <c r="GV99" i="2" s="1"/>
  <c r="GZ99" i="2" s="1"/>
  <c r="HB99" i="2" s="1"/>
  <c r="AF101" i="2"/>
  <c r="CK102" i="2"/>
  <c r="GD104" i="2"/>
  <c r="GA104" i="2"/>
  <c r="GC104" i="2" s="1"/>
  <c r="GG104" i="2" s="1"/>
  <c r="GI104" i="2" s="1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S10" i="5" s="1"/>
  <c r="CP54" i="5"/>
  <c r="CP50" i="5"/>
  <c r="CP37" i="5"/>
  <c r="CP25" i="5"/>
  <c r="CP18" i="5"/>
  <c r="CQ18" i="5" s="1"/>
  <c r="CV18" i="5" s="1"/>
  <c r="CX18" i="5" s="1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V66" i="5" s="1"/>
  <c r="FA66" i="5" s="1"/>
  <c r="FC66" i="5" s="1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DJ14" i="5" s="1"/>
  <c r="DO14" i="5" s="1"/>
  <c r="DQ14" i="5" s="1"/>
  <c r="EE15" i="5"/>
  <c r="AJ16" i="5"/>
  <c r="AL16" i="5" s="1"/>
  <c r="AQ16" i="5" s="1"/>
  <c r="AS16" i="5" s="1"/>
  <c r="BE16" i="5"/>
  <c r="BJ16" i="5" s="1"/>
  <c r="BL16" i="5" s="1"/>
  <c r="CS16" i="5"/>
  <c r="EX16" i="5"/>
  <c r="CB17" i="5"/>
  <c r="CD17" i="5" s="1"/>
  <c r="EA17" i="5"/>
  <c r="EC17" i="5" s="1"/>
  <c r="EH17" i="5" s="1"/>
  <c r="EJ17" i="5" s="1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CQ36" i="5" s="1"/>
  <c r="CV36" i="5" s="1"/>
  <c r="CX36" i="5" s="1"/>
  <c r="W37" i="5"/>
  <c r="Y37" i="5" s="1"/>
  <c r="GF37" i="5"/>
  <c r="IM40" i="5"/>
  <c r="IO40" i="5" s="1"/>
  <c r="DH41" i="5"/>
  <c r="ET41" i="5"/>
  <c r="EV41" i="5" s="1"/>
  <c r="FA41" i="5" s="1"/>
  <c r="FC41" i="5" s="1"/>
  <c r="EE42" i="5"/>
  <c r="AJ43" i="5"/>
  <c r="AL43" i="5" s="1"/>
  <c r="AQ43" i="5" s="1"/>
  <c r="AS43" i="5" s="1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IJ65" i="5"/>
  <c r="IN65" i="5" s="1"/>
  <c r="IP65" i="5" s="1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O48" i="5" s="1"/>
  <c r="FT48" i="5" s="1"/>
  <c r="FV48" i="5" s="1"/>
  <c r="FM52" i="5"/>
  <c r="FM56" i="5"/>
  <c r="FO56" i="5" s="1"/>
  <c r="FT56" i="5" s="1"/>
  <c r="FV56" i="5" s="1"/>
  <c r="FM47" i="5"/>
  <c r="FM60" i="5"/>
  <c r="FO60" i="5" s="1"/>
  <c r="FT60" i="5" s="1"/>
  <c r="FV60" i="5" s="1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N11" i="5" s="1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HR15" i="5" s="1"/>
  <c r="HV15" i="5" s="1"/>
  <c r="HX15" i="5" s="1"/>
  <c r="KL15" i="5"/>
  <c r="BD16" i="5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Q30" i="5" s="1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AN40" i="5"/>
  <c r="BX40" i="5"/>
  <c r="CC40" i="5" s="1"/>
  <c r="CE40" i="5" s="1"/>
  <c r="EA40" i="5"/>
  <c r="HC40" i="5"/>
  <c r="HE40" i="5" s="1"/>
  <c r="CB41" i="5"/>
  <c r="CD41" i="5" s="1"/>
  <c r="DI41" i="5"/>
  <c r="FQ42" i="5"/>
  <c r="EA43" i="5"/>
  <c r="EC43" i="5" s="1"/>
  <c r="EH43" i="5" s="1"/>
  <c r="EJ43" i="5" s="1"/>
  <c r="IJ43" i="5"/>
  <c r="IN43" i="5" s="1"/>
  <c r="IP43" i="5" s="1"/>
  <c r="EA44" i="5"/>
  <c r="FM44" i="5"/>
  <c r="IM44" i="5"/>
  <c r="IO44" i="5" s="1"/>
  <c r="AN45" i="5"/>
  <c r="DI45" i="5"/>
  <c r="AM47" i="5"/>
  <c r="AN47" i="5" s="1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BE51" i="5"/>
  <c r="BJ51" i="5" s="1"/>
  <c r="BL51" i="5" s="1"/>
  <c r="CS51" i="5"/>
  <c r="FQ52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E102" i="5" s="1"/>
  <c r="BJ102" i="5" s="1"/>
  <c r="BL102" i="5" s="1"/>
  <c r="BC94" i="5"/>
  <c r="BE94" i="5" s="1"/>
  <c r="BJ94" i="5" s="1"/>
  <c r="BL94" i="5" s="1"/>
  <c r="BC104" i="5"/>
  <c r="BC69" i="5"/>
  <c r="BC92" i="5"/>
  <c r="BC84" i="5"/>
  <c r="BC73" i="5"/>
  <c r="BE73" i="5" s="1"/>
  <c r="BJ73" i="5" s="1"/>
  <c r="BL73" i="5" s="1"/>
  <c r="BC71" i="5"/>
  <c r="BE71" i="5" s="1"/>
  <c r="BJ71" i="5" s="1"/>
  <c r="BL71" i="5" s="1"/>
  <c r="BC49" i="5"/>
  <c r="BE49" i="5" s="1"/>
  <c r="BJ49" i="5" s="1"/>
  <c r="BL49" i="5" s="1"/>
  <c r="BC90" i="5"/>
  <c r="BE90" i="5" s="1"/>
  <c r="BJ90" i="5" s="1"/>
  <c r="BL90" i="5" s="1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E97" i="5" s="1"/>
  <c r="BJ97" i="5" s="1"/>
  <c r="BL97" i="5" s="1"/>
  <c r="BC74" i="5"/>
  <c r="BE74" i="5" s="1"/>
  <c r="BJ74" i="5" s="1"/>
  <c r="BL74" i="5" s="1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E21" i="5" s="1"/>
  <c r="LI21" i="5" s="1"/>
  <c r="LK21" i="5" s="1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IJ30" i="5" s="1"/>
  <c r="IN30" i="5" s="1"/>
  <c r="IP30" i="5" s="1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FO40" i="5" s="1"/>
  <c r="FT40" i="5" s="1"/>
  <c r="FV40" i="5" s="1"/>
  <c r="HQ40" i="5"/>
  <c r="EB41" i="5"/>
  <c r="FM41" i="5"/>
  <c r="IH41" i="5"/>
  <c r="IJ41" i="5" s="1"/>
  <c r="IN41" i="5" s="1"/>
  <c r="IP41" i="5" s="1"/>
  <c r="AK42" i="5"/>
  <c r="EA42" i="5"/>
  <c r="EC42" i="5" s="1"/>
  <c r="EH42" i="5" s="1"/>
  <c r="EJ42" i="5" s="1"/>
  <c r="EU42" i="5"/>
  <c r="GI42" i="5"/>
  <c r="GG42" i="5"/>
  <c r="IH42" i="5"/>
  <c r="IJ42" i="5" s="1"/>
  <c r="IN42" i="5" s="1"/>
  <c r="IP42" i="5" s="1"/>
  <c r="AM43" i="5"/>
  <c r="AK43" i="5"/>
  <c r="BW43" i="5"/>
  <c r="FM43" i="5"/>
  <c r="FO43" i="5" s="1"/>
  <c r="FT43" i="5" s="1"/>
  <c r="FV43" i="5" s="1"/>
  <c r="BG44" i="5"/>
  <c r="Q45" i="5"/>
  <c r="BW45" i="5"/>
  <c r="CS45" i="5"/>
  <c r="FN45" i="5"/>
  <c r="FP45" i="5"/>
  <c r="FQ45" i="5" s="1"/>
  <c r="GY45" i="5"/>
  <c r="II45" i="5"/>
  <c r="IJ45" i="5" s="1"/>
  <c r="IN45" i="5" s="1"/>
  <c r="IP45" i="5" s="1"/>
  <c r="EX46" i="5"/>
  <c r="AJ48" i="5"/>
  <c r="GX48" i="5"/>
  <c r="GZ48" i="5" s="1"/>
  <c r="HD48" i="5" s="1"/>
  <c r="HF48" i="5" s="1"/>
  <c r="CO49" i="5"/>
  <c r="CQ49" i="5" s="1"/>
  <c r="CV49" i="5" s="1"/>
  <c r="CX49" i="5" s="1"/>
  <c r="FP49" i="5"/>
  <c r="FQ49" i="5" s="1"/>
  <c r="FN49" i="5"/>
  <c r="EA50" i="5"/>
  <c r="HA50" i="5"/>
  <c r="GY50" i="5"/>
  <c r="EB54" i="5"/>
  <c r="ED54" i="5"/>
  <c r="EE54" i="5" s="1"/>
  <c r="HQ54" i="5"/>
  <c r="GY55" i="5"/>
  <c r="EB56" i="5"/>
  <c r="FQ56" i="5"/>
  <c r="FN59" i="5"/>
  <c r="FP59" i="5"/>
  <c r="FQ59" i="5" s="1"/>
  <c r="EA61" i="5"/>
  <c r="EC61" i="5" s="1"/>
  <c r="EH61" i="5" s="1"/>
  <c r="EJ61" i="5" s="1"/>
  <c r="DK62" i="5"/>
  <c r="DL62" i="5" s="1"/>
  <c r="DI62" i="5"/>
  <c r="FQ67" i="5"/>
  <c r="DL68" i="5"/>
  <c r="AJ70" i="5"/>
  <c r="AL70" i="5" s="1"/>
  <c r="AQ70" i="5" s="1"/>
  <c r="AS70" i="5" s="1"/>
  <c r="AM70" i="5"/>
  <c r="AN70" i="5" s="1"/>
  <c r="BZ75" i="5"/>
  <c r="II75" i="5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GH22" i="5" s="1"/>
  <c r="GL22" i="5" s="1"/>
  <c r="GN22" i="5" s="1"/>
  <c r="LF22" i="5"/>
  <c r="LV22" i="5"/>
  <c r="ET24" i="5"/>
  <c r="FQ24" i="5"/>
  <c r="GG24" i="5"/>
  <c r="GY24" i="5"/>
  <c r="GZ24" i="5" s="1"/>
  <c r="HD24" i="5" s="1"/>
  <c r="HF24" i="5" s="1"/>
  <c r="IH25" i="5"/>
  <c r="DH26" i="5"/>
  <c r="EX26" i="5"/>
  <c r="FN26" i="5"/>
  <c r="LF26" i="5"/>
  <c r="R27" i="5"/>
  <c r="DL28" i="5"/>
  <c r="HQ28" i="5"/>
  <c r="Q29" i="5"/>
  <c r="FM29" i="5"/>
  <c r="JV29" i="5"/>
  <c r="HP30" i="5"/>
  <c r="HR30" i="5" s="1"/>
  <c r="HV30" i="5" s="1"/>
  <c r="HX30" i="5" s="1"/>
  <c r="R31" i="5"/>
  <c r="DH31" i="5"/>
  <c r="Q32" i="5"/>
  <c r="S32" i="5" s="1"/>
  <c r="AK32" i="5"/>
  <c r="BC32" i="5"/>
  <c r="BE32" i="5" s="1"/>
  <c r="BJ32" i="5" s="1"/>
  <c r="BL32" i="5" s="1"/>
  <c r="GY32" i="5"/>
  <c r="U33" i="5"/>
  <c r="AM33" i="5"/>
  <c r="AN33" i="5" s="1"/>
  <c r="AK33" i="5"/>
  <c r="ET33" i="5"/>
  <c r="EV33" i="5" s="1"/>
  <c r="FA33" i="5" s="1"/>
  <c r="FC33" i="5" s="1"/>
  <c r="CO34" i="5"/>
  <c r="CQ34" i="5" s="1"/>
  <c r="CV34" i="5" s="1"/>
  <c r="CX34" i="5" s="1"/>
  <c r="AN35" i="5"/>
  <c r="EB35" i="5"/>
  <c r="EX35" i="5"/>
  <c r="FM36" i="5"/>
  <c r="HQ36" i="5"/>
  <c r="EB37" i="5"/>
  <c r="FM37" i="5"/>
  <c r="FO37" i="5" s="1"/>
  <c r="FT37" i="5" s="1"/>
  <c r="FV37" i="5" s="1"/>
  <c r="IH37" i="5"/>
  <c r="IJ37" i="5" s="1"/>
  <c r="IN37" i="5" s="1"/>
  <c r="IP37" i="5" s="1"/>
  <c r="AK38" i="5"/>
  <c r="EA38" i="5"/>
  <c r="EU38" i="5"/>
  <c r="GI38" i="5"/>
  <c r="GG38" i="5"/>
  <c r="IH38" i="5"/>
  <c r="IJ38" i="5" s="1"/>
  <c r="IN38" i="5" s="1"/>
  <c r="IP38" i="5" s="1"/>
  <c r="AM39" i="5"/>
  <c r="AN39" i="5" s="1"/>
  <c r="AK39" i="5"/>
  <c r="BW39" i="5"/>
  <c r="FM39" i="5"/>
  <c r="BG40" i="5"/>
  <c r="Q41" i="5"/>
  <c r="BW41" i="5"/>
  <c r="FN41" i="5"/>
  <c r="FP41" i="5"/>
  <c r="FQ41" i="5" s="1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IJ57" i="5" s="1"/>
  <c r="IN57" i="5" s="1"/>
  <c r="IP57" i="5" s="1"/>
  <c r="DL59" i="5"/>
  <c r="GY63" i="5"/>
  <c r="DL73" i="5"/>
  <c r="HP73" i="5"/>
  <c r="HS73" i="5"/>
  <c r="CO75" i="5"/>
  <c r="CQ75" i="5" s="1"/>
  <c r="CV75" i="5" s="1"/>
  <c r="CX75" i="5" s="1"/>
  <c r="GG75" i="5"/>
  <c r="BV17" i="5"/>
  <c r="BX17" i="5" s="1"/>
  <c r="CC17" i="5" s="1"/>
  <c r="CE17" i="5" s="1"/>
  <c r="CR17" i="5"/>
  <c r="CP17" i="5"/>
  <c r="FP18" i="5"/>
  <c r="FQ18" i="5" s="1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Q22" i="5" s="1"/>
  <c r="FN22" i="5"/>
  <c r="LD22" i="5"/>
  <c r="R23" i="5"/>
  <c r="HP23" i="5"/>
  <c r="JT23" i="5"/>
  <c r="CO24" i="5"/>
  <c r="ED24" i="5"/>
  <c r="EE24" i="5" s="1"/>
  <c r="EB24" i="5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Q32" i="5" s="1"/>
  <c r="FN32" i="5"/>
  <c r="EA33" i="5"/>
  <c r="II33" i="5"/>
  <c r="Q35" i="5"/>
  <c r="S35" i="5" s="1"/>
  <c r="U35" i="5"/>
  <c r="FQ35" i="5"/>
  <c r="HQ35" i="5"/>
  <c r="BG36" i="5"/>
  <c r="Q37" i="5"/>
  <c r="BW37" i="5"/>
  <c r="CS37" i="5"/>
  <c r="FN37" i="5"/>
  <c r="FP37" i="5"/>
  <c r="FQ37" i="5" s="1"/>
  <c r="GY37" i="5"/>
  <c r="II37" i="5"/>
  <c r="EX38" i="5"/>
  <c r="Q40" i="5"/>
  <c r="S40" i="5" s="1"/>
  <c r="BW42" i="5"/>
  <c r="DI43" i="5"/>
  <c r="DK44" i="5"/>
  <c r="DL44" i="5" s="1"/>
  <c r="DI44" i="5"/>
  <c r="GY44" i="5"/>
  <c r="BC45" i="5"/>
  <c r="EE45" i="5"/>
  <c r="U46" i="5"/>
  <c r="Q46" i="5"/>
  <c r="S46" i="5" s="1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X113" i="5" s="1"/>
  <c r="CC113" i="5" s="1"/>
  <c r="CE113" i="5" s="1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X74" i="5" s="1"/>
  <c r="CC74" i="5" s="1"/>
  <c r="CE74" i="5" s="1"/>
  <c r="BV72" i="5"/>
  <c r="BX72" i="5" s="1"/>
  <c r="CC72" i="5" s="1"/>
  <c r="CE72" i="5" s="1"/>
  <c r="BV97" i="5"/>
  <c r="BX97" i="5" s="1"/>
  <c r="CC97" i="5" s="1"/>
  <c r="CE97" i="5" s="1"/>
  <c r="BV69" i="5"/>
  <c r="BV116" i="5"/>
  <c r="BX116" i="5" s="1"/>
  <c r="CC116" i="5" s="1"/>
  <c r="CE116" i="5" s="1"/>
  <c r="BV75" i="5"/>
  <c r="BX75" i="5" s="1"/>
  <c r="CC75" i="5" s="1"/>
  <c r="CE75" i="5" s="1"/>
  <c r="BV95" i="5"/>
  <c r="BV64" i="5"/>
  <c r="BV60" i="5"/>
  <c r="BX60" i="5" s="1"/>
  <c r="CC60" i="5" s="1"/>
  <c r="CE60" i="5" s="1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X49" i="5" s="1"/>
  <c r="CC49" i="5" s="1"/>
  <c r="CE49" i="5" s="1"/>
  <c r="BV31" i="5"/>
  <c r="BX31" i="5" s="1"/>
  <c r="CC31" i="5" s="1"/>
  <c r="CE31" i="5" s="1"/>
  <c r="BV83" i="5"/>
  <c r="BV58" i="5"/>
  <c r="BX58" i="5" s="1"/>
  <c r="CC58" i="5" s="1"/>
  <c r="CE58" i="5" s="1"/>
  <c r="BV47" i="5"/>
  <c r="BX47" i="5" s="1"/>
  <c r="CC47" i="5" s="1"/>
  <c r="CE47" i="5" s="1"/>
  <c r="BV43" i="5"/>
  <c r="BX43" i="5" s="1"/>
  <c r="CC43" i="5" s="1"/>
  <c r="CE43" i="5" s="1"/>
  <c r="BV39" i="5"/>
  <c r="BV65" i="5"/>
  <c r="BX65" i="5" s="1"/>
  <c r="CC65" i="5" s="1"/>
  <c r="CE65" i="5" s="1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J77" i="5" s="1"/>
  <c r="IN77" i="5" s="1"/>
  <c r="IP77" i="5" s="1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J72" i="5" s="1"/>
  <c r="IN72" i="5" s="1"/>
  <c r="IP72" i="5" s="1"/>
  <c r="IH68" i="5"/>
  <c r="IJ68" i="5" s="1"/>
  <c r="IN68" i="5" s="1"/>
  <c r="IP68" i="5" s="1"/>
  <c r="IH60" i="5"/>
  <c r="IH64" i="5"/>
  <c r="IJ64" i="5" s="1"/>
  <c r="IN64" i="5" s="1"/>
  <c r="IP64" i="5" s="1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IJ35" i="5" s="1"/>
  <c r="IN35" i="5" s="1"/>
  <c r="IP35" i="5" s="1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BX22" i="5" s="1"/>
  <c r="CC22" i="5" s="1"/>
  <c r="CE22" i="5" s="1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FQ29" i="5" s="1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GH45" i="5" s="1"/>
  <c r="GL45" i="5" s="1"/>
  <c r="GN45" i="5" s="1"/>
  <c r="HS45" i="5"/>
  <c r="HP45" i="5"/>
  <c r="HR45" i="5" s="1"/>
  <c r="HV45" i="5" s="1"/>
  <c r="HX45" i="5" s="1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IJ53" i="5" s="1"/>
  <c r="IN53" i="5" s="1"/>
  <c r="IP53" i="5" s="1"/>
  <c r="Q58" i="5"/>
  <c r="HA59" i="5"/>
  <c r="GY62" i="5"/>
  <c r="AJ64" i="5"/>
  <c r="AL64" i="5" s="1"/>
  <c r="AQ64" i="5" s="1"/>
  <c r="AS64" i="5" s="1"/>
  <c r="EX64" i="5"/>
  <c r="BV68" i="5"/>
  <c r="R69" i="5"/>
  <c r="EA69" i="5"/>
  <c r="EC69" i="5" s="1"/>
  <c r="EH69" i="5" s="1"/>
  <c r="EJ69" i="5" s="1"/>
  <c r="GI69" i="5"/>
  <c r="GF69" i="5"/>
  <c r="GH69" i="5" s="1"/>
  <c r="GL69" i="5" s="1"/>
  <c r="GN69" i="5" s="1"/>
  <c r="BD74" i="5"/>
  <c r="BC77" i="5"/>
  <c r="BE77" i="5" s="1"/>
  <c r="BJ77" i="5" s="1"/>
  <c r="BL77" i="5" s="1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AN62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DJ63" i="5" s="1"/>
  <c r="DO63" i="5" s="1"/>
  <c r="DQ63" i="5" s="1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BE66" i="5" s="1"/>
  <c r="BJ66" i="5" s="1"/>
  <c r="BL66" i="5" s="1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GZ63" i="5" s="1"/>
  <c r="HD63" i="5" s="1"/>
  <c r="HF63" i="5" s="1"/>
  <c r="BD64" i="5"/>
  <c r="BF64" i="5"/>
  <c r="BG64" i="5" s="1"/>
  <c r="R70" i="5"/>
  <c r="EA70" i="5"/>
  <c r="EC70" i="5" s="1"/>
  <c r="EH70" i="5" s="1"/>
  <c r="EJ70" i="5" s="1"/>
  <c r="AN71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EC52" i="5" s="1"/>
  <c r="EH52" i="5" s="1"/>
  <c r="EJ52" i="5" s="1"/>
  <c r="GY52" i="5"/>
  <c r="BY53" i="5"/>
  <c r="BZ53" i="5" s="1"/>
  <c r="BW53" i="5"/>
  <c r="R54" i="5"/>
  <c r="DI54" i="5"/>
  <c r="GF54" i="5"/>
  <c r="GI54" i="5"/>
  <c r="AK55" i="5"/>
  <c r="AM55" i="5"/>
  <c r="AN55" i="5" s="1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Q61" i="5"/>
  <c r="FP62" i="5"/>
  <c r="FQ62" i="5" s="1"/>
  <c r="FN62" i="5"/>
  <c r="R63" i="5"/>
  <c r="BC63" i="5"/>
  <c r="BE63" i="5" s="1"/>
  <c r="BJ63" i="5" s="1"/>
  <c r="BL63" i="5" s="1"/>
  <c r="HQ63" i="5"/>
  <c r="EE64" i="5"/>
  <c r="BY65" i="5"/>
  <c r="BW65" i="5"/>
  <c r="BZ68" i="5"/>
  <c r="GI68" i="5"/>
  <c r="U69" i="5"/>
  <c r="DL69" i="5"/>
  <c r="Q70" i="5"/>
  <c r="S70" i="5" s="1"/>
  <c r="U70" i="5"/>
  <c r="GF72" i="5"/>
  <c r="GH72" i="5" s="1"/>
  <c r="GL72" i="5" s="1"/>
  <c r="GN72" i="5" s="1"/>
  <c r="GI72" i="5"/>
  <c r="BV73" i="5"/>
  <c r="BX73" i="5" s="1"/>
  <c r="CC73" i="5" s="1"/>
  <c r="CE73" i="5" s="1"/>
  <c r="BG74" i="5"/>
  <c r="GG74" i="5"/>
  <c r="GI75" i="5"/>
  <c r="HP75" i="5"/>
  <c r="GY76" i="5"/>
  <c r="CO77" i="5"/>
  <c r="CQ77" i="5" s="1"/>
  <c r="CV77" i="5" s="1"/>
  <c r="CX77" i="5" s="1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AN99" i="5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V36" i="5" s="1"/>
  <c r="FA36" i="5" s="1"/>
  <c r="FC36" i="5" s="1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H48" i="5" s="1"/>
  <c r="GL48" i="5" s="1"/>
  <c r="GN48" i="5" s="1"/>
  <c r="GX49" i="5"/>
  <c r="GZ49" i="5" s="1"/>
  <c r="HD49" i="5" s="1"/>
  <c r="HF49" i="5" s="1"/>
  <c r="BF50" i="5"/>
  <c r="BG50" i="5" s="1"/>
  <c r="BD50" i="5"/>
  <c r="ED50" i="5"/>
  <c r="EE50" i="5" s="1"/>
  <c r="DH51" i="5"/>
  <c r="DJ51" i="5" s="1"/>
  <c r="DO51" i="5" s="1"/>
  <c r="DQ51" i="5" s="1"/>
  <c r="BD52" i="5"/>
  <c r="BF52" i="5"/>
  <c r="BG52" i="5" s="1"/>
  <c r="CO52" i="5"/>
  <c r="CQ52" i="5" s="1"/>
  <c r="CV52" i="5" s="1"/>
  <c r="CX52" i="5" s="1"/>
  <c r="CO53" i="5"/>
  <c r="CQ53" i="5" s="1"/>
  <c r="CV53" i="5" s="1"/>
  <c r="CX53" i="5" s="1"/>
  <c r="FQ53" i="5"/>
  <c r="FP54" i="5"/>
  <c r="FQ54" i="5" s="1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Z61" i="5" s="1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IJ69" i="5" s="1"/>
  <c r="IN69" i="5" s="1"/>
  <c r="IP69" i="5" s="1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FQ34" i="5" s="1"/>
  <c r="HP35" i="5"/>
  <c r="FP36" i="5"/>
  <c r="FQ36" i="5" s="1"/>
  <c r="GF36" i="5"/>
  <c r="GX36" i="5"/>
  <c r="GZ36" i="5" s="1"/>
  <c r="HD36" i="5" s="1"/>
  <c r="HF36" i="5" s="1"/>
  <c r="R37" i="5"/>
  <c r="AJ37" i="5"/>
  <c r="AL37" i="5" s="1"/>
  <c r="AQ37" i="5" s="1"/>
  <c r="AS37" i="5" s="1"/>
  <c r="GG37" i="5"/>
  <c r="BD38" i="5"/>
  <c r="BE38" i="5" s="1"/>
  <c r="BJ38" i="5" s="1"/>
  <c r="BL38" i="5" s="1"/>
  <c r="BF38" i="5"/>
  <c r="BG38" i="5" s="1"/>
  <c r="BV38" i="5"/>
  <c r="BX38" i="5" s="1"/>
  <c r="CC38" i="5" s="1"/>
  <c r="CE38" i="5" s="1"/>
  <c r="CP39" i="5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GZ40" i="5" s="1"/>
  <c r="HD40" i="5" s="1"/>
  <c r="HF40" i="5" s="1"/>
  <c r="R41" i="5"/>
  <c r="AJ41" i="5"/>
  <c r="AL41" i="5" s="1"/>
  <c r="AQ41" i="5" s="1"/>
  <c r="AS41" i="5" s="1"/>
  <c r="GG41" i="5"/>
  <c r="BD42" i="5"/>
  <c r="BE42" i="5" s="1"/>
  <c r="BJ42" i="5" s="1"/>
  <c r="BL42" i="5" s="1"/>
  <c r="BF42" i="5"/>
  <c r="BG42" i="5" s="1"/>
  <c r="BV42" i="5"/>
  <c r="BX42" i="5" s="1"/>
  <c r="CC42" i="5" s="1"/>
  <c r="CE42" i="5" s="1"/>
  <c r="CP43" i="5"/>
  <c r="CR43" i="5"/>
  <c r="DH43" i="5"/>
  <c r="FP44" i="5"/>
  <c r="FQ44" i="5" s="1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BX46" i="5" s="1"/>
  <c r="CC46" i="5" s="1"/>
  <c r="CE46" i="5" s="1"/>
  <c r="CP47" i="5"/>
  <c r="CR47" i="5"/>
  <c r="CS47" i="5" s="1"/>
  <c r="DH47" i="5"/>
  <c r="DJ47" i="5" s="1"/>
  <c r="DO47" i="5" s="1"/>
  <c r="DQ47" i="5" s="1"/>
  <c r="GX47" i="5"/>
  <c r="GZ47" i="5" s="1"/>
  <c r="HD47" i="5" s="1"/>
  <c r="HF47" i="5" s="1"/>
  <c r="GG48" i="5"/>
  <c r="EA49" i="5"/>
  <c r="EB50" i="5"/>
  <c r="II50" i="5"/>
  <c r="AJ51" i="5"/>
  <c r="AL51" i="5" s="1"/>
  <c r="AQ51" i="5" s="1"/>
  <c r="AS51" i="5" s="1"/>
  <c r="FM51" i="5"/>
  <c r="FO51" i="5" s="1"/>
  <c r="FT51" i="5" s="1"/>
  <c r="FV51" i="5" s="1"/>
  <c r="HA51" i="5"/>
  <c r="IH51" i="5"/>
  <c r="IJ51" i="5" s="1"/>
  <c r="IN51" i="5" s="1"/>
  <c r="IP51" i="5" s="1"/>
  <c r="AK53" i="5"/>
  <c r="CP53" i="5"/>
  <c r="CR53" i="5"/>
  <c r="CS53" i="5" s="1"/>
  <c r="EA53" i="5"/>
  <c r="BC56" i="5"/>
  <c r="BE56" i="5" s="1"/>
  <c r="BJ56" i="5" s="1"/>
  <c r="BL56" i="5" s="1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IJ61" i="5" s="1"/>
  <c r="IN61" i="5" s="1"/>
  <c r="IP61" i="5" s="1"/>
  <c r="CP63" i="5"/>
  <c r="EE63" i="5"/>
  <c r="AM64" i="5"/>
  <c r="AN64" i="5" s="1"/>
  <c r="AK64" i="5"/>
  <c r="FQ64" i="5"/>
  <c r="HA64" i="5"/>
  <c r="GX64" i="5"/>
  <c r="GZ64" i="5" s="1"/>
  <c r="HD64" i="5" s="1"/>
  <c r="HF64" i="5" s="1"/>
  <c r="II64" i="5"/>
  <c r="AK65" i="5"/>
  <c r="CP65" i="5"/>
  <c r="FQ65" i="5"/>
  <c r="U67" i="5"/>
  <c r="BD67" i="5"/>
  <c r="FM67" i="5"/>
  <c r="FO67" i="5" s="1"/>
  <c r="FT67" i="5" s="1"/>
  <c r="FV67" i="5" s="1"/>
  <c r="IH67" i="5"/>
  <c r="IJ67" i="5" s="1"/>
  <c r="IN67" i="5" s="1"/>
  <c r="IP67" i="5" s="1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GZ101" i="5" s="1"/>
  <c r="HD101" i="5" s="1"/>
  <c r="HF101" i="5" s="1"/>
  <c r="BC103" i="5"/>
  <c r="BE103" i="5" s="1"/>
  <c r="BJ103" i="5" s="1"/>
  <c r="BL103" i="5" s="1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S50" i="5" s="1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Q56" i="5" s="1"/>
  <c r="CV56" i="5" s="1"/>
  <c r="CX56" i="5" s="1"/>
  <c r="CO57" i="5"/>
  <c r="CQ57" i="5" s="1"/>
  <c r="CV57" i="5" s="1"/>
  <c r="CX57" i="5" s="1"/>
  <c r="FQ57" i="5"/>
  <c r="FP58" i="5"/>
  <c r="FQ58" i="5" s="1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BZ64" i="5" s="1"/>
  <c r="GX65" i="5"/>
  <c r="GZ65" i="5" s="1"/>
  <c r="HD65" i="5" s="1"/>
  <c r="HF65" i="5" s="1"/>
  <c r="HA65" i="5"/>
  <c r="II65" i="5"/>
  <c r="BG66" i="5"/>
  <c r="EA66" i="5"/>
  <c r="CS67" i="5"/>
  <c r="FN67" i="5"/>
  <c r="EE68" i="5"/>
  <c r="FQ69" i="5"/>
  <c r="DH70" i="5"/>
  <c r="DJ70" i="5" s="1"/>
  <c r="DO70" i="5" s="1"/>
  <c r="DQ70" i="5" s="1"/>
  <c r="EE72" i="5"/>
  <c r="AM74" i="5"/>
  <c r="AK74" i="5"/>
  <c r="Q78" i="5"/>
  <c r="S78" i="5" s="1"/>
  <c r="U78" i="5"/>
  <c r="HQ78" i="5"/>
  <c r="BF80" i="5"/>
  <c r="BG80" i="5" s="1"/>
  <c r="BD80" i="5"/>
  <c r="AJ83" i="5"/>
  <c r="AL83" i="5" s="1"/>
  <c r="AQ83" i="5" s="1"/>
  <c r="AS83" i="5" s="1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FQ28" i="5" s="1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AL36" i="5" s="1"/>
  <c r="AQ36" i="5" s="1"/>
  <c r="AS36" i="5" s="1"/>
  <c r="FN36" i="5"/>
  <c r="GX39" i="5"/>
  <c r="GZ39" i="5" s="1"/>
  <c r="HD39" i="5" s="1"/>
  <c r="HF39" i="5" s="1"/>
  <c r="HP39" i="5"/>
  <c r="HR39" i="5" s="1"/>
  <c r="HV39" i="5" s="1"/>
  <c r="HX39" i="5" s="1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N52" i="5" s="1"/>
  <c r="AK52" i="5"/>
  <c r="GF53" i="5"/>
  <c r="Q54" i="5"/>
  <c r="S54" i="5" s="1"/>
  <c r="BG54" i="5"/>
  <c r="EW54" i="5"/>
  <c r="EX54" i="5" s="1"/>
  <c r="EU54" i="5"/>
  <c r="IH54" i="5"/>
  <c r="IJ54" i="5" s="1"/>
  <c r="IN54" i="5" s="1"/>
  <c r="IP54" i="5" s="1"/>
  <c r="FM55" i="5"/>
  <c r="FO55" i="5" s="1"/>
  <c r="FT55" i="5" s="1"/>
  <c r="FV55" i="5" s="1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AN72" i="5"/>
  <c r="II72" i="5"/>
  <c r="GF74" i="5"/>
  <c r="GI74" i="5"/>
  <c r="CR78" i="5"/>
  <c r="CS78" i="5" s="1"/>
  <c r="CP78" i="5"/>
  <c r="GF78" i="5"/>
  <c r="GH78" i="5" s="1"/>
  <c r="GL78" i="5" s="1"/>
  <c r="GN78" i="5" s="1"/>
  <c r="GI78" i="5"/>
  <c r="HS78" i="5"/>
  <c r="AJ79" i="5"/>
  <c r="CP80" i="5"/>
  <c r="IH81" i="5"/>
  <c r="AM83" i="5"/>
  <c r="AN83" i="5" s="1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GH108" i="5" s="1"/>
  <c r="GL108" i="5" s="1"/>
  <c r="GN108" i="5" s="1"/>
  <c r="CS117" i="5"/>
  <c r="GI52" i="5"/>
  <c r="HP52" i="5"/>
  <c r="BW54" i="5"/>
  <c r="BX54" i="5" s="1"/>
  <c r="CC54" i="5" s="1"/>
  <c r="CE54" i="5" s="1"/>
  <c r="GI56" i="5"/>
  <c r="HP56" i="5"/>
  <c r="BW58" i="5"/>
  <c r="GI60" i="5"/>
  <c r="HP60" i="5"/>
  <c r="HR60" i="5" s="1"/>
  <c r="HV60" i="5" s="1"/>
  <c r="HX60" i="5" s="1"/>
  <c r="BW62" i="5"/>
  <c r="U65" i="5"/>
  <c r="CO65" i="5"/>
  <c r="CQ65" i="5" s="1"/>
  <c r="CV65" i="5" s="1"/>
  <c r="CX65" i="5" s="1"/>
  <c r="ED65" i="5"/>
  <c r="EE65" i="5" s="1"/>
  <c r="Q66" i="5"/>
  <c r="S66" i="5" s="1"/>
  <c r="BV66" i="5"/>
  <c r="FP66" i="5"/>
  <c r="FQ66" i="5" s="1"/>
  <c r="II66" i="5"/>
  <c r="BV67" i="5"/>
  <c r="BX67" i="5" s="1"/>
  <c r="CC67" i="5" s="1"/>
  <c r="CE67" i="5" s="1"/>
  <c r="EE67" i="5"/>
  <c r="GY68" i="5"/>
  <c r="BV70" i="5"/>
  <c r="BX70" i="5" s="1"/>
  <c r="CC70" i="5" s="1"/>
  <c r="CE70" i="5" s="1"/>
  <c r="CO71" i="5"/>
  <c r="CQ71" i="5" s="1"/>
  <c r="CV71" i="5" s="1"/>
  <c r="CX71" i="5" s="1"/>
  <c r="HP71" i="5"/>
  <c r="HS71" i="5"/>
  <c r="GY72" i="5"/>
  <c r="U73" i="5"/>
  <c r="AK73" i="5"/>
  <c r="EB73" i="5"/>
  <c r="IH73" i="5"/>
  <c r="IJ73" i="5" s="1"/>
  <c r="IN73" i="5" s="1"/>
  <c r="IP73" i="5" s="1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BX91" i="5" s="1"/>
  <c r="CC91" i="5" s="1"/>
  <c r="CE91" i="5" s="1"/>
  <c r="CO92" i="5"/>
  <c r="CQ92" i="5" s="1"/>
  <c r="CV92" i="5" s="1"/>
  <c r="CX92" i="5" s="1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IJ58" i="5" s="1"/>
  <c r="IN58" i="5" s="1"/>
  <c r="IP58" i="5" s="1"/>
  <c r="BF59" i="5"/>
  <c r="BG59" i="5" s="1"/>
  <c r="BV59" i="5"/>
  <c r="BX59" i="5" s="1"/>
  <c r="CC59" i="5" s="1"/>
  <c r="CE59" i="5" s="1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BX63" i="5" s="1"/>
  <c r="CC63" i="5" s="1"/>
  <c r="CE63" i="5" s="1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GZ70" i="5" s="1"/>
  <c r="HD70" i="5" s="1"/>
  <c r="HF70" i="5" s="1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GZ53" i="5" s="1"/>
  <c r="HD53" i="5" s="1"/>
  <c r="HF53" i="5" s="1"/>
  <c r="AJ54" i="5"/>
  <c r="GX57" i="5"/>
  <c r="GZ57" i="5" s="1"/>
  <c r="HD57" i="5" s="1"/>
  <c r="HF57" i="5" s="1"/>
  <c r="AJ58" i="5"/>
  <c r="GX61" i="5"/>
  <c r="GZ61" i="5" s="1"/>
  <c r="HD61" i="5" s="1"/>
  <c r="HF61" i="5" s="1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IJ71" i="5" s="1"/>
  <c r="IN71" i="5" s="1"/>
  <c r="IP71" i="5" s="1"/>
  <c r="CR72" i="5"/>
  <c r="CS72" i="5" s="1"/>
  <c r="CP72" i="5"/>
  <c r="DK72" i="5"/>
  <c r="DL72" i="5" s="1"/>
  <c r="BW73" i="5"/>
  <c r="DH74" i="5"/>
  <c r="DJ74" i="5" s="1"/>
  <c r="DO74" i="5" s="1"/>
  <c r="DQ74" i="5" s="1"/>
  <c r="HS75" i="5"/>
  <c r="AN78" i="5"/>
  <c r="BW80" i="5"/>
  <c r="GG81" i="5"/>
  <c r="HP81" i="5"/>
  <c r="HS81" i="5"/>
  <c r="R82" i="5"/>
  <c r="GG83" i="5"/>
  <c r="IH83" i="5"/>
  <c r="IJ83" i="5" s="1"/>
  <c r="IN83" i="5" s="1"/>
  <c r="IP83" i="5" s="1"/>
  <c r="CS86" i="5"/>
  <c r="Q88" i="5"/>
  <c r="S88" i="5" s="1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AN102" i="5"/>
  <c r="Q115" i="5"/>
  <c r="S115" i="5" s="1"/>
  <c r="U115" i="5"/>
  <c r="BV118" i="5"/>
  <c r="BD51" i="5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FO66" i="5" s="1"/>
  <c r="FT66" i="5" s="1"/>
  <c r="FV66" i="5" s="1"/>
  <c r="DH68" i="5"/>
  <c r="FQ68" i="5"/>
  <c r="ET69" i="5"/>
  <c r="EV69" i="5" s="1"/>
  <c r="FA69" i="5" s="1"/>
  <c r="FC69" i="5" s="1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N77" i="5" s="1"/>
  <c r="AK77" i="5"/>
  <c r="BV77" i="5"/>
  <c r="BX77" i="5" s="1"/>
  <c r="CC77" i="5" s="1"/>
  <c r="CE77" i="5" s="1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AN87" i="5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E88" i="5" s="1"/>
  <c r="BJ88" i="5" s="1"/>
  <c r="BL88" i="5" s="1"/>
  <c r="BF89" i="5"/>
  <c r="BG89" i="5" s="1"/>
  <c r="BC89" i="5"/>
  <c r="HP89" i="5"/>
  <c r="HR89" i="5" s="1"/>
  <c r="HV89" i="5" s="1"/>
  <c r="HX89" i="5" s="1"/>
  <c r="HQ92" i="5"/>
  <c r="AN93" i="5"/>
  <c r="CR93" i="5"/>
  <c r="CP93" i="5"/>
  <c r="HQ97" i="5"/>
  <c r="AN98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N109" i="5" s="1"/>
  <c r="AK109" i="5"/>
  <c r="Q111" i="5"/>
  <c r="CU19" i="8"/>
  <c r="CU43" i="8"/>
  <c r="CU26" i="8"/>
  <c r="CU21" i="8"/>
  <c r="CU38" i="8"/>
  <c r="CU28" i="8"/>
  <c r="EP101" i="8"/>
  <c r="EP103" i="8"/>
  <c r="EW103" i="8" s="1"/>
  <c r="EP100" i="8"/>
  <c r="EW100" i="8" s="1"/>
  <c r="EP99" i="8"/>
  <c r="EW99" i="8" s="1"/>
  <c r="EP96" i="8"/>
  <c r="EP95" i="8"/>
  <c r="EW95" i="8" s="1"/>
  <c r="EP94" i="8"/>
  <c r="EW94" i="8" s="1"/>
  <c r="EP93" i="8"/>
  <c r="EW93" i="8" s="1"/>
  <c r="EP92" i="8"/>
  <c r="EW92" i="8" s="1"/>
  <c r="EP91" i="8"/>
  <c r="EP102" i="8"/>
  <c r="EW102" i="8" s="1"/>
  <c r="EP98" i="8"/>
  <c r="EW98" i="8" s="1"/>
  <c r="EP97" i="8"/>
  <c r="EW97" i="8" s="1"/>
  <c r="BC75" i="5"/>
  <c r="BE75" i="5" s="1"/>
  <c r="BJ75" i="5" s="1"/>
  <c r="BL75" i="5" s="1"/>
  <c r="EA76" i="5"/>
  <c r="EC76" i="5" s="1"/>
  <c r="EH76" i="5" s="1"/>
  <c r="EJ76" i="5" s="1"/>
  <c r="HA76" i="5"/>
  <c r="HP76" i="5"/>
  <c r="HR76" i="5" s="1"/>
  <c r="HV76" i="5" s="1"/>
  <c r="HX76" i="5" s="1"/>
  <c r="BG78" i="5"/>
  <c r="BV78" i="5"/>
  <c r="BX78" i="5" s="1"/>
  <c r="CC78" i="5" s="1"/>
  <c r="CE78" i="5" s="1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HR90" i="5" s="1"/>
  <c r="HV90" i="5" s="1"/>
  <c r="HX90" i="5" s="1"/>
  <c r="AJ91" i="5"/>
  <c r="AM91" i="5"/>
  <c r="AN91" i="5" s="1"/>
  <c r="GX93" i="5"/>
  <c r="GZ93" i="5" s="1"/>
  <c r="HD93" i="5" s="1"/>
  <c r="HF93" i="5" s="1"/>
  <c r="BZ95" i="5"/>
  <c r="GG98" i="5"/>
  <c r="AM100" i="5"/>
  <c r="AN100" i="5" s="1"/>
  <c r="AK100" i="5"/>
  <c r="Q101" i="5"/>
  <c r="HQ101" i="5"/>
  <c r="BV102" i="5"/>
  <c r="GI102" i="5"/>
  <c r="BC105" i="5"/>
  <c r="BE105" i="5" s="1"/>
  <c r="BJ105" i="5" s="1"/>
  <c r="BL105" i="5" s="1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AN79" i="5" s="1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N106" i="5" s="1"/>
  <c r="AJ107" i="5"/>
  <c r="GI107" i="5"/>
  <c r="GF107" i="5"/>
  <c r="GH107" i="5" s="1"/>
  <c r="GL107" i="5" s="1"/>
  <c r="GN107" i="5" s="1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BX76" i="5" s="1"/>
  <c r="CC76" i="5" s="1"/>
  <c r="CE76" i="5" s="1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HR84" i="5" s="1"/>
  <c r="HV84" i="5" s="1"/>
  <c r="HX84" i="5" s="1"/>
  <c r="DK86" i="5"/>
  <c r="DL86" i="5" s="1"/>
  <c r="BF87" i="5"/>
  <c r="BG87" i="5" s="1"/>
  <c r="CO87" i="5"/>
  <c r="CQ87" i="5" s="1"/>
  <c r="CV87" i="5" s="1"/>
  <c r="CX87" i="5" s="1"/>
  <c r="GX87" i="5"/>
  <c r="GZ87" i="5" s="1"/>
  <c r="HD87" i="5" s="1"/>
  <c r="HF87" i="5" s="1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AN107" i="5" s="1"/>
  <c r="CU32" i="8"/>
  <c r="BV86" i="5"/>
  <c r="Q87" i="5"/>
  <c r="S87" i="5" s="1"/>
  <c r="BF91" i="5"/>
  <c r="BG91" i="5" s="1"/>
  <c r="GG91" i="5"/>
  <c r="GY91" i="5"/>
  <c r="AJ92" i="5"/>
  <c r="BV94" i="5"/>
  <c r="BX94" i="5" s="1"/>
  <c r="CC94" i="5" s="1"/>
  <c r="CE94" i="5" s="1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H113" i="5" s="1"/>
  <c r="GL113" i="5" s="1"/>
  <c r="GN113" i="5" s="1"/>
  <c r="GI113" i="5"/>
  <c r="BW115" i="5"/>
  <c r="O116" i="8"/>
  <c r="O108" i="8"/>
  <c r="O114" i="8"/>
  <c r="O113" i="8"/>
  <c r="O112" i="8"/>
  <c r="O111" i="8"/>
  <c r="O110" i="8"/>
  <c r="O107" i="8"/>
  <c r="O105" i="8"/>
  <c r="O101" i="8"/>
  <c r="O100" i="8"/>
  <c r="O118" i="8"/>
  <c r="O117" i="8"/>
  <c r="O115" i="8"/>
  <c r="O102" i="8"/>
  <c r="O119" i="8"/>
  <c r="O106" i="8"/>
  <c r="O103" i="8"/>
  <c r="O98" i="8"/>
  <c r="O99" i="8"/>
  <c r="O89" i="8"/>
  <c r="O104" i="8"/>
  <c r="O86" i="8"/>
  <c r="O88" i="8"/>
  <c r="O109" i="8"/>
  <c r="O85" i="8"/>
  <c r="O84" i="8"/>
  <c r="O97" i="8"/>
  <c r="O95" i="8"/>
  <c r="O87" i="8"/>
  <c r="O80" i="8"/>
  <c r="O93" i="8"/>
  <c r="O83" i="8"/>
  <c r="O79" i="8"/>
  <c r="O81" i="8"/>
  <c r="O94" i="8"/>
  <c r="O92" i="8"/>
  <c r="O82" i="8"/>
  <c r="O91" i="8"/>
  <c r="O69" i="8"/>
  <c r="O77" i="8"/>
  <c r="O73" i="8"/>
  <c r="O96" i="8"/>
  <c r="O76" i="8"/>
  <c r="O70" i="8"/>
  <c r="O75" i="8"/>
  <c r="O90" i="8"/>
  <c r="O68" i="8"/>
  <c r="O64" i="8"/>
  <c r="O60" i="8"/>
  <c r="O66" i="8"/>
  <c r="O74" i="8"/>
  <c r="O65" i="8"/>
  <c r="O57" i="8"/>
  <c r="O78" i="8"/>
  <c r="O50" i="8"/>
  <c r="O59" i="8"/>
  <c r="O58" i="8"/>
  <c r="O56" i="8"/>
  <c r="O54" i="8"/>
  <c r="O67" i="8"/>
  <c r="O52" i="8"/>
  <c r="O49" i="8"/>
  <c r="O45" i="8"/>
  <c r="O61" i="8"/>
  <c r="O48" i="8"/>
  <c r="O72" i="8"/>
  <c r="O51" i="8"/>
  <c r="O46" i="8"/>
  <c r="O44" i="8"/>
  <c r="O40" i="8"/>
  <c r="O36" i="8"/>
  <c r="O71" i="8"/>
  <c r="O63" i="8"/>
  <c r="O43" i="8"/>
  <c r="O39" i="8"/>
  <c r="O35" i="8"/>
  <c r="O55" i="8"/>
  <c r="O53" i="8"/>
  <c r="O47" i="8"/>
  <c r="O38" i="8"/>
  <c r="O37" i="8"/>
  <c r="O62" i="8"/>
  <c r="O42" i="8"/>
  <c r="O32" i="8"/>
  <c r="O30" i="8"/>
  <c r="O28" i="8"/>
  <c r="O27" i="8"/>
  <c r="O25" i="8"/>
  <c r="O34" i="8"/>
  <c r="O20" i="8"/>
  <c r="O31" i="8"/>
  <c r="O19" i="8"/>
  <c r="O18" i="8"/>
  <c r="O16" i="8"/>
  <c r="O14" i="8"/>
  <c r="O12" i="8"/>
  <c r="O10" i="8"/>
  <c r="O8" i="8"/>
  <c r="O7" i="8"/>
  <c r="V7" i="8" s="1"/>
  <c r="O6" i="8"/>
  <c r="V6" i="8" s="1"/>
  <c r="O21" i="8"/>
  <c r="O33" i="8"/>
  <c r="O29" i="8"/>
  <c r="O24" i="8"/>
  <c r="O23" i="8"/>
  <c r="O22" i="8"/>
  <c r="O15" i="8"/>
  <c r="O11" i="8"/>
  <c r="O26" i="8"/>
  <c r="AM102" i="8"/>
  <c r="AM106" i="8"/>
  <c r="AM104" i="8"/>
  <c r="AM103" i="8"/>
  <c r="AM107" i="8"/>
  <c r="AM101" i="8"/>
  <c r="AM100" i="8"/>
  <c r="AM99" i="8"/>
  <c r="AM90" i="8"/>
  <c r="AM93" i="8"/>
  <c r="AM91" i="8"/>
  <c r="AM85" i="8"/>
  <c r="AM84" i="8"/>
  <c r="AM105" i="8"/>
  <c r="AM92" i="8"/>
  <c r="AM86" i="8"/>
  <c r="AM82" i="8"/>
  <c r="AM87" i="8"/>
  <c r="AM81" i="8"/>
  <c r="AM108" i="8"/>
  <c r="AM97" i="8"/>
  <c r="AM95" i="8"/>
  <c r="AM88" i="8"/>
  <c r="AM83" i="8"/>
  <c r="AM79" i="8"/>
  <c r="AM78" i="8"/>
  <c r="AM94" i="8"/>
  <c r="AM75" i="8"/>
  <c r="AM71" i="8"/>
  <c r="AM98" i="8"/>
  <c r="AM89" i="8"/>
  <c r="AM69" i="8"/>
  <c r="AM77" i="8"/>
  <c r="AM65" i="8"/>
  <c r="AM80" i="8"/>
  <c r="AM72" i="8"/>
  <c r="AM66" i="8"/>
  <c r="AM62" i="8"/>
  <c r="AM58" i="8"/>
  <c r="AM96" i="8"/>
  <c r="AM68" i="8"/>
  <c r="AM70" i="8"/>
  <c r="AM57" i="8"/>
  <c r="AM53" i="8"/>
  <c r="AM51" i="8"/>
  <c r="AM48" i="8"/>
  <c r="AM74" i="8"/>
  <c r="AM59" i="8"/>
  <c r="AM73" i="8"/>
  <c r="AM55" i="8"/>
  <c r="AM47" i="8"/>
  <c r="AM76" i="8"/>
  <c r="AM54" i="8"/>
  <c r="AM52" i="8"/>
  <c r="AM50" i="8"/>
  <c r="AM49" i="8"/>
  <c r="AM61" i="8"/>
  <c r="AM60" i="8"/>
  <c r="AM42" i="8"/>
  <c r="AM38" i="8"/>
  <c r="AM67" i="8"/>
  <c r="AM46" i="8"/>
  <c r="AM41" i="8"/>
  <c r="AM37" i="8"/>
  <c r="AM36" i="8"/>
  <c r="AM43" i="8"/>
  <c r="AM64" i="8"/>
  <c r="AM63" i="8"/>
  <c r="AM40" i="8"/>
  <c r="AM33" i="8"/>
  <c r="AM31" i="8"/>
  <c r="AM29" i="8"/>
  <c r="AM56" i="8"/>
  <c r="AM45" i="8"/>
  <c r="AM35" i="8"/>
  <c r="AM39" i="8"/>
  <c r="AM21" i="8"/>
  <c r="AM19" i="8"/>
  <c r="AM34" i="8"/>
  <c r="AM32" i="8"/>
  <c r="AM26" i="8"/>
  <c r="AM17" i="8"/>
  <c r="AM15" i="8"/>
  <c r="AM13" i="8"/>
  <c r="AM11" i="8"/>
  <c r="AM9" i="8"/>
  <c r="AM7" i="8"/>
  <c r="AT7" i="8" s="1"/>
  <c r="AM20" i="8"/>
  <c r="AM6" i="8"/>
  <c r="AT6" i="8" s="1"/>
  <c r="AM28" i="8"/>
  <c r="AM44" i="8"/>
  <c r="AM25" i="8"/>
  <c r="AM22" i="8"/>
  <c r="AM18" i="8"/>
  <c r="AM14" i="8"/>
  <c r="AM10" i="8"/>
  <c r="AM24" i="8"/>
  <c r="AM23" i="8"/>
  <c r="DG67" i="8"/>
  <c r="DG69" i="8"/>
  <c r="DG65" i="8"/>
  <c r="DG60" i="8"/>
  <c r="DG59" i="8"/>
  <c r="DG58" i="8"/>
  <c r="DG55" i="8"/>
  <c r="DG53" i="8"/>
  <c r="DG66" i="8"/>
  <c r="DG57" i="8"/>
  <c r="DG51" i="8"/>
  <c r="DG50" i="8"/>
  <c r="DG68" i="8"/>
  <c r="DG61" i="8"/>
  <c r="DG56" i="8"/>
  <c r="DG49" i="8"/>
  <c r="DG45" i="8"/>
  <c r="DG54" i="8"/>
  <c r="DG52" i="8"/>
  <c r="DG48" i="8"/>
  <c r="DG44" i="8"/>
  <c r="DG40" i="8"/>
  <c r="DG36" i="8"/>
  <c r="DG64" i="8"/>
  <c r="DG47" i="8"/>
  <c r="DG46" i="8"/>
  <c r="DG43" i="8"/>
  <c r="DG39" i="8"/>
  <c r="DG35" i="8"/>
  <c r="DG37" i="8"/>
  <c r="DG42" i="8"/>
  <c r="DG32" i="8"/>
  <c r="DG30" i="8"/>
  <c r="DG28" i="8"/>
  <c r="DG27" i="8"/>
  <c r="DG25" i="8"/>
  <c r="DG62" i="8"/>
  <c r="DG33" i="8"/>
  <c r="DG41" i="8"/>
  <c r="DG20" i="8"/>
  <c r="DG18" i="8"/>
  <c r="DG34" i="8"/>
  <c r="DG21" i="8"/>
  <c r="DG16" i="8"/>
  <c r="DG14" i="8"/>
  <c r="DG12" i="8"/>
  <c r="DG10" i="8"/>
  <c r="DG8" i="8"/>
  <c r="DG7" i="8"/>
  <c r="DN7" i="8" s="1"/>
  <c r="DG6" i="8"/>
  <c r="DN6" i="8" s="1"/>
  <c r="DG63" i="8"/>
  <c r="DG29" i="8"/>
  <c r="DG19" i="8"/>
  <c r="DG38" i="8"/>
  <c r="DG31" i="8"/>
  <c r="DG24" i="8"/>
  <c r="DG23" i="8"/>
  <c r="DG15" i="8"/>
  <c r="DG11" i="8"/>
  <c r="EE102" i="8"/>
  <c r="EE91" i="8"/>
  <c r="EE90" i="8"/>
  <c r="EE89" i="8"/>
  <c r="EE86" i="8"/>
  <c r="EE101" i="8"/>
  <c r="EE99" i="8"/>
  <c r="EE97" i="8"/>
  <c r="EE96" i="8"/>
  <c r="EE95" i="8"/>
  <c r="EE94" i="8"/>
  <c r="EE93" i="8"/>
  <c r="EE87" i="8"/>
  <c r="EE100" i="8"/>
  <c r="EE80" i="8"/>
  <c r="EE79" i="8"/>
  <c r="EE84" i="8"/>
  <c r="EE83" i="8"/>
  <c r="EE98" i="8"/>
  <c r="EE81" i="8"/>
  <c r="EE77" i="8"/>
  <c r="EE82" i="8"/>
  <c r="EE78" i="8"/>
  <c r="EE92" i="8"/>
  <c r="EE85" i="8"/>
  <c r="EE73" i="8"/>
  <c r="EE76" i="8"/>
  <c r="EE88" i="8"/>
  <c r="EE75" i="8"/>
  <c r="EE69" i="8"/>
  <c r="EE70" i="8"/>
  <c r="EE62" i="8"/>
  <c r="EE58" i="8"/>
  <c r="EE68" i="8"/>
  <c r="EE64" i="8"/>
  <c r="EE67" i="8"/>
  <c r="EE59" i="8"/>
  <c r="EE48" i="8"/>
  <c r="EE72" i="8"/>
  <c r="EE53" i="8"/>
  <c r="EE51" i="8"/>
  <c r="EE71" i="8"/>
  <c r="EE61" i="8"/>
  <c r="EE60" i="8"/>
  <c r="EE47" i="8"/>
  <c r="EE66" i="8"/>
  <c r="EE74" i="8"/>
  <c r="EE63" i="8"/>
  <c r="EE45" i="8"/>
  <c r="EE52" i="8"/>
  <c r="EE42" i="8"/>
  <c r="EE38" i="8"/>
  <c r="EE56" i="8"/>
  <c r="EE50" i="8"/>
  <c r="EE54" i="8"/>
  <c r="EE41" i="8"/>
  <c r="EE37" i="8"/>
  <c r="EE55" i="8"/>
  <c r="EE43" i="8"/>
  <c r="EE34" i="8"/>
  <c r="EE33" i="8"/>
  <c r="EE49" i="8"/>
  <c r="EE46" i="8"/>
  <c r="EE57" i="8"/>
  <c r="EE40" i="8"/>
  <c r="EE31" i="8"/>
  <c r="EE29" i="8"/>
  <c r="EE65" i="8"/>
  <c r="EE24" i="8"/>
  <c r="EE21" i="8"/>
  <c r="EE19" i="8"/>
  <c r="EE44" i="8"/>
  <c r="EE28" i="8"/>
  <c r="EE17" i="8"/>
  <c r="EE15" i="8"/>
  <c r="EE13" i="8"/>
  <c r="EE11" i="8"/>
  <c r="EE9" i="8"/>
  <c r="EE7" i="8"/>
  <c r="EL7" i="8" s="1"/>
  <c r="EE36" i="8"/>
  <c r="EE18" i="8"/>
  <c r="EE6" i="8"/>
  <c r="EL6" i="8" s="1"/>
  <c r="EE35" i="8"/>
  <c r="EE26" i="8"/>
  <c r="EE22" i="8"/>
  <c r="EE30" i="8"/>
  <c r="EE23" i="8"/>
  <c r="EE39" i="8"/>
  <c r="EE27" i="8"/>
  <c r="EE25" i="8"/>
  <c r="EE14" i="8"/>
  <c r="EE10" i="8"/>
  <c r="DG9" i="8"/>
  <c r="FC11" i="8"/>
  <c r="EE20" i="8"/>
  <c r="DS21" i="8"/>
  <c r="DG22" i="8"/>
  <c r="II86" i="5"/>
  <c r="CP88" i="5"/>
  <c r="CR88" i="5"/>
  <c r="DH88" i="5"/>
  <c r="DJ88" i="5" s="1"/>
  <c r="DO88" i="5" s="1"/>
  <c r="DQ88" i="5" s="1"/>
  <c r="GI88" i="5"/>
  <c r="HA88" i="5"/>
  <c r="BD90" i="5"/>
  <c r="GX94" i="5"/>
  <c r="GZ94" i="5" s="1"/>
  <c r="HD94" i="5" s="1"/>
  <c r="HF94" i="5" s="1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EE12" i="8"/>
  <c r="FC15" i="8"/>
  <c r="EE16" i="8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BE101" i="5" s="1"/>
  <c r="BJ101" i="5" s="1"/>
  <c r="BL101" i="5" s="1"/>
  <c r="GF103" i="5"/>
  <c r="GH103" i="5" s="1"/>
  <c r="GL103" i="5" s="1"/>
  <c r="GN103" i="5" s="1"/>
  <c r="BV104" i="5"/>
  <c r="BX104" i="5" s="1"/>
  <c r="CC104" i="5" s="1"/>
  <c r="CE104" i="5" s="1"/>
  <c r="AJ105" i="5"/>
  <c r="AL105" i="5" s="1"/>
  <c r="AQ105" i="5" s="1"/>
  <c r="AS105" i="5" s="1"/>
  <c r="AN108" i="5"/>
  <c r="U112" i="5"/>
  <c r="GJ25" i="8"/>
  <c r="GJ24" i="8"/>
  <c r="GJ22" i="8"/>
  <c r="O13" i="8"/>
  <c r="BK15" i="8"/>
  <c r="AM16" i="8"/>
  <c r="O17" i="8"/>
  <c r="HD23" i="8"/>
  <c r="BF86" i="5"/>
  <c r="BG86" i="5" s="1"/>
  <c r="HS86" i="5"/>
  <c r="BD88" i="5"/>
  <c r="GY89" i="5"/>
  <c r="HQ89" i="5"/>
  <c r="GI91" i="5"/>
  <c r="GG93" i="5"/>
  <c r="R94" i="5"/>
  <c r="AJ94" i="5"/>
  <c r="AL94" i="5" s="1"/>
  <c r="AQ94" i="5" s="1"/>
  <c r="AS94" i="5" s="1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AA29" i="8"/>
  <c r="AA21" i="8"/>
  <c r="AA19" i="8"/>
  <c r="AA33" i="8"/>
  <c r="BK115" i="8"/>
  <c r="BK118" i="8"/>
  <c r="BK108" i="8"/>
  <c r="BK105" i="8"/>
  <c r="BK101" i="8"/>
  <c r="BK100" i="8"/>
  <c r="BK107" i="8"/>
  <c r="BK102" i="8"/>
  <c r="BK114" i="8"/>
  <c r="BK112" i="8"/>
  <c r="BK110" i="8"/>
  <c r="BK104" i="8"/>
  <c r="BK98" i="8"/>
  <c r="BK116" i="8"/>
  <c r="BK89" i="8"/>
  <c r="BK113" i="8"/>
  <c r="BK109" i="8"/>
  <c r="BK106" i="8"/>
  <c r="BK86" i="8"/>
  <c r="BK92" i="8"/>
  <c r="BK88" i="8"/>
  <c r="BK111" i="8"/>
  <c r="BK103" i="8"/>
  <c r="BK99" i="8"/>
  <c r="BK85" i="8"/>
  <c r="BK84" i="8"/>
  <c r="BK80" i="8"/>
  <c r="BK97" i="8"/>
  <c r="BK95" i="8"/>
  <c r="BK93" i="8"/>
  <c r="BK83" i="8"/>
  <c r="BK79" i="8"/>
  <c r="BK91" i="8"/>
  <c r="BK96" i="8"/>
  <c r="BK94" i="8"/>
  <c r="BK81" i="8"/>
  <c r="BK117" i="8"/>
  <c r="BK87" i="8"/>
  <c r="BK69" i="8"/>
  <c r="BK77" i="8"/>
  <c r="BK73" i="8"/>
  <c r="BK90" i="8"/>
  <c r="BK72" i="8"/>
  <c r="BK68" i="8"/>
  <c r="BK65" i="8"/>
  <c r="BK71" i="8"/>
  <c r="BK82" i="8"/>
  <c r="BK78" i="8"/>
  <c r="BK74" i="8"/>
  <c r="BK64" i="8"/>
  <c r="BK60" i="8"/>
  <c r="BK57" i="8"/>
  <c r="BK56" i="8"/>
  <c r="BK54" i="8"/>
  <c r="BK50" i="8"/>
  <c r="BK70" i="8"/>
  <c r="BK51" i="8"/>
  <c r="BK59" i="8"/>
  <c r="BK58" i="8"/>
  <c r="BK49" i="8"/>
  <c r="BK45" i="8"/>
  <c r="BK63" i="8"/>
  <c r="BK62" i="8"/>
  <c r="BK53" i="8"/>
  <c r="BK61" i="8"/>
  <c r="BK47" i="8"/>
  <c r="BK76" i="8"/>
  <c r="BK48" i="8"/>
  <c r="BK44" i="8"/>
  <c r="BK40" i="8"/>
  <c r="BK36" i="8"/>
  <c r="BK66" i="8"/>
  <c r="BK75" i="8"/>
  <c r="BK43" i="8"/>
  <c r="BK39" i="8"/>
  <c r="BK35" i="8"/>
  <c r="BK34" i="8"/>
  <c r="BK41" i="8"/>
  <c r="BK55" i="8"/>
  <c r="BK67" i="8"/>
  <c r="BK38" i="8"/>
  <c r="BK37" i="8"/>
  <c r="BK32" i="8"/>
  <c r="BK30" i="8"/>
  <c r="BK28" i="8"/>
  <c r="BK27" i="8"/>
  <c r="BK25" i="8"/>
  <c r="BK24" i="8"/>
  <c r="BK23" i="8"/>
  <c r="BK52" i="8"/>
  <c r="BK46" i="8"/>
  <c r="BK20" i="8"/>
  <c r="BK18" i="8"/>
  <c r="BK42" i="8"/>
  <c r="BK33" i="8"/>
  <c r="BK16" i="8"/>
  <c r="BK14" i="8"/>
  <c r="BK12" i="8"/>
  <c r="BK10" i="8"/>
  <c r="BK8" i="8"/>
  <c r="BK6" i="8"/>
  <c r="BR6" i="8" s="1"/>
  <c r="BK7" i="8"/>
  <c r="BR7" i="8" s="1"/>
  <c r="BK21" i="8"/>
  <c r="BK31" i="8"/>
  <c r="BK19" i="8"/>
  <c r="BK29" i="8"/>
  <c r="BK17" i="8"/>
  <c r="BK13" i="8"/>
  <c r="BK9" i="8"/>
  <c r="DS44" i="8"/>
  <c r="DS64" i="8"/>
  <c r="DS19" i="8"/>
  <c r="DS7" i="8"/>
  <c r="DZ7" i="8" s="1"/>
  <c r="FC82" i="8"/>
  <c r="FC81" i="8"/>
  <c r="FC77" i="8"/>
  <c r="FC87" i="8"/>
  <c r="FC79" i="8"/>
  <c r="FC68" i="8"/>
  <c r="FC75" i="8"/>
  <c r="FC71" i="8"/>
  <c r="FC69" i="8"/>
  <c r="FC67" i="8"/>
  <c r="FC86" i="8"/>
  <c r="FC85" i="8"/>
  <c r="FC78" i="8"/>
  <c r="FC84" i="8"/>
  <c r="FC70" i="8"/>
  <c r="FC83" i="8"/>
  <c r="FC66" i="8"/>
  <c r="FC72" i="8"/>
  <c r="FC64" i="8"/>
  <c r="FC60" i="8"/>
  <c r="FC76" i="8"/>
  <c r="FC52" i="8"/>
  <c r="FC80" i="8"/>
  <c r="FC59" i="8"/>
  <c r="FC58" i="8"/>
  <c r="FC50" i="8"/>
  <c r="FC65" i="8"/>
  <c r="FC63" i="8"/>
  <c r="FC62" i="8"/>
  <c r="FC61" i="8"/>
  <c r="FC54" i="8"/>
  <c r="FC49" i="8"/>
  <c r="FC45" i="8"/>
  <c r="FC48" i="8"/>
  <c r="FC51" i="8"/>
  <c r="FC56" i="8"/>
  <c r="FC74" i="8"/>
  <c r="FC53" i="8"/>
  <c r="FC46" i="8"/>
  <c r="FC40" i="8"/>
  <c r="FC36" i="8"/>
  <c r="FC73" i="8"/>
  <c r="FC55" i="8"/>
  <c r="FC47" i="8"/>
  <c r="FC43" i="8"/>
  <c r="FC39" i="8"/>
  <c r="FC35" i="8"/>
  <c r="FC41" i="8"/>
  <c r="FC37" i="8"/>
  <c r="FC34" i="8"/>
  <c r="FC38" i="8"/>
  <c r="FC33" i="8"/>
  <c r="FC32" i="8"/>
  <c r="FC30" i="8"/>
  <c r="FC28" i="8"/>
  <c r="FC27" i="8"/>
  <c r="FC25" i="8"/>
  <c r="FC23" i="8"/>
  <c r="FC44" i="8"/>
  <c r="FC26" i="8"/>
  <c r="FC24" i="8"/>
  <c r="FC20" i="8"/>
  <c r="FC18" i="8"/>
  <c r="FC29" i="8"/>
  <c r="FC19" i="8"/>
  <c r="FC16" i="8"/>
  <c r="FC14" i="8"/>
  <c r="FC12" i="8"/>
  <c r="FC10" i="8"/>
  <c r="FC8" i="8"/>
  <c r="FC6" i="8"/>
  <c r="FJ6" i="8" s="1"/>
  <c r="FC22" i="8"/>
  <c r="FC7" i="8"/>
  <c r="FJ7" i="8" s="1"/>
  <c r="FC31" i="8"/>
  <c r="FC42" i="8"/>
  <c r="FC17" i="8"/>
  <c r="FC13" i="8"/>
  <c r="FC9" i="8"/>
  <c r="GT20" i="8"/>
  <c r="GT18" i="8"/>
  <c r="GT24" i="8"/>
  <c r="GT16" i="8"/>
  <c r="GT14" i="8"/>
  <c r="GT12" i="8"/>
  <c r="GT10" i="8"/>
  <c r="GT8" i="8"/>
  <c r="GT26" i="8"/>
  <c r="GT22" i="8"/>
  <c r="GT7" i="8"/>
  <c r="GY7" i="8" s="1"/>
  <c r="GT6" i="8"/>
  <c r="GY6" i="8" s="1"/>
  <c r="GT25" i="8"/>
  <c r="GT19" i="8"/>
  <c r="GT15" i="8"/>
  <c r="GT11" i="8"/>
  <c r="EE8" i="8"/>
  <c r="GT13" i="8"/>
  <c r="GT17" i="8"/>
  <c r="DS23" i="8"/>
  <c r="DG26" i="8"/>
  <c r="AM30" i="8"/>
  <c r="GI109" i="5"/>
  <c r="R110" i="5"/>
  <c r="Q113" i="5"/>
  <c r="CP113" i="5"/>
  <c r="CP114" i="5"/>
  <c r="U117" i="5"/>
  <c r="CO118" i="5"/>
  <c r="CQ118" i="5" s="1"/>
  <c r="CV118" i="5" s="1"/>
  <c r="CX118" i="5" s="1"/>
  <c r="BW89" i="8"/>
  <c r="BW81" i="8"/>
  <c r="BW85" i="8"/>
  <c r="BW80" i="8"/>
  <c r="BW82" i="8"/>
  <c r="BW78" i="8"/>
  <c r="BW88" i="8"/>
  <c r="BW83" i="8"/>
  <c r="BW87" i="8"/>
  <c r="BW84" i="8"/>
  <c r="BW74" i="8"/>
  <c r="BW79" i="8"/>
  <c r="BW77" i="8"/>
  <c r="BW76" i="8"/>
  <c r="BW70" i="8"/>
  <c r="BW66" i="8"/>
  <c r="BW71" i="8"/>
  <c r="BW67" i="8"/>
  <c r="BW63" i="8"/>
  <c r="BW59" i="8"/>
  <c r="BW69" i="8"/>
  <c r="BW75" i="8"/>
  <c r="BW55" i="8"/>
  <c r="BW53" i="8"/>
  <c r="BW62" i="8"/>
  <c r="BW61" i="8"/>
  <c r="BW51" i="8"/>
  <c r="BW49" i="8"/>
  <c r="BW64" i="8"/>
  <c r="BW48" i="8"/>
  <c r="BW86" i="8"/>
  <c r="BW58" i="8"/>
  <c r="BW57" i="8"/>
  <c r="BW54" i="8"/>
  <c r="BW50" i="8"/>
  <c r="BW56" i="8"/>
  <c r="BW52" i="8"/>
  <c r="BW65" i="8"/>
  <c r="BW73" i="8"/>
  <c r="BW43" i="8"/>
  <c r="BW39" i="8"/>
  <c r="BW35" i="8"/>
  <c r="BW72" i="8"/>
  <c r="BW46" i="8"/>
  <c r="BW42" i="8"/>
  <c r="BW38" i="8"/>
  <c r="BW44" i="8"/>
  <c r="BW32" i="8"/>
  <c r="BW30" i="8"/>
  <c r="BW28" i="8"/>
  <c r="BW27" i="8"/>
  <c r="BW25" i="8"/>
  <c r="BW26" i="8"/>
  <c r="BW41" i="8"/>
  <c r="BW23" i="8"/>
  <c r="BW22" i="8"/>
  <c r="BW45" i="8"/>
  <c r="BW37" i="8"/>
  <c r="BW36" i="8"/>
  <c r="BW24" i="8"/>
  <c r="BW40" i="8"/>
  <c r="BW33" i="8"/>
  <c r="BW29" i="8"/>
  <c r="BW68" i="8"/>
  <c r="BW47" i="8"/>
  <c r="BW16" i="8"/>
  <c r="BW14" i="8"/>
  <c r="BW12" i="8"/>
  <c r="BW10" i="8"/>
  <c r="BW8" i="8"/>
  <c r="BW19" i="8"/>
  <c r="BW17" i="8"/>
  <c r="BW15" i="8"/>
  <c r="BW13" i="8"/>
  <c r="BW11" i="8"/>
  <c r="BW9" i="8"/>
  <c r="BW6" i="8"/>
  <c r="CD6" i="8" s="1"/>
  <c r="BW20" i="8"/>
  <c r="CI13" i="8"/>
  <c r="CI11" i="8"/>
  <c r="CI9" i="8"/>
  <c r="CI6" i="8"/>
  <c r="DS24" i="8"/>
  <c r="EQ18" i="8"/>
  <c r="EQ21" i="8"/>
  <c r="CI22" i="8"/>
  <c r="EQ30" i="8"/>
  <c r="CI43" i="8"/>
  <c r="CO109" i="5"/>
  <c r="CQ109" i="5" s="1"/>
  <c r="CV109" i="5" s="1"/>
  <c r="CX109" i="5" s="1"/>
  <c r="CP110" i="5"/>
  <c r="GI112" i="5"/>
  <c r="R113" i="5"/>
  <c r="BV114" i="5"/>
  <c r="BX114" i="5" s="1"/>
  <c r="CC114" i="5" s="1"/>
  <c r="CE114" i="5" s="1"/>
  <c r="BV115" i="5"/>
  <c r="BX115" i="5" s="1"/>
  <c r="CC115" i="5" s="1"/>
  <c r="CE115" i="5" s="1"/>
  <c r="CP118" i="5"/>
  <c r="CU16" i="8"/>
  <c r="FO22" i="8"/>
  <c r="FO18" i="8"/>
  <c r="FO16" i="8"/>
  <c r="FO14" i="8"/>
  <c r="FO12" i="8"/>
  <c r="FO10" i="8"/>
  <c r="FO8" i="8"/>
  <c r="FO21" i="8"/>
  <c r="FO17" i="8"/>
  <c r="FO15" i="8"/>
  <c r="FO13" i="8"/>
  <c r="FO11" i="8"/>
  <c r="FO9" i="8"/>
  <c r="FO6" i="8"/>
  <c r="FU6" i="8" s="1"/>
  <c r="FZ13" i="8"/>
  <c r="FZ11" i="8"/>
  <c r="FZ9" i="8"/>
  <c r="FZ6" i="8"/>
  <c r="GE6" i="8" s="1"/>
  <c r="HD20" i="8"/>
  <c r="FZ8" i="8"/>
  <c r="CI12" i="8"/>
  <c r="FZ12" i="8"/>
  <c r="CI16" i="8"/>
  <c r="FZ16" i="8"/>
  <c r="BW18" i="8"/>
  <c r="BY105" i="5"/>
  <c r="GF110" i="5"/>
  <c r="CO113" i="5"/>
  <c r="CQ113" i="5" s="1"/>
  <c r="CV113" i="5" s="1"/>
  <c r="CX113" i="5" s="1"/>
  <c r="CP117" i="5"/>
  <c r="EQ7" i="8"/>
  <c r="EX7" i="8" s="1"/>
  <c r="CI20" i="8"/>
  <c r="EQ26" i="8"/>
  <c r="CO105" i="5"/>
  <c r="CQ105" i="5" s="1"/>
  <c r="CV105" i="5" s="1"/>
  <c r="CX105" i="5" s="1"/>
  <c r="R108" i="5"/>
  <c r="BV110" i="5"/>
  <c r="BX110" i="5" s="1"/>
  <c r="CC110" i="5" s="1"/>
  <c r="CE110" i="5" s="1"/>
  <c r="GG110" i="5"/>
  <c r="CS113" i="5"/>
  <c r="CO114" i="5"/>
  <c r="CQ114" i="5" s="1"/>
  <c r="CV114" i="5" s="1"/>
  <c r="CX114" i="5" s="1"/>
  <c r="BY117" i="5"/>
  <c r="BW117" i="5"/>
  <c r="U119" i="5"/>
  <c r="AA18" i="8"/>
  <c r="EQ20" i="8"/>
  <c r="BW31" i="8"/>
  <c r="CI84" i="8"/>
  <c r="CI82" i="8"/>
  <c r="CI81" i="8"/>
  <c r="CI77" i="8"/>
  <c r="CI83" i="8"/>
  <c r="CI79" i="8"/>
  <c r="CI80" i="8"/>
  <c r="CI78" i="8"/>
  <c r="CI75" i="8"/>
  <c r="CI71" i="8"/>
  <c r="CI69" i="8"/>
  <c r="CI74" i="8"/>
  <c r="CI73" i="8"/>
  <c r="CI76" i="8"/>
  <c r="CI70" i="8"/>
  <c r="CI62" i="8"/>
  <c r="CI58" i="8"/>
  <c r="CI65" i="8"/>
  <c r="CI72" i="8"/>
  <c r="CI68" i="8"/>
  <c r="CI67" i="8"/>
  <c r="CI57" i="8"/>
  <c r="CI48" i="8"/>
  <c r="CI66" i="8"/>
  <c r="CI61" i="8"/>
  <c r="CI60" i="8"/>
  <c r="CI59" i="8"/>
  <c r="CI56" i="8"/>
  <c r="CI54" i="8"/>
  <c r="CI52" i="8"/>
  <c r="CI47" i="8"/>
  <c r="CI63" i="8"/>
  <c r="CI50" i="8"/>
  <c r="CI49" i="8"/>
  <c r="CI64" i="8"/>
  <c r="CI55" i="8"/>
  <c r="CI46" i="8"/>
  <c r="CI42" i="8"/>
  <c r="CI38" i="8"/>
  <c r="CI51" i="8"/>
  <c r="CI41" i="8"/>
  <c r="CI37" i="8"/>
  <c r="CI53" i="8"/>
  <c r="CI39" i="8"/>
  <c r="CI36" i="8"/>
  <c r="CI34" i="8"/>
  <c r="CI44" i="8"/>
  <c r="CI33" i="8"/>
  <c r="CI31" i="8"/>
  <c r="CI29" i="8"/>
  <c r="CI27" i="8"/>
  <c r="CI25" i="8"/>
  <c r="CI23" i="8"/>
  <c r="CI21" i="8"/>
  <c r="CI19" i="8"/>
  <c r="FZ34" i="8"/>
  <c r="FZ32" i="8"/>
  <c r="FZ30" i="8"/>
  <c r="FZ28" i="8"/>
  <c r="FZ27" i="8"/>
  <c r="FZ25" i="8"/>
  <c r="FZ26" i="8"/>
  <c r="FZ33" i="8"/>
  <c r="FZ24" i="8"/>
  <c r="FZ23" i="8"/>
  <c r="FZ22" i="8"/>
  <c r="FZ29" i="8"/>
  <c r="FZ19" i="8"/>
  <c r="CU7" i="8"/>
  <c r="DB7" i="8" s="1"/>
  <c r="GJ7" i="8"/>
  <c r="GO7" i="8" s="1"/>
  <c r="AY18" i="8"/>
  <c r="CI18" i="8"/>
  <c r="DS18" i="8"/>
  <c r="AY20" i="8"/>
  <c r="CU23" i="8"/>
  <c r="CU24" i="8"/>
  <c r="HD25" i="8"/>
  <c r="CI26" i="8"/>
  <c r="CI28" i="8"/>
  <c r="AA37" i="8"/>
  <c r="DS41" i="8"/>
  <c r="Q117" i="5"/>
  <c r="S117" i="5" s="1"/>
  <c r="AY117" i="8"/>
  <c r="AY115" i="8"/>
  <c r="AY116" i="8"/>
  <c r="AY99" i="8"/>
  <c r="AY108" i="8"/>
  <c r="AY101" i="8"/>
  <c r="AY100" i="8"/>
  <c r="AY97" i="8"/>
  <c r="AY96" i="8"/>
  <c r="AY95" i="8"/>
  <c r="AY94" i="8"/>
  <c r="AY107" i="8"/>
  <c r="AY102" i="8"/>
  <c r="AY111" i="8"/>
  <c r="AY103" i="8"/>
  <c r="AY86" i="8"/>
  <c r="AY118" i="8"/>
  <c r="AY98" i="8"/>
  <c r="AY92" i="8"/>
  <c r="AY90" i="8"/>
  <c r="AY114" i="8"/>
  <c r="AY110" i="8"/>
  <c r="AY104" i="8"/>
  <c r="AY87" i="8"/>
  <c r="AY91" i="8"/>
  <c r="AY89" i="8"/>
  <c r="AY83" i="8"/>
  <c r="AY109" i="8"/>
  <c r="AY88" i="8"/>
  <c r="AY85" i="8"/>
  <c r="AY84" i="8"/>
  <c r="AY82" i="8"/>
  <c r="AY78" i="8"/>
  <c r="AY80" i="8"/>
  <c r="AY81" i="8"/>
  <c r="AY69" i="8"/>
  <c r="AY113" i="8"/>
  <c r="AY106" i="8"/>
  <c r="AY76" i="8"/>
  <c r="AY72" i="8"/>
  <c r="AY70" i="8"/>
  <c r="AY68" i="8"/>
  <c r="AY75" i="8"/>
  <c r="AY112" i="8"/>
  <c r="AY74" i="8"/>
  <c r="AY79" i="8"/>
  <c r="AY93" i="8"/>
  <c r="AY77" i="8"/>
  <c r="AY61" i="8"/>
  <c r="AY57" i="8"/>
  <c r="AY67" i="8"/>
  <c r="AY62" i="8"/>
  <c r="AY71" i="8"/>
  <c r="AY56" i="8"/>
  <c r="AY54" i="8"/>
  <c r="AY64" i="8"/>
  <c r="AY63" i="8"/>
  <c r="AY52" i="8"/>
  <c r="AY50" i="8"/>
  <c r="AY46" i="8"/>
  <c r="AY73" i="8"/>
  <c r="AY66" i="8"/>
  <c r="AY47" i="8"/>
  <c r="AY105" i="8"/>
  <c r="AY60" i="8"/>
  <c r="AY53" i="8"/>
  <c r="AY41" i="8"/>
  <c r="AY37" i="8"/>
  <c r="AY65" i="8"/>
  <c r="AY59" i="8"/>
  <c r="AY58" i="8"/>
  <c r="AY44" i="8"/>
  <c r="AY40" i="8"/>
  <c r="AY36" i="8"/>
  <c r="AY34" i="8"/>
  <c r="AY35" i="8"/>
  <c r="AY51" i="8"/>
  <c r="AY33" i="8"/>
  <c r="AY31" i="8"/>
  <c r="AY29" i="8"/>
  <c r="AY48" i="8"/>
  <c r="AY55" i="8"/>
  <c r="AY49" i="8"/>
  <c r="AY43" i="8"/>
  <c r="AY38" i="8"/>
  <c r="AY27" i="8"/>
  <c r="AY25" i="8"/>
  <c r="AY24" i="8"/>
  <c r="AY22" i="8"/>
  <c r="AY32" i="8"/>
  <c r="AY28" i="8"/>
  <c r="AY26" i="8"/>
  <c r="EQ103" i="8"/>
  <c r="EQ102" i="8"/>
  <c r="EQ101" i="8"/>
  <c r="EQ98" i="8"/>
  <c r="EQ96" i="8"/>
  <c r="EQ95" i="8"/>
  <c r="EQ94" i="8"/>
  <c r="EQ93" i="8"/>
  <c r="EQ97" i="8"/>
  <c r="EQ99" i="8"/>
  <c r="EQ92" i="8"/>
  <c r="EQ90" i="8"/>
  <c r="EQ89" i="8"/>
  <c r="EQ86" i="8"/>
  <c r="EQ84" i="8"/>
  <c r="EQ83" i="8"/>
  <c r="EQ88" i="8"/>
  <c r="EQ85" i="8"/>
  <c r="EQ87" i="8"/>
  <c r="EQ81" i="8"/>
  <c r="EQ80" i="8"/>
  <c r="EQ82" i="8"/>
  <c r="EQ78" i="8"/>
  <c r="EQ79" i="8"/>
  <c r="EQ91" i="8"/>
  <c r="EQ100" i="8"/>
  <c r="EQ74" i="8"/>
  <c r="EQ70" i="8"/>
  <c r="EQ68" i="8"/>
  <c r="EQ73" i="8"/>
  <c r="EQ65" i="8"/>
  <c r="EQ72" i="8"/>
  <c r="EQ75" i="8"/>
  <c r="EQ69" i="8"/>
  <c r="EQ67" i="8"/>
  <c r="EQ66" i="8"/>
  <c r="EQ61" i="8"/>
  <c r="EQ57" i="8"/>
  <c r="EQ77" i="8"/>
  <c r="EQ55" i="8"/>
  <c r="EQ63" i="8"/>
  <c r="EQ56" i="8"/>
  <c r="EQ53" i="8"/>
  <c r="EQ51" i="8"/>
  <c r="EQ47" i="8"/>
  <c r="EQ50" i="8"/>
  <c r="EQ46" i="8"/>
  <c r="EQ54" i="8"/>
  <c r="EQ71" i="8"/>
  <c r="EQ60" i="8"/>
  <c r="EQ59" i="8"/>
  <c r="EQ64" i="8"/>
  <c r="EQ58" i="8"/>
  <c r="EQ52" i="8"/>
  <c r="EQ76" i="8"/>
  <c r="EQ62" i="8"/>
  <c r="EQ48" i="8"/>
  <c r="EQ41" i="8"/>
  <c r="EQ37" i="8"/>
  <c r="EQ44" i="8"/>
  <c r="EQ40" i="8"/>
  <c r="EQ36" i="8"/>
  <c r="EQ34" i="8"/>
  <c r="EQ38" i="8"/>
  <c r="EQ31" i="8"/>
  <c r="EQ29" i="8"/>
  <c r="EQ43" i="8"/>
  <c r="EQ35" i="8"/>
  <c r="EQ24" i="8"/>
  <c r="EQ33" i="8"/>
  <c r="EQ22" i="8"/>
  <c r="EQ49" i="8"/>
  <c r="EQ45" i="8"/>
  <c r="EQ42" i="8"/>
  <c r="EQ32" i="8"/>
  <c r="EQ28" i="8"/>
  <c r="EQ23" i="8"/>
  <c r="AA6" i="8"/>
  <c r="AH6" i="8" s="1"/>
  <c r="AY6" i="8"/>
  <c r="BF6" i="8" s="1"/>
  <c r="CU6" i="8"/>
  <c r="DB6" i="8" s="1"/>
  <c r="DS6" i="8"/>
  <c r="DZ6" i="8" s="1"/>
  <c r="EQ6" i="8"/>
  <c r="EX6" i="8" s="1"/>
  <c r="GJ6" i="8"/>
  <c r="GO6" i="8" s="1"/>
  <c r="HD6" i="8"/>
  <c r="HI6" i="8" s="1"/>
  <c r="AY8" i="8"/>
  <c r="CU8" i="8"/>
  <c r="EQ8" i="8"/>
  <c r="GJ8" i="8"/>
  <c r="AA9" i="8"/>
  <c r="DS9" i="8"/>
  <c r="HD9" i="8"/>
  <c r="AY10" i="8"/>
  <c r="CU10" i="8"/>
  <c r="EQ10" i="8"/>
  <c r="GJ10" i="8"/>
  <c r="AA11" i="8"/>
  <c r="DS11" i="8"/>
  <c r="HD11" i="8"/>
  <c r="AY12" i="8"/>
  <c r="CU12" i="8"/>
  <c r="EQ12" i="8"/>
  <c r="GJ12" i="8"/>
  <c r="AA13" i="8"/>
  <c r="DS13" i="8"/>
  <c r="HD13" i="8"/>
  <c r="AY14" i="8"/>
  <c r="CU14" i="8"/>
  <c r="EQ14" i="8"/>
  <c r="GJ14" i="8"/>
  <c r="AA15" i="8"/>
  <c r="DS15" i="8"/>
  <c r="HD15" i="8"/>
  <c r="AY16" i="8"/>
  <c r="EQ16" i="8"/>
  <c r="AA17" i="8"/>
  <c r="DS17" i="8"/>
  <c r="HD17" i="8"/>
  <c r="HD19" i="8"/>
  <c r="AA20" i="8"/>
  <c r="HD24" i="8"/>
  <c r="DS55" i="8"/>
  <c r="CU69" i="8"/>
  <c r="CU70" i="8"/>
  <c r="CU68" i="8"/>
  <c r="CU66" i="8"/>
  <c r="CU61" i="8"/>
  <c r="CU57" i="8"/>
  <c r="CU65" i="8"/>
  <c r="CU63" i="8"/>
  <c r="CU64" i="8"/>
  <c r="CU62" i="8"/>
  <c r="CU54" i="8"/>
  <c r="CU53" i="8"/>
  <c r="CU51" i="8"/>
  <c r="CU67" i="8"/>
  <c r="CU50" i="8"/>
  <c r="CU46" i="8"/>
  <c r="CU58" i="8"/>
  <c r="CU45" i="8"/>
  <c r="CU41" i="8"/>
  <c r="CU37" i="8"/>
  <c r="CU52" i="8"/>
  <c r="CU55" i="8"/>
  <c r="CU44" i="8"/>
  <c r="CU40" i="8"/>
  <c r="CU36" i="8"/>
  <c r="CU34" i="8"/>
  <c r="CU56" i="8"/>
  <c r="CU48" i="8"/>
  <c r="CU59" i="8"/>
  <c r="CU42" i="8"/>
  <c r="CU33" i="8"/>
  <c r="CU31" i="8"/>
  <c r="CU29" i="8"/>
  <c r="CU35" i="8"/>
  <c r="CU39" i="8"/>
  <c r="CU60" i="8"/>
  <c r="CU49" i="8"/>
  <c r="CU47" i="8"/>
  <c r="CU22" i="8"/>
  <c r="CU30" i="8"/>
  <c r="CU27" i="8"/>
  <c r="CU25" i="8"/>
  <c r="GJ23" i="8"/>
  <c r="GJ21" i="8"/>
  <c r="GJ26" i="8"/>
  <c r="AA8" i="8"/>
  <c r="DS8" i="8"/>
  <c r="HD8" i="8"/>
  <c r="AY9" i="8"/>
  <c r="CU9" i="8"/>
  <c r="EQ9" i="8"/>
  <c r="GJ9" i="8"/>
  <c r="AA10" i="8"/>
  <c r="DS10" i="8"/>
  <c r="HD10" i="8"/>
  <c r="AY11" i="8"/>
  <c r="CU11" i="8"/>
  <c r="EQ11" i="8"/>
  <c r="GJ11" i="8"/>
  <c r="AA12" i="8"/>
  <c r="DS12" i="8"/>
  <c r="HD12" i="8"/>
  <c r="AY13" i="8"/>
  <c r="CU13" i="8"/>
  <c r="EQ13" i="8"/>
  <c r="GJ13" i="8"/>
  <c r="AA14" i="8"/>
  <c r="DS14" i="8"/>
  <c r="HD14" i="8"/>
  <c r="AY15" i="8"/>
  <c r="CU15" i="8"/>
  <c r="EQ15" i="8"/>
  <c r="GJ15" i="8"/>
  <c r="AA16" i="8"/>
  <c r="DS16" i="8"/>
  <c r="HD16" i="8"/>
  <c r="AY17" i="8"/>
  <c r="CU17" i="8"/>
  <c r="EQ17" i="8"/>
  <c r="GJ17" i="8"/>
  <c r="CU18" i="8"/>
  <c r="GJ20" i="8"/>
  <c r="FZ21" i="8"/>
  <c r="AY23" i="8"/>
  <c r="CI24" i="8"/>
  <c r="EQ25" i="8"/>
  <c r="CI35" i="8"/>
  <c r="AA102" i="8"/>
  <c r="AA108" i="8"/>
  <c r="AA106" i="8"/>
  <c r="AA103" i="8"/>
  <c r="AA98" i="8"/>
  <c r="AA105" i="8"/>
  <c r="AA104" i="8"/>
  <c r="AA89" i="8"/>
  <c r="AA107" i="8"/>
  <c r="AA100" i="8"/>
  <c r="AA90" i="8"/>
  <c r="AA93" i="8"/>
  <c r="AA88" i="8"/>
  <c r="AA81" i="8"/>
  <c r="AA92" i="8"/>
  <c r="AA80" i="8"/>
  <c r="AA87" i="8"/>
  <c r="AA82" i="8"/>
  <c r="AA78" i="8"/>
  <c r="AA91" i="8"/>
  <c r="AA95" i="8"/>
  <c r="AA99" i="8"/>
  <c r="AA96" i="8"/>
  <c r="AA79" i="8"/>
  <c r="AA74" i="8"/>
  <c r="AA109" i="8"/>
  <c r="AA94" i="8"/>
  <c r="AA85" i="8"/>
  <c r="AA84" i="8"/>
  <c r="AA101" i="8"/>
  <c r="AA73" i="8"/>
  <c r="AA67" i="8"/>
  <c r="AA72" i="8"/>
  <c r="AA97" i="8"/>
  <c r="AA75" i="8"/>
  <c r="AA63" i="8"/>
  <c r="AA59" i="8"/>
  <c r="AA86" i="8"/>
  <c r="AA71" i="8"/>
  <c r="AA62" i="8"/>
  <c r="AA61" i="8"/>
  <c r="AA56" i="8"/>
  <c r="AA68" i="8"/>
  <c r="AA66" i="8"/>
  <c r="AA60" i="8"/>
  <c r="AA54" i="8"/>
  <c r="AA52" i="8"/>
  <c r="AA49" i="8"/>
  <c r="AA83" i="8"/>
  <c r="AA77" i="8"/>
  <c r="AA64" i="8"/>
  <c r="AA51" i="8"/>
  <c r="AA76" i="8"/>
  <c r="AA65" i="8"/>
  <c r="AA48" i="8"/>
  <c r="AA69" i="8"/>
  <c r="AA53" i="8"/>
  <c r="AA57" i="8"/>
  <c r="AA58" i="8"/>
  <c r="AA55" i="8"/>
  <c r="AA43" i="8"/>
  <c r="AA39" i="8"/>
  <c r="AA35" i="8"/>
  <c r="AA47" i="8"/>
  <c r="AA45" i="8"/>
  <c r="AA42" i="8"/>
  <c r="AA38" i="8"/>
  <c r="AA34" i="8"/>
  <c r="AA50" i="8"/>
  <c r="AA40" i="8"/>
  <c r="AA32" i="8"/>
  <c r="AA30" i="8"/>
  <c r="AA28" i="8"/>
  <c r="AA27" i="8"/>
  <c r="AA25" i="8"/>
  <c r="AA26" i="8"/>
  <c r="AA22" i="8"/>
  <c r="AA70" i="8"/>
  <c r="AA44" i="8"/>
  <c r="AA31" i="8"/>
  <c r="DS107" i="8"/>
  <c r="DS102" i="8"/>
  <c r="DS99" i="8"/>
  <c r="DS115" i="8"/>
  <c r="DS114" i="8"/>
  <c r="DS112" i="8"/>
  <c r="DS110" i="8"/>
  <c r="DS104" i="8"/>
  <c r="DS108" i="8"/>
  <c r="DS100" i="8"/>
  <c r="DS113" i="8"/>
  <c r="DS109" i="8"/>
  <c r="DS106" i="8"/>
  <c r="DS97" i="8"/>
  <c r="DS96" i="8"/>
  <c r="DS95" i="8"/>
  <c r="DS94" i="8"/>
  <c r="DS93" i="8"/>
  <c r="DS88" i="8"/>
  <c r="DS85" i="8"/>
  <c r="DS98" i="8"/>
  <c r="DS91" i="8"/>
  <c r="DS90" i="8"/>
  <c r="DS89" i="8"/>
  <c r="DS86" i="8"/>
  <c r="DS84" i="8"/>
  <c r="DS83" i="8"/>
  <c r="DS79" i="8"/>
  <c r="DS82" i="8"/>
  <c r="DS78" i="8"/>
  <c r="DS111" i="8"/>
  <c r="DS105" i="8"/>
  <c r="DS103" i="8"/>
  <c r="DS101" i="8"/>
  <c r="DS87" i="8"/>
  <c r="DS80" i="8"/>
  <c r="DS68" i="8"/>
  <c r="DS77" i="8"/>
  <c r="DS76" i="8"/>
  <c r="DS72" i="8"/>
  <c r="DS92" i="8"/>
  <c r="DS71" i="8"/>
  <c r="DS70" i="8"/>
  <c r="DS65" i="8"/>
  <c r="DS73" i="8"/>
  <c r="DS63" i="8"/>
  <c r="DS59" i="8"/>
  <c r="DS66" i="8"/>
  <c r="DS49" i="8"/>
  <c r="DS75" i="8"/>
  <c r="DS74" i="8"/>
  <c r="DS54" i="8"/>
  <c r="DS52" i="8"/>
  <c r="DS48" i="8"/>
  <c r="DS51" i="8"/>
  <c r="DS58" i="8"/>
  <c r="DS50" i="8"/>
  <c r="DS61" i="8"/>
  <c r="DS60" i="8"/>
  <c r="DS47" i="8"/>
  <c r="DS46" i="8"/>
  <c r="DS43" i="8"/>
  <c r="DS39" i="8"/>
  <c r="DS35" i="8"/>
  <c r="DS53" i="8"/>
  <c r="DS57" i="8"/>
  <c r="DS56" i="8"/>
  <c r="DS42" i="8"/>
  <c r="DS38" i="8"/>
  <c r="DS62" i="8"/>
  <c r="DS40" i="8"/>
  <c r="DS32" i="8"/>
  <c r="DS30" i="8"/>
  <c r="DS28" i="8"/>
  <c r="DS27" i="8"/>
  <c r="DS25" i="8"/>
  <c r="DS81" i="8"/>
  <c r="DS69" i="8"/>
  <c r="DS34" i="8"/>
  <c r="DS26" i="8"/>
  <c r="DS33" i="8"/>
  <c r="DS67" i="8"/>
  <c r="DS22" i="8"/>
  <c r="DS37" i="8"/>
  <c r="DS36" i="8"/>
  <c r="DS31" i="8"/>
  <c r="HD22" i="8"/>
  <c r="HD21" i="8"/>
  <c r="CI15" i="8"/>
  <c r="FZ15" i="8"/>
  <c r="CI17" i="8"/>
  <c r="FZ17" i="8"/>
  <c r="GJ18" i="8"/>
  <c r="AY19" i="8"/>
  <c r="CU20" i="8"/>
  <c r="DS20" i="8"/>
  <c r="AA23" i="8"/>
  <c r="AA24" i="8"/>
  <c r="EQ39" i="8"/>
  <c r="DS45" i="8"/>
  <c r="AC9" i="1" l="1"/>
  <c r="AB10" i="1" s="1"/>
  <c r="M5" i="1"/>
  <c r="FP7" i="8"/>
  <c r="FR7" i="8" s="1"/>
  <c r="ES6" i="8"/>
  <c r="ET6" i="8" s="1"/>
  <c r="ES18" i="8"/>
  <c r="ET18" i="8" s="1"/>
  <c r="FE7" i="8"/>
  <c r="FF7" i="8" s="1"/>
  <c r="FT12" i="8"/>
  <c r="FQ10" i="8"/>
  <c r="FT15" i="8"/>
  <c r="FQ13" i="8"/>
  <c r="ES15" i="8"/>
  <c r="ET15" i="8" s="1"/>
  <c r="FT16" i="8"/>
  <c r="FQ14" i="8"/>
  <c r="FT17" i="8"/>
  <c r="FQ15" i="8"/>
  <c r="FT14" i="8"/>
  <c r="FQ12" i="8"/>
  <c r="FT10" i="8"/>
  <c r="FQ8" i="8"/>
  <c r="FT19" i="8"/>
  <c r="FQ17" i="8"/>
  <c r="FT9" i="8"/>
  <c r="FQ7" i="8"/>
  <c r="FT20" i="8"/>
  <c r="FQ18" i="8"/>
  <c r="FT11" i="8"/>
  <c r="FQ9" i="8"/>
  <c r="FT18" i="8"/>
  <c r="FQ16" i="8"/>
  <c r="FT8" i="8"/>
  <c r="FQ6" i="8"/>
  <c r="FT13" i="8"/>
  <c r="FQ11" i="8"/>
  <c r="ES12" i="8"/>
  <c r="ET12" i="8" s="1"/>
  <c r="EG6" i="8"/>
  <c r="EH6" i="8" s="1"/>
  <c r="AS40" i="8"/>
  <c r="AS59" i="8"/>
  <c r="AS95" i="8"/>
  <c r="AS35" i="8"/>
  <c r="AS58" i="8"/>
  <c r="AS62" i="8"/>
  <c r="AS90" i="8"/>
  <c r="AS77" i="8"/>
  <c r="AS97" i="8"/>
  <c r="AS105" i="8"/>
  <c r="AS85" i="8"/>
  <c r="AS94" i="8"/>
  <c r="AS60" i="8"/>
  <c r="AS93" i="8"/>
  <c r="AS44" i="8"/>
  <c r="AS63" i="8"/>
  <c r="AS80" i="8"/>
  <c r="AS30" i="8"/>
  <c r="AS68" i="8"/>
  <c r="AS103" i="8"/>
  <c r="AS64" i="8"/>
  <c r="AS42" i="8"/>
  <c r="AS49" i="8"/>
  <c r="AS57" i="8"/>
  <c r="AS72" i="8"/>
  <c r="AS69" i="8"/>
  <c r="AS87" i="8"/>
  <c r="AS92" i="8"/>
  <c r="AS104" i="8"/>
  <c r="AS32" i="8"/>
  <c r="AS50" i="8"/>
  <c r="AS75" i="8"/>
  <c r="AS99" i="8"/>
  <c r="AS67" i="8"/>
  <c r="AS43" i="8"/>
  <c r="AS73" i="8"/>
  <c r="AS33" i="8"/>
  <c r="AS53" i="8"/>
  <c r="AS107" i="8"/>
  <c r="AS82" i="8"/>
  <c r="AS38" i="8"/>
  <c r="AS47" i="8"/>
  <c r="AS52" i="8"/>
  <c r="AS70" i="8"/>
  <c r="AS78" i="8"/>
  <c r="AS65" i="8"/>
  <c r="AS102" i="8"/>
  <c r="AS89" i="8"/>
  <c r="AS55" i="8"/>
  <c r="AS83" i="8"/>
  <c r="AS34" i="8"/>
  <c r="AS54" i="8"/>
  <c r="AS100" i="8"/>
  <c r="AS37" i="8"/>
  <c r="AS48" i="8"/>
  <c r="AS39" i="8"/>
  <c r="AS79" i="8"/>
  <c r="AS84" i="8"/>
  <c r="AS74" i="8"/>
  <c r="AS88" i="8"/>
  <c r="AS98" i="8"/>
  <c r="FI26" i="8"/>
  <c r="FD10" i="8"/>
  <c r="FG9" i="8" s="1"/>
  <c r="FE21" i="8"/>
  <c r="FF21" i="8" s="1"/>
  <c r="FI41" i="8"/>
  <c r="FD13" i="8"/>
  <c r="FG12" i="8" s="1"/>
  <c r="FI71" i="8"/>
  <c r="FD19" i="8"/>
  <c r="FG18" i="8" s="1"/>
  <c r="FE19" i="8"/>
  <c r="FF19" i="8" s="1"/>
  <c r="FI46" i="8"/>
  <c r="FD14" i="8"/>
  <c r="FG13" i="8" s="1"/>
  <c r="FI36" i="8"/>
  <c r="FD12" i="8"/>
  <c r="FG11" i="8" s="1"/>
  <c r="FI21" i="8"/>
  <c r="FD9" i="8"/>
  <c r="FG8" i="8" s="1"/>
  <c r="FE9" i="8"/>
  <c r="FF9" i="8" s="1"/>
  <c r="FE15" i="8"/>
  <c r="FF15" i="8" s="1"/>
  <c r="FE6" i="8"/>
  <c r="FF6" i="8" s="1"/>
  <c r="FI6" i="8"/>
  <c r="FD6" i="8"/>
  <c r="FI51" i="8"/>
  <c r="FD15" i="8"/>
  <c r="FG14" i="8" s="1"/>
  <c r="FE20" i="8"/>
  <c r="FF20" i="8" s="1"/>
  <c r="FJ21" i="8"/>
  <c r="FE8" i="8"/>
  <c r="FF8" i="8" s="1"/>
  <c r="FI31" i="8"/>
  <c r="FD11" i="8"/>
  <c r="FG10" i="8" s="1"/>
  <c r="FI61" i="8"/>
  <c r="FD17" i="8"/>
  <c r="FG16" i="8" s="1"/>
  <c r="FI81" i="8"/>
  <c r="FD21" i="8"/>
  <c r="FE11" i="8"/>
  <c r="FF11" i="8" s="1"/>
  <c r="FE17" i="8"/>
  <c r="FF17" i="8" s="1"/>
  <c r="FI11" i="8"/>
  <c r="FD7" i="8"/>
  <c r="FG6" i="8" s="1"/>
  <c r="FI76" i="8"/>
  <c r="FD20" i="8"/>
  <c r="FG19" i="8" s="1"/>
  <c r="FE10" i="8"/>
  <c r="FF10" i="8" s="1"/>
  <c r="FI66" i="8"/>
  <c r="FD18" i="8"/>
  <c r="FG17" i="8" s="1"/>
  <c r="FI86" i="8"/>
  <c r="FE12" i="8"/>
  <c r="FF12" i="8" s="1"/>
  <c r="FE18" i="8"/>
  <c r="FF18" i="8" s="1"/>
  <c r="FE14" i="8"/>
  <c r="FF14" i="8" s="1"/>
  <c r="FE13" i="8"/>
  <c r="FF13" i="8" s="1"/>
  <c r="FI56" i="8"/>
  <c r="FD16" i="8"/>
  <c r="FG15" i="8" s="1"/>
  <c r="FE16" i="8"/>
  <c r="FF16" i="8" s="1"/>
  <c r="FI16" i="8"/>
  <c r="FD8" i="8"/>
  <c r="FG7" i="8" s="1"/>
  <c r="ES24" i="8"/>
  <c r="ET24" i="8" s="1"/>
  <c r="EW21" i="8"/>
  <c r="ER9" i="8"/>
  <c r="EU8" i="8" s="1"/>
  <c r="EW46" i="8"/>
  <c r="ER14" i="8"/>
  <c r="EU13" i="8" s="1"/>
  <c r="EW86" i="8"/>
  <c r="EU21" i="8"/>
  <c r="EW61" i="8"/>
  <c r="ER17" i="8"/>
  <c r="EU16" i="8" s="1"/>
  <c r="DU15" i="8"/>
  <c r="DV15" i="8" s="1"/>
  <c r="ES14" i="8"/>
  <c r="ET14" i="8" s="1"/>
  <c r="ES17" i="8"/>
  <c r="ET17" i="8" s="1"/>
  <c r="ES20" i="8"/>
  <c r="ET20" i="8" s="1"/>
  <c r="EW16" i="8"/>
  <c r="ER8" i="8"/>
  <c r="EU7" i="8" s="1"/>
  <c r="EW76" i="8"/>
  <c r="ER20" i="8"/>
  <c r="EU19" i="8" s="1"/>
  <c r="EW96" i="8"/>
  <c r="ER24" i="8"/>
  <c r="EG15" i="8"/>
  <c r="EH15" i="8" s="1"/>
  <c r="EW26" i="8"/>
  <c r="ER10" i="8"/>
  <c r="EU9" i="8" s="1"/>
  <c r="ES10" i="8"/>
  <c r="ET10" i="8" s="1"/>
  <c r="EW91" i="8"/>
  <c r="ER23" i="8"/>
  <c r="EU22" i="8" s="1"/>
  <c r="EW101" i="8"/>
  <c r="ES19" i="8"/>
  <c r="ET19" i="8" s="1"/>
  <c r="ES13" i="8"/>
  <c r="ET13" i="8" s="1"/>
  <c r="ES8" i="8"/>
  <c r="ET8" i="8" s="1"/>
  <c r="EW31" i="8"/>
  <c r="ER11" i="8"/>
  <c r="EU10" i="8" s="1"/>
  <c r="EW71" i="8"/>
  <c r="ER19" i="8"/>
  <c r="EU18" i="8" s="1"/>
  <c r="EW81" i="8"/>
  <c r="ER21" i="8"/>
  <c r="EU20" i="8" s="1"/>
  <c r="EW51" i="8"/>
  <c r="ER15" i="8"/>
  <c r="EU14" i="8" s="1"/>
  <c r="ES11" i="8"/>
  <c r="ET11" i="8" s="1"/>
  <c r="ES21" i="8"/>
  <c r="ET21" i="8" s="1"/>
  <c r="EW66" i="8"/>
  <c r="ER18" i="8"/>
  <c r="EU17" i="8" s="1"/>
  <c r="EW6" i="8"/>
  <c r="ER6" i="8"/>
  <c r="EW36" i="8"/>
  <c r="ER12" i="8"/>
  <c r="EU11" i="8" s="1"/>
  <c r="ES7" i="8"/>
  <c r="ET7" i="8" s="1"/>
  <c r="EW41" i="8"/>
  <c r="ER13" i="8"/>
  <c r="EU12" i="8" s="1"/>
  <c r="ES16" i="8"/>
  <c r="ET16" i="8" s="1"/>
  <c r="ES23" i="8"/>
  <c r="ET23" i="8" s="1"/>
  <c r="ES9" i="8"/>
  <c r="ET9" i="8" s="1"/>
  <c r="EW11" i="8"/>
  <c r="ER7" i="8"/>
  <c r="EU6" i="8" s="1"/>
  <c r="EW56" i="8"/>
  <c r="ER16" i="8"/>
  <c r="EU15" i="8" s="1"/>
  <c r="EG10" i="8"/>
  <c r="EH10" i="8" s="1"/>
  <c r="EG13" i="8"/>
  <c r="EH13" i="8" s="1"/>
  <c r="EG16" i="8"/>
  <c r="EH16" i="8" s="1"/>
  <c r="EK76" i="8"/>
  <c r="EF20" i="8"/>
  <c r="EI19" i="8" s="1"/>
  <c r="EK31" i="8"/>
  <c r="EF11" i="8"/>
  <c r="EI10" i="8" s="1"/>
  <c r="EK56" i="8"/>
  <c r="EF16" i="8"/>
  <c r="EI15" i="8" s="1"/>
  <c r="EG7" i="8"/>
  <c r="EH7" i="8" s="1"/>
  <c r="EG8" i="8"/>
  <c r="EH8" i="8" s="1"/>
  <c r="EG17" i="8"/>
  <c r="EH17" i="8" s="1"/>
  <c r="EK46" i="8"/>
  <c r="EF14" i="8"/>
  <c r="EI13" i="8" s="1"/>
  <c r="EK86" i="8"/>
  <c r="EF22" i="8"/>
  <c r="EI21" i="8" s="1"/>
  <c r="EK81" i="8"/>
  <c r="EF21" i="8"/>
  <c r="EI20" i="8" s="1"/>
  <c r="EG21" i="8"/>
  <c r="EH21" i="8" s="1"/>
  <c r="DU9" i="8"/>
  <c r="DV9" i="8" s="1"/>
  <c r="EK41" i="8"/>
  <c r="EF13" i="8"/>
  <c r="EI12" i="8" s="1"/>
  <c r="EK61" i="8"/>
  <c r="EF17" i="8"/>
  <c r="EI16" i="8" s="1"/>
  <c r="EK91" i="8"/>
  <c r="EF23" i="8"/>
  <c r="EI22" i="8" s="1"/>
  <c r="EG9" i="8"/>
  <c r="EH9" i="8" s="1"/>
  <c r="EG20" i="8"/>
  <c r="EH20" i="8" s="1"/>
  <c r="EK6" i="8"/>
  <c r="EF6" i="8"/>
  <c r="EK96" i="8"/>
  <c r="EG22" i="8"/>
  <c r="EH22" i="8" s="1"/>
  <c r="EK16" i="8"/>
  <c r="EF8" i="8"/>
  <c r="EI7" i="8" s="1"/>
  <c r="EG19" i="8"/>
  <c r="EH19" i="8" s="1"/>
  <c r="EK26" i="8"/>
  <c r="EF10" i="8"/>
  <c r="EI9" i="8" s="1"/>
  <c r="EK36" i="8"/>
  <c r="EF12" i="8"/>
  <c r="EI11" i="8" s="1"/>
  <c r="EG14" i="8"/>
  <c r="EH14" i="8" s="1"/>
  <c r="EG23" i="8"/>
  <c r="EH23" i="8" s="1"/>
  <c r="EK21" i="8"/>
  <c r="EF9" i="8"/>
  <c r="EI8" i="8" s="1"/>
  <c r="EK66" i="8"/>
  <c r="EF18" i="8"/>
  <c r="EI17" i="8" s="1"/>
  <c r="EK71" i="8"/>
  <c r="EF19" i="8"/>
  <c r="EI18" i="8" s="1"/>
  <c r="EK11" i="8"/>
  <c r="EF7" i="8"/>
  <c r="EI6" i="8" s="1"/>
  <c r="EK51" i="8"/>
  <c r="EF15" i="8"/>
  <c r="EI14" i="8" s="1"/>
  <c r="EK101" i="8"/>
  <c r="EG18" i="8"/>
  <c r="EH18" i="8" s="1"/>
  <c r="EG11" i="8"/>
  <c r="EH11" i="8" s="1"/>
  <c r="EG12" i="8"/>
  <c r="EH12" i="8" s="1"/>
  <c r="DU21" i="8"/>
  <c r="DV21" i="8" s="1"/>
  <c r="DU7" i="8"/>
  <c r="DV7" i="8" s="1"/>
  <c r="DU17" i="8"/>
  <c r="DV17" i="8" s="1"/>
  <c r="DU6" i="8"/>
  <c r="DV6" i="8" s="1"/>
  <c r="DU11" i="8"/>
  <c r="DV11" i="8" s="1"/>
  <c r="DU20" i="8"/>
  <c r="DV20" i="8" s="1"/>
  <c r="DU24" i="8"/>
  <c r="DV24" i="8" s="1"/>
  <c r="DU25" i="8"/>
  <c r="DV25" i="8" s="1"/>
  <c r="DY36" i="8"/>
  <c r="DT12" i="8"/>
  <c r="DW11" i="8" s="1"/>
  <c r="DY51" i="8"/>
  <c r="DT15" i="8"/>
  <c r="DW14" i="8" s="1"/>
  <c r="DY81" i="8"/>
  <c r="DT21" i="8"/>
  <c r="DW20" i="8" s="1"/>
  <c r="DY96" i="8"/>
  <c r="DT24" i="8"/>
  <c r="DW23" i="8" s="1"/>
  <c r="DU13" i="8"/>
  <c r="DV13" i="8" s="1"/>
  <c r="DU16" i="8"/>
  <c r="DV16" i="8" s="1"/>
  <c r="DU18" i="8"/>
  <c r="DV18" i="8" s="1"/>
  <c r="DY11" i="8"/>
  <c r="DT7" i="8"/>
  <c r="DW6" i="8" s="1"/>
  <c r="DY56" i="8"/>
  <c r="DT16" i="8"/>
  <c r="DW15" i="8" s="1"/>
  <c r="DY91" i="8"/>
  <c r="DT23" i="8"/>
  <c r="DW22" i="8" s="1"/>
  <c r="DY106" i="8"/>
  <c r="DT26" i="8"/>
  <c r="DU14" i="8"/>
  <c r="DV14" i="8" s="1"/>
  <c r="DU19" i="8"/>
  <c r="DV19" i="8" s="1"/>
  <c r="DU26" i="8"/>
  <c r="DV26" i="8" s="1"/>
  <c r="DU23" i="8"/>
  <c r="DV23" i="8" s="1"/>
  <c r="DY46" i="8"/>
  <c r="DT14" i="8"/>
  <c r="DW13" i="8" s="1"/>
  <c r="DY66" i="8"/>
  <c r="DT18" i="8"/>
  <c r="DW17" i="8" s="1"/>
  <c r="DY101" i="8"/>
  <c r="DT25" i="8"/>
  <c r="DW24" i="8" s="1"/>
  <c r="DY26" i="8"/>
  <c r="DT10" i="8"/>
  <c r="DW9" i="8" s="1"/>
  <c r="DU10" i="8"/>
  <c r="DV10" i="8" s="1"/>
  <c r="DU22" i="8"/>
  <c r="DV22" i="8" s="1"/>
  <c r="DY21" i="8"/>
  <c r="DT9" i="8"/>
  <c r="DW8" i="8" s="1"/>
  <c r="DY86" i="8"/>
  <c r="DT22" i="8"/>
  <c r="DW21" i="8" s="1"/>
  <c r="DY111" i="8"/>
  <c r="DY16" i="8"/>
  <c r="DT8" i="8"/>
  <c r="DW7" i="8" s="1"/>
  <c r="DY41" i="8"/>
  <c r="DT13" i="8"/>
  <c r="DW12" i="8" s="1"/>
  <c r="DU12" i="8"/>
  <c r="DV12" i="8" s="1"/>
  <c r="DY31" i="8"/>
  <c r="DT11" i="8"/>
  <c r="DW10" i="8" s="1"/>
  <c r="DY61" i="8"/>
  <c r="DT17" i="8"/>
  <c r="DW16" i="8" s="1"/>
  <c r="DY76" i="8"/>
  <c r="DT20" i="8"/>
  <c r="DW19" i="8" s="1"/>
  <c r="DY71" i="8"/>
  <c r="DT19" i="8"/>
  <c r="DW18" i="8" s="1"/>
  <c r="DU8" i="8"/>
  <c r="DV8" i="8" s="1"/>
  <c r="DY6" i="8"/>
  <c r="DT6" i="8"/>
  <c r="CK11" i="8"/>
  <c r="CL11" i="8" s="1"/>
  <c r="AO7" i="8"/>
  <c r="AP7" i="8" s="1"/>
  <c r="CK9" i="8"/>
  <c r="CL9" i="8" s="1"/>
  <c r="CW8" i="8"/>
  <c r="CX8" i="8" s="1"/>
  <c r="DM26" i="8"/>
  <c r="DH10" i="8"/>
  <c r="DK9" i="8" s="1"/>
  <c r="DM46" i="8"/>
  <c r="DH14" i="8"/>
  <c r="DK13" i="8" s="1"/>
  <c r="DM56" i="8"/>
  <c r="DH16" i="8"/>
  <c r="DK15" i="8" s="1"/>
  <c r="DI17" i="8"/>
  <c r="DJ17" i="8" s="1"/>
  <c r="DM16" i="8"/>
  <c r="DH8" i="8"/>
  <c r="DK7" i="8" s="1"/>
  <c r="DM41" i="8"/>
  <c r="DH13" i="8"/>
  <c r="DK12" i="8" s="1"/>
  <c r="DM11" i="8"/>
  <c r="DH7" i="8"/>
  <c r="DK6" i="8" s="1"/>
  <c r="DI9" i="8"/>
  <c r="DJ9" i="8" s="1"/>
  <c r="DI13" i="8"/>
  <c r="DJ13" i="8" s="1"/>
  <c r="DI12" i="8"/>
  <c r="DJ12" i="8" s="1"/>
  <c r="DM6" i="8"/>
  <c r="DH6" i="8"/>
  <c r="DM61" i="8"/>
  <c r="DH17" i="8"/>
  <c r="DM21" i="8"/>
  <c r="DH9" i="8"/>
  <c r="DK8" i="8" s="1"/>
  <c r="DM31" i="8"/>
  <c r="DH11" i="8"/>
  <c r="DK10" i="8" s="1"/>
  <c r="DI10" i="8"/>
  <c r="DJ10" i="8" s="1"/>
  <c r="DI15" i="8"/>
  <c r="DJ15" i="8" s="1"/>
  <c r="DI16" i="8"/>
  <c r="DJ16" i="8" s="1"/>
  <c r="DM51" i="8"/>
  <c r="DH15" i="8"/>
  <c r="DK14" i="8" s="1"/>
  <c r="DI7" i="8"/>
  <c r="DJ7" i="8" s="1"/>
  <c r="DM36" i="8"/>
  <c r="DH12" i="8"/>
  <c r="DK11" i="8" s="1"/>
  <c r="DM66" i="8"/>
  <c r="DI11" i="8"/>
  <c r="DJ11" i="8" s="1"/>
  <c r="DI6" i="8"/>
  <c r="DJ6" i="8" s="1"/>
  <c r="DI8" i="8"/>
  <c r="DJ8" i="8" s="1"/>
  <c r="DI14" i="8"/>
  <c r="DJ14" i="8" s="1"/>
  <c r="CW12" i="8"/>
  <c r="CX12" i="8" s="1"/>
  <c r="CK13" i="8"/>
  <c r="CL13" i="8" s="1"/>
  <c r="CW13" i="8"/>
  <c r="CX13" i="8" s="1"/>
  <c r="DA6" i="8"/>
  <c r="CV6" i="8"/>
  <c r="CW14" i="8"/>
  <c r="CX14" i="8" s="1"/>
  <c r="CW16" i="8"/>
  <c r="CX16" i="8" s="1"/>
  <c r="CK14" i="8"/>
  <c r="CL14" i="8" s="1"/>
  <c r="CK17" i="8"/>
  <c r="CL17" i="8" s="1"/>
  <c r="CK6" i="8"/>
  <c r="CL6" i="8" s="1"/>
  <c r="BY17" i="8"/>
  <c r="BZ17" i="8" s="1"/>
  <c r="DA36" i="8"/>
  <c r="CV12" i="8"/>
  <c r="CY11" i="8" s="1"/>
  <c r="CW15" i="8"/>
  <c r="CX15" i="8" s="1"/>
  <c r="DA21" i="8"/>
  <c r="CV9" i="8"/>
  <c r="CY8" i="8" s="1"/>
  <c r="DA41" i="8"/>
  <c r="CV13" i="8"/>
  <c r="CY12" i="8" s="1"/>
  <c r="CW9" i="8"/>
  <c r="CX9" i="8" s="1"/>
  <c r="CW17" i="8"/>
  <c r="CX17" i="8" s="1"/>
  <c r="DA16" i="8"/>
  <c r="CV8" i="8"/>
  <c r="CY7" i="8" s="1"/>
  <c r="DA56" i="8"/>
  <c r="CV16" i="8"/>
  <c r="DA66" i="8"/>
  <c r="CW6" i="8"/>
  <c r="CX6" i="8" s="1"/>
  <c r="CW11" i="8"/>
  <c r="CX11" i="8" s="1"/>
  <c r="DA31" i="8"/>
  <c r="CV11" i="8"/>
  <c r="CY10" i="8" s="1"/>
  <c r="DA51" i="8"/>
  <c r="CV15" i="8"/>
  <c r="CY14" i="8" s="1"/>
  <c r="DA11" i="8"/>
  <c r="CV7" i="8"/>
  <c r="CY6" i="8" s="1"/>
  <c r="DA61" i="8"/>
  <c r="CV17" i="8"/>
  <c r="CW10" i="8"/>
  <c r="CX10" i="8" s="1"/>
  <c r="DA46" i="8"/>
  <c r="CV14" i="8"/>
  <c r="CY13" i="8" s="1"/>
  <c r="DA26" i="8"/>
  <c r="CV10" i="8"/>
  <c r="CY9" i="8" s="1"/>
  <c r="CW7" i="8"/>
  <c r="CX7" i="8" s="1"/>
  <c r="CO56" i="8"/>
  <c r="CJ16" i="8"/>
  <c r="CM15" i="8" s="1"/>
  <c r="CO21" i="8"/>
  <c r="CJ9" i="8"/>
  <c r="CM8" i="8" s="1"/>
  <c r="CO61" i="8"/>
  <c r="CJ17" i="8"/>
  <c r="CM16" i="8" s="1"/>
  <c r="CO16" i="8"/>
  <c r="CJ8" i="8"/>
  <c r="CM7" i="8" s="1"/>
  <c r="BA20" i="8"/>
  <c r="BB20" i="8" s="1"/>
  <c r="CK8" i="8"/>
  <c r="CL8" i="8" s="1"/>
  <c r="CK19" i="8"/>
  <c r="CL19" i="8" s="1"/>
  <c r="CO46" i="8"/>
  <c r="CJ14" i="8"/>
  <c r="CM13" i="8" s="1"/>
  <c r="CO66" i="8"/>
  <c r="CJ18" i="8"/>
  <c r="CM17" i="8" s="1"/>
  <c r="CO71" i="8"/>
  <c r="CJ19" i="8"/>
  <c r="CM18" i="8" s="1"/>
  <c r="CO26" i="8"/>
  <c r="CJ10" i="8"/>
  <c r="CM9" i="8" s="1"/>
  <c r="CK20" i="8"/>
  <c r="CL20" i="8" s="1"/>
  <c r="CO36" i="8"/>
  <c r="CJ12" i="8"/>
  <c r="CM11" i="8" s="1"/>
  <c r="CO51" i="8"/>
  <c r="CJ15" i="8"/>
  <c r="CM14" i="8" s="1"/>
  <c r="CO76" i="8"/>
  <c r="CJ20" i="8"/>
  <c r="CO6" i="8"/>
  <c r="CJ6" i="8"/>
  <c r="CO41" i="8"/>
  <c r="CJ13" i="8"/>
  <c r="CM12" i="8" s="1"/>
  <c r="CK15" i="8"/>
  <c r="CL15" i="8" s="1"/>
  <c r="CO81" i="8"/>
  <c r="CK18" i="8"/>
  <c r="CL18" i="8" s="1"/>
  <c r="CO31" i="8"/>
  <c r="CJ11" i="8"/>
  <c r="CM10" i="8" s="1"/>
  <c r="CO11" i="8"/>
  <c r="CJ7" i="8"/>
  <c r="CM6" i="8" s="1"/>
  <c r="CK10" i="8"/>
  <c r="CL10" i="8" s="1"/>
  <c r="CK12" i="8"/>
  <c r="CL12" i="8" s="1"/>
  <c r="CK16" i="8"/>
  <c r="CL16" i="8" s="1"/>
  <c r="CK7" i="8"/>
  <c r="CL7" i="8" s="1"/>
  <c r="BA12" i="8"/>
  <c r="BB12" i="8" s="1"/>
  <c r="BY10" i="8"/>
  <c r="BZ10" i="8" s="1"/>
  <c r="BY9" i="8"/>
  <c r="BZ9" i="8" s="1"/>
  <c r="BY11" i="8"/>
  <c r="BZ11" i="8" s="1"/>
  <c r="BY6" i="8"/>
  <c r="BZ6" i="8" s="1"/>
  <c r="BY21" i="8"/>
  <c r="BZ21" i="8" s="1"/>
  <c r="CC6" i="8"/>
  <c r="BX6" i="8"/>
  <c r="CC26" i="8"/>
  <c r="BX10" i="8"/>
  <c r="CA9" i="8" s="1"/>
  <c r="CC86" i="8"/>
  <c r="CC76" i="8"/>
  <c r="BX20" i="8"/>
  <c r="BY12" i="8"/>
  <c r="BZ12" i="8" s="1"/>
  <c r="BY19" i="8"/>
  <c r="BZ19" i="8" s="1"/>
  <c r="CC11" i="8"/>
  <c r="BX7" i="8"/>
  <c r="CA6" i="8" s="1"/>
  <c r="CC71" i="8"/>
  <c r="BX19" i="8"/>
  <c r="CA18" i="8" s="1"/>
  <c r="CC46" i="8"/>
  <c r="BX14" i="8"/>
  <c r="CA13" i="8" s="1"/>
  <c r="CC66" i="8"/>
  <c r="BX18" i="8"/>
  <c r="CA17" i="8" s="1"/>
  <c r="BY13" i="8"/>
  <c r="BZ13" i="8" s="1"/>
  <c r="BY15" i="8"/>
  <c r="BZ15" i="8" s="1"/>
  <c r="CC31" i="8"/>
  <c r="BX11" i="8"/>
  <c r="CA10" i="8" s="1"/>
  <c r="CC41" i="8"/>
  <c r="BX13" i="8"/>
  <c r="CA12" i="8" s="1"/>
  <c r="CC81" i="8"/>
  <c r="BX21" i="8"/>
  <c r="CD21" i="8"/>
  <c r="BY8" i="8"/>
  <c r="BZ8" i="8" s="1"/>
  <c r="BY7" i="8"/>
  <c r="BZ7" i="8" s="1"/>
  <c r="BY16" i="8"/>
  <c r="BZ16" i="8" s="1"/>
  <c r="BY20" i="8"/>
  <c r="BZ20" i="8" s="1"/>
  <c r="CC51" i="8"/>
  <c r="BX15" i="8"/>
  <c r="CA14" i="8" s="1"/>
  <c r="BY14" i="8"/>
  <c r="BZ14" i="8" s="1"/>
  <c r="CC36" i="8"/>
  <c r="BX12" i="8"/>
  <c r="CA11" i="8" s="1"/>
  <c r="CC61" i="8"/>
  <c r="BX17" i="8"/>
  <c r="CA16" i="8" s="1"/>
  <c r="CC56" i="8"/>
  <c r="BX16" i="8"/>
  <c r="CA15" i="8" s="1"/>
  <c r="BY18" i="8"/>
  <c r="BZ18" i="8" s="1"/>
  <c r="CC16" i="8"/>
  <c r="BX8" i="8"/>
  <c r="CA7" i="8" s="1"/>
  <c r="CC21" i="8"/>
  <c r="BX9" i="8"/>
  <c r="CA8" i="8" s="1"/>
  <c r="BM8" i="8"/>
  <c r="BN8" i="8" s="1"/>
  <c r="BM15" i="8"/>
  <c r="BN15" i="8" s="1"/>
  <c r="BA14" i="8"/>
  <c r="BB14" i="8" s="1"/>
  <c r="BA23" i="8"/>
  <c r="BB23" i="8" s="1"/>
  <c r="BA18" i="8"/>
  <c r="BB18" i="8" s="1"/>
  <c r="BM16" i="8"/>
  <c r="BN16" i="8" s="1"/>
  <c r="BM14" i="8"/>
  <c r="BN14" i="8" s="1"/>
  <c r="BM22" i="8"/>
  <c r="BN22" i="8" s="1"/>
  <c r="BQ6" i="8"/>
  <c r="BL6" i="8"/>
  <c r="BQ21" i="8"/>
  <c r="BL9" i="8"/>
  <c r="BO8" i="8" s="1"/>
  <c r="BM10" i="8"/>
  <c r="BN10" i="8" s="1"/>
  <c r="BM7" i="8"/>
  <c r="BN7" i="8" s="1"/>
  <c r="BM17" i="8"/>
  <c r="BN17" i="8" s="1"/>
  <c r="BQ26" i="8"/>
  <c r="BL10" i="8"/>
  <c r="BO9" i="8" s="1"/>
  <c r="BQ106" i="8"/>
  <c r="BL26" i="8"/>
  <c r="BO25" i="8" s="1"/>
  <c r="BM11" i="8"/>
  <c r="BN11" i="8" s="1"/>
  <c r="BQ16" i="8"/>
  <c r="BL8" i="8"/>
  <c r="BO7" i="8" s="1"/>
  <c r="BQ41" i="8"/>
  <c r="BL13" i="8"/>
  <c r="BO12" i="8" s="1"/>
  <c r="BM26" i="8"/>
  <c r="BN26" i="8" s="1"/>
  <c r="BR26" i="8"/>
  <c r="BM9" i="8"/>
  <c r="BN9" i="8" s="1"/>
  <c r="BM24" i="8"/>
  <c r="BN24" i="8" s="1"/>
  <c r="BQ36" i="8"/>
  <c r="BL12" i="8"/>
  <c r="BO11" i="8" s="1"/>
  <c r="BQ66" i="8"/>
  <c r="BL18" i="8"/>
  <c r="BO17" i="8" s="1"/>
  <c r="BM12" i="8"/>
  <c r="BN12" i="8" s="1"/>
  <c r="BM27" i="8"/>
  <c r="BN27" i="8" s="1"/>
  <c r="BQ76" i="8"/>
  <c r="BL20" i="8"/>
  <c r="BO19" i="8" s="1"/>
  <c r="BQ31" i="8"/>
  <c r="BL11" i="8"/>
  <c r="BO10" i="8" s="1"/>
  <c r="BQ111" i="8"/>
  <c r="BL27" i="8"/>
  <c r="BQ61" i="8"/>
  <c r="BL17" i="8"/>
  <c r="BO16" i="8" s="1"/>
  <c r="BQ96" i="8"/>
  <c r="BL24" i="8"/>
  <c r="BO23" i="8" s="1"/>
  <c r="BM13" i="8"/>
  <c r="BN13" i="8" s="1"/>
  <c r="BM19" i="8"/>
  <c r="BN19" i="8" s="1"/>
  <c r="BM21" i="8"/>
  <c r="BN21" i="8" s="1"/>
  <c r="BR11" i="8"/>
  <c r="BM6" i="8"/>
  <c r="BN6" i="8" s="1"/>
  <c r="BQ86" i="8"/>
  <c r="BL22" i="8"/>
  <c r="BO21" i="8" s="1"/>
  <c r="BQ101" i="8"/>
  <c r="BL25" i="8"/>
  <c r="BO24" i="8" s="1"/>
  <c r="BM18" i="8"/>
  <c r="BN18" i="8" s="1"/>
  <c r="BA22" i="8"/>
  <c r="BB22" i="8" s="1"/>
  <c r="BQ46" i="8"/>
  <c r="BL14" i="8"/>
  <c r="BO13" i="8" s="1"/>
  <c r="BQ71" i="8"/>
  <c r="BL19" i="8"/>
  <c r="BO18" i="8" s="1"/>
  <c r="BM20" i="8"/>
  <c r="BN20" i="8" s="1"/>
  <c r="BQ11" i="8"/>
  <c r="BL7" i="8"/>
  <c r="BO6" i="8" s="1"/>
  <c r="BQ51" i="8"/>
  <c r="BL15" i="8"/>
  <c r="BO14" i="8" s="1"/>
  <c r="BQ56" i="8"/>
  <c r="BL16" i="8"/>
  <c r="BO15" i="8" s="1"/>
  <c r="BQ81" i="8"/>
  <c r="BL21" i="8"/>
  <c r="BO20" i="8" s="1"/>
  <c r="BQ91" i="8"/>
  <c r="BL23" i="8"/>
  <c r="BO22" i="8" s="1"/>
  <c r="BQ116" i="8"/>
  <c r="BA25" i="8"/>
  <c r="BB25" i="8" s="1"/>
  <c r="BM23" i="8"/>
  <c r="BN23" i="8" s="1"/>
  <c r="BM25" i="8"/>
  <c r="BN25" i="8" s="1"/>
  <c r="BE56" i="8"/>
  <c r="AZ16" i="8"/>
  <c r="BC15" i="8" s="1"/>
  <c r="BE96" i="8"/>
  <c r="AZ24" i="8"/>
  <c r="BC23" i="8" s="1"/>
  <c r="BF21" i="8"/>
  <c r="BA8" i="8"/>
  <c r="BB8" i="8" s="1"/>
  <c r="BA9" i="8"/>
  <c r="BB9" i="8" s="1"/>
  <c r="BA13" i="8"/>
  <c r="BB13" i="8" s="1"/>
  <c r="BE16" i="8"/>
  <c r="AZ8" i="8"/>
  <c r="BC7" i="8" s="1"/>
  <c r="BE71" i="8"/>
  <c r="AZ19" i="8"/>
  <c r="BC18" i="8" s="1"/>
  <c r="BE111" i="8"/>
  <c r="AZ27" i="8"/>
  <c r="BC26" i="8" s="1"/>
  <c r="BE26" i="8"/>
  <c r="AZ10" i="8"/>
  <c r="BC9" i="8" s="1"/>
  <c r="BE41" i="8"/>
  <c r="AZ13" i="8"/>
  <c r="BC12" i="8" s="1"/>
  <c r="BA11" i="8"/>
  <c r="BB11" i="8" s="1"/>
  <c r="BE21" i="8"/>
  <c r="AZ9" i="8"/>
  <c r="BC8" i="8" s="1"/>
  <c r="BE91" i="8"/>
  <c r="AZ23" i="8"/>
  <c r="BC22" i="8" s="1"/>
  <c r="BE101" i="8"/>
  <c r="AZ25" i="8"/>
  <c r="BC24" i="8" s="1"/>
  <c r="BA6" i="8"/>
  <c r="BB6" i="8" s="1"/>
  <c r="BA7" i="8"/>
  <c r="BB7" i="8" s="1"/>
  <c r="BA21" i="8"/>
  <c r="BB21" i="8" s="1"/>
  <c r="BE11" i="8"/>
  <c r="AZ7" i="8"/>
  <c r="BC6" i="8" s="1"/>
  <c r="BE51" i="8"/>
  <c r="AZ15" i="8"/>
  <c r="BC14" i="8" s="1"/>
  <c r="BE81" i="8"/>
  <c r="AZ21" i="8"/>
  <c r="BC20" i="8" s="1"/>
  <c r="BA16" i="8"/>
  <c r="BB16" i="8" s="1"/>
  <c r="BE66" i="8"/>
  <c r="AZ18" i="8"/>
  <c r="BC17" i="8" s="1"/>
  <c r="BA10" i="8"/>
  <c r="BB10" i="8" s="1"/>
  <c r="BA19" i="8"/>
  <c r="BB19" i="8" s="1"/>
  <c r="BE31" i="8"/>
  <c r="AZ11" i="8"/>
  <c r="BC10" i="8" s="1"/>
  <c r="BE46" i="8"/>
  <c r="AZ14" i="8"/>
  <c r="BC13" i="8" s="1"/>
  <c r="BE86" i="8"/>
  <c r="AZ22" i="8"/>
  <c r="BC21" i="8" s="1"/>
  <c r="BE116" i="8"/>
  <c r="AZ28" i="8"/>
  <c r="BE106" i="8"/>
  <c r="AZ26" i="8"/>
  <c r="BC25" i="8" s="1"/>
  <c r="BA27" i="8"/>
  <c r="BB27" i="8" s="1"/>
  <c r="BA28" i="8"/>
  <c r="BB28" i="8" s="1"/>
  <c r="BE6" i="8"/>
  <c r="AZ6" i="8"/>
  <c r="BE36" i="8"/>
  <c r="AZ12" i="8"/>
  <c r="BC11" i="8" s="1"/>
  <c r="BA17" i="8"/>
  <c r="BB17" i="8" s="1"/>
  <c r="BA15" i="8"/>
  <c r="BB15" i="8" s="1"/>
  <c r="BA26" i="8"/>
  <c r="BB26" i="8" s="1"/>
  <c r="BA24" i="8"/>
  <c r="BB24" i="8" s="1"/>
  <c r="BE61" i="8"/>
  <c r="AZ17" i="8"/>
  <c r="BC16" i="8" s="1"/>
  <c r="BE76" i="8"/>
  <c r="AZ20" i="8"/>
  <c r="BC19" i="8" s="1"/>
  <c r="AO15" i="8"/>
  <c r="AP15" i="8" s="1"/>
  <c r="AO11" i="8"/>
  <c r="AP11" i="8" s="1"/>
  <c r="AO20" i="8"/>
  <c r="AP20" i="8" s="1"/>
  <c r="AO22" i="8"/>
  <c r="AP22" i="8" s="1"/>
  <c r="AO16" i="8"/>
  <c r="AP16" i="8" s="1"/>
  <c r="AO23" i="8"/>
  <c r="AP23" i="8" s="1"/>
  <c r="AS26" i="8"/>
  <c r="AN10" i="8"/>
  <c r="AQ9" i="8" s="1"/>
  <c r="AS46" i="8"/>
  <c r="AN14" i="8"/>
  <c r="AQ13" i="8" s="1"/>
  <c r="AS56" i="8"/>
  <c r="AN16" i="8"/>
  <c r="AQ15" i="8" s="1"/>
  <c r="AS71" i="8"/>
  <c r="AN19" i="8"/>
  <c r="AQ18" i="8" s="1"/>
  <c r="AS21" i="8"/>
  <c r="AN9" i="8"/>
  <c r="AQ8" i="8" s="1"/>
  <c r="AS36" i="8"/>
  <c r="AN12" i="8"/>
  <c r="AQ11" i="8" s="1"/>
  <c r="AO25" i="8"/>
  <c r="AP25" i="8" s="1"/>
  <c r="AO21" i="8"/>
  <c r="AP21" i="8" s="1"/>
  <c r="AS76" i="8"/>
  <c r="AN20" i="8"/>
  <c r="AQ19" i="8" s="1"/>
  <c r="AS31" i="8"/>
  <c r="AN11" i="8"/>
  <c r="AQ10" i="8" s="1"/>
  <c r="AS41" i="8"/>
  <c r="AN13" i="8"/>
  <c r="AQ12" i="8" s="1"/>
  <c r="AS51" i="8"/>
  <c r="AN15" i="8"/>
  <c r="AQ14" i="8" s="1"/>
  <c r="AS91" i="8"/>
  <c r="AN23" i="8"/>
  <c r="AQ22" i="8" s="1"/>
  <c r="AO10" i="8"/>
  <c r="AP10" i="8" s="1"/>
  <c r="AO12" i="8"/>
  <c r="AP12" i="8" s="1"/>
  <c r="AS16" i="8"/>
  <c r="AN8" i="8"/>
  <c r="AQ7" i="8" s="1"/>
  <c r="AS11" i="8"/>
  <c r="AN7" i="8"/>
  <c r="AQ6" i="8" s="1"/>
  <c r="AS61" i="8"/>
  <c r="AN17" i="8"/>
  <c r="AQ16" i="8" s="1"/>
  <c r="AS66" i="8"/>
  <c r="AN18" i="8"/>
  <c r="AQ17" i="8" s="1"/>
  <c r="AS81" i="8"/>
  <c r="AN21" i="8"/>
  <c r="AQ20" i="8" s="1"/>
  <c r="AS86" i="8"/>
  <c r="AN22" i="8"/>
  <c r="AQ21" i="8" s="1"/>
  <c r="AO13" i="8"/>
  <c r="AP13" i="8" s="1"/>
  <c r="AO24" i="8"/>
  <c r="AP24" i="8" s="1"/>
  <c r="AS96" i="8"/>
  <c r="AN24" i="8"/>
  <c r="AQ23" i="8" s="1"/>
  <c r="AS101" i="8"/>
  <c r="AN25" i="8"/>
  <c r="AO6" i="8"/>
  <c r="AP6" i="8" s="1"/>
  <c r="AO8" i="8"/>
  <c r="AP8" i="8" s="1"/>
  <c r="AO14" i="8"/>
  <c r="AP14" i="8" s="1"/>
  <c r="AO17" i="8"/>
  <c r="AP17" i="8" s="1"/>
  <c r="AO18" i="8"/>
  <c r="AP18" i="8" s="1"/>
  <c r="AO9" i="8"/>
  <c r="AP9" i="8" s="1"/>
  <c r="AS106" i="8"/>
  <c r="AO19" i="8"/>
  <c r="AP19" i="8" s="1"/>
  <c r="AS6" i="8"/>
  <c r="AN6" i="8"/>
  <c r="AC7" i="8"/>
  <c r="AD7" i="8" s="1"/>
  <c r="AC16" i="8"/>
  <c r="AD16" i="8" s="1"/>
  <c r="AC10" i="8"/>
  <c r="AD10" i="8" s="1"/>
  <c r="AC23" i="8"/>
  <c r="AD23" i="8" s="1"/>
  <c r="AC18" i="8"/>
  <c r="AD18" i="8" s="1"/>
  <c r="AC21" i="8"/>
  <c r="AD21" i="8" s="1"/>
  <c r="AG41" i="8"/>
  <c r="AB13" i="8"/>
  <c r="AE12" i="8" s="1"/>
  <c r="AG51" i="8"/>
  <c r="AB15" i="8"/>
  <c r="AE14" i="8" s="1"/>
  <c r="AG106" i="8"/>
  <c r="AB26" i="8"/>
  <c r="AH46" i="8"/>
  <c r="AC13" i="8"/>
  <c r="AD13" i="8" s="1"/>
  <c r="AG46" i="8"/>
  <c r="AB14" i="8"/>
  <c r="AE13" i="8" s="1"/>
  <c r="AG91" i="8"/>
  <c r="AB23" i="8"/>
  <c r="AE22" i="8" s="1"/>
  <c r="AC9" i="8"/>
  <c r="AD9" i="8" s="1"/>
  <c r="AC14" i="8"/>
  <c r="AD14" i="8" s="1"/>
  <c r="AC17" i="8"/>
  <c r="AD17" i="8" s="1"/>
  <c r="AC15" i="8"/>
  <c r="AD15" i="8" s="1"/>
  <c r="AG21" i="8"/>
  <c r="AB9" i="8"/>
  <c r="AE8" i="8" s="1"/>
  <c r="AG31" i="8"/>
  <c r="AB11" i="8"/>
  <c r="AE10" i="8" s="1"/>
  <c r="AG71" i="8"/>
  <c r="AB19" i="8"/>
  <c r="AE18" i="8" s="1"/>
  <c r="AG81" i="8"/>
  <c r="AB21" i="8"/>
  <c r="AE20" i="8" s="1"/>
  <c r="AG96" i="8"/>
  <c r="AB24" i="8"/>
  <c r="AE23" i="8" s="1"/>
  <c r="AC8" i="8"/>
  <c r="AD8" i="8" s="1"/>
  <c r="AH41" i="8"/>
  <c r="AC12" i="8"/>
  <c r="AD12" i="8" s="1"/>
  <c r="AG66" i="8"/>
  <c r="AB18" i="8"/>
  <c r="AE17" i="8" s="1"/>
  <c r="AC24" i="8"/>
  <c r="AD24" i="8" s="1"/>
  <c r="AC20" i="8"/>
  <c r="AD20" i="8" s="1"/>
  <c r="AG11" i="8"/>
  <c r="AB7" i="8"/>
  <c r="AE6" i="8" s="1"/>
  <c r="AG76" i="8"/>
  <c r="AB20" i="8"/>
  <c r="AE19" i="8" s="1"/>
  <c r="AC6" i="8"/>
  <c r="AD6" i="8" s="1"/>
  <c r="AG56" i="8"/>
  <c r="AB16" i="8"/>
  <c r="AE15" i="8" s="1"/>
  <c r="AG86" i="8"/>
  <c r="AB22" i="8"/>
  <c r="AE21" i="8" s="1"/>
  <c r="AG108" i="8"/>
  <c r="AH36" i="8"/>
  <c r="AC11" i="8"/>
  <c r="AD11" i="8" s="1"/>
  <c r="AG16" i="8"/>
  <c r="AB8" i="8"/>
  <c r="AE7" i="8" s="1"/>
  <c r="AG26" i="8"/>
  <c r="AB10" i="8"/>
  <c r="AE9" i="8" s="1"/>
  <c r="AG61" i="8"/>
  <c r="AB17" i="8"/>
  <c r="AE16" i="8" s="1"/>
  <c r="AG36" i="8"/>
  <c r="AB12" i="8"/>
  <c r="AE11" i="8" s="1"/>
  <c r="AG6" i="8"/>
  <c r="AB6" i="8"/>
  <c r="AC19" i="8"/>
  <c r="AD19" i="8" s="1"/>
  <c r="AC22" i="8"/>
  <c r="AD22" i="8" s="1"/>
  <c r="AC25" i="8"/>
  <c r="AD25" i="8" s="1"/>
  <c r="AC26" i="8"/>
  <c r="AD26" i="8" s="1"/>
  <c r="AG101" i="8"/>
  <c r="AB25" i="8"/>
  <c r="AE24" i="8" s="1"/>
  <c r="Q18" i="8"/>
  <c r="R18" i="8" s="1"/>
  <c r="Q16" i="8"/>
  <c r="R16" i="8" s="1"/>
  <c r="Q24" i="8"/>
  <c r="R24" i="8" s="1"/>
  <c r="Q11" i="8"/>
  <c r="R11" i="8" s="1"/>
  <c r="Q22" i="8"/>
  <c r="R22" i="8" s="1"/>
  <c r="U6" i="8"/>
  <c r="P6" i="8"/>
  <c r="U10" i="8" s="1"/>
  <c r="U56" i="8"/>
  <c r="P16" i="8"/>
  <c r="U96" i="8"/>
  <c r="P24" i="8"/>
  <c r="Q13" i="8"/>
  <c r="R13" i="8" s="1"/>
  <c r="U66" i="8"/>
  <c r="P18" i="8"/>
  <c r="U71" i="8"/>
  <c r="P19" i="8"/>
  <c r="U36" i="8"/>
  <c r="P12" i="8"/>
  <c r="U76" i="8"/>
  <c r="P20" i="8"/>
  <c r="U101" i="8"/>
  <c r="P25" i="8"/>
  <c r="Q21" i="8"/>
  <c r="R21" i="8" s="1"/>
  <c r="U51" i="8"/>
  <c r="P15" i="8"/>
  <c r="U61" i="8"/>
  <c r="P17" i="8"/>
  <c r="U91" i="8"/>
  <c r="P23" i="8"/>
  <c r="U106" i="8"/>
  <c r="P26" i="8"/>
  <c r="Q14" i="8"/>
  <c r="R14" i="8" s="1"/>
  <c r="Q19" i="8"/>
  <c r="R19" i="8" s="1"/>
  <c r="U41" i="8"/>
  <c r="P13" i="8"/>
  <c r="U111" i="8"/>
  <c r="U86" i="8"/>
  <c r="P22" i="8"/>
  <c r="Q25" i="8"/>
  <c r="R25" i="8" s="1"/>
  <c r="U81" i="8"/>
  <c r="P21" i="8"/>
  <c r="Q26" i="8"/>
  <c r="R26" i="8" s="1"/>
  <c r="V41" i="8"/>
  <c r="Q12" i="8"/>
  <c r="R12" i="8" s="1"/>
  <c r="Q15" i="8"/>
  <c r="R15" i="8" s="1"/>
  <c r="Q17" i="8"/>
  <c r="R17" i="8" s="1"/>
  <c r="Q23" i="8"/>
  <c r="R23" i="8" s="1"/>
  <c r="Q20" i="8"/>
  <c r="R20" i="8" s="1"/>
  <c r="U31" i="8"/>
  <c r="P11" i="8"/>
  <c r="U46" i="8"/>
  <c r="P14" i="8"/>
  <c r="GA8" i="8"/>
  <c r="GC8" i="8" s="1"/>
  <c r="GU7" i="8"/>
  <c r="GW7" i="8" s="1"/>
  <c r="FP17" i="8"/>
  <c r="FR17" i="8" s="1"/>
  <c r="GU19" i="8"/>
  <c r="GW19" i="8" s="1"/>
  <c r="GK25" i="8"/>
  <c r="GM25" i="8" s="1"/>
  <c r="GK17" i="8"/>
  <c r="GM17" i="8" s="1"/>
  <c r="FP18" i="8"/>
  <c r="FR18" i="8" s="1"/>
  <c r="DB20" i="8"/>
  <c r="DZ32" i="8"/>
  <c r="DZ72" i="8"/>
  <c r="AH31" i="8"/>
  <c r="AH47" i="8"/>
  <c r="AH67" i="8"/>
  <c r="DB9" i="8"/>
  <c r="DB34" i="8"/>
  <c r="AH17" i="8"/>
  <c r="EX31" i="8"/>
  <c r="EX75" i="8"/>
  <c r="EX97" i="8"/>
  <c r="BF36" i="8"/>
  <c r="BF52" i="8"/>
  <c r="BF89" i="8"/>
  <c r="DB24" i="8"/>
  <c r="CP23" i="8"/>
  <c r="CP67" i="8"/>
  <c r="FU10" i="8"/>
  <c r="FP8" i="8"/>
  <c r="FR8" i="8" s="1"/>
  <c r="CP11" i="8"/>
  <c r="CD22" i="8"/>
  <c r="CD58" i="8"/>
  <c r="CD66" i="8"/>
  <c r="DN26" i="8"/>
  <c r="FJ44" i="8"/>
  <c r="FJ65" i="8"/>
  <c r="FJ86" i="8"/>
  <c r="BR25" i="8"/>
  <c r="BR62" i="8"/>
  <c r="BR83" i="8"/>
  <c r="AH19" i="8"/>
  <c r="BR15" i="8"/>
  <c r="EL16" i="8"/>
  <c r="DZ21" i="8"/>
  <c r="EL57" i="8"/>
  <c r="EL53" i="8"/>
  <c r="EL79" i="8"/>
  <c r="DN21" i="8"/>
  <c r="DN43" i="8"/>
  <c r="AT22" i="8"/>
  <c r="AT40" i="8"/>
  <c r="AT66" i="8"/>
  <c r="AT84" i="8"/>
  <c r="V8" i="8"/>
  <c r="V72" i="8"/>
  <c r="V96" i="8"/>
  <c r="V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HE20" i="8"/>
  <c r="HG20" i="8" s="1"/>
  <c r="HI22" i="8"/>
  <c r="DZ51" i="8"/>
  <c r="DZ90" i="8"/>
  <c r="AH44" i="8"/>
  <c r="AH48" i="8"/>
  <c r="AH73" i="8"/>
  <c r="CP35" i="8"/>
  <c r="EX13" i="8"/>
  <c r="DB29" i="8"/>
  <c r="DB69" i="8"/>
  <c r="EX49" i="8"/>
  <c r="EX55" i="8"/>
  <c r="EX93" i="8"/>
  <c r="BF22" i="8"/>
  <c r="BF63" i="8"/>
  <c r="BF78" i="8"/>
  <c r="BF117" i="8"/>
  <c r="GA25" i="8"/>
  <c r="GC25" i="8" s="1"/>
  <c r="GE27" i="8"/>
  <c r="CP56" i="8"/>
  <c r="CP77" i="8"/>
  <c r="FU9" i="8"/>
  <c r="CD19" i="8"/>
  <c r="CD73" i="8"/>
  <c r="CD70" i="8"/>
  <c r="GU23" i="8"/>
  <c r="GW23" i="8" s="1"/>
  <c r="GY25" i="8"/>
  <c r="FJ23" i="8"/>
  <c r="FJ48" i="8"/>
  <c r="FJ81" i="8"/>
  <c r="BR40" i="8"/>
  <c r="BR87" i="8"/>
  <c r="BR116" i="8"/>
  <c r="CQ103" i="5"/>
  <c r="CV103" i="5" s="1"/>
  <c r="CX103" i="5" s="1"/>
  <c r="V13" i="8"/>
  <c r="EL74" i="8"/>
  <c r="EL78" i="8"/>
  <c r="DN15" i="8"/>
  <c r="DN28" i="8"/>
  <c r="DN69" i="8"/>
  <c r="AT63" i="8"/>
  <c r="AT53" i="8"/>
  <c r="AT103" i="8"/>
  <c r="V37" i="8"/>
  <c r="V58" i="8"/>
  <c r="V85" i="8"/>
  <c r="V101" i="8"/>
  <c r="X87" i="5"/>
  <c r="Z87" i="5" s="1"/>
  <c r="T87" i="5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DZ69" i="8"/>
  <c r="DZ48" i="8"/>
  <c r="DZ91" i="8"/>
  <c r="AH40" i="8"/>
  <c r="AH54" i="8"/>
  <c r="AH81" i="8"/>
  <c r="EX25" i="8"/>
  <c r="BF11" i="8"/>
  <c r="DB40" i="8"/>
  <c r="BF16" i="8"/>
  <c r="EX76" i="8"/>
  <c r="EX77" i="8"/>
  <c r="EX94" i="8"/>
  <c r="BF24" i="8"/>
  <c r="BF105" i="8"/>
  <c r="BF82" i="8"/>
  <c r="BF86" i="8"/>
  <c r="GA26" i="8"/>
  <c r="GC26" i="8" s="1"/>
  <c r="GE28" i="8"/>
  <c r="CP59" i="8"/>
  <c r="CP81" i="8"/>
  <c r="FU11" i="8"/>
  <c r="FP9" i="8"/>
  <c r="FR9" i="8" s="1"/>
  <c r="CD33" i="8"/>
  <c r="CD48" i="8"/>
  <c r="FJ25" i="8"/>
  <c r="FJ58" i="8"/>
  <c r="BR18" i="8"/>
  <c r="BR56" i="8"/>
  <c r="BR88" i="8"/>
  <c r="EL9" i="8"/>
  <c r="EL66" i="8"/>
  <c r="EL100" i="8"/>
  <c r="DN18" i="8"/>
  <c r="DN67" i="8"/>
  <c r="AT64" i="8"/>
  <c r="AT80" i="8"/>
  <c r="AT104" i="8"/>
  <c r="V71" i="8"/>
  <c r="V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X79" i="5"/>
  <c r="Z79" i="5" s="1"/>
  <c r="T79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DZ36" i="8"/>
  <c r="DZ81" i="8"/>
  <c r="DZ38" i="8"/>
  <c r="DZ46" i="8"/>
  <c r="DZ52" i="8"/>
  <c r="DZ73" i="8"/>
  <c r="DZ68" i="8"/>
  <c r="DZ82" i="8"/>
  <c r="DZ98" i="8"/>
  <c r="DZ106" i="8"/>
  <c r="DZ114" i="8"/>
  <c r="AH22" i="8"/>
  <c r="AH50" i="8"/>
  <c r="AH43" i="8"/>
  <c r="AH76" i="8"/>
  <c r="AH60" i="8"/>
  <c r="AH59" i="8"/>
  <c r="AH84" i="8"/>
  <c r="AH95" i="8"/>
  <c r="AH88" i="8"/>
  <c r="AH98" i="8"/>
  <c r="CP24" i="8"/>
  <c r="EX17" i="8"/>
  <c r="DB15" i="8"/>
  <c r="BF13" i="8"/>
  <c r="HI10" i="8"/>
  <c r="HE8" i="8"/>
  <c r="HG8" i="8" s="1"/>
  <c r="DZ8" i="8"/>
  <c r="DB22" i="8"/>
  <c r="DB33" i="8"/>
  <c r="DB44" i="8"/>
  <c r="DB50" i="8"/>
  <c r="DB65" i="8"/>
  <c r="HI24" i="8"/>
  <c r="HE22" i="8"/>
  <c r="HG22" i="8" s="1"/>
  <c r="HI15" i="8"/>
  <c r="HE13" i="8"/>
  <c r="HG13" i="8" s="1"/>
  <c r="DZ13" i="8"/>
  <c r="AH11" i="8"/>
  <c r="GO8" i="8"/>
  <c r="GK6" i="8"/>
  <c r="GM6" i="8" s="1"/>
  <c r="EX33" i="8"/>
  <c r="EX36" i="8"/>
  <c r="EX52" i="8"/>
  <c r="EX50" i="8"/>
  <c r="EX57" i="8"/>
  <c r="EX73" i="8"/>
  <c r="EX82" i="8"/>
  <c r="EX86" i="8"/>
  <c r="EX95" i="8"/>
  <c r="BF25" i="8"/>
  <c r="BF31" i="8"/>
  <c r="BF58" i="8"/>
  <c r="BF47" i="8"/>
  <c r="BF54" i="8"/>
  <c r="BF93" i="8"/>
  <c r="BF76" i="8"/>
  <c r="BF84" i="8"/>
  <c r="BF104" i="8"/>
  <c r="BF103" i="8"/>
  <c r="BF100" i="8"/>
  <c r="DZ41" i="8"/>
  <c r="DZ18" i="8"/>
  <c r="GA20" i="8"/>
  <c r="GC20" i="8" s="1"/>
  <c r="GE22" i="8"/>
  <c r="GA28" i="8"/>
  <c r="GC28" i="8" s="1"/>
  <c r="GE30" i="8"/>
  <c r="CP29" i="8"/>
  <c r="CP37" i="8"/>
  <c r="CP49" i="8"/>
  <c r="CP60" i="8"/>
  <c r="CP65" i="8"/>
  <c r="CP71" i="8"/>
  <c r="CP82" i="8"/>
  <c r="CS110" i="5"/>
  <c r="BZ105" i="5"/>
  <c r="HI20" i="8"/>
  <c r="HE18" i="8"/>
  <c r="HG18" i="8" s="1"/>
  <c r="FU13" i="8"/>
  <c r="FP11" i="8"/>
  <c r="FR11" i="8" s="1"/>
  <c r="FU16" i="8"/>
  <c r="FP14" i="8"/>
  <c r="FR14" i="8" s="1"/>
  <c r="CP22" i="8"/>
  <c r="CD10" i="8"/>
  <c r="CD40" i="8"/>
  <c r="CD26" i="8"/>
  <c r="CD42" i="8"/>
  <c r="CD52" i="8"/>
  <c r="CD64" i="8"/>
  <c r="CD69" i="8"/>
  <c r="CD77" i="8"/>
  <c r="CD82" i="8"/>
  <c r="EL8" i="8"/>
  <c r="GU22" i="8"/>
  <c r="GW22" i="8" s="1"/>
  <c r="GY24" i="8"/>
  <c r="FJ22" i="8"/>
  <c r="FJ29" i="8"/>
  <c r="FJ27" i="8"/>
  <c r="FJ41" i="8"/>
  <c r="FJ40" i="8"/>
  <c r="FJ49" i="8"/>
  <c r="FJ59" i="8"/>
  <c r="FJ83" i="8"/>
  <c r="FJ71" i="8"/>
  <c r="BR13" i="8"/>
  <c r="BR8" i="8"/>
  <c r="BR20" i="8"/>
  <c r="BR30" i="8"/>
  <c r="BR35" i="8"/>
  <c r="BR48" i="8"/>
  <c r="BR49" i="8"/>
  <c r="BR57" i="8"/>
  <c r="BR68" i="8"/>
  <c r="BR81" i="8"/>
  <c r="BR97" i="8"/>
  <c r="BR92" i="8"/>
  <c r="BR104" i="8"/>
  <c r="BR105" i="8"/>
  <c r="CS107" i="5"/>
  <c r="BZ102" i="5"/>
  <c r="HE21" i="8"/>
  <c r="HG21" i="8" s="1"/>
  <c r="HI23" i="8"/>
  <c r="IJ87" i="5"/>
  <c r="IN87" i="5" s="1"/>
  <c r="IP87" i="5" s="1"/>
  <c r="BZ89" i="5"/>
  <c r="DN9" i="8"/>
  <c r="EL22" i="8"/>
  <c r="EL11" i="8"/>
  <c r="EL24" i="8"/>
  <c r="EL33" i="8"/>
  <c r="EL56" i="8"/>
  <c r="EL47" i="8"/>
  <c r="EL59" i="8"/>
  <c r="EL75" i="8"/>
  <c r="EL77" i="8"/>
  <c r="EL87" i="8"/>
  <c r="EL86" i="8"/>
  <c r="DN24" i="8"/>
  <c r="DN8" i="8"/>
  <c r="DN20" i="8"/>
  <c r="DN32" i="8"/>
  <c r="DN64" i="8"/>
  <c r="DN49" i="8"/>
  <c r="DN53" i="8"/>
  <c r="AT23" i="8"/>
  <c r="AT28" i="8"/>
  <c r="AT17" i="8"/>
  <c r="AT45" i="8"/>
  <c r="AT43" i="8"/>
  <c r="AT60" i="8"/>
  <c r="AT55" i="8"/>
  <c r="AT70" i="8"/>
  <c r="AT65" i="8"/>
  <c r="AT78" i="8"/>
  <c r="AT87" i="8"/>
  <c r="AT93" i="8"/>
  <c r="AT106" i="8"/>
  <c r="V29" i="8"/>
  <c r="V14" i="8"/>
  <c r="V27" i="8"/>
  <c r="V47" i="8"/>
  <c r="V36" i="8"/>
  <c r="V45" i="8"/>
  <c r="V50" i="8"/>
  <c r="V68" i="8"/>
  <c r="V69" i="8"/>
  <c r="V93" i="8"/>
  <c r="V88" i="8"/>
  <c r="V119" i="8"/>
  <c r="V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DZ35" i="8"/>
  <c r="DZ95" i="8"/>
  <c r="AH49" i="8"/>
  <c r="AH80" i="8"/>
  <c r="EX11" i="8"/>
  <c r="DB45" i="8"/>
  <c r="HI9" i="8"/>
  <c r="HE7" i="8"/>
  <c r="HG7" i="8" s="1"/>
  <c r="EX48" i="8"/>
  <c r="EX103" i="8"/>
  <c r="BF68" i="8"/>
  <c r="BF95" i="8"/>
  <c r="CP46" i="8"/>
  <c r="GE12" i="8"/>
  <c r="GA10" i="8"/>
  <c r="GC10" i="8" s="1"/>
  <c r="CD32" i="8"/>
  <c r="CD83" i="8"/>
  <c r="FJ55" i="8"/>
  <c r="BR21" i="8"/>
  <c r="BR50" i="8"/>
  <c r="BR89" i="8"/>
  <c r="EL44" i="8"/>
  <c r="EL62" i="8"/>
  <c r="DN11" i="8"/>
  <c r="DN51" i="8"/>
  <c r="AT54" i="8"/>
  <c r="AT107" i="8"/>
  <c r="V43" i="8"/>
  <c r="V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DZ34" i="8"/>
  <c r="DZ111" i="8"/>
  <c r="AH35" i="8"/>
  <c r="AH92" i="8"/>
  <c r="DB11" i="8"/>
  <c r="DB58" i="8"/>
  <c r="HI11" i="8"/>
  <c r="HE9" i="8"/>
  <c r="HG9" i="8" s="1"/>
  <c r="EX62" i="8"/>
  <c r="EX83" i="8"/>
  <c r="BF40" i="8"/>
  <c r="BF118" i="8"/>
  <c r="CP25" i="8"/>
  <c r="CD29" i="8"/>
  <c r="FJ31" i="8"/>
  <c r="FJ50" i="8"/>
  <c r="BR27" i="8"/>
  <c r="BR71" i="8"/>
  <c r="BR100" i="8"/>
  <c r="FJ15" i="8"/>
  <c r="EL20" i="8"/>
  <c r="EL54" i="8"/>
  <c r="EL80" i="8"/>
  <c r="DN54" i="8"/>
  <c r="AT39" i="8"/>
  <c r="AT75" i="8"/>
  <c r="V34" i="8"/>
  <c r="V73" i="8"/>
  <c r="X90" i="5"/>
  <c r="Z90" i="5" s="1"/>
  <c r="T90" i="5"/>
  <c r="DB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AF10" i="1"/>
  <c r="AG10" i="1"/>
  <c r="DZ63" i="8"/>
  <c r="DZ112" i="8"/>
  <c r="AH101" i="8"/>
  <c r="EX15" i="8"/>
  <c r="DB31" i="8"/>
  <c r="DZ11" i="8"/>
  <c r="EX22" i="8"/>
  <c r="EX78" i="8"/>
  <c r="BF64" i="8"/>
  <c r="BF97" i="8"/>
  <c r="CP53" i="8"/>
  <c r="EX20" i="8"/>
  <c r="GH110" i="5"/>
  <c r="GL110" i="5" s="1"/>
  <c r="GN110" i="5" s="1"/>
  <c r="CD8" i="8"/>
  <c r="CD65" i="8"/>
  <c r="CD78" i="8"/>
  <c r="FJ36" i="8"/>
  <c r="FJ82" i="8"/>
  <c r="BR44" i="8"/>
  <c r="BR95" i="8"/>
  <c r="AH29" i="8"/>
  <c r="EL30" i="8"/>
  <c r="EL50" i="8"/>
  <c r="EL101" i="8"/>
  <c r="DN45" i="8"/>
  <c r="AT42" i="8"/>
  <c r="AT91" i="8"/>
  <c r="V25" i="8"/>
  <c r="V77" i="8"/>
  <c r="V116" i="8"/>
  <c r="HR74" i="5"/>
  <c r="HV74" i="5" s="1"/>
  <c r="HX74" i="5" s="1"/>
  <c r="GE17" i="8"/>
  <c r="GA15" i="8"/>
  <c r="GC15" i="8" s="1"/>
  <c r="DZ42" i="8"/>
  <c r="DZ79" i="8"/>
  <c r="AH26" i="8"/>
  <c r="AH63" i="8"/>
  <c r="AH93" i="8"/>
  <c r="BF15" i="8"/>
  <c r="DB42" i="8"/>
  <c r="AH20" i="8"/>
  <c r="GO10" i="8"/>
  <c r="GK8" i="8"/>
  <c r="GM8" i="8" s="1"/>
  <c r="EX40" i="8"/>
  <c r="EX68" i="8"/>
  <c r="EX96" i="8"/>
  <c r="BF56" i="8"/>
  <c r="BF85" i="8"/>
  <c r="CP18" i="8"/>
  <c r="CP50" i="8"/>
  <c r="CP84" i="8"/>
  <c r="AH18" i="8"/>
  <c r="CD46" i="8"/>
  <c r="S113" i="5"/>
  <c r="FJ18" i="8"/>
  <c r="FJ54" i="8"/>
  <c r="DZ19" i="8"/>
  <c r="BR10" i="8"/>
  <c r="BR58" i="8"/>
  <c r="BR86" i="8"/>
  <c r="EL65" i="8"/>
  <c r="EL88" i="8"/>
  <c r="DN41" i="8"/>
  <c r="AT61" i="8"/>
  <c r="AT79" i="8"/>
  <c r="V33" i="8"/>
  <c r="V40" i="8"/>
  <c r="V91" i="8"/>
  <c r="V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DZ27" i="8"/>
  <c r="DZ83" i="8"/>
  <c r="AH38" i="8"/>
  <c r="AH78" i="8"/>
  <c r="HI14" i="8"/>
  <c r="HE12" i="8"/>
  <c r="HG12" i="8" s="1"/>
  <c r="DB52" i="8"/>
  <c r="EX51" i="8"/>
  <c r="EX90" i="8"/>
  <c r="BF38" i="8"/>
  <c r="BF73" i="8"/>
  <c r="BF113" i="8"/>
  <c r="CP28" i="8"/>
  <c r="CP63" i="8"/>
  <c r="CD18" i="8"/>
  <c r="CD72" i="8"/>
  <c r="CD74" i="8"/>
  <c r="GY26" i="8"/>
  <c r="GU24" i="8"/>
  <c r="GW24" i="8" s="1"/>
  <c r="FJ20" i="8"/>
  <c r="FJ84" i="8"/>
  <c r="BR52" i="8"/>
  <c r="BR96" i="8"/>
  <c r="BZ96" i="5"/>
  <c r="EL14" i="8"/>
  <c r="EL61" i="8"/>
  <c r="EL90" i="8"/>
  <c r="DN40" i="8"/>
  <c r="AT20" i="8"/>
  <c r="AT59" i="8"/>
  <c r="V26" i="8"/>
  <c r="V55" i="8"/>
  <c r="V57" i="8"/>
  <c r="V115" i="8"/>
  <c r="BZ99" i="5"/>
  <c r="AL91" i="5"/>
  <c r="AQ91" i="5" s="1"/>
  <c r="AS91" i="5" s="1"/>
  <c r="AN84" i="5"/>
  <c r="DB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T54" i="5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DZ45" i="8"/>
  <c r="DZ26" i="8"/>
  <c r="DZ66" i="8"/>
  <c r="DZ89" i="8"/>
  <c r="AH69" i="8"/>
  <c r="AH89" i="8"/>
  <c r="AH16" i="8"/>
  <c r="DB35" i="8"/>
  <c r="DB70" i="8"/>
  <c r="BF12" i="8"/>
  <c r="EX45" i="8"/>
  <c r="EX63" i="8"/>
  <c r="EX88" i="8"/>
  <c r="BF32" i="8"/>
  <c r="BF53" i="8"/>
  <c r="BF80" i="8"/>
  <c r="BF115" i="8"/>
  <c r="GE25" i="8"/>
  <c r="GA23" i="8"/>
  <c r="GC23" i="8" s="1"/>
  <c r="CP54" i="8"/>
  <c r="CP83" i="8"/>
  <c r="CD17" i="8"/>
  <c r="CD43" i="8"/>
  <c r="CD53" i="8"/>
  <c r="GY12" i="8"/>
  <c r="GU10" i="8"/>
  <c r="GW10" i="8" s="1"/>
  <c r="FJ14" i="8"/>
  <c r="FJ51" i="8"/>
  <c r="BR33" i="8"/>
  <c r="BR36" i="8"/>
  <c r="BR82" i="8"/>
  <c r="BR103" i="8"/>
  <c r="BR107" i="8"/>
  <c r="EL36" i="8"/>
  <c r="EL63" i="8"/>
  <c r="EL97" i="8"/>
  <c r="DN27" i="8"/>
  <c r="DN65" i="8"/>
  <c r="AT21" i="8"/>
  <c r="AT51" i="8"/>
  <c r="AT97" i="8"/>
  <c r="V20" i="8"/>
  <c r="V56" i="8"/>
  <c r="V81" i="8"/>
  <c r="V114" i="8"/>
  <c r="X67" i="5"/>
  <c r="Z67" i="5" s="1"/>
  <c r="T67" i="5"/>
  <c r="X93" i="5"/>
  <c r="Z93" i="5" s="1"/>
  <c r="T93" i="5"/>
  <c r="T46" i="5"/>
  <c r="X46" i="5"/>
  <c r="Z46" i="5" s="1"/>
  <c r="T73" i="5"/>
  <c r="X73" i="5"/>
  <c r="Z73" i="5" s="1"/>
  <c r="X89" i="5"/>
  <c r="Z89" i="5" s="1"/>
  <c r="T89" i="5"/>
  <c r="GV49" i="2"/>
  <c r="GZ49" i="2" s="1"/>
  <c r="HB49" i="2" s="1"/>
  <c r="BF19" i="8"/>
  <c r="DZ39" i="8"/>
  <c r="DZ76" i="8"/>
  <c r="DZ110" i="8"/>
  <c r="AH52" i="8"/>
  <c r="AH96" i="8"/>
  <c r="BF9" i="8"/>
  <c r="DB36" i="8"/>
  <c r="BF14" i="8"/>
  <c r="EX38" i="8"/>
  <c r="EX72" i="8"/>
  <c r="BF60" i="8"/>
  <c r="BF70" i="8"/>
  <c r="BF96" i="8"/>
  <c r="GE19" i="8"/>
  <c r="GA17" i="8"/>
  <c r="GC17" i="8" s="1"/>
  <c r="CP55" i="8"/>
  <c r="CP74" i="8"/>
  <c r="FU12" i="8"/>
  <c r="FP10" i="8"/>
  <c r="FR10" i="8" s="1"/>
  <c r="CD23" i="8"/>
  <c r="CD86" i="8"/>
  <c r="CD88" i="8"/>
  <c r="GU12" i="8"/>
  <c r="GW12" i="8" s="1"/>
  <c r="GY14" i="8"/>
  <c r="FJ16" i="8"/>
  <c r="FJ73" i="8"/>
  <c r="FJ67" i="8"/>
  <c r="BR41" i="8"/>
  <c r="BR54" i="8"/>
  <c r="BR111" i="8"/>
  <c r="T110" i="5"/>
  <c r="X110" i="5"/>
  <c r="Z110" i="5" s="1"/>
  <c r="EL19" i="8"/>
  <c r="EL70" i="8"/>
  <c r="DN46" i="8"/>
  <c r="AT25" i="8"/>
  <c r="AT38" i="8"/>
  <c r="AT72" i="8"/>
  <c r="AT85" i="8"/>
  <c r="V23" i="8"/>
  <c r="V63" i="8"/>
  <c r="V60" i="8"/>
  <c r="V103" i="8"/>
  <c r="GK14" i="8"/>
  <c r="GM14" i="8" s="1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GO18" i="8"/>
  <c r="GK16" i="8"/>
  <c r="GM16" i="8" s="1"/>
  <c r="DZ62" i="8"/>
  <c r="DZ78" i="8"/>
  <c r="AH70" i="8"/>
  <c r="AH65" i="8"/>
  <c r="AH99" i="8"/>
  <c r="GO17" i="8"/>
  <c r="GK15" i="8"/>
  <c r="GM15" i="8" s="1"/>
  <c r="DB30" i="8"/>
  <c r="DB63" i="8"/>
  <c r="HI13" i="8"/>
  <c r="HE11" i="8"/>
  <c r="HG11" i="8" s="1"/>
  <c r="EX46" i="8"/>
  <c r="EX84" i="8"/>
  <c r="BF44" i="8"/>
  <c r="BF77" i="8"/>
  <c r="BF87" i="8"/>
  <c r="BF20" i="8"/>
  <c r="GA27" i="8"/>
  <c r="GC27" i="8" s="1"/>
  <c r="GE29" i="8"/>
  <c r="CP64" i="8"/>
  <c r="CP69" i="8"/>
  <c r="FU14" i="8"/>
  <c r="FP12" i="8"/>
  <c r="FR12" i="8" s="1"/>
  <c r="CD41" i="8"/>
  <c r="CD75" i="8"/>
  <c r="FJ37" i="8"/>
  <c r="FJ66" i="8"/>
  <c r="BR34" i="8"/>
  <c r="BR117" i="8"/>
  <c r="GA12" i="8"/>
  <c r="GC12" i="8" s="1"/>
  <c r="EL21" i="8"/>
  <c r="EL69" i="8"/>
  <c r="DN47" i="8"/>
  <c r="AT44" i="8"/>
  <c r="AT35" i="8"/>
  <c r="AT57" i="8"/>
  <c r="AT81" i="8"/>
  <c r="V12" i="8"/>
  <c r="V61" i="8"/>
  <c r="V64" i="8"/>
  <c r="V106" i="8"/>
  <c r="HR92" i="5"/>
  <c r="HV92" i="5" s="1"/>
  <c r="HX92" i="5" s="1"/>
  <c r="GA16" i="8"/>
  <c r="GC16" i="8" s="1"/>
  <c r="AL106" i="5"/>
  <c r="AQ106" i="5" s="1"/>
  <c r="AS106" i="5" s="1"/>
  <c r="T42" i="5"/>
  <c r="X42" i="5"/>
  <c r="Z42" i="5" s="1"/>
  <c r="DZ37" i="8"/>
  <c r="DZ54" i="8"/>
  <c r="DZ80" i="8"/>
  <c r="DZ109" i="8"/>
  <c r="AH34" i="8"/>
  <c r="AH51" i="8"/>
  <c r="AH85" i="8"/>
  <c r="AH103" i="8"/>
  <c r="DB17" i="8"/>
  <c r="DZ10" i="8"/>
  <c r="DB47" i="8"/>
  <c r="DB67" i="8"/>
  <c r="AH13" i="8"/>
  <c r="EX24" i="8"/>
  <c r="EX61" i="8"/>
  <c r="EX89" i="8"/>
  <c r="BF33" i="8"/>
  <c r="BF66" i="8"/>
  <c r="BF79" i="8"/>
  <c r="BF110" i="8"/>
  <c r="BF101" i="8"/>
  <c r="GA30" i="8"/>
  <c r="GC30" i="8" s="1"/>
  <c r="GE32" i="8"/>
  <c r="CP41" i="8"/>
  <c r="CP58" i="8"/>
  <c r="FU18" i="8"/>
  <c r="FP16" i="8"/>
  <c r="FR16" i="8" s="1"/>
  <c r="CD9" i="8"/>
  <c r="CD24" i="8"/>
  <c r="CD56" i="8"/>
  <c r="CD59" i="8"/>
  <c r="CD80" i="8"/>
  <c r="HE16" i="8"/>
  <c r="HG16" i="8" s="1"/>
  <c r="GY18" i="8"/>
  <c r="GU16" i="8"/>
  <c r="GW16" i="8" s="1"/>
  <c r="FJ28" i="8"/>
  <c r="FJ46" i="8"/>
  <c r="FJ80" i="8"/>
  <c r="FJ75" i="8"/>
  <c r="BR17" i="8"/>
  <c r="BR32" i="8"/>
  <c r="BR76" i="8"/>
  <c r="BR72" i="8"/>
  <c r="BR94" i="8"/>
  <c r="BR110" i="8"/>
  <c r="GK20" i="8"/>
  <c r="GM20" i="8" s="1"/>
  <c r="GO22" i="8"/>
  <c r="EL12" i="8"/>
  <c r="EL26" i="8"/>
  <c r="EL34" i="8"/>
  <c r="EL67" i="8"/>
  <c r="EL93" i="8"/>
  <c r="DN31" i="8"/>
  <c r="DN42" i="8"/>
  <c r="DN56" i="8"/>
  <c r="AT24" i="8"/>
  <c r="AT56" i="8"/>
  <c r="AT73" i="8"/>
  <c r="AT77" i="8"/>
  <c r="AT90" i="8"/>
  <c r="V28" i="8"/>
  <c r="V49" i="8"/>
  <c r="V90" i="8"/>
  <c r="V86" i="8"/>
  <c r="BX99" i="5"/>
  <c r="CC99" i="5" s="1"/>
  <c r="CE99" i="5" s="1"/>
  <c r="DB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DZ22" i="8"/>
  <c r="DZ60" i="8"/>
  <c r="DZ70" i="8"/>
  <c r="DZ88" i="8"/>
  <c r="DZ99" i="8"/>
  <c r="AH58" i="8"/>
  <c r="AH68" i="8"/>
  <c r="AH94" i="8"/>
  <c r="AH106" i="8"/>
  <c r="BF17" i="8"/>
  <c r="AH10" i="8"/>
  <c r="DB49" i="8"/>
  <c r="DB51" i="8"/>
  <c r="HE17" i="8"/>
  <c r="HG17" i="8" s="1"/>
  <c r="HI19" i="8"/>
  <c r="GO12" i="8"/>
  <c r="GK10" i="8"/>
  <c r="GM10" i="8" s="1"/>
  <c r="DB8" i="8"/>
  <c r="EX28" i="8"/>
  <c r="EX64" i="8"/>
  <c r="EX70" i="8"/>
  <c r="EX81" i="8"/>
  <c r="EX98" i="8"/>
  <c r="BF65" i="8"/>
  <c r="BF71" i="8"/>
  <c r="BF114" i="8"/>
  <c r="BF18" i="8"/>
  <c r="GA32" i="8"/>
  <c r="GC32" i="8" s="1"/>
  <c r="GE34" i="8"/>
  <c r="CP51" i="8"/>
  <c r="CP66" i="8"/>
  <c r="CP78" i="8"/>
  <c r="CD11" i="8"/>
  <c r="CD27" i="8"/>
  <c r="CD51" i="8"/>
  <c r="CD85" i="8"/>
  <c r="GU18" i="8"/>
  <c r="GW18" i="8" s="1"/>
  <c r="GY20" i="8"/>
  <c r="FJ9" i="8"/>
  <c r="FJ39" i="8"/>
  <c r="FJ61" i="8"/>
  <c r="FJ68" i="8"/>
  <c r="BR29" i="8"/>
  <c r="BR37" i="8"/>
  <c r="BR47" i="8"/>
  <c r="BR64" i="8"/>
  <c r="BR84" i="8"/>
  <c r="BR112" i="8"/>
  <c r="BZ114" i="5"/>
  <c r="BZ103" i="5"/>
  <c r="EL15" i="8"/>
  <c r="EL43" i="8"/>
  <c r="EL64" i="8"/>
  <c r="EL98" i="8"/>
  <c r="DN38" i="8"/>
  <c r="DN12" i="8"/>
  <c r="DN37" i="8"/>
  <c r="DN58" i="8"/>
  <c r="AT10" i="8"/>
  <c r="AT29" i="8"/>
  <c r="AT96" i="8"/>
  <c r="AT86" i="8"/>
  <c r="V21" i="8"/>
  <c r="V30" i="8"/>
  <c r="V52" i="8"/>
  <c r="V75" i="8"/>
  <c r="V87" i="8"/>
  <c r="AL92" i="5"/>
  <c r="AQ92" i="5" s="1"/>
  <c r="AS92" i="5" s="1"/>
  <c r="X91" i="5"/>
  <c r="Z91" i="5" s="1"/>
  <c r="T91" i="5"/>
  <c r="GA13" i="8"/>
  <c r="GC13" i="8" s="1"/>
  <c r="GE15" i="8"/>
  <c r="DZ67" i="8"/>
  <c r="DZ28" i="8"/>
  <c r="DZ57" i="8"/>
  <c r="DZ61" i="8"/>
  <c r="DZ75" i="8"/>
  <c r="DZ71" i="8"/>
  <c r="DZ101" i="8"/>
  <c r="DZ84" i="8"/>
  <c r="DZ93" i="8"/>
  <c r="DZ100" i="8"/>
  <c r="DZ102" i="8"/>
  <c r="AH27" i="8"/>
  <c r="AH42" i="8"/>
  <c r="AH57" i="8"/>
  <c r="AH77" i="8"/>
  <c r="AH56" i="8"/>
  <c r="AH97" i="8"/>
  <c r="AH109" i="8"/>
  <c r="AH82" i="8"/>
  <c r="AH100" i="8"/>
  <c r="AH108" i="8"/>
  <c r="HI16" i="8"/>
  <c r="HE14" i="8"/>
  <c r="HG14" i="8" s="1"/>
  <c r="DZ14" i="8"/>
  <c r="AH12" i="8"/>
  <c r="GO9" i="8"/>
  <c r="GK7" i="8"/>
  <c r="GM7" i="8" s="1"/>
  <c r="GO21" i="8"/>
  <c r="GK19" i="8"/>
  <c r="GM19" i="8" s="1"/>
  <c r="DB60" i="8"/>
  <c r="DB48" i="8"/>
  <c r="DB37" i="8"/>
  <c r="DB53" i="8"/>
  <c r="DB66" i="8"/>
  <c r="HI17" i="8"/>
  <c r="HE15" i="8"/>
  <c r="HG15" i="8" s="1"/>
  <c r="GO14" i="8"/>
  <c r="GK12" i="8"/>
  <c r="GM12" i="8" s="1"/>
  <c r="EX12" i="8"/>
  <c r="DB10" i="8"/>
  <c r="BF8" i="8"/>
  <c r="EX32" i="8"/>
  <c r="EX43" i="8"/>
  <c r="EX37" i="8"/>
  <c r="EX59" i="8"/>
  <c r="EX53" i="8"/>
  <c r="EX67" i="8"/>
  <c r="EX74" i="8"/>
  <c r="EX87" i="8"/>
  <c r="EX92" i="8"/>
  <c r="EX101" i="8"/>
  <c r="BF26" i="8"/>
  <c r="BF43" i="8"/>
  <c r="BF35" i="8"/>
  <c r="BF37" i="8"/>
  <c r="BF46" i="8"/>
  <c r="BF62" i="8"/>
  <c r="BF112" i="8"/>
  <c r="BF69" i="8"/>
  <c r="BF109" i="8"/>
  <c r="BF90" i="8"/>
  <c r="BF107" i="8"/>
  <c r="BF99" i="8"/>
  <c r="CP26" i="8"/>
  <c r="GA31" i="8"/>
  <c r="GC31" i="8" s="1"/>
  <c r="GE33" i="8"/>
  <c r="CP19" i="8"/>
  <c r="CP44" i="8"/>
  <c r="CP38" i="8"/>
  <c r="CP47" i="8"/>
  <c r="CP48" i="8"/>
  <c r="CP70" i="8"/>
  <c r="CP80" i="8"/>
  <c r="GE16" i="8"/>
  <c r="GA14" i="8"/>
  <c r="GC14" i="8" s="1"/>
  <c r="GA9" i="8"/>
  <c r="GC9" i="8" s="1"/>
  <c r="GE11" i="8"/>
  <c r="FU21" i="8"/>
  <c r="FP19" i="8"/>
  <c r="FR19" i="8" s="1"/>
  <c r="DB16" i="8"/>
  <c r="CP43" i="8"/>
  <c r="EX18" i="8"/>
  <c r="CP6" i="8"/>
  <c r="CD13" i="8"/>
  <c r="CD16" i="8"/>
  <c r="CD37" i="8"/>
  <c r="CD28" i="8"/>
  <c r="CD35" i="8"/>
  <c r="CD54" i="8"/>
  <c r="CD61" i="8"/>
  <c r="CD67" i="8"/>
  <c r="CD84" i="8"/>
  <c r="CD81" i="8"/>
  <c r="GY13" i="8"/>
  <c r="GU11" i="8"/>
  <c r="GW11" i="8" s="1"/>
  <c r="GY11" i="8"/>
  <c r="GU9" i="8"/>
  <c r="GW9" i="8" s="1"/>
  <c r="GY8" i="8"/>
  <c r="GU6" i="8"/>
  <c r="GW6" i="8" s="1"/>
  <c r="FJ13" i="8"/>
  <c r="FJ10" i="8"/>
  <c r="FJ24" i="8"/>
  <c r="FJ32" i="8"/>
  <c r="FJ43" i="8"/>
  <c r="FJ74" i="8"/>
  <c r="FJ62" i="8"/>
  <c r="FJ76" i="8"/>
  <c r="FJ78" i="8"/>
  <c r="FJ79" i="8"/>
  <c r="DZ44" i="8"/>
  <c r="BR19" i="8"/>
  <c r="BR14" i="8"/>
  <c r="BR23" i="8"/>
  <c r="BR38" i="8"/>
  <c r="BR75" i="8"/>
  <c r="BR61" i="8"/>
  <c r="BR51" i="8"/>
  <c r="BR74" i="8"/>
  <c r="BR73" i="8"/>
  <c r="BR91" i="8"/>
  <c r="BR85" i="8"/>
  <c r="BR109" i="8"/>
  <c r="BR114" i="8"/>
  <c r="BR115" i="8"/>
  <c r="S112" i="5"/>
  <c r="BE106" i="5"/>
  <c r="BJ106" i="5" s="1"/>
  <c r="BL106" i="5" s="1"/>
  <c r="HR95" i="5"/>
  <c r="HV95" i="5" s="1"/>
  <c r="HX95" i="5" s="1"/>
  <c r="V17" i="8"/>
  <c r="GO25" i="8"/>
  <c r="GK23" i="8"/>
  <c r="GM23" i="8" s="1"/>
  <c r="EL25" i="8"/>
  <c r="EL17" i="8"/>
  <c r="EL31" i="8"/>
  <c r="EL55" i="8"/>
  <c r="EL52" i="8"/>
  <c r="EL71" i="8"/>
  <c r="EL68" i="8"/>
  <c r="EL73" i="8"/>
  <c r="EL83" i="8"/>
  <c r="EL95" i="8"/>
  <c r="EL91" i="8"/>
  <c r="DN19" i="8"/>
  <c r="DN14" i="8"/>
  <c r="DN62" i="8"/>
  <c r="DN35" i="8"/>
  <c r="DN44" i="8"/>
  <c r="DN68" i="8"/>
  <c r="DN59" i="8"/>
  <c r="AT14" i="8"/>
  <c r="AT34" i="8"/>
  <c r="AT31" i="8"/>
  <c r="AT41" i="8"/>
  <c r="AT50" i="8"/>
  <c r="AT74" i="8"/>
  <c r="AT58" i="8"/>
  <c r="AT89" i="8"/>
  <c r="AT88" i="8"/>
  <c r="AT92" i="8"/>
  <c r="AT100" i="8"/>
  <c r="V11" i="8"/>
  <c r="V19" i="8"/>
  <c r="V32" i="8"/>
  <c r="V35" i="8"/>
  <c r="V46" i="8"/>
  <c r="V67" i="8"/>
  <c r="V65" i="8"/>
  <c r="V70" i="8"/>
  <c r="V92" i="8"/>
  <c r="V95" i="8"/>
  <c r="V89" i="8"/>
  <c r="V117" i="8"/>
  <c r="V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DB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M9" i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M4" i="1"/>
  <c r="FL29" i="2"/>
  <c r="AI14" i="2"/>
  <c r="BB29" i="2"/>
  <c r="BB34" i="2"/>
  <c r="BB21" i="2"/>
  <c r="AI34" i="2"/>
  <c r="AI17" i="2"/>
  <c r="BB25" i="2"/>
  <c r="HI21" i="8"/>
  <c r="HE19" i="8"/>
  <c r="HG19" i="8" s="1"/>
  <c r="DZ58" i="8"/>
  <c r="DZ105" i="8"/>
  <c r="DZ104" i="8"/>
  <c r="AH30" i="8"/>
  <c r="AH62" i="8"/>
  <c r="AH79" i="8"/>
  <c r="DB18" i="8"/>
  <c r="GO13" i="8"/>
  <c r="GK11" i="8"/>
  <c r="GM11" i="8" s="1"/>
  <c r="DB25" i="8"/>
  <c r="DB62" i="8"/>
  <c r="DB14" i="8"/>
  <c r="EX71" i="8"/>
  <c r="EX91" i="8"/>
  <c r="BF55" i="8"/>
  <c r="BF57" i="8"/>
  <c r="BF98" i="8"/>
  <c r="CP36" i="8"/>
  <c r="CP73" i="8"/>
  <c r="CP20" i="8"/>
  <c r="CD68" i="8"/>
  <c r="GY19" i="8"/>
  <c r="GU17" i="8"/>
  <c r="GW17" i="8" s="1"/>
  <c r="FJ42" i="8"/>
  <c r="FJ38" i="8"/>
  <c r="FJ64" i="8"/>
  <c r="FJ77" i="8"/>
  <c r="BR55" i="8"/>
  <c r="BR69" i="8"/>
  <c r="EL39" i="8"/>
  <c r="EL41" i="8"/>
  <c r="EL92" i="8"/>
  <c r="DN63" i="8"/>
  <c r="DN52" i="8"/>
  <c r="AT11" i="8"/>
  <c r="AT67" i="8"/>
  <c r="AT71" i="8"/>
  <c r="V22" i="8"/>
  <c r="V62" i="8"/>
  <c r="V66" i="8"/>
  <c r="V98" i="8"/>
  <c r="DB43" i="8"/>
  <c r="X50" i="5"/>
  <c r="Z50" i="5" s="1"/>
  <c r="T50" i="5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EX39" i="8"/>
  <c r="DZ40" i="8"/>
  <c r="DZ59" i="8"/>
  <c r="DZ96" i="8"/>
  <c r="AH32" i="8"/>
  <c r="AH71" i="8"/>
  <c r="AH104" i="8"/>
  <c r="GO15" i="8"/>
  <c r="GK13" i="8"/>
  <c r="GM13" i="8" s="1"/>
  <c r="DB27" i="8"/>
  <c r="DB64" i="8"/>
  <c r="EX16" i="8"/>
  <c r="DZ9" i="8"/>
  <c r="EX54" i="8"/>
  <c r="EX79" i="8"/>
  <c r="BF48" i="8"/>
  <c r="BF61" i="8"/>
  <c r="BF91" i="8"/>
  <c r="DB23" i="8"/>
  <c r="CP39" i="8"/>
  <c r="CP68" i="8"/>
  <c r="CP12" i="8"/>
  <c r="CP13" i="8"/>
  <c r="CD44" i="8"/>
  <c r="CD55" i="8"/>
  <c r="DZ23" i="8"/>
  <c r="FJ34" i="8"/>
  <c r="FJ72" i="8"/>
  <c r="BR42" i="8"/>
  <c r="BR63" i="8"/>
  <c r="BR93" i="8"/>
  <c r="AH21" i="8"/>
  <c r="EL23" i="8"/>
  <c r="EL46" i="8"/>
  <c r="EL72" i="8"/>
  <c r="EL99" i="8"/>
  <c r="DN34" i="8"/>
  <c r="DN57" i="8"/>
  <c r="AT13" i="8"/>
  <c r="AT76" i="8"/>
  <c r="AT108" i="8"/>
  <c r="V10" i="8"/>
  <c r="V48" i="8"/>
  <c r="V79" i="8"/>
  <c r="V108" i="8"/>
  <c r="CQ97" i="5"/>
  <c r="CV97" i="5" s="1"/>
  <c r="CX97" i="5" s="1"/>
  <c r="DB32" i="8"/>
  <c r="T33" i="5"/>
  <c r="X33" i="5"/>
  <c r="Z33" i="5" s="1"/>
  <c r="FO69" i="5"/>
  <c r="FT69" i="5" s="1"/>
  <c r="FV69" i="5" s="1"/>
  <c r="T55" i="5"/>
  <c r="X55" i="5"/>
  <c r="Z55" i="5" s="1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DZ31" i="8"/>
  <c r="DZ43" i="8"/>
  <c r="DZ77" i="8"/>
  <c r="DZ97" i="8"/>
  <c r="AH39" i="8"/>
  <c r="AH86" i="8"/>
  <c r="AH105" i="8"/>
  <c r="DB13" i="8"/>
  <c r="HI8" i="8"/>
  <c r="HE6" i="8"/>
  <c r="HG6" i="8" s="1"/>
  <c r="DB46" i="8"/>
  <c r="DZ55" i="8"/>
  <c r="AH9" i="8"/>
  <c r="EX34" i="8"/>
  <c r="EX65" i="8"/>
  <c r="BF29" i="8"/>
  <c r="BF72" i="8"/>
  <c r="X117" i="5"/>
  <c r="Z117" i="5" s="1"/>
  <c r="T117" i="5"/>
  <c r="CP27" i="8"/>
  <c r="CP72" i="8"/>
  <c r="GE8" i="8"/>
  <c r="GA6" i="8"/>
  <c r="GC6" i="8" s="1"/>
  <c r="CD20" i="8"/>
  <c r="CD38" i="8"/>
  <c r="CD76" i="8"/>
  <c r="GY16" i="8"/>
  <c r="GU14" i="8"/>
  <c r="GW14" i="8" s="1"/>
  <c r="FJ19" i="8"/>
  <c r="FJ45" i="8"/>
  <c r="FJ69" i="8"/>
  <c r="BR9" i="8"/>
  <c r="BR28" i="8"/>
  <c r="BR45" i="8"/>
  <c r="BR65" i="8"/>
  <c r="BR98" i="8"/>
  <c r="BR101" i="8"/>
  <c r="FJ11" i="8"/>
  <c r="EL49" i="8"/>
  <c r="EL48" i="8"/>
  <c r="EL82" i="8"/>
  <c r="DN23" i="8"/>
  <c r="DN30" i="8"/>
  <c r="DN66" i="8"/>
  <c r="AT15" i="8"/>
  <c r="AT47" i="8"/>
  <c r="AT94" i="8"/>
  <c r="V24" i="8"/>
  <c r="V38" i="8"/>
  <c r="V59" i="8"/>
  <c r="V109" i="8"/>
  <c r="V105" i="8"/>
  <c r="HR52" i="5"/>
  <c r="HV52" i="5" s="1"/>
  <c r="HX52" i="5" s="1"/>
  <c r="BE55" i="5"/>
  <c r="BJ55" i="5" s="1"/>
  <c r="BL55" i="5" s="1"/>
  <c r="AH24" i="8"/>
  <c r="DZ25" i="8"/>
  <c r="DZ47" i="8"/>
  <c r="DZ65" i="8"/>
  <c r="DZ85" i="8"/>
  <c r="DZ115" i="8"/>
  <c r="AH55" i="8"/>
  <c r="AH66" i="8"/>
  <c r="AH91" i="8"/>
  <c r="BF23" i="8"/>
  <c r="HI12" i="8"/>
  <c r="HE10" i="8"/>
  <c r="HG10" i="8" s="1"/>
  <c r="AH8" i="8"/>
  <c r="DB55" i="8"/>
  <c r="DB57" i="8"/>
  <c r="DZ15" i="8"/>
  <c r="EX8" i="8"/>
  <c r="EX23" i="8"/>
  <c r="EX58" i="8"/>
  <c r="EX47" i="8"/>
  <c r="EX80" i="8"/>
  <c r="BF27" i="8"/>
  <c r="BF59" i="8"/>
  <c r="BF106" i="8"/>
  <c r="BF111" i="8"/>
  <c r="AH37" i="8"/>
  <c r="GA21" i="8"/>
  <c r="GC21" i="8" s="1"/>
  <c r="GE23" i="8"/>
  <c r="CP31" i="8"/>
  <c r="CP61" i="8"/>
  <c r="CP75" i="8"/>
  <c r="FU15" i="8"/>
  <c r="FP13" i="8"/>
  <c r="FR13" i="8" s="1"/>
  <c r="CD12" i="8"/>
  <c r="CD25" i="8"/>
  <c r="CD49" i="8"/>
  <c r="CD79" i="8"/>
  <c r="GY17" i="8"/>
  <c r="GU15" i="8"/>
  <c r="GW15" i="8" s="1"/>
  <c r="GU20" i="8"/>
  <c r="GW20" i="8" s="1"/>
  <c r="GY22" i="8"/>
  <c r="FJ35" i="8"/>
  <c r="FJ70" i="8"/>
  <c r="BR46" i="8"/>
  <c r="BR39" i="8"/>
  <c r="BR60" i="8"/>
  <c r="BR80" i="8"/>
  <c r="BR108" i="8"/>
  <c r="EL10" i="8"/>
  <c r="EL13" i="8"/>
  <c r="EL38" i="8"/>
  <c r="EL60" i="8"/>
  <c r="EL81" i="8"/>
  <c r="EL89" i="8"/>
  <c r="DN10" i="8"/>
  <c r="DN36" i="8"/>
  <c r="DN55" i="8"/>
  <c r="AT26" i="8"/>
  <c r="AT36" i="8"/>
  <c r="AT68" i="8"/>
  <c r="AT82" i="8"/>
  <c r="AT102" i="8"/>
  <c r="V16" i="8"/>
  <c r="V53" i="8"/>
  <c r="V78" i="8"/>
  <c r="V80" i="8"/>
  <c r="V102" i="8"/>
  <c r="GA18" i="8"/>
  <c r="GC18" i="8" s="1"/>
  <c r="GU21" i="8"/>
  <c r="GW21" i="8" s="1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H23" i="8"/>
  <c r="CP17" i="8"/>
  <c r="DZ56" i="8"/>
  <c r="DZ74" i="8"/>
  <c r="DZ87" i="8"/>
  <c r="DZ113" i="8"/>
  <c r="AH25" i="8"/>
  <c r="AH64" i="8"/>
  <c r="AH75" i="8"/>
  <c r="AH90" i="8"/>
  <c r="GA19" i="8"/>
  <c r="GC19" i="8" s="1"/>
  <c r="GE21" i="8"/>
  <c r="DZ12" i="8"/>
  <c r="GK24" i="8"/>
  <c r="GM24" i="8" s="1"/>
  <c r="GO26" i="8"/>
  <c r="DB59" i="8"/>
  <c r="DB61" i="8"/>
  <c r="AH15" i="8"/>
  <c r="EX10" i="8"/>
  <c r="EX35" i="8"/>
  <c r="EX44" i="8"/>
  <c r="EX66" i="8"/>
  <c r="BF51" i="8"/>
  <c r="BF74" i="8"/>
  <c r="BF88" i="8"/>
  <c r="BF102" i="8"/>
  <c r="BF108" i="8"/>
  <c r="GE24" i="8"/>
  <c r="GA22" i="8"/>
  <c r="GC22" i="8" s="1"/>
  <c r="CP33" i="8"/>
  <c r="CP62" i="8"/>
  <c r="GE9" i="8"/>
  <c r="GA7" i="8"/>
  <c r="GC7" i="8" s="1"/>
  <c r="FU17" i="8"/>
  <c r="FP15" i="8"/>
  <c r="FR15" i="8" s="1"/>
  <c r="FU22" i="8"/>
  <c r="FP20" i="8"/>
  <c r="EX21" i="8"/>
  <c r="DZ24" i="8"/>
  <c r="CD14" i="8"/>
  <c r="CD36" i="8"/>
  <c r="CD50" i="8"/>
  <c r="CD63" i="8"/>
  <c r="FJ8" i="8"/>
  <c r="FJ30" i="8"/>
  <c r="FJ53" i="8"/>
  <c r="FJ52" i="8"/>
  <c r="DZ64" i="8"/>
  <c r="BR12" i="8"/>
  <c r="BR43" i="8"/>
  <c r="BR59" i="8"/>
  <c r="BR90" i="8"/>
  <c r="BR106" i="8"/>
  <c r="BR118" i="8"/>
  <c r="GO24" i="8"/>
  <c r="GK22" i="8"/>
  <c r="GM22" i="8" s="1"/>
  <c r="BZ116" i="5"/>
  <c r="AN96" i="5"/>
  <c r="EL35" i="8"/>
  <c r="EL29" i="8"/>
  <c r="EL42" i="8"/>
  <c r="EL76" i="8"/>
  <c r="EL94" i="8"/>
  <c r="DN33" i="8"/>
  <c r="DN61" i="8"/>
  <c r="AT32" i="8"/>
  <c r="AT37" i="8"/>
  <c r="AT49" i="8"/>
  <c r="AT69" i="8"/>
  <c r="AT83" i="8"/>
  <c r="AT99" i="8"/>
  <c r="V18" i="8"/>
  <c r="V44" i="8"/>
  <c r="V82" i="8"/>
  <c r="V104" i="8"/>
  <c r="V111" i="8"/>
  <c r="BZ104" i="5"/>
  <c r="DZ20" i="8"/>
  <c r="CP15" i="8"/>
  <c r="DZ33" i="8"/>
  <c r="DZ30" i="8"/>
  <c r="DZ53" i="8"/>
  <c r="DZ50" i="8"/>
  <c r="DZ49" i="8"/>
  <c r="DZ92" i="8"/>
  <c r="DZ103" i="8"/>
  <c r="DZ86" i="8"/>
  <c r="DZ94" i="8"/>
  <c r="DZ108" i="8"/>
  <c r="DZ107" i="8"/>
  <c r="AH28" i="8"/>
  <c r="AH45" i="8"/>
  <c r="AH53" i="8"/>
  <c r="AH83" i="8"/>
  <c r="AH61" i="8"/>
  <c r="AH72" i="8"/>
  <c r="AH74" i="8"/>
  <c r="AH87" i="8"/>
  <c r="AH107" i="8"/>
  <c r="AH102" i="8"/>
  <c r="GO20" i="8"/>
  <c r="GK18" i="8"/>
  <c r="GM18" i="8" s="1"/>
  <c r="DZ16" i="8"/>
  <c r="AH14" i="8"/>
  <c r="GO11" i="8"/>
  <c r="GK9" i="8"/>
  <c r="GM9" i="8" s="1"/>
  <c r="EX9" i="8"/>
  <c r="GO23" i="8"/>
  <c r="GK21" i="8"/>
  <c r="GM21" i="8" s="1"/>
  <c r="DB39" i="8"/>
  <c r="DB56" i="8"/>
  <c r="DB41" i="8"/>
  <c r="DB54" i="8"/>
  <c r="DB68" i="8"/>
  <c r="DZ17" i="8"/>
  <c r="EX14" i="8"/>
  <c r="DB12" i="8"/>
  <c r="BF10" i="8"/>
  <c r="EX42" i="8"/>
  <c r="EX29" i="8"/>
  <c r="EX41" i="8"/>
  <c r="EX60" i="8"/>
  <c r="EX56" i="8"/>
  <c r="EX69" i="8"/>
  <c r="EX100" i="8"/>
  <c r="EX85" i="8"/>
  <c r="EX99" i="8"/>
  <c r="EX102" i="8"/>
  <c r="BF28" i="8"/>
  <c r="BF49" i="8"/>
  <c r="BF34" i="8"/>
  <c r="BF41" i="8"/>
  <c r="BF50" i="8"/>
  <c r="BF67" i="8"/>
  <c r="BF75" i="8"/>
  <c r="BF81" i="8"/>
  <c r="BF83" i="8"/>
  <c r="BF92" i="8"/>
  <c r="BF94" i="8"/>
  <c r="BF116" i="8"/>
  <c r="HI25" i="8"/>
  <c r="HE23" i="8"/>
  <c r="HG23" i="8" s="1"/>
  <c r="GE26" i="8"/>
  <c r="GA24" i="8"/>
  <c r="GC24" i="8" s="1"/>
  <c r="CP21" i="8"/>
  <c r="CP34" i="8"/>
  <c r="CP42" i="8"/>
  <c r="CP52" i="8"/>
  <c r="CP57" i="8"/>
  <c r="CP76" i="8"/>
  <c r="CP79" i="8"/>
  <c r="CD31" i="8"/>
  <c r="BZ117" i="5"/>
  <c r="EX26" i="8"/>
  <c r="CP16" i="8"/>
  <c r="GE13" i="8"/>
  <c r="GA11" i="8"/>
  <c r="GC11" i="8" s="1"/>
  <c r="FP6" i="8"/>
  <c r="FR6" i="8" s="1"/>
  <c r="FU8" i="8"/>
  <c r="EX30" i="8"/>
  <c r="CP9" i="8"/>
  <c r="CD15" i="8"/>
  <c r="CD47" i="8"/>
  <c r="CD45" i="8"/>
  <c r="CD30" i="8"/>
  <c r="CD39" i="8"/>
  <c r="CD57" i="8"/>
  <c r="CD62" i="8"/>
  <c r="CD71" i="8"/>
  <c r="CD87" i="8"/>
  <c r="CD89" i="8"/>
  <c r="AT30" i="8"/>
  <c r="GY15" i="8"/>
  <c r="GU13" i="8"/>
  <c r="GW13" i="8" s="1"/>
  <c r="GU8" i="8"/>
  <c r="GW8" i="8" s="1"/>
  <c r="GY10" i="8"/>
  <c r="FJ17" i="8"/>
  <c r="FJ12" i="8"/>
  <c r="FJ26" i="8"/>
  <c r="FJ33" i="8"/>
  <c r="FJ47" i="8"/>
  <c r="FJ56" i="8"/>
  <c r="FJ63" i="8"/>
  <c r="FJ60" i="8"/>
  <c r="FJ85" i="8"/>
  <c r="FJ87" i="8"/>
  <c r="BR31" i="8"/>
  <c r="BR16" i="8"/>
  <c r="BR24" i="8"/>
  <c r="BR67" i="8"/>
  <c r="BR66" i="8"/>
  <c r="BR53" i="8"/>
  <c r="BR70" i="8"/>
  <c r="BR78" i="8"/>
  <c r="BR77" i="8"/>
  <c r="BR79" i="8"/>
  <c r="BR99" i="8"/>
  <c r="BR113" i="8"/>
  <c r="BR102" i="8"/>
  <c r="AH33" i="8"/>
  <c r="CS111" i="5"/>
  <c r="T105" i="5"/>
  <c r="X105" i="5"/>
  <c r="Z105" i="5" s="1"/>
  <c r="GH95" i="5"/>
  <c r="GL95" i="5" s="1"/>
  <c r="GN95" i="5" s="1"/>
  <c r="AT16" i="8"/>
  <c r="GA29" i="8"/>
  <c r="GC29" i="8" s="1"/>
  <c r="BX112" i="5"/>
  <c r="CC112" i="5" s="1"/>
  <c r="CE112" i="5" s="1"/>
  <c r="AL102" i="5"/>
  <c r="AQ102" i="5" s="1"/>
  <c r="AS102" i="5" s="1"/>
  <c r="CS88" i="5"/>
  <c r="DN22" i="8"/>
  <c r="EL27" i="8"/>
  <c r="EL18" i="8"/>
  <c r="EL28" i="8"/>
  <c r="EL40" i="8"/>
  <c r="EL37" i="8"/>
  <c r="EL45" i="8"/>
  <c r="EL51" i="8"/>
  <c r="EL58" i="8"/>
  <c r="EL85" i="8"/>
  <c r="EL84" i="8"/>
  <c r="EL96" i="8"/>
  <c r="EL102" i="8"/>
  <c r="DN29" i="8"/>
  <c r="DN16" i="8"/>
  <c r="DN25" i="8"/>
  <c r="DN39" i="8"/>
  <c r="DN48" i="8"/>
  <c r="DN50" i="8"/>
  <c r="DN60" i="8"/>
  <c r="AT18" i="8"/>
  <c r="AT9" i="8"/>
  <c r="AT19" i="8"/>
  <c r="AT33" i="8"/>
  <c r="AT46" i="8"/>
  <c r="AT52" i="8"/>
  <c r="AT48" i="8"/>
  <c r="AT62" i="8"/>
  <c r="AT98" i="8"/>
  <c r="AT95" i="8"/>
  <c r="AT105" i="8"/>
  <c r="AT101" i="8"/>
  <c r="V15" i="8"/>
  <c r="V31" i="8"/>
  <c r="V42" i="8"/>
  <c r="V39" i="8"/>
  <c r="V51" i="8"/>
  <c r="V54" i="8"/>
  <c r="V74" i="8"/>
  <c r="V76" i="8"/>
  <c r="V94" i="8"/>
  <c r="V97" i="8"/>
  <c r="V99" i="8"/>
  <c r="V118" i="8"/>
  <c r="V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DB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M6" i="1"/>
  <c r="AI25" i="2"/>
  <c r="BB10" i="2"/>
  <c r="ES9" i="2"/>
  <c r="BB18" i="2"/>
  <c r="AI29" i="2"/>
  <c r="BB14" i="2"/>
  <c r="BU7" i="2"/>
  <c r="AI13" i="2"/>
  <c r="AI15" i="2"/>
  <c r="S10" i="8" l="1"/>
  <c r="U15" i="8"/>
  <c r="S20" i="8"/>
  <c r="U25" i="8"/>
  <c r="S12" i="8"/>
  <c r="U17" i="8"/>
  <c r="S21" i="8"/>
  <c r="S22" i="8"/>
  <c r="U27" i="8"/>
  <c r="S14" i="8"/>
  <c r="U19" i="8"/>
  <c r="S24" i="8"/>
  <c r="U29" i="8"/>
  <c r="S11" i="8"/>
  <c r="S17" i="8"/>
  <c r="U22" i="8"/>
  <c r="S23" i="8"/>
  <c r="U28" i="8"/>
  <c r="S13" i="8"/>
  <c r="U18" i="8"/>
  <c r="S25" i="8"/>
  <c r="U30" i="8"/>
  <c r="S16" i="8"/>
  <c r="S19" i="8"/>
  <c r="U24" i="8"/>
  <c r="S18" i="8"/>
  <c r="U23" i="8"/>
  <c r="S15" i="8"/>
  <c r="U20" i="8"/>
  <c r="CN10" i="8"/>
  <c r="FH15" i="8"/>
  <c r="AF18" i="8"/>
  <c r="BP9" i="8"/>
  <c r="EV8" i="8"/>
  <c r="AR19" i="8"/>
  <c r="BD26" i="8"/>
  <c r="BP11" i="8"/>
  <c r="CB12" i="8"/>
  <c r="CN14" i="8"/>
  <c r="DX23" i="8"/>
  <c r="EJ10" i="8"/>
  <c r="EV13" i="8"/>
  <c r="BP8" i="8"/>
  <c r="CB17" i="8"/>
  <c r="DX8" i="8"/>
  <c r="FH10" i="8"/>
  <c r="AR23" i="8"/>
  <c r="DL12" i="8"/>
  <c r="T18" i="8"/>
  <c r="AR9" i="8"/>
  <c r="BD22" i="8"/>
  <c r="BD9" i="8"/>
  <c r="EJ8" i="8"/>
  <c r="BP18" i="8"/>
  <c r="CN9" i="8"/>
  <c r="BP15" i="8"/>
  <c r="BP12" i="8"/>
  <c r="CB6" i="8"/>
  <c r="CZ6" i="8"/>
  <c r="EJ6" i="8"/>
  <c r="DX21" i="8"/>
  <c r="EV17" i="8"/>
  <c r="T19" i="8"/>
  <c r="AR20" i="8"/>
  <c r="AR15" i="8"/>
  <c r="BD20" i="8"/>
  <c r="BP19" i="8"/>
  <c r="CB13" i="8"/>
  <c r="CN6" i="8"/>
  <c r="CZ9" i="8"/>
  <c r="DX14" i="8"/>
  <c r="EJ14" i="8"/>
  <c r="DX13" i="8"/>
  <c r="AR12" i="8"/>
  <c r="BP16" i="8"/>
  <c r="DL11" i="8"/>
  <c r="DL15" i="8"/>
  <c r="EV22" i="8"/>
  <c r="CB16" i="8"/>
  <c r="DX22" i="8"/>
  <c r="FH6" i="8"/>
  <c r="BP7" i="8"/>
  <c r="AR13" i="8"/>
  <c r="BD15" i="8"/>
  <c r="BP23" i="8"/>
  <c r="CB9" i="8"/>
  <c r="CZ13" i="8"/>
  <c r="DX9" i="8"/>
  <c r="EV6" i="8"/>
  <c r="EV18" i="8"/>
  <c r="FH18" i="8"/>
  <c r="FH7" i="8"/>
  <c r="AR6" i="8"/>
  <c r="DX6" i="8"/>
  <c r="EV15" i="8"/>
  <c r="BD14" i="8"/>
  <c r="CN15" i="8"/>
  <c r="BD21" i="8"/>
  <c r="CN13" i="8"/>
  <c r="EV16" i="8"/>
  <c r="AR16" i="8"/>
  <c r="AR8" i="8"/>
  <c r="BD8" i="8"/>
  <c r="BD6" i="8"/>
  <c r="BD23" i="8"/>
  <c r="BP20" i="8"/>
  <c r="CB8" i="8"/>
  <c r="CN17" i="8"/>
  <c r="CZ8" i="8"/>
  <c r="DL8" i="8"/>
  <c r="DX10" i="8"/>
  <c r="DX16" i="8"/>
  <c r="DX15" i="8"/>
  <c r="EJ7" i="8"/>
  <c r="EJ19" i="8"/>
  <c r="EJ15" i="8"/>
  <c r="EV7" i="8"/>
  <c r="EV12" i="8"/>
  <c r="FH11" i="8"/>
  <c r="BD11" i="8"/>
  <c r="BP25" i="8"/>
  <c r="BP13" i="8"/>
  <c r="CB18" i="8"/>
  <c r="CZ12" i="8"/>
  <c r="DL14" i="8"/>
  <c r="DX17" i="8"/>
  <c r="T15" i="8"/>
  <c r="AR7" i="8"/>
  <c r="AR10" i="8"/>
  <c r="BD17" i="8"/>
  <c r="BD7" i="8"/>
  <c r="BP21" i="8"/>
  <c r="BP10" i="8"/>
  <c r="BP24" i="8"/>
  <c r="BP6" i="8"/>
  <c r="CB14" i="8"/>
  <c r="CB7" i="8"/>
  <c r="CN18" i="8"/>
  <c r="DL9" i="8"/>
  <c r="DL13" i="8"/>
  <c r="DX12" i="8"/>
  <c r="EJ17" i="8"/>
  <c r="EJ18" i="8"/>
  <c r="DX7" i="8"/>
  <c r="EJ22" i="8"/>
  <c r="EV11" i="8"/>
  <c r="EJ13" i="8"/>
  <c r="FH8" i="8"/>
  <c r="EV20" i="8"/>
  <c r="AR22" i="8"/>
  <c r="AR21" i="8"/>
  <c r="BD10" i="8"/>
  <c r="CZ7" i="8"/>
  <c r="CB15" i="8"/>
  <c r="CZ11" i="8"/>
  <c r="DL10" i="8"/>
  <c r="EJ21" i="8"/>
  <c r="EV21" i="8"/>
  <c r="FH12" i="8"/>
  <c r="AR11" i="8"/>
  <c r="AR14" i="8"/>
  <c r="BD19" i="8"/>
  <c r="BP17" i="8"/>
  <c r="BP14" i="8"/>
  <c r="CB11" i="8"/>
  <c r="CN16" i="8"/>
  <c r="BD18" i="8"/>
  <c r="CN11" i="8"/>
  <c r="CN7" i="8"/>
  <c r="DX20" i="8"/>
  <c r="DX11" i="8"/>
  <c r="DX19" i="8"/>
  <c r="EJ12" i="8"/>
  <c r="EJ20" i="8"/>
  <c r="EJ11" i="8"/>
  <c r="EV14" i="8"/>
  <c r="FH16" i="8"/>
  <c r="FH19" i="8"/>
  <c r="BD16" i="8"/>
  <c r="CZ10" i="8"/>
  <c r="DL7" i="8"/>
  <c r="AR18" i="8"/>
  <c r="BD24" i="8"/>
  <c r="BD25" i="8"/>
  <c r="BP22" i="8"/>
  <c r="CB10" i="8"/>
  <c r="CN12" i="8"/>
  <c r="EJ9" i="8"/>
  <c r="EV19" i="8"/>
  <c r="EV10" i="8"/>
  <c r="T22" i="8"/>
  <c r="AF17" i="8"/>
  <c r="AR17" i="8"/>
  <c r="BD13" i="8"/>
  <c r="BD12" i="8"/>
  <c r="CN8" i="8"/>
  <c r="CZ14" i="8"/>
  <c r="DL6" i="8"/>
  <c r="DX24" i="8"/>
  <c r="DX18" i="8"/>
  <c r="EJ16" i="8"/>
  <c r="EV9" i="8"/>
  <c r="FH14" i="8"/>
  <c r="FH9" i="8"/>
  <c r="FH13" i="8"/>
  <c r="FH17" i="8"/>
  <c r="T23" i="8"/>
  <c r="T24" i="8"/>
  <c r="AF23" i="8"/>
  <c r="AF20" i="8"/>
  <c r="T17" i="8"/>
  <c r="T20" i="8"/>
  <c r="AF14" i="8"/>
  <c r="T12" i="8"/>
  <c r="AF24" i="8"/>
  <c r="AF6" i="8"/>
  <c r="AF22" i="8"/>
  <c r="AF13" i="8"/>
  <c r="AF11" i="8"/>
  <c r="AF19" i="8"/>
  <c r="T21" i="8"/>
  <c r="T14" i="8"/>
  <c r="AF15" i="8"/>
  <c r="AF16" i="8"/>
  <c r="T16" i="8"/>
  <c r="AF12" i="8"/>
  <c r="AF21" i="8"/>
  <c r="T13" i="8"/>
  <c r="T11" i="8"/>
  <c r="AF9" i="8"/>
  <c r="AF10" i="8"/>
  <c r="AF7" i="8"/>
  <c r="AF8" i="8"/>
  <c r="GV22" i="8"/>
  <c r="FS11" i="8"/>
  <c r="GV18" i="8"/>
  <c r="FS13" i="8"/>
  <c r="GB8" i="8"/>
  <c r="FS10" i="8"/>
  <c r="GB6" i="8"/>
  <c r="FS8" i="8"/>
  <c r="HF7" i="8"/>
  <c r="GL20" i="8"/>
  <c r="GL16" i="8"/>
  <c r="HF17" i="8"/>
  <c r="GB13" i="8"/>
  <c r="GV11" i="8"/>
  <c r="GV7" i="8"/>
  <c r="FS17" i="8"/>
  <c r="GL17" i="8"/>
  <c r="FS9" i="8"/>
  <c r="GL15" i="8"/>
  <c r="GB10" i="8"/>
  <c r="HF9" i="8"/>
  <c r="HF13" i="8"/>
  <c r="GB22" i="8"/>
  <c r="FS18" i="8"/>
  <c r="GV19" i="8"/>
  <c r="HF8" i="8"/>
  <c r="GL23" i="8"/>
  <c r="GB17" i="8"/>
  <c r="GB25" i="8"/>
  <c r="GB26" i="8"/>
  <c r="GB9" i="8"/>
  <c r="GB19" i="8"/>
  <c r="HF10" i="8"/>
  <c r="GB18" i="8"/>
  <c r="GL11" i="8"/>
  <c r="FS14" i="8"/>
  <c r="FS16" i="8"/>
  <c r="GL10" i="8"/>
  <c r="GB14" i="8"/>
  <c r="GV14" i="8"/>
  <c r="HF20" i="8"/>
  <c r="GB23" i="8"/>
  <c r="HF12" i="8"/>
  <c r="GV10" i="8"/>
  <c r="HF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GL22" i="8"/>
  <c r="T28" i="5"/>
  <c r="X28" i="5"/>
  <c r="Z28" i="5" s="1"/>
  <c r="X103" i="5"/>
  <c r="Z103" i="5" s="1"/>
  <c r="T103" i="5"/>
  <c r="GL6" i="8"/>
  <c r="X119" i="5"/>
  <c r="Z119" i="5" s="1"/>
  <c r="T119" i="5"/>
  <c r="GL7" i="8"/>
  <c r="T102" i="5"/>
  <c r="X102" i="5"/>
  <c r="Z102" i="5" s="1"/>
  <c r="T20" i="5"/>
  <c r="X20" i="5"/>
  <c r="Z20" i="5" s="1"/>
  <c r="GV15" i="8"/>
  <c r="T82" i="5"/>
  <c r="X82" i="5"/>
  <c r="Z82" i="5" s="1"/>
  <c r="T71" i="5"/>
  <c r="X71" i="5"/>
  <c r="Z71" i="5" s="1"/>
  <c r="T94" i="5"/>
  <c r="X94" i="5"/>
  <c r="Z94" i="5" s="1"/>
  <c r="GL8" i="8"/>
  <c r="HF14" i="8"/>
  <c r="GL13" i="8"/>
  <c r="GB21" i="8"/>
  <c r="X108" i="5"/>
  <c r="Z108" i="5" s="1"/>
  <c r="T108" i="5"/>
  <c r="T59" i="5"/>
  <c r="X59" i="5"/>
  <c r="Z59" i="5" s="1"/>
  <c r="T63" i="5"/>
  <c r="X63" i="5"/>
  <c r="Z63" i="5" s="1"/>
  <c r="FS12" i="8"/>
  <c r="GV21" i="8"/>
  <c r="HF18" i="8"/>
  <c r="T41" i="5"/>
  <c r="X41" i="5"/>
  <c r="Z41" i="5" s="1"/>
  <c r="T27" i="5"/>
  <c r="X27" i="5"/>
  <c r="Z27" i="5" s="1"/>
  <c r="GV9" i="8"/>
  <c r="GV13" i="8"/>
  <c r="GL9" i="8"/>
  <c r="X52" i="5"/>
  <c r="Z52" i="5" s="1"/>
  <c r="T52" i="5"/>
  <c r="T112" i="5"/>
  <c r="X112" i="5"/>
  <c r="Z112" i="5" s="1"/>
  <c r="GB7" i="8"/>
  <c r="GB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GB16" i="8"/>
  <c r="GV12" i="8"/>
  <c r="T30" i="5"/>
  <c r="X30" i="5"/>
  <c r="Z30" i="5" s="1"/>
  <c r="X23" i="5"/>
  <c r="Z23" i="5" s="1"/>
  <c r="T23" i="5"/>
  <c r="X101" i="5"/>
  <c r="Z101" i="5" s="1"/>
  <c r="T101" i="5"/>
  <c r="GB12" i="8"/>
  <c r="GV16" i="8"/>
  <c r="GB30" i="8"/>
  <c r="HF15" i="8"/>
  <c r="GV8" i="8"/>
  <c r="T80" i="5"/>
  <c r="X80" i="5"/>
  <c r="Z80" i="5" s="1"/>
  <c r="T37" i="5"/>
  <c r="X37" i="5"/>
  <c r="Z37" i="5" s="1"/>
  <c r="GV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GL18" i="8"/>
  <c r="GL12" i="8"/>
  <c r="GV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GB27" i="8"/>
  <c r="GV6" i="8"/>
  <c r="HF21" i="8"/>
  <c r="GL19" i="8"/>
  <c r="GB20" i="8"/>
  <c r="T74" i="5"/>
  <c r="X74" i="5"/>
  <c r="Z74" i="5" s="1"/>
  <c r="GL21" i="8"/>
  <c r="GB29" i="8"/>
  <c r="GB11" i="8"/>
  <c r="GL14" i="8"/>
  <c r="GB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HF16" i="8"/>
  <c r="HF11" i="8"/>
  <c r="HF6" i="8"/>
  <c r="FS7" i="8"/>
  <c r="GB24" i="8"/>
  <c r="FS6" i="8"/>
  <c r="FS15" i="8"/>
  <c r="U16" i="8" l="1"/>
  <c r="P8" i="8"/>
  <c r="U26" i="8"/>
  <c r="Q9" i="8"/>
  <c r="R9" i="8" s="1"/>
  <c r="P10" i="8"/>
  <c r="Q10" i="8"/>
  <c r="R10" i="8" s="1"/>
  <c r="U21" i="8"/>
  <c r="P9" i="8"/>
  <c r="Q8" i="8"/>
  <c r="R8" i="8" s="1"/>
  <c r="S9" i="8" l="1"/>
  <c r="U14" i="8"/>
  <c r="S7" i="8"/>
  <c r="U12" i="8"/>
  <c r="S8" i="8"/>
  <c r="U13" i="8"/>
  <c r="T9" i="8"/>
  <c r="T8" i="8"/>
  <c r="T10" i="8"/>
  <c r="U11" i="8"/>
  <c r="Q6" i="8"/>
  <c r="P7" i="8"/>
  <c r="S6" i="8" s="1"/>
  <c r="Q7" i="8"/>
  <c r="R7" i="8" s="1"/>
  <c r="T6" i="8" l="1"/>
  <c r="R6" i="8"/>
  <c r="T7" i="8"/>
</calcChain>
</file>

<file path=xl/connections.xml><?xml version="1.0" encoding="utf-8"?>
<connections xmlns="http://schemas.openxmlformats.org/spreadsheetml/2006/main">
  <connection id="1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snake_tracking" type="6" refreshedVersion="5" background="1" saveData="1">
    <textPr codePage="437" sourceFile="Y:\Experiments\Data\Drop_06384_DropletJumpWedge_water_Type_2mL_onLasercut_4deg_FullAngle_TopView_dry_1\Raw\snake_tracking.txt" space="1" comma="1" semicolon="1" consecutive="1" delimiter="_x0000_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<sst xmlns="http://schemas.openxmlformats.org/spreadsheetml/2006/main" count="1235" uniqueCount="137">
  <si>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</si>
  <si>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</si>
  <si>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</si>
  <si>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</si>
  <si>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</si>
  <si>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</si>
  <si>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</si>
  <si>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</si>
  <si>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</si>
  <si>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</si>
  <si>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</si>
  <si>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</si>
  <si>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</si>
  <si>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</si>
  <si>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</si>
  <si>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</si>
  <si>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</si>
  <si>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</si>
  <si>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</si>
  <si>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</si>
  <si>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</si>
  <si>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</si>
  <si>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</si>
  <si>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</si>
  <si>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</si>
  <si>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</si>
  <si>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</si>
  <si>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</si>
  <si>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</si>
  <si>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</si>
  <si>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</si>
  <si>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</si>
  <si>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</si>
  <si>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</si>
  <si>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</si>
  <si>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</si>
  <si>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</si>
  <si>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</si>
  <si>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</si>
  <si>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</si>
  <si>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</si>
  <si>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</si>
  <si>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</si>
  <si>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</si>
  <si>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</si>
  <si>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</si>
  <si>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</si>
  <si>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</si>
  <si>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</si>
  <si>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</si>
  <si>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</si>
  <si>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</si>
  <si>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</si>
  <si>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</si>
  <si>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</si>
  <si>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</si>
  <si>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</si>
  <si>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</si>
  <si>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</si>
  <si>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</si>
  <si>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</si>
  <si>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</si>
  <si>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</si>
  <si>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</si>
  <si>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</si>
  <si>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</si>
  <si>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</si>
  <si>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</si>
  <si>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</si>
  <si>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</si>
  <si>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</si>
  <si>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</si>
  <si>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</si>
  <si>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</si>
  <si>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</si>
  <si>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</si>
  <si>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</si>
  <si>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</si>
  <si>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</si>
  <si>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</si>
  <si>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</si>
  <si>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</si>
  <si>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</si>
  <si>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</si>
  <si>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</si>
  <si>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</si>
  <si>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</si>
  <si>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</si>
  <si>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</si>
  <si>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</si>
  <si>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</si>
  <si>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</si>
  <si>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</si>
  <si>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</si>
  <si>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</si>
  <si>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</si>
  <si>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</si>
  <si>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</si>
  <si>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</si>
  <si>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</si>
  <si>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</si>
  <si>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</si>
  <si>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</si>
  <si>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</si>
  <si>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</si>
  <si>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</si>
  <si>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</si>
  <si>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</si>
  <si>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</si>
  <si>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</si>
  <si>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</si>
  <si>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</si>
  <si>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</si>
  <si>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</si>
  <si>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</si>
  <si>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</si>
  <si>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</si>
  <si>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</si>
  <si>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</si>
  <si>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u (mm/s) </t>
  </si>
  <si>
    <t xml:space="preserve"> a (mm/s^2)</t>
  </si>
  <si>
    <t>a (mm/s^2)</t>
  </si>
  <si>
    <t xml:space="preserve"> x (mm)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</si>
  <si>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</si>
  <si>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</si>
  <si>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</si>
  <si>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</si>
  <si>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</si>
  <si>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</si>
  <si>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</si>
  <si>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</si>
  <si>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</si>
  <si>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</si>
  <si>
    <t>Drop_06384</t>
  </si>
  <si>
    <t>s</t>
  </si>
  <si>
    <t>scale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</si>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</sst>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6.xml"/><Relationship Id="rId10" Type="http://schemas.openxmlformats.org/officeDocument/2006/relationships/chartsheet" Target="chartsheets/sheet6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SlopeResults!$E$24:$E$41</c:f>
              <c:numCache>
                <c:formatCode>General</c:formatCode>
                <c:ptCount val="18"/>
                <c:pt idx="0">
                  <c:v>1.2170000000000001</c:v>
                </c:pt>
                <c:pt idx="1">
                  <c:v>1.2050000000000001</c:v>
                </c:pt>
                <c:pt idx="2">
                  <c:v>1.149</c:v>
                </c:pt>
                <c:pt idx="3">
                  <c:v>7.7019999999999964</c:v>
                </c:pt>
                <c:pt idx="4">
                  <c:v>7.5960000000000232</c:v>
                </c:pt>
                <c:pt idx="5">
                  <c:v>7.6880000000000264</c:v>
                </c:pt>
                <c:pt idx="6">
                  <c:v>4.1649999999999769</c:v>
                </c:pt>
                <c:pt idx="7">
                  <c:v>3.9200000000000137</c:v>
                </c:pt>
                <c:pt idx="8">
                  <c:v>3.8750000000000031</c:v>
                </c:pt>
                <c:pt idx="9">
                  <c:v>3.9609999999999999</c:v>
                </c:pt>
                <c:pt idx="10">
                  <c:v>3.8249999999999997</c:v>
                </c:pt>
                <c:pt idx="11">
                  <c:v>4.2240000000000002</c:v>
                </c:pt>
                <c:pt idx="12">
                  <c:v>7.6560000000000077</c:v>
                </c:pt>
                <c:pt idx="13">
                  <c:v>3.9619999999999775</c:v>
                </c:pt>
                <c:pt idx="14">
                  <c:v>2.6609999999999756</c:v>
                </c:pt>
                <c:pt idx="15">
                  <c:v>3.0619999999999994</c:v>
                </c:pt>
                <c:pt idx="16">
                  <c:v>2.9029999999999894</c:v>
                </c:pt>
                <c:pt idx="17" formatCode="0.0">
                  <c:v>3.1209999999999747</c:v>
                </c:pt>
              </c:numCache>
            </c:numRef>
          </c:xVal>
          <c:yVal>
            <c:numRef>
              <c:f>SlopeResults!$G$24:$G$41</c:f>
              <c:numCache>
                <c:formatCode>General</c:formatCode>
                <c:ptCount val="18"/>
                <c:pt idx="0">
                  <c:v>1.28</c:v>
                </c:pt>
                <c:pt idx="1">
                  <c:v>1.25</c:v>
                </c:pt>
                <c:pt idx="2">
                  <c:v>1.21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1.1399999999999999</c:v>
                </c:pt>
                <c:pt idx="6">
                  <c:v>1.28</c:v>
                </c:pt>
                <c:pt idx="7">
                  <c:v>1.27</c:v>
                </c:pt>
                <c:pt idx="8">
                  <c:v>1.32</c:v>
                </c:pt>
                <c:pt idx="9">
                  <c:v>1.31</c:v>
                </c:pt>
                <c:pt idx="10">
                  <c:v>1.29</c:v>
                </c:pt>
                <c:pt idx="11">
                  <c:v>1.32</c:v>
                </c:pt>
                <c:pt idx="12">
                  <c:v>1.21</c:v>
                </c:pt>
                <c:pt idx="13">
                  <c:v>1.52</c:v>
                </c:pt>
                <c:pt idx="14">
                  <c:v>1.49</c:v>
                </c:pt>
                <c:pt idx="15">
                  <c:v>1.65</c:v>
                </c:pt>
                <c:pt idx="16">
                  <c:v>1.46</c:v>
                </c:pt>
                <c:pt idx="17">
                  <c:v>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88088"/>
        <c:axId val="292088480"/>
      </c:scatterChart>
      <c:valAx>
        <c:axId val="29208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088480"/>
        <c:crosses val="autoZero"/>
        <c:crossBetween val="midCat"/>
      </c:valAx>
      <c:valAx>
        <c:axId val="2920884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?/?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08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Sheet1!$C$3:$C$78</c:f>
              <c:numCache>
                <c:formatCode>General</c:formatCode>
                <c:ptCount val="76"/>
                <c:pt idx="0">
                  <c:v>0.66666666666666663</c:v>
                </c:pt>
                <c:pt idx="1">
                  <c:v>0.68333333333333335</c:v>
                </c:pt>
                <c:pt idx="2">
                  <c:v>0.7</c:v>
                </c:pt>
                <c:pt idx="3">
                  <c:v>0.71666666666666667</c:v>
                </c:pt>
                <c:pt idx="4">
                  <c:v>0.73333333333333328</c:v>
                </c:pt>
                <c:pt idx="5">
                  <c:v>0.75</c:v>
                </c:pt>
                <c:pt idx="6">
                  <c:v>0.76666666666666661</c:v>
                </c:pt>
                <c:pt idx="7">
                  <c:v>0.78333333333333333</c:v>
                </c:pt>
                <c:pt idx="8">
                  <c:v>0.8</c:v>
                </c:pt>
                <c:pt idx="9">
                  <c:v>0.81666666666666665</c:v>
                </c:pt>
                <c:pt idx="10">
                  <c:v>0.83333333333333337</c:v>
                </c:pt>
                <c:pt idx="11">
                  <c:v>0.85</c:v>
                </c:pt>
                <c:pt idx="12">
                  <c:v>0.8666666666666667</c:v>
                </c:pt>
                <c:pt idx="13">
                  <c:v>0.8833333333333333</c:v>
                </c:pt>
                <c:pt idx="14">
                  <c:v>0.9</c:v>
                </c:pt>
                <c:pt idx="15">
                  <c:v>0.91666666666666663</c:v>
                </c:pt>
                <c:pt idx="16">
                  <c:v>0.93333333333333335</c:v>
                </c:pt>
                <c:pt idx="17">
                  <c:v>0.95</c:v>
                </c:pt>
                <c:pt idx="18">
                  <c:v>0.96666666666666667</c:v>
                </c:pt>
                <c:pt idx="19">
                  <c:v>0.98333333333333328</c:v>
                </c:pt>
                <c:pt idx="20">
                  <c:v>1</c:v>
                </c:pt>
                <c:pt idx="21">
                  <c:v>1.0166666666666666</c:v>
                </c:pt>
                <c:pt idx="22">
                  <c:v>1.0333333333333332</c:v>
                </c:pt>
                <c:pt idx="23">
                  <c:v>1.05</c:v>
                </c:pt>
                <c:pt idx="24">
                  <c:v>1.0666666666666667</c:v>
                </c:pt>
                <c:pt idx="25">
                  <c:v>1.0833333333333333</c:v>
                </c:pt>
                <c:pt idx="26">
                  <c:v>1.1000000000000001</c:v>
                </c:pt>
                <c:pt idx="27">
                  <c:v>1.1166666666666667</c:v>
                </c:pt>
                <c:pt idx="28">
                  <c:v>1.1333333333333333</c:v>
                </c:pt>
                <c:pt idx="29">
                  <c:v>1.1499999999999999</c:v>
                </c:pt>
                <c:pt idx="30">
                  <c:v>1.1666666666666667</c:v>
                </c:pt>
                <c:pt idx="31">
                  <c:v>1.1833333333333333</c:v>
                </c:pt>
                <c:pt idx="32">
                  <c:v>1.2</c:v>
                </c:pt>
                <c:pt idx="33">
                  <c:v>1.2166666666666666</c:v>
                </c:pt>
                <c:pt idx="34">
                  <c:v>1.2333333333333334</c:v>
                </c:pt>
                <c:pt idx="35">
                  <c:v>1.25</c:v>
                </c:pt>
                <c:pt idx="36">
                  <c:v>1.2666666666666666</c:v>
                </c:pt>
                <c:pt idx="37">
                  <c:v>1.2833333333333332</c:v>
                </c:pt>
                <c:pt idx="38">
                  <c:v>1.3</c:v>
                </c:pt>
                <c:pt idx="39">
                  <c:v>1.3166666666666667</c:v>
                </c:pt>
                <c:pt idx="40">
                  <c:v>1.3333333333333333</c:v>
                </c:pt>
                <c:pt idx="41">
                  <c:v>1.35</c:v>
                </c:pt>
                <c:pt idx="42">
                  <c:v>1.3666666666666667</c:v>
                </c:pt>
                <c:pt idx="43">
                  <c:v>1.3833333333333333</c:v>
                </c:pt>
                <c:pt idx="44">
                  <c:v>1.4</c:v>
                </c:pt>
                <c:pt idx="45">
                  <c:v>1.4166666666666667</c:v>
                </c:pt>
                <c:pt idx="46">
                  <c:v>1.4333333333333333</c:v>
                </c:pt>
                <c:pt idx="47">
                  <c:v>1.45</c:v>
                </c:pt>
                <c:pt idx="48">
                  <c:v>1.4666666666666666</c:v>
                </c:pt>
                <c:pt idx="49">
                  <c:v>1.4833333333333334</c:v>
                </c:pt>
                <c:pt idx="50">
                  <c:v>1.5</c:v>
                </c:pt>
                <c:pt idx="51">
                  <c:v>1.5166666666666666</c:v>
                </c:pt>
                <c:pt idx="52">
                  <c:v>1.5333333333333332</c:v>
                </c:pt>
                <c:pt idx="53">
                  <c:v>1.55</c:v>
                </c:pt>
                <c:pt idx="54">
                  <c:v>1.5666666666666667</c:v>
                </c:pt>
                <c:pt idx="55">
                  <c:v>1.5833333333333333</c:v>
                </c:pt>
                <c:pt idx="56">
                  <c:v>1.6</c:v>
                </c:pt>
                <c:pt idx="57">
                  <c:v>1.6166666666666667</c:v>
                </c:pt>
                <c:pt idx="58">
                  <c:v>1.6333333333333333</c:v>
                </c:pt>
                <c:pt idx="59">
                  <c:v>1.65</c:v>
                </c:pt>
                <c:pt idx="60">
                  <c:v>1.6666666666666667</c:v>
                </c:pt>
                <c:pt idx="61">
                  <c:v>1.6833333333333333</c:v>
                </c:pt>
                <c:pt idx="62">
                  <c:v>1.7</c:v>
                </c:pt>
                <c:pt idx="63">
                  <c:v>1.7166666666666666</c:v>
                </c:pt>
                <c:pt idx="64">
                  <c:v>1.7333333333333334</c:v>
                </c:pt>
                <c:pt idx="65">
                  <c:v>1.75</c:v>
                </c:pt>
                <c:pt idx="66">
                  <c:v>1.7666666666666666</c:v>
                </c:pt>
                <c:pt idx="67">
                  <c:v>1.7833333333333332</c:v>
                </c:pt>
                <c:pt idx="68">
                  <c:v>1.8</c:v>
                </c:pt>
                <c:pt idx="69">
                  <c:v>1.8166666666666667</c:v>
                </c:pt>
                <c:pt idx="70">
                  <c:v>1.8333333333333333</c:v>
                </c:pt>
                <c:pt idx="71">
                  <c:v>1.8499999999999999</c:v>
                </c:pt>
                <c:pt idx="72">
                  <c:v>1.8666666666666667</c:v>
                </c:pt>
                <c:pt idx="73">
                  <c:v>1.8833333333333333</c:v>
                </c:pt>
                <c:pt idx="74">
                  <c:v>1.9</c:v>
                </c:pt>
                <c:pt idx="75">
                  <c:v>1.9166666666666667</c:v>
                </c:pt>
              </c:numCache>
            </c:numRef>
          </c:xVal>
          <c:yVal>
            <c:numRef>
              <c:f>Sheet1!$G$3:$G$78</c:f>
              <c:numCache>
                <c:formatCode>General</c:formatCode>
                <c:ptCount val="76"/>
                <c:pt idx="0">
                  <c:v>80.909592888627316</c:v>
                </c:pt>
                <c:pt idx="1">
                  <c:v>81.361595387854479</c:v>
                </c:pt>
                <c:pt idx="2">
                  <c:v>82.08512017528227</c:v>
                </c:pt>
                <c:pt idx="3">
                  <c:v>82.741749752240082</c:v>
                </c:pt>
                <c:pt idx="4">
                  <c:v>83.412483906128628</c:v>
                </c:pt>
                <c:pt idx="5">
                  <c:v>84.096943575394263</c:v>
                </c:pt>
                <c:pt idx="6">
                  <c:v>84.729671027715298</c:v>
                </c:pt>
                <c:pt idx="7">
                  <c:v>85.449899357663398</c:v>
                </c:pt>
                <c:pt idx="8">
                  <c:v>86.313023418080476</c:v>
                </c:pt>
                <c:pt idx="9">
                  <c:v>87.113953443584975</c:v>
                </c:pt>
                <c:pt idx="10">
                  <c:v>87.928742861290189</c:v>
                </c:pt>
                <c:pt idx="11">
                  <c:v>88.760168535373751</c:v>
                </c:pt>
                <c:pt idx="12">
                  <c:v>89.601249251036165</c:v>
                </c:pt>
                <c:pt idx="13">
                  <c:v>90.380214167339986</c:v>
                </c:pt>
                <c:pt idx="14">
                  <c:v>91.241954169342904</c:v>
                </c:pt>
                <c:pt idx="15">
                  <c:v>92.115633456878868</c:v>
                </c:pt>
                <c:pt idx="16">
                  <c:v>93.074733376086954</c:v>
                </c:pt>
                <c:pt idx="17">
                  <c:v>94.114558320268273</c:v>
                </c:pt>
                <c:pt idx="18">
                  <c:v>95.081591644668009</c:v>
                </c:pt>
                <c:pt idx="19">
                  <c:v>96.07364426836719</c:v>
                </c:pt>
                <c:pt idx="20">
                  <c:v>96.912959511839645</c:v>
                </c:pt>
                <c:pt idx="21">
                  <c:v>97.770327565631675</c:v>
                </c:pt>
                <c:pt idx="22">
                  <c:v>98.713856637067934</c:v>
                </c:pt>
                <c:pt idx="23">
                  <c:v>99.651710121415974</c:v>
                </c:pt>
                <c:pt idx="24">
                  <c:v>100.83304888758791</c:v>
                </c:pt>
                <c:pt idx="25">
                  <c:v>101.80270950594428</c:v>
                </c:pt>
                <c:pt idx="26">
                  <c:v>103.00258808126395</c:v>
                </c:pt>
                <c:pt idx="27">
                  <c:v>103.74689992068781</c:v>
                </c:pt>
                <c:pt idx="28">
                  <c:v>104.73989425713179</c:v>
                </c:pt>
                <c:pt idx="29">
                  <c:v>105.85899811541516</c:v>
                </c:pt>
                <c:pt idx="30">
                  <c:v>106.92436325904623</c:v>
                </c:pt>
                <c:pt idx="31">
                  <c:v>107.99567153137721</c:v>
                </c:pt>
                <c:pt idx="32">
                  <c:v>109.18171066374978</c:v>
                </c:pt>
                <c:pt idx="33">
                  <c:v>110.12562421836247</c:v>
                </c:pt>
                <c:pt idx="34">
                  <c:v>111.2992934184221</c:v>
                </c:pt>
                <c:pt idx="35">
                  <c:v>112.25476191632593</c:v>
                </c:pt>
                <c:pt idx="36">
                  <c:v>113.30052655794165</c:v>
                </c:pt>
                <c:pt idx="37">
                  <c:v>114.3211515971409</c:v>
                </c:pt>
                <c:pt idx="38">
                  <c:v>115.60255902465389</c:v>
                </c:pt>
                <c:pt idx="39">
                  <c:v>116.89000933276782</c:v>
                </c:pt>
                <c:pt idx="40">
                  <c:v>118.09689253865858</c:v>
                </c:pt>
                <c:pt idx="41">
                  <c:v>119.25707210151432</c:v>
                </c:pt>
                <c:pt idx="42">
                  <c:v>120.42319864799926</c:v>
                </c:pt>
                <c:pt idx="43">
                  <c:v>121.59508703336039</c:v>
                </c:pt>
                <c:pt idx="44">
                  <c:v>122.6467243602724</c:v>
                </c:pt>
                <c:pt idx="45">
                  <c:v>123.83895231732265</c:v>
                </c:pt>
                <c:pt idx="46">
                  <c:v>125.11267035111381</c:v>
                </c:pt>
                <c:pt idx="47">
                  <c:v>126.21482968295496</c:v>
                </c:pt>
                <c:pt idx="48">
                  <c:v>127.54699134632068</c:v>
                </c:pt>
                <c:pt idx="49">
                  <c:v>128.70503799467684</c:v>
                </c:pt>
                <c:pt idx="50">
                  <c:v>129.73001669053266</c:v>
                </c:pt>
                <c:pt idx="51">
                  <c:v>130.89450291687078</c:v>
                </c:pt>
                <c:pt idx="52">
                  <c:v>132.10608975765476</c:v>
                </c:pt>
                <c:pt idx="53">
                  <c:v>133.27710198179429</c:v>
                </c:pt>
                <c:pt idx="54">
                  <c:v>134.54132202082923</c:v>
                </c:pt>
                <c:pt idx="55">
                  <c:v>135.89933756735846</c:v>
                </c:pt>
                <c:pt idx="56">
                  <c:v>137.30787925720313</c:v>
                </c:pt>
                <c:pt idx="57">
                  <c:v>138.53896149993383</c:v>
                </c:pt>
                <c:pt idx="58">
                  <c:v>139.81669167328209</c:v>
                </c:pt>
                <c:pt idx="59">
                  <c:v>140.9631379257425</c:v>
                </c:pt>
                <c:pt idx="60">
                  <c:v>142.20451626557565</c:v>
                </c:pt>
                <c:pt idx="61">
                  <c:v>143.58290782164605</c:v>
                </c:pt>
                <c:pt idx="62">
                  <c:v>144.83088576058969</c:v>
                </c:pt>
                <c:pt idx="63">
                  <c:v>146.12283268076683</c:v>
                </c:pt>
                <c:pt idx="64">
                  <c:v>147.37685213235164</c:v>
                </c:pt>
                <c:pt idx="65">
                  <c:v>148.85932457786254</c:v>
                </c:pt>
                <c:pt idx="66">
                  <c:v>150.3447076224237</c:v>
                </c:pt>
                <c:pt idx="67">
                  <c:v>151.70081010928192</c:v>
                </c:pt>
                <c:pt idx="68">
                  <c:v>153.32384530114609</c:v>
                </c:pt>
                <c:pt idx="69">
                  <c:v>154.7411249514692</c:v>
                </c:pt>
                <c:pt idx="70">
                  <c:v>156.42534406873665</c:v>
                </c:pt>
                <c:pt idx="71">
                  <c:v>158.11268464801805</c:v>
                </c:pt>
                <c:pt idx="72">
                  <c:v>160.46119575459301</c:v>
                </c:pt>
                <c:pt idx="73">
                  <c:v>163.00381682981057</c:v>
                </c:pt>
                <c:pt idx="74">
                  <c:v>165.57635469076141</c:v>
                </c:pt>
                <c:pt idx="75">
                  <c:v>167.81328460053678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94408"/>
        <c:axId val="413879936"/>
      </c:scatterChart>
      <c:valAx>
        <c:axId val="4122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9936"/>
        <c:crosses val="autoZero"/>
        <c:crossBetween val="midCat"/>
      </c:valAx>
      <c:valAx>
        <c:axId val="413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9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0720"/>
        <c:axId val="413881112"/>
      </c:scatterChart>
      <c:valAx>
        <c:axId val="413880720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881112"/>
        <c:crosses val="autoZero"/>
        <c:crossBetween val="midCat"/>
      </c:valAx>
      <c:valAx>
        <c:axId val="41388111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8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81896"/>
        <c:axId val="413882288"/>
      </c:scatterChart>
      <c:valAx>
        <c:axId val="41388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882288"/>
        <c:crosses val="autoZero"/>
        <c:crossBetween val="midCat"/>
      </c:valAx>
      <c:valAx>
        <c:axId val="41388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88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SlopeResults!$F$24:$F$41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</c:numCache>
            </c:numRef>
          </c:xVal>
          <c:yVal>
            <c:numRef>
              <c:f>SlopeResults!$G$24:$G$41</c:f>
              <c:numCache>
                <c:formatCode>General</c:formatCode>
                <c:ptCount val="18"/>
                <c:pt idx="0">
                  <c:v>1.28</c:v>
                </c:pt>
                <c:pt idx="1">
                  <c:v>1.25</c:v>
                </c:pt>
                <c:pt idx="2">
                  <c:v>1.21</c:v>
                </c:pt>
                <c:pt idx="3">
                  <c:v>1.1599999999999999</c:v>
                </c:pt>
                <c:pt idx="4">
                  <c:v>1.17</c:v>
                </c:pt>
                <c:pt idx="5">
                  <c:v>1.1399999999999999</c:v>
                </c:pt>
                <c:pt idx="6">
                  <c:v>1.28</c:v>
                </c:pt>
                <c:pt idx="7">
                  <c:v>1.27</c:v>
                </c:pt>
                <c:pt idx="8">
                  <c:v>1.32</c:v>
                </c:pt>
                <c:pt idx="9">
                  <c:v>1.31</c:v>
                </c:pt>
                <c:pt idx="10">
                  <c:v>1.29</c:v>
                </c:pt>
                <c:pt idx="11">
                  <c:v>1.32</c:v>
                </c:pt>
                <c:pt idx="12">
                  <c:v>1.21</c:v>
                </c:pt>
                <c:pt idx="13">
                  <c:v>1.52</c:v>
                </c:pt>
                <c:pt idx="14">
                  <c:v>1.49</c:v>
                </c:pt>
                <c:pt idx="15">
                  <c:v>1.65</c:v>
                </c:pt>
                <c:pt idx="16">
                  <c:v>1.46</c:v>
                </c:pt>
                <c:pt idx="17">
                  <c:v>1.48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89264"/>
        <c:axId val="292089656"/>
      </c:scatterChart>
      <c:valAx>
        <c:axId val="2920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089656"/>
        <c:crosses val="autoZero"/>
        <c:crossBetween val="midCat"/>
      </c:valAx>
      <c:valAx>
        <c:axId val="292089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?/?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20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0688"/>
        <c:axId val="411421080"/>
      </c:scatterChart>
      <c:valAx>
        <c:axId val="4114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1080"/>
        <c:crosses val="autoZero"/>
        <c:crossBetween val="midCat"/>
      </c:valAx>
      <c:valAx>
        <c:axId val="411421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1864"/>
        <c:axId val="411422256"/>
      </c:scatterChart>
      <c:valAx>
        <c:axId val="41142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2256"/>
        <c:crosses val="autoZero"/>
        <c:crossBetween val="midCat"/>
      </c:valAx>
      <c:valAx>
        <c:axId val="411422256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Data_Compiled!$N$6:$N$119</c:f>
              <c:numCache>
                <c:formatCode>General</c:formatCode>
                <c:ptCount val="11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1.4500000000000002</c:v>
                </c:pt>
                <c:pt idx="82">
                  <c:v>1.4666666666666668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1.5166666666666668</c:v>
                </c:pt>
                <c:pt idx="86">
                  <c:v>1.5333333333333334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1.5833333333333335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1.6500000000000001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1.7000000000000002</c:v>
                </c:pt>
                <c:pt idx="97">
                  <c:v>1.7166666666666668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1.7666666666666668</c:v>
                </c:pt>
                <c:pt idx="101">
                  <c:v>1.7833333333333334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1.8333333333333335</c:v>
                </c:pt>
                <c:pt idx="105">
                  <c:v>1.85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1.9000000000000001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1.9666666666666668</c:v>
                </c:pt>
                <c:pt idx="113">
                  <c:v>1.9833333333333334</c:v>
                </c:pt>
              </c:numCache>
              <c:extLst xmlns:c15="http://schemas.microsoft.com/office/drawing/2012/chart"/>
            </c:numRef>
          </c:xVal>
          <c:yVal>
            <c:numRef>
              <c:f>Data_Compiled!$O$6:$O$119</c:f>
              <c:numCache>
                <c:formatCode>General</c:formatCode>
                <c:ptCount val="114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  <c:pt idx="113">
                  <c:v>318.96364560070776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Data_Compiled!$Z$6:$Z$109</c:f>
              <c:numCache>
                <c:formatCode>General</c:formatCode>
                <c:ptCount val="104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Data_Compiled!$AA$6:$AA$109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Data_Compiled!$AL$6:$AL$108</c:f>
              <c:numCache>
                <c:formatCode>General</c:formatCode>
                <c:ptCount val="10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0.41666666666666663</c:v>
                </c:pt>
                <c:pt idx="9">
                  <c:v>0.43333333333333335</c:v>
                </c:pt>
                <c:pt idx="10">
                  <c:v>0.44999999999999996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0.58333333333333326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0.64999999999999991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0.73333333333333339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0.79999999999999993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1.0499999999999998</c:v>
                </c:pt>
                <c:pt idx="47">
                  <c:v>1.0666666666666667</c:v>
                </c:pt>
                <c:pt idx="48">
                  <c:v>1.0833333333333335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1.1666666666666665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1.2166666666666668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1.2999999999999998</c:v>
                </c:pt>
                <c:pt idx="62">
                  <c:v>1.3166666666666664</c:v>
                </c:pt>
                <c:pt idx="63">
                  <c:v>1.3333333333333335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1.4166666666666665</c:v>
                </c:pt>
                <c:pt idx="69">
                  <c:v>1.4333333333333331</c:v>
                </c:pt>
                <c:pt idx="70">
                  <c:v>1.4500000000000002</c:v>
                </c:pt>
                <c:pt idx="71">
                  <c:v>1.4666666666666668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1.5499999999999998</c:v>
                </c:pt>
                <c:pt idx="77">
                  <c:v>1.5666666666666664</c:v>
                </c:pt>
                <c:pt idx="78">
                  <c:v>1.5833333333333335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1.6666666666666665</c:v>
                </c:pt>
                <c:pt idx="84">
                  <c:v>1.6833333333333331</c:v>
                </c:pt>
                <c:pt idx="85">
                  <c:v>1.7000000000000002</c:v>
                </c:pt>
                <c:pt idx="86">
                  <c:v>1.7166666666666668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1.7999999999999998</c:v>
                </c:pt>
                <c:pt idx="92">
                  <c:v>1.8166666666666664</c:v>
                </c:pt>
                <c:pt idx="93">
                  <c:v>1.8333333333333335</c:v>
                </c:pt>
                <c:pt idx="94">
                  <c:v>1.85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1.9166666666666665</c:v>
                </c:pt>
                <c:pt idx="99">
                  <c:v>1.9333333333333331</c:v>
                </c:pt>
                <c:pt idx="100">
                  <c:v>1.9500000000000002</c:v>
                </c:pt>
                <c:pt idx="101">
                  <c:v>1.9666666666666668</c:v>
                </c:pt>
                <c:pt idx="102">
                  <c:v>1.9833333333333334</c:v>
                </c:pt>
              </c:numCache>
              <c:extLst xmlns:c15="http://schemas.microsoft.com/office/drawing/2012/chart"/>
            </c:numRef>
          </c:xVal>
          <c:yVal>
            <c:numRef>
              <c:f>Data_Compiled!$AM$6:$AM$107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Data_Compiled!$AX$6:$AX$68</c:f>
              <c:numCache>
                <c:formatCode>General</c:formatCode>
                <c:ptCount val="63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</c:numCache>
              <c:extLst xmlns:c15="http://schemas.microsoft.com/office/drawing/2012/chart"/>
            </c:numRef>
          </c:xVal>
          <c:yVal>
            <c:numRef>
              <c:f>Data_Compiled!$AY$6:$AY$68</c:f>
              <c:numCache>
                <c:formatCode>General</c:formatCode>
                <c:ptCount val="6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Data_Compiled!$BJ$6:$BJ$87</c:f>
              <c:numCache>
                <c:formatCode>General</c:formatCode>
                <c:ptCount val="8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1.2333333333333332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1.2999999999999998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1.3499999999999999</c:v>
                </c:pt>
                <c:pt idx="73">
                  <c:v>1.3666666666666665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1.4166666666666665</c:v>
                </c:pt>
                <c:pt idx="77">
                  <c:v>1.4333333333333331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1.4833333333333332</c:v>
                </c:pt>
                <c:pt idx="81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Data_Compiled!$BK$6:$BK$87</c:f>
              <c:numCache>
                <c:formatCode>General</c:formatCode>
                <c:ptCount val="8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Data_Compiled!$BV$6:$BV$73</c:f>
              <c:numCache>
                <c:formatCode>General</c:formatCode>
                <c:ptCount val="68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0.33333333333333337</c:v>
                </c:pt>
                <c:pt idx="8">
                  <c:v>0.35</c:v>
                </c:pt>
                <c:pt idx="9">
                  <c:v>0.3666666666666667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0.58333333333333326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0.66666666666666674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0.76666666666666672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1.0833333333333335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1.1666666666666665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1.2166666666666668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  <c:pt idx="64">
                  <c:v>1.2833333333333332</c:v>
                </c:pt>
                <c:pt idx="65">
                  <c:v>1.2999999999999998</c:v>
                </c:pt>
                <c:pt idx="66">
                  <c:v>1.3166666666666669</c:v>
                </c:pt>
                <c:pt idx="67">
                  <c:v>1.3333333333333335</c:v>
                </c:pt>
              </c:numCache>
              <c:extLst xmlns:c15="http://schemas.microsoft.com/office/drawing/2012/chart"/>
            </c:numRef>
          </c:xVal>
          <c:yVal>
            <c:numRef>
              <c:f>Data_Compiled!$BW$6:$BW$73</c:f>
              <c:numCache>
                <c:formatCode>General</c:formatCode>
                <c:ptCount val="68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Data_Compiled!$CH$6:$CH$84</c:f>
              <c:numCache>
                <c:formatCode>General</c:formatCode>
                <c:ptCount val="79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Data_Compiled!$CI$6:$CI$84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Data_Compiled!$CT$6:$CT$70</c:f>
              <c:numCache>
                <c:formatCode>General</c:formatCode>
                <c:ptCount val="65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Data_Compiled!$CU$6:$CU$70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Data_Compiled!$DF$6:$DF$69</c:f>
              <c:numCache>
                <c:formatCode>General</c:formatCode>
                <c:ptCount val="6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Data_Compiled!$DG$6:$DG$69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Data_Compiled!$DR$6:$DR$115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9.9999999999999992E-2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0.18333333333333335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0.39999999999999997</c:v>
                </c:pt>
                <c:pt idx="20">
                  <c:v>0.41666666666666663</c:v>
                </c:pt>
                <c:pt idx="21">
                  <c:v>0.43333333333333329</c:v>
                </c:pt>
                <c:pt idx="22">
                  <c:v>0.44999999999999996</c:v>
                </c:pt>
                <c:pt idx="23">
                  <c:v>0.46666666666666662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0.51666666666666672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0.63333333333333341</c:v>
                </c:pt>
                <c:pt idx="34">
                  <c:v>0.65</c:v>
                </c:pt>
                <c:pt idx="35">
                  <c:v>0.66666666666666674</c:v>
                </c:pt>
                <c:pt idx="36">
                  <c:v>0.68333333333333335</c:v>
                </c:pt>
                <c:pt idx="37">
                  <c:v>0.70000000000000007</c:v>
                </c:pt>
                <c:pt idx="38">
                  <c:v>0.71666666666666667</c:v>
                </c:pt>
                <c:pt idx="39">
                  <c:v>0.73333333333333339</c:v>
                </c:pt>
                <c:pt idx="40">
                  <c:v>0.75</c:v>
                </c:pt>
                <c:pt idx="41">
                  <c:v>0.76666666666666672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0.88333333333333341</c:v>
                </c:pt>
                <c:pt idx="49">
                  <c:v>0.9</c:v>
                </c:pt>
                <c:pt idx="50">
                  <c:v>0.91666666666666674</c:v>
                </c:pt>
                <c:pt idx="51">
                  <c:v>0.93333333333333335</c:v>
                </c:pt>
                <c:pt idx="52">
                  <c:v>0.95000000000000007</c:v>
                </c:pt>
                <c:pt idx="53">
                  <c:v>0.96666666666666667</c:v>
                </c:pt>
                <c:pt idx="54">
                  <c:v>0.98333333333333339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1.0999999999999999</c:v>
                </c:pt>
                <c:pt idx="62">
                  <c:v>1.1166666666666665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1.1666666666666665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1.2333333333333332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1.2999999999999998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1.3499999999999999</c:v>
                </c:pt>
                <c:pt idx="77">
                  <c:v>1.3666666666666665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1.4166666666666665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1.4833333333333332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1.5499999999999998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1.5999999999999999</c:v>
                </c:pt>
                <c:pt idx="92">
                  <c:v>1.6166666666666665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1.6666666666666665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1.7333333333333332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1.7999999999999998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1.8666666666666665</c:v>
                </c:pt>
                <c:pt idx="108">
                  <c:v>1.8833333333333333</c:v>
                </c:pt>
                <c:pt idx="109">
                  <c:v>1.9</c:v>
                </c:pt>
              </c:numCache>
              <c:extLst xmlns:c15="http://schemas.microsoft.com/office/drawing/2012/chart"/>
            </c:numRef>
          </c:xVal>
          <c:yVal>
            <c:numRef>
              <c:f>Data_Compiled!$DS$6:$DS$108</c:f>
              <c:numCache>
                <c:formatCode>General</c:formatCode>
                <c:ptCount val="103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Data_Compiled!$ED$6:$ED$90</c:f>
              <c:numCache>
                <c:formatCode>General</c:formatCode>
                <c:ptCount val="85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Data_Compiled!$EE$6:$EE$90</c:f>
              <c:numCache>
                <c:formatCode>General</c:formatCode>
                <c:ptCount val="85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Data_Compiled!$EP$6:$EP$81</c:f>
              <c:numCache>
                <c:formatCode>General</c:formatCode>
                <c:ptCount val="76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</c:numCache>
              <c:extLst xmlns:c15="http://schemas.microsoft.com/office/drawing/2012/chart"/>
            </c:numRef>
          </c:xVal>
          <c:yVal>
            <c:numRef>
              <c:f>Data_Compiled!$EQ$6:$EQ$81</c:f>
              <c:numCache>
                <c:formatCode>General</c:formatCode>
                <c:ptCount val="76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8"/>
          <c:order val="18"/>
          <c:tx>
            <c:v>overhead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Sheet1!$C$3:$C$78</c:f>
              <c:numCache>
                <c:formatCode>General</c:formatCode>
                <c:ptCount val="76"/>
                <c:pt idx="0">
                  <c:v>0.66666666666666663</c:v>
                </c:pt>
                <c:pt idx="1">
                  <c:v>0.68333333333333335</c:v>
                </c:pt>
                <c:pt idx="2">
                  <c:v>0.7</c:v>
                </c:pt>
                <c:pt idx="3">
                  <c:v>0.71666666666666667</c:v>
                </c:pt>
                <c:pt idx="4">
                  <c:v>0.73333333333333328</c:v>
                </c:pt>
                <c:pt idx="5">
                  <c:v>0.75</c:v>
                </c:pt>
                <c:pt idx="6">
                  <c:v>0.76666666666666661</c:v>
                </c:pt>
                <c:pt idx="7">
                  <c:v>0.78333333333333333</c:v>
                </c:pt>
                <c:pt idx="8">
                  <c:v>0.8</c:v>
                </c:pt>
                <c:pt idx="9">
                  <c:v>0.81666666666666665</c:v>
                </c:pt>
                <c:pt idx="10">
                  <c:v>0.83333333333333337</c:v>
                </c:pt>
                <c:pt idx="11">
                  <c:v>0.85</c:v>
                </c:pt>
                <c:pt idx="12">
                  <c:v>0.8666666666666667</c:v>
                </c:pt>
                <c:pt idx="13">
                  <c:v>0.8833333333333333</c:v>
                </c:pt>
                <c:pt idx="14">
                  <c:v>0.9</c:v>
                </c:pt>
                <c:pt idx="15">
                  <c:v>0.91666666666666663</c:v>
                </c:pt>
                <c:pt idx="16">
                  <c:v>0.93333333333333335</c:v>
                </c:pt>
                <c:pt idx="17">
                  <c:v>0.95</c:v>
                </c:pt>
                <c:pt idx="18">
                  <c:v>0.96666666666666667</c:v>
                </c:pt>
                <c:pt idx="19">
                  <c:v>0.98333333333333328</c:v>
                </c:pt>
                <c:pt idx="20">
                  <c:v>1</c:v>
                </c:pt>
                <c:pt idx="21">
                  <c:v>1.0166666666666666</c:v>
                </c:pt>
                <c:pt idx="22">
                  <c:v>1.0333333333333332</c:v>
                </c:pt>
                <c:pt idx="23">
                  <c:v>1.05</c:v>
                </c:pt>
                <c:pt idx="24">
                  <c:v>1.0666666666666667</c:v>
                </c:pt>
                <c:pt idx="25">
                  <c:v>1.0833333333333333</c:v>
                </c:pt>
                <c:pt idx="26">
                  <c:v>1.1000000000000001</c:v>
                </c:pt>
                <c:pt idx="27">
                  <c:v>1.1166666666666667</c:v>
                </c:pt>
                <c:pt idx="28">
                  <c:v>1.1333333333333333</c:v>
                </c:pt>
                <c:pt idx="29">
                  <c:v>1.1499999999999999</c:v>
                </c:pt>
                <c:pt idx="30">
                  <c:v>1.1666666666666667</c:v>
                </c:pt>
                <c:pt idx="31">
                  <c:v>1.1833333333333333</c:v>
                </c:pt>
                <c:pt idx="32">
                  <c:v>1.2</c:v>
                </c:pt>
                <c:pt idx="33">
                  <c:v>1.2166666666666666</c:v>
                </c:pt>
                <c:pt idx="34">
                  <c:v>1.2333333333333334</c:v>
                </c:pt>
                <c:pt idx="35">
                  <c:v>1.25</c:v>
                </c:pt>
                <c:pt idx="36">
                  <c:v>1.2666666666666666</c:v>
                </c:pt>
                <c:pt idx="37">
                  <c:v>1.2833333333333332</c:v>
                </c:pt>
                <c:pt idx="38">
                  <c:v>1.3</c:v>
                </c:pt>
                <c:pt idx="39">
                  <c:v>1.3166666666666667</c:v>
                </c:pt>
                <c:pt idx="40">
                  <c:v>1.3333333333333333</c:v>
                </c:pt>
                <c:pt idx="41">
                  <c:v>1.35</c:v>
                </c:pt>
                <c:pt idx="42">
                  <c:v>1.3666666666666667</c:v>
                </c:pt>
                <c:pt idx="43">
                  <c:v>1.3833333333333333</c:v>
                </c:pt>
                <c:pt idx="44">
                  <c:v>1.4</c:v>
                </c:pt>
                <c:pt idx="45">
                  <c:v>1.4166666666666667</c:v>
                </c:pt>
                <c:pt idx="46">
                  <c:v>1.4333333333333333</c:v>
                </c:pt>
                <c:pt idx="47">
                  <c:v>1.45</c:v>
                </c:pt>
                <c:pt idx="48">
                  <c:v>1.4666666666666666</c:v>
                </c:pt>
                <c:pt idx="49">
                  <c:v>1.4833333333333334</c:v>
                </c:pt>
                <c:pt idx="50">
                  <c:v>1.5</c:v>
                </c:pt>
                <c:pt idx="51">
                  <c:v>1.5166666666666666</c:v>
                </c:pt>
                <c:pt idx="52">
                  <c:v>1.5333333333333332</c:v>
                </c:pt>
                <c:pt idx="53">
                  <c:v>1.55</c:v>
                </c:pt>
                <c:pt idx="54">
                  <c:v>1.5666666666666667</c:v>
                </c:pt>
                <c:pt idx="55">
                  <c:v>1.5833333333333333</c:v>
                </c:pt>
                <c:pt idx="56">
                  <c:v>1.6</c:v>
                </c:pt>
                <c:pt idx="57">
                  <c:v>1.6166666666666667</c:v>
                </c:pt>
                <c:pt idx="58">
                  <c:v>1.6333333333333333</c:v>
                </c:pt>
                <c:pt idx="59">
                  <c:v>1.65</c:v>
                </c:pt>
                <c:pt idx="60">
                  <c:v>1.6666666666666667</c:v>
                </c:pt>
                <c:pt idx="61">
                  <c:v>1.6833333333333333</c:v>
                </c:pt>
                <c:pt idx="62">
                  <c:v>1.7</c:v>
                </c:pt>
                <c:pt idx="63">
                  <c:v>1.7166666666666666</c:v>
                </c:pt>
                <c:pt idx="64">
                  <c:v>1.7333333333333334</c:v>
                </c:pt>
                <c:pt idx="65">
                  <c:v>1.75</c:v>
                </c:pt>
                <c:pt idx="66">
                  <c:v>1.7666666666666666</c:v>
                </c:pt>
                <c:pt idx="67">
                  <c:v>1.7833333333333332</c:v>
                </c:pt>
                <c:pt idx="68">
                  <c:v>1.8</c:v>
                </c:pt>
                <c:pt idx="69">
                  <c:v>1.8166666666666667</c:v>
                </c:pt>
                <c:pt idx="70">
                  <c:v>1.8333333333333333</c:v>
                </c:pt>
                <c:pt idx="71">
                  <c:v>1.8499999999999999</c:v>
                </c:pt>
                <c:pt idx="72">
                  <c:v>1.8666666666666667</c:v>
                </c:pt>
                <c:pt idx="73">
                  <c:v>1.8833333333333333</c:v>
                </c:pt>
                <c:pt idx="74">
                  <c:v>1.9</c:v>
                </c:pt>
                <c:pt idx="75">
                  <c:v>1.9166666666666667</c:v>
                </c:pt>
              </c:numCache>
            </c:numRef>
          </c:xVal>
          <c:yVal>
            <c:numRef>
              <c:f>Sheet1!$G$3:$G$74</c:f>
              <c:numCache>
                <c:formatCode>General</c:formatCode>
                <c:ptCount val="72"/>
                <c:pt idx="0">
                  <c:v>80.909592888627316</c:v>
                </c:pt>
                <c:pt idx="1">
                  <c:v>81.361595387854479</c:v>
                </c:pt>
                <c:pt idx="2">
                  <c:v>82.08512017528227</c:v>
                </c:pt>
                <c:pt idx="3">
                  <c:v>82.741749752240082</c:v>
                </c:pt>
                <c:pt idx="4">
                  <c:v>83.412483906128628</c:v>
                </c:pt>
                <c:pt idx="5">
                  <c:v>84.096943575394263</c:v>
                </c:pt>
                <c:pt idx="6">
                  <c:v>84.729671027715298</c:v>
                </c:pt>
                <c:pt idx="7">
                  <c:v>85.449899357663398</c:v>
                </c:pt>
                <c:pt idx="8">
                  <c:v>86.313023418080476</c:v>
                </c:pt>
                <c:pt idx="9">
                  <c:v>87.113953443584975</c:v>
                </c:pt>
                <c:pt idx="10">
                  <c:v>87.928742861290189</c:v>
                </c:pt>
                <c:pt idx="11">
                  <c:v>88.760168535373751</c:v>
                </c:pt>
                <c:pt idx="12">
                  <c:v>89.601249251036165</c:v>
                </c:pt>
                <c:pt idx="13">
                  <c:v>90.380214167339986</c:v>
                </c:pt>
                <c:pt idx="14">
                  <c:v>91.241954169342904</c:v>
                </c:pt>
                <c:pt idx="15">
                  <c:v>92.115633456878868</c:v>
                </c:pt>
                <c:pt idx="16">
                  <c:v>93.074733376086954</c:v>
                </c:pt>
                <c:pt idx="17">
                  <c:v>94.114558320268273</c:v>
                </c:pt>
                <c:pt idx="18">
                  <c:v>95.081591644668009</c:v>
                </c:pt>
                <c:pt idx="19">
                  <c:v>96.07364426836719</c:v>
                </c:pt>
                <c:pt idx="20">
                  <c:v>96.912959511839645</c:v>
                </c:pt>
                <c:pt idx="21">
                  <c:v>97.770327565631675</c:v>
                </c:pt>
                <c:pt idx="22">
                  <c:v>98.713856637067934</c:v>
                </c:pt>
                <c:pt idx="23">
                  <c:v>99.651710121415974</c:v>
                </c:pt>
                <c:pt idx="24">
                  <c:v>100.83304888758791</c:v>
                </c:pt>
                <c:pt idx="25">
                  <c:v>101.80270950594428</c:v>
                </c:pt>
                <c:pt idx="26">
                  <c:v>103.00258808126395</c:v>
                </c:pt>
                <c:pt idx="27">
                  <c:v>103.74689992068781</c:v>
                </c:pt>
                <c:pt idx="28">
                  <c:v>104.73989425713179</c:v>
                </c:pt>
                <c:pt idx="29">
                  <c:v>105.85899811541516</c:v>
                </c:pt>
                <c:pt idx="30">
                  <c:v>106.92436325904623</c:v>
                </c:pt>
                <c:pt idx="31">
                  <c:v>107.99567153137721</c:v>
                </c:pt>
                <c:pt idx="32">
                  <c:v>109.18171066374978</c:v>
                </c:pt>
                <c:pt idx="33">
                  <c:v>110.12562421836247</c:v>
                </c:pt>
                <c:pt idx="34">
                  <c:v>111.2992934184221</c:v>
                </c:pt>
                <c:pt idx="35">
                  <c:v>112.25476191632593</c:v>
                </c:pt>
                <c:pt idx="36">
                  <c:v>113.30052655794165</c:v>
                </c:pt>
                <c:pt idx="37">
                  <c:v>114.3211515971409</c:v>
                </c:pt>
                <c:pt idx="38">
                  <c:v>115.60255902465389</c:v>
                </c:pt>
                <c:pt idx="39">
                  <c:v>116.89000933276782</c:v>
                </c:pt>
                <c:pt idx="40">
                  <c:v>118.09689253865858</c:v>
                </c:pt>
                <c:pt idx="41">
                  <c:v>119.25707210151432</c:v>
                </c:pt>
                <c:pt idx="42">
                  <c:v>120.42319864799926</c:v>
                </c:pt>
                <c:pt idx="43">
                  <c:v>121.59508703336039</c:v>
                </c:pt>
                <c:pt idx="44">
                  <c:v>122.6467243602724</c:v>
                </c:pt>
                <c:pt idx="45">
                  <c:v>123.83895231732265</c:v>
                </c:pt>
                <c:pt idx="46">
                  <c:v>125.11267035111381</c:v>
                </c:pt>
                <c:pt idx="47">
                  <c:v>126.21482968295496</c:v>
                </c:pt>
                <c:pt idx="48">
                  <c:v>127.54699134632068</c:v>
                </c:pt>
                <c:pt idx="49">
                  <c:v>128.70503799467684</c:v>
                </c:pt>
                <c:pt idx="50">
                  <c:v>129.73001669053266</c:v>
                </c:pt>
                <c:pt idx="51">
                  <c:v>130.89450291687078</c:v>
                </c:pt>
                <c:pt idx="52">
                  <c:v>132.10608975765476</c:v>
                </c:pt>
                <c:pt idx="53">
                  <c:v>133.27710198179429</c:v>
                </c:pt>
                <c:pt idx="54">
                  <c:v>134.54132202082923</c:v>
                </c:pt>
                <c:pt idx="55">
                  <c:v>135.89933756735846</c:v>
                </c:pt>
                <c:pt idx="56">
                  <c:v>137.30787925720313</c:v>
                </c:pt>
                <c:pt idx="57">
                  <c:v>138.53896149993383</c:v>
                </c:pt>
                <c:pt idx="58">
                  <c:v>139.81669167328209</c:v>
                </c:pt>
                <c:pt idx="59">
                  <c:v>140.9631379257425</c:v>
                </c:pt>
                <c:pt idx="60">
                  <c:v>142.20451626557565</c:v>
                </c:pt>
                <c:pt idx="61">
                  <c:v>143.58290782164605</c:v>
                </c:pt>
                <c:pt idx="62">
                  <c:v>144.83088576058969</c:v>
                </c:pt>
                <c:pt idx="63">
                  <c:v>146.12283268076683</c:v>
                </c:pt>
                <c:pt idx="64">
                  <c:v>147.37685213235164</c:v>
                </c:pt>
                <c:pt idx="65">
                  <c:v>148.85932457786254</c:v>
                </c:pt>
                <c:pt idx="66">
                  <c:v>150.3447076224237</c:v>
                </c:pt>
                <c:pt idx="67">
                  <c:v>151.70081010928192</c:v>
                </c:pt>
                <c:pt idx="68">
                  <c:v>153.32384530114609</c:v>
                </c:pt>
                <c:pt idx="69">
                  <c:v>154.7411249514692</c:v>
                </c:pt>
                <c:pt idx="70">
                  <c:v>156.42534406873665</c:v>
                </c:pt>
                <c:pt idx="71">
                  <c:v>158.11268464801805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4608"/>
        <c:axId val="41142500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Data_Compiled!$EZ$1:$EZ$2</c15:sqref>
                        </c15:formulaRef>
                      </c:ext>
                    </c:extLst>
                    <c:strCache>
                      <c:ptCount val="2"/>
                      <c:pt idx="0">
                        <c:v>Drop_06283</c:v>
                      </c:pt>
                      <c:pt idx="1">
                        <c:v>6mL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Data_Compiled!$FB$6:$FB$84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Data_Compiled!$FC$6:$FC$84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65.754960739075159</c:v>
                      </c:pt>
                      <c:pt idx="1">
                        <c:v>66.463906343612408</c:v>
                      </c:pt>
                      <c:pt idx="2">
                        <c:v>67.293733846895876</c:v>
                      </c:pt>
                      <c:pt idx="3">
                        <c:v>67.760161716917906</c:v>
                      </c:pt>
                      <c:pt idx="4">
                        <c:v>68.615839066043222</c:v>
                      </c:pt>
                      <c:pt idx="5">
                        <c:v>69.401879342881372</c:v>
                      </c:pt>
                      <c:pt idx="6">
                        <c:v>70.015193620198289</c:v>
                      </c:pt>
                      <c:pt idx="7">
                        <c:v>70.86286885790885</c:v>
                      </c:pt>
                      <c:pt idx="8">
                        <c:v>71.9529097746491</c:v>
                      </c:pt>
                      <c:pt idx="9">
                        <c:v>72.705199325840653</c:v>
                      </c:pt>
                      <c:pt idx="10">
                        <c:v>73.412886017770617</c:v>
                      </c:pt>
                      <c:pt idx="11">
                        <c:v>74.310746001097684</c:v>
                      </c:pt>
                      <c:pt idx="12">
                        <c:v>75.256712769698638</c:v>
                      </c:pt>
                      <c:pt idx="13">
                        <c:v>76.058737121767336</c:v>
                      </c:pt>
                      <c:pt idx="14">
                        <c:v>77.193007089245555</c:v>
                      </c:pt>
                      <c:pt idx="15">
                        <c:v>78.138238079637262</c:v>
                      </c:pt>
                      <c:pt idx="16">
                        <c:v>79.509236319436638</c:v>
                      </c:pt>
                      <c:pt idx="17">
                        <c:v>80.595856429475035</c:v>
                      </c:pt>
                      <c:pt idx="18">
                        <c:v>81.446290119499665</c:v>
                      </c:pt>
                      <c:pt idx="19">
                        <c:v>82.675393204635398</c:v>
                      </c:pt>
                      <c:pt idx="20">
                        <c:v>83.810988633844232</c:v>
                      </c:pt>
                      <c:pt idx="21">
                        <c:v>85.086468661132386</c:v>
                      </c:pt>
                      <c:pt idx="22">
                        <c:v>86.461567012894108</c:v>
                      </c:pt>
                      <c:pt idx="23">
                        <c:v>87.452866105420924</c:v>
                      </c:pt>
                      <c:pt idx="24">
                        <c:v>88.777932104216177</c:v>
                      </c:pt>
                      <c:pt idx="25">
                        <c:v>89.866940858802735</c:v>
                      </c:pt>
                      <c:pt idx="26">
                        <c:v>91.048151109428915</c:v>
                      </c:pt>
                      <c:pt idx="27">
                        <c:v>92.279002537807855</c:v>
                      </c:pt>
                      <c:pt idx="28">
                        <c:v>93.603160668285611</c:v>
                      </c:pt>
                      <c:pt idx="29">
                        <c:v>95.01387485429342</c:v>
                      </c:pt>
                      <c:pt idx="30">
                        <c:v>96.766575010849678</c:v>
                      </c:pt>
                      <c:pt idx="31">
                        <c:v>98.042398073182213</c:v>
                      </c:pt>
                      <c:pt idx="32">
                        <c:v>99.27298790609882</c:v>
                      </c:pt>
                      <c:pt idx="33">
                        <c:v>100.64545775353899</c:v>
                      </c:pt>
                      <c:pt idx="34">
                        <c:v>102.20702294254633</c:v>
                      </c:pt>
                      <c:pt idx="35">
                        <c:v>103.81465194400992</c:v>
                      </c:pt>
                      <c:pt idx="36">
                        <c:v>105.23589752996079</c:v>
                      </c:pt>
                      <c:pt idx="37">
                        <c:v>106.55873407378147</c:v>
                      </c:pt>
                      <c:pt idx="38">
                        <c:v>107.92760501737101</c:v>
                      </c:pt>
                      <c:pt idx="39">
                        <c:v>109.20329555750007</c:v>
                      </c:pt>
                      <c:pt idx="40">
                        <c:v>110.53124773937657</c:v>
                      </c:pt>
                      <c:pt idx="41">
                        <c:v>112.09590779947445</c:v>
                      </c:pt>
                      <c:pt idx="42">
                        <c:v>113.74652305413659</c:v>
                      </c:pt>
                      <c:pt idx="43">
                        <c:v>115.07208059300292</c:v>
                      </c:pt>
                      <c:pt idx="44">
                        <c:v>116.44494053250642</c:v>
                      </c:pt>
                      <c:pt idx="45">
                        <c:v>117.95809596747205</c:v>
                      </c:pt>
                      <c:pt idx="46">
                        <c:v>119.61911150411711</c:v>
                      </c:pt>
                      <c:pt idx="47">
                        <c:v>121.22836247825308</c:v>
                      </c:pt>
                      <c:pt idx="48">
                        <c:v>122.74150799536713</c:v>
                      </c:pt>
                      <c:pt idx="49">
                        <c:v>124.01685260668232</c:v>
                      </c:pt>
                      <c:pt idx="50">
                        <c:v>125.43553091788078</c:v>
                      </c:pt>
                      <c:pt idx="51">
                        <c:v>126.99919911476866</c:v>
                      </c:pt>
                      <c:pt idx="52">
                        <c:v>128.51068612015962</c:v>
                      </c:pt>
                      <c:pt idx="53">
                        <c:v>130.02221689732153</c:v>
                      </c:pt>
                      <c:pt idx="54">
                        <c:v>131.53862743376749</c:v>
                      </c:pt>
                      <c:pt idx="55">
                        <c:v>132.90368302842882</c:v>
                      </c:pt>
                      <c:pt idx="56">
                        <c:v>134.55556574713268</c:v>
                      </c:pt>
                      <c:pt idx="57">
                        <c:v>136.30790007507363</c:v>
                      </c:pt>
                      <c:pt idx="58">
                        <c:v>137.97242235014298</c:v>
                      </c:pt>
                      <c:pt idx="59">
                        <c:v>139.34909963417371</c:v>
                      </c:pt>
                      <c:pt idx="60">
                        <c:v>140.86585071182631</c:v>
                      </c:pt>
                      <c:pt idx="61">
                        <c:v>142.33546781350282</c:v>
                      </c:pt>
                      <c:pt idx="62">
                        <c:v>143.79946479359697</c:v>
                      </c:pt>
                      <c:pt idx="63">
                        <c:v>145.49964366446096</c:v>
                      </c:pt>
                      <c:pt idx="64">
                        <c:v>146.96736071854713</c:v>
                      </c:pt>
                      <c:pt idx="65">
                        <c:v>148.38419215632484</c:v>
                      </c:pt>
                      <c:pt idx="66">
                        <c:v>150.03720721715263</c:v>
                      </c:pt>
                      <c:pt idx="67">
                        <c:v>151.79006579913712</c:v>
                      </c:pt>
                      <c:pt idx="68">
                        <c:v>153.34861306498618</c:v>
                      </c:pt>
                      <c:pt idx="69">
                        <c:v>154.716533191975</c:v>
                      </c:pt>
                      <c:pt idx="70">
                        <c:v>156.28959367021838</c:v>
                      </c:pt>
                      <c:pt idx="71">
                        <c:v>157.80459441445203</c:v>
                      </c:pt>
                      <c:pt idx="72">
                        <c:v>159.41023794596339</c:v>
                      </c:pt>
                      <c:pt idx="73">
                        <c:v>160.8288866128035</c:v>
                      </c:pt>
                      <c:pt idx="74">
                        <c:v>162.28393254105077</c:v>
                      </c:pt>
                      <c:pt idx="75">
                        <c:v>163.84257762454257</c:v>
                      </c:pt>
                      <c:pt idx="76">
                        <c:v>165.53964151632852</c:v>
                      </c:pt>
                      <c:pt idx="77">
                        <c:v>167.14889986593698</c:v>
                      </c:pt>
                      <c:pt idx="78">
                        <c:v>168.80878773550864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Data_Compiled!$FL$1:$FL$2</c15:sqref>
                        </c15:formulaRef>
                      </c:ext>
                    </c:extLst>
                    <c:strCache>
                      <c:ptCount val="2"/>
                      <c:pt idx="0">
                        <c:v>Drop_06287</c:v>
                      </c:pt>
                      <c:pt idx="1">
                        <c:v>6mL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Data_Compiled!$FN$6:$FN$21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Data_Compiled!$FO$6:$FO$21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97.470963753001797</c:v>
                      </c:pt>
                      <c:pt idx="1">
                        <c:v>98.9575890487788</c:v>
                      </c:pt>
                      <c:pt idx="2">
                        <c:v>101.60245570038613</c:v>
                      </c:pt>
                      <c:pt idx="3">
                        <c:v>104.98388455038723</c:v>
                      </c:pt>
                      <c:pt idx="4">
                        <c:v>109.32732377300617</c:v>
                      </c:pt>
                      <c:pt idx="5">
                        <c:v>114.28538881573989</c:v>
                      </c:pt>
                      <c:pt idx="6">
                        <c:v>119.93316058086823</c:v>
                      </c:pt>
                      <c:pt idx="7">
                        <c:v>125.71110417821033</c:v>
                      </c:pt>
                      <c:pt idx="8">
                        <c:v>132.18557316015469</c:v>
                      </c:pt>
                      <c:pt idx="9">
                        <c:v>139.09452462108879</c:v>
                      </c:pt>
                      <c:pt idx="10">
                        <c:v>146.4323766006724</c:v>
                      </c:pt>
                      <c:pt idx="11">
                        <c:v>153.81602599095984</c:v>
                      </c:pt>
                      <c:pt idx="12">
                        <c:v>161.36982921195096</c:v>
                      </c:pt>
                      <c:pt idx="13">
                        <c:v>169.14270245462882</c:v>
                      </c:pt>
                      <c:pt idx="14">
                        <c:v>177.16775257250811</c:v>
                      </c:pt>
                      <c:pt idx="15">
                        <c:v>185.10919872595952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Data_Compiled!$FW$1:$FW$2</c15:sqref>
                        </c15:formulaRef>
                      </c:ext>
                    </c:extLst>
                    <c:strCache>
                      <c:ptCount val="2"/>
                      <c:pt idx="0">
                        <c:v>Drop_06288</c:v>
                      </c:pt>
                      <c:pt idx="1">
                        <c:v>2mL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Data_Compiled!$FY$6:$FY$34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  <c:pt idx="21">
                        <c:v>1.4666666666666666</c:v>
                      </c:pt>
                      <c:pt idx="22">
                        <c:v>1.5333333333333332</c:v>
                      </c:pt>
                      <c:pt idx="23">
                        <c:v>1.5999999999999999</c:v>
                      </c:pt>
                      <c:pt idx="24">
                        <c:v>1.6666666666666667</c:v>
                      </c:pt>
                      <c:pt idx="25">
                        <c:v>1.7333333333333334</c:v>
                      </c:pt>
                      <c:pt idx="26">
                        <c:v>1.8</c:v>
                      </c:pt>
                      <c:pt idx="27">
                        <c:v>1.8666666666666667</c:v>
                      </c:pt>
                      <c:pt idx="28">
                        <c:v>1.9333333333333333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Data_Compiled!$FZ$6:$FZ$34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144.79622364683689</c:v>
                      </c:pt>
                      <c:pt idx="1">
                        <c:v>145.51655893016877</c:v>
                      </c:pt>
                      <c:pt idx="2">
                        <c:v>146.77040379790682</c:v>
                      </c:pt>
                      <c:pt idx="3">
                        <c:v>148.25916471294218</c:v>
                      </c:pt>
                      <c:pt idx="4">
                        <c:v>149.94895714479171</c:v>
                      </c:pt>
                      <c:pt idx="5">
                        <c:v>152.02259044560554</c:v>
                      </c:pt>
                      <c:pt idx="6">
                        <c:v>154.02663943009307</c:v>
                      </c:pt>
                      <c:pt idx="7">
                        <c:v>156.4275506262772</c:v>
                      </c:pt>
                      <c:pt idx="8">
                        <c:v>158.87496540352038</c:v>
                      </c:pt>
                      <c:pt idx="9">
                        <c:v>161.56950393843326</c:v>
                      </c:pt>
                      <c:pt idx="10">
                        <c:v>164.54655084031751</c:v>
                      </c:pt>
                      <c:pt idx="11">
                        <c:v>167.66943687293306</c:v>
                      </c:pt>
                      <c:pt idx="12">
                        <c:v>171.0340126686913</c:v>
                      </c:pt>
                      <c:pt idx="13">
                        <c:v>174.59238083149148</c:v>
                      </c:pt>
                      <c:pt idx="14">
                        <c:v>178.33563402520713</c:v>
                      </c:pt>
                      <c:pt idx="15">
                        <c:v>182.178471035038</c:v>
                      </c:pt>
                      <c:pt idx="16">
                        <c:v>186.16532696765694</c:v>
                      </c:pt>
                      <c:pt idx="17">
                        <c:v>190.29620497044087</c:v>
                      </c:pt>
                      <c:pt idx="18">
                        <c:v>194.51626754009547</c:v>
                      </c:pt>
                      <c:pt idx="19">
                        <c:v>198.7458686883553</c:v>
                      </c:pt>
                      <c:pt idx="20">
                        <c:v>203.11821878222398</c:v>
                      </c:pt>
                      <c:pt idx="21">
                        <c:v>207.44123026744245</c:v>
                      </c:pt>
                      <c:pt idx="22">
                        <c:v>211.95759072009278</c:v>
                      </c:pt>
                      <c:pt idx="23">
                        <c:v>216.5219594382645</c:v>
                      </c:pt>
                      <c:pt idx="24">
                        <c:v>221.08498643045527</c:v>
                      </c:pt>
                      <c:pt idx="25">
                        <c:v>225.69735550326197</c:v>
                      </c:pt>
                      <c:pt idx="26">
                        <c:v>230.31247822786872</c:v>
                      </c:pt>
                      <c:pt idx="27">
                        <c:v>235.0154500863697</c:v>
                      </c:pt>
                      <c:pt idx="28">
                        <c:v>239.68125849496863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Data_Compiled!$GG$1:$GG$2</c15:sqref>
                        </c15:formulaRef>
                      </c:ext>
                    </c:extLst>
                    <c:strCache>
                      <c:ptCount val="2"/>
                      <c:pt idx="0">
                        <c:v>Drop_06290</c:v>
                      </c:pt>
                      <c:pt idx="1">
                        <c:v>3mL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Data_Compiled!$GI$6:$GI$27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  <c:pt idx="21">
                        <c:v>1.4666666666666666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Data_Compiled!$GJ$6:$GJ$27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129.86191878727954</c:v>
                      </c:pt>
                      <c:pt idx="1">
                        <c:v>130.37577454645066</c:v>
                      </c:pt>
                      <c:pt idx="2">
                        <c:v>131.94204227299639</c:v>
                      </c:pt>
                      <c:pt idx="3">
                        <c:v>134.44117973601703</c:v>
                      </c:pt>
                      <c:pt idx="4">
                        <c:v>136.90591247570379</c:v>
                      </c:pt>
                      <c:pt idx="5">
                        <c:v>139.7495434620167</c:v>
                      </c:pt>
                      <c:pt idx="6">
                        <c:v>143.17454984269921</c:v>
                      </c:pt>
                      <c:pt idx="7">
                        <c:v>146.77522927176085</c:v>
                      </c:pt>
                      <c:pt idx="8">
                        <c:v>150.59396364836167</c:v>
                      </c:pt>
                      <c:pt idx="9">
                        <c:v>154.99223538341906</c:v>
                      </c:pt>
                      <c:pt idx="10">
                        <c:v>159.642910249387</c:v>
                      </c:pt>
                      <c:pt idx="11">
                        <c:v>164.42368033931626</c:v>
                      </c:pt>
                      <c:pt idx="12">
                        <c:v>169.51688172610278</c:v>
                      </c:pt>
                      <c:pt idx="13">
                        <c:v>174.65400632157068</c:v>
                      </c:pt>
                      <c:pt idx="14">
                        <c:v>180.18718301827323</c:v>
                      </c:pt>
                      <c:pt idx="15">
                        <c:v>185.80918942182538</c:v>
                      </c:pt>
                      <c:pt idx="16">
                        <c:v>191.33930901112251</c:v>
                      </c:pt>
                      <c:pt idx="17">
                        <c:v>197.13582371882967</c:v>
                      </c:pt>
                      <c:pt idx="18">
                        <c:v>202.9752672102222</c:v>
                      </c:pt>
                      <c:pt idx="19">
                        <c:v>208.94929455348665</c:v>
                      </c:pt>
                      <c:pt idx="20">
                        <c:v>215.09693286563834</c:v>
                      </c:pt>
                      <c:pt idx="21">
                        <c:v>221.11290050847231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Data_Compiled!$GQ$1:$GQ$2</c15:sqref>
                        </c15:formulaRef>
                      </c:ext>
                    </c:extLst>
                    <c:strCache>
                      <c:ptCount val="2"/>
                      <c:pt idx="0">
                        <c:v>Drop_06291</c:v>
                      </c:pt>
                      <c:pt idx="1">
                        <c:v>4mL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Data_Compiled!$GS$6:$GS$26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Data_Compiled!$GT$6:$GT$26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123.5339966281623</c:v>
                      </c:pt>
                      <c:pt idx="1">
                        <c:v>124.87679766306232</c:v>
                      </c:pt>
                      <c:pt idx="2">
                        <c:v>126.67325673846273</c:v>
                      </c:pt>
                      <c:pt idx="3">
                        <c:v>129.01297717870739</c:v>
                      </c:pt>
                      <c:pt idx="4">
                        <c:v>131.89851405283227</c:v>
                      </c:pt>
                      <c:pt idx="5">
                        <c:v>135.12375389676725</c:v>
                      </c:pt>
                      <c:pt idx="6">
                        <c:v>138.69391023625099</c:v>
                      </c:pt>
                      <c:pt idx="7">
                        <c:v>142.65565154969838</c:v>
                      </c:pt>
                      <c:pt idx="8">
                        <c:v>147.15383102159609</c:v>
                      </c:pt>
                      <c:pt idx="9">
                        <c:v>151.99496155287488</c:v>
                      </c:pt>
                      <c:pt idx="10">
                        <c:v>157.03356727093916</c:v>
                      </c:pt>
                      <c:pt idx="11">
                        <c:v>162.41352165441472</c:v>
                      </c:pt>
                      <c:pt idx="12">
                        <c:v>168.13352140327561</c:v>
                      </c:pt>
                      <c:pt idx="13">
                        <c:v>174.00270685239497</c:v>
                      </c:pt>
                      <c:pt idx="14">
                        <c:v>179.87037767142613</c:v>
                      </c:pt>
                      <c:pt idx="15">
                        <c:v>186.08386556880265</c:v>
                      </c:pt>
                      <c:pt idx="16">
                        <c:v>192.48781532930172</c:v>
                      </c:pt>
                      <c:pt idx="17">
                        <c:v>198.84565111680968</c:v>
                      </c:pt>
                      <c:pt idx="18">
                        <c:v>205.54836410297554</c:v>
                      </c:pt>
                      <c:pt idx="19">
                        <c:v>212.14916387469202</c:v>
                      </c:pt>
                      <c:pt idx="20">
                        <c:v>218.897774415393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Data_Compiled!$HA$1:$HA$2</c15:sqref>
                        </c15:formulaRef>
                      </c:ext>
                    </c:extLst>
                    <c:strCache>
                      <c:ptCount val="2"/>
                      <c:pt idx="0">
                        <c:v>Drop_06292</c:v>
                      </c:pt>
                      <c:pt idx="1">
                        <c:v>6mL 3.14deg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Data_Compiled!$HC$6:$HC$25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Data_Compiled!$HD$6:$HD$25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127.54118575521079</c:v>
                      </c:pt>
                      <c:pt idx="1">
                        <c:v>128.78086925422025</c:v>
                      </c:pt>
                      <c:pt idx="2">
                        <c:v>130.67942228816642</c:v>
                      </c:pt>
                      <c:pt idx="3">
                        <c:v>132.75826800679661</c:v>
                      </c:pt>
                      <c:pt idx="4">
                        <c:v>135.63341086144541</c:v>
                      </c:pt>
                      <c:pt idx="5">
                        <c:v>138.93372933183855</c:v>
                      </c:pt>
                      <c:pt idx="6">
                        <c:v>142.32172918989502</c:v>
                      </c:pt>
                      <c:pt idx="7">
                        <c:v>146.43088845845716</c:v>
                      </c:pt>
                      <c:pt idx="8">
                        <c:v>150.9190639800272</c:v>
                      </c:pt>
                      <c:pt idx="9">
                        <c:v>155.9578956856202</c:v>
                      </c:pt>
                      <c:pt idx="10">
                        <c:v>160.82707607134728</c:v>
                      </c:pt>
                      <c:pt idx="11">
                        <c:v>166.1224505250207</c:v>
                      </c:pt>
                      <c:pt idx="12">
                        <c:v>171.66899087467078</c:v>
                      </c:pt>
                      <c:pt idx="13">
                        <c:v>177.59859252127347</c:v>
                      </c:pt>
                      <c:pt idx="14">
                        <c:v>183.44208136539538</c:v>
                      </c:pt>
                      <c:pt idx="15">
                        <c:v>189.41309444117962</c:v>
                      </c:pt>
                      <c:pt idx="16">
                        <c:v>195.63861595002663</c:v>
                      </c:pt>
                      <c:pt idx="17">
                        <c:v>202.28672219533541</c:v>
                      </c:pt>
                      <c:pt idx="18">
                        <c:v>208.76867134149171</c:v>
                      </c:pt>
                      <c:pt idx="19">
                        <c:v>215.37479125668915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14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5000"/>
        <c:crosses val="autoZero"/>
        <c:crossBetween val="midCat"/>
      </c:valAx>
      <c:valAx>
        <c:axId val="411425000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4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454740717055"/>
          <c:y val="3.0003594615133043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6">
                  <c:v>1.4750000000000003</c:v>
                </c:pt>
                <c:pt idx="17">
                  <c:v>1.5583333333333333</c:v>
                </c:pt>
                <c:pt idx="18">
                  <c:v>1.6416666666666666</c:v>
                </c:pt>
                <c:pt idx="19">
                  <c:v>1.7250000000000003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Data_Compiled!$Q$6:$Q$32</c:f>
              <c:numCache>
                <c:formatCode>General</c:formatCode>
                <c:ptCount val="27"/>
                <c:pt idx="0">
                  <c:v>13.864295267316491</c:v>
                </c:pt>
                <c:pt idx="1">
                  <c:v>15.118979829255299</c:v>
                </c:pt>
                <c:pt idx="2">
                  <c:v>16.87833704932223</c:v>
                </c:pt>
                <c:pt idx="3">
                  <c:v>19.767127730500299</c:v>
                </c:pt>
                <c:pt idx="4">
                  <c:v>20.950902717470388</c:v>
                </c:pt>
                <c:pt idx="5">
                  <c:v>23.274909434205732</c:v>
                </c:pt>
                <c:pt idx="6">
                  <c:v>22.371568469970033</c:v>
                </c:pt>
                <c:pt idx="7">
                  <c:v>28.330883025162418</c:v>
                </c:pt>
                <c:pt idx="8">
                  <c:v>24.870013750284205</c:v>
                </c:pt>
                <c:pt idx="9">
                  <c:v>29.827681569882984</c:v>
                </c:pt>
                <c:pt idx="10">
                  <c:v>31.796158717268582</c:v>
                </c:pt>
                <c:pt idx="11">
                  <c:v>35.300131834683434</c:v>
                </c:pt>
                <c:pt idx="12">
                  <c:v>32.306638008277133</c:v>
                </c:pt>
                <c:pt idx="13">
                  <c:v>38.760107989320588</c:v>
                </c:pt>
                <c:pt idx="14">
                  <c:v>35.293896235310314</c:v>
                </c:pt>
                <c:pt idx="15">
                  <c:v>41.247047336144796</c:v>
                </c:pt>
                <c:pt idx="16">
                  <c:v>36.286965346390097</c:v>
                </c:pt>
                <c:pt idx="17">
                  <c:v>42.758373346352109</c:v>
                </c:pt>
                <c:pt idx="18">
                  <c:v>39.752794381502589</c:v>
                </c:pt>
                <c:pt idx="19">
                  <c:v>43.747812357407305</c:v>
                </c:pt>
                <c:pt idx="20">
                  <c:v>41.752289106997104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  <c:pt idx="18">
                  <c:v>1.6583333333333332</c:v>
                </c:pt>
                <c:pt idx="19">
                  <c:v>1.7416666666666669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Data_Compiled!$AC$6:$AC$25</c:f>
              <c:numCache>
                <c:formatCode>General</c:formatCode>
                <c:ptCount val="20"/>
                <c:pt idx="0">
                  <c:v>18.176935449295794</c:v>
                </c:pt>
                <c:pt idx="1">
                  <c:v>22.618758525942216</c:v>
                </c:pt>
                <c:pt idx="2">
                  <c:v>21.193049924419245</c:v>
                </c:pt>
                <c:pt idx="3">
                  <c:v>26.210287142479071</c:v>
                </c:pt>
                <c:pt idx="4">
                  <c:v>30.84438934289004</c:v>
                </c:pt>
                <c:pt idx="5">
                  <c:v>29.156845080871094</c:v>
                </c:pt>
                <c:pt idx="6">
                  <c:v>34.84341885036882</c:v>
                </c:pt>
                <c:pt idx="7">
                  <c:v>37.54136789106591</c:v>
                </c:pt>
                <c:pt idx="8">
                  <c:v>36.514839644332127</c:v>
                </c:pt>
                <c:pt idx="9">
                  <c:v>43.165769345127707</c:v>
                </c:pt>
                <c:pt idx="10">
                  <c:v>49.403048324523859</c:v>
                </c:pt>
                <c:pt idx="11">
                  <c:v>47.689118524155816</c:v>
                </c:pt>
                <c:pt idx="12">
                  <c:v>47.702146674206048</c:v>
                </c:pt>
                <c:pt idx="13">
                  <c:v>54.994666980958428</c:v>
                </c:pt>
                <c:pt idx="14">
                  <c:v>48.259607252136945</c:v>
                </c:pt>
                <c:pt idx="15">
                  <c:v>55.558427887885777</c:v>
                </c:pt>
                <c:pt idx="16">
                  <c:v>59.489029267282042</c:v>
                </c:pt>
                <c:pt idx="17">
                  <c:v>53.317850834856749</c:v>
                </c:pt>
                <c:pt idx="18">
                  <c:v>61.176033028024051</c:v>
                </c:pt>
                <c:pt idx="19">
                  <c:v>53.313843241629137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0.32499999999999996</c:v>
                </c:pt>
                <c:pt idx="1">
                  <c:v>0.40833333333333327</c:v>
                </c:pt>
                <c:pt idx="2">
                  <c:v>0.49166666666666664</c:v>
                </c:pt>
                <c:pt idx="3">
                  <c:v>0.57500000000000007</c:v>
                </c:pt>
                <c:pt idx="4">
                  <c:v>0.65833333333333333</c:v>
                </c:pt>
                <c:pt idx="5">
                  <c:v>0.7416666666666667</c:v>
                </c:pt>
                <c:pt idx="6">
                  <c:v>0.82499999999999984</c:v>
                </c:pt>
                <c:pt idx="7">
                  <c:v>0.90833333333333333</c:v>
                </c:pt>
                <c:pt idx="8">
                  <c:v>0.99166666666666659</c:v>
                </c:pt>
                <c:pt idx="9">
                  <c:v>1.075</c:v>
                </c:pt>
                <c:pt idx="10">
                  <c:v>1.1583333333333334</c:v>
                </c:pt>
                <c:pt idx="11">
                  <c:v>1.2416666666666667</c:v>
                </c:pt>
                <c:pt idx="12">
                  <c:v>1.325</c:v>
                </c:pt>
                <c:pt idx="13">
                  <c:v>1.4083333333333332</c:v>
                </c:pt>
                <c:pt idx="14">
                  <c:v>1.4916666666666665</c:v>
                </c:pt>
                <c:pt idx="15">
                  <c:v>1.575</c:v>
                </c:pt>
                <c:pt idx="16">
                  <c:v>1.6583333333333332</c:v>
                </c:pt>
                <c:pt idx="17">
                  <c:v>1.7416666666666669</c:v>
                </c:pt>
                <c:pt idx="18">
                  <c:v>1.825</c:v>
                </c:pt>
                <c:pt idx="19">
                  <c:v>1.9083333333333332</c:v>
                </c:pt>
              </c:numCache>
            </c:numRef>
          </c:xVal>
          <c:yVal>
            <c:numRef>
              <c:f>Data_Compiled!$AO$6:$AO$25</c:f>
              <c:numCache>
                <c:formatCode>General</c:formatCode>
                <c:ptCount val="20"/>
                <c:pt idx="0">
                  <c:v>15.387758401578825</c:v>
                </c:pt>
                <c:pt idx="1">
                  <c:v>14.256510373124915</c:v>
                </c:pt>
                <c:pt idx="2">
                  <c:v>17.809715198366113</c:v>
                </c:pt>
                <c:pt idx="3">
                  <c:v>19.746957275622883</c:v>
                </c:pt>
                <c:pt idx="4">
                  <c:v>23.71351984033074</c:v>
                </c:pt>
                <c:pt idx="5">
                  <c:v>23.719627715798186</c:v>
                </c:pt>
                <c:pt idx="6">
                  <c:v>27.172076716043637</c:v>
                </c:pt>
                <c:pt idx="7">
                  <c:v>28.659836270918984</c:v>
                </c:pt>
                <c:pt idx="8">
                  <c:v>29.64806096590976</c:v>
                </c:pt>
                <c:pt idx="9">
                  <c:v>28.14894563363368</c:v>
                </c:pt>
                <c:pt idx="10">
                  <c:v>33.602156690039266</c:v>
                </c:pt>
                <c:pt idx="11">
                  <c:v>33.099033357791569</c:v>
                </c:pt>
                <c:pt idx="12">
                  <c:v>34.090523261672551</c:v>
                </c:pt>
                <c:pt idx="13">
                  <c:v>32.610756994901919</c:v>
                </c:pt>
                <c:pt idx="14">
                  <c:v>37.051160785957244</c:v>
                </c:pt>
                <c:pt idx="15">
                  <c:v>37.550700561804597</c:v>
                </c:pt>
                <c:pt idx="16">
                  <c:v>34.586609811532234</c:v>
                </c:pt>
                <c:pt idx="17">
                  <c:v>38.045326751116725</c:v>
                </c:pt>
                <c:pt idx="18">
                  <c:v>39.025847334832562</c:v>
                </c:pt>
                <c:pt idx="19">
                  <c:v>38.046588185199809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  <c:pt idx="22">
                  <c:v>2</c:v>
                </c:pt>
              </c:numCache>
            </c:numRef>
          </c:xVal>
          <c:yVal>
            <c:numRef>
              <c:f>Data_Compiled!$BA$6:$BA$27</c:f>
              <c:numCache>
                <c:formatCode>General</c:formatCode>
                <c:ptCount val="22"/>
                <c:pt idx="0">
                  <c:v>37.897598453137071</c:v>
                </c:pt>
                <c:pt idx="1">
                  <c:v>47.578551956562059</c:v>
                </c:pt>
                <c:pt idx="2">
                  <c:v>52.26761420800154</c:v>
                </c:pt>
                <c:pt idx="3">
                  <c:v>56.191987562403533</c:v>
                </c:pt>
                <c:pt idx="4">
                  <c:v>60.268357808457466</c:v>
                </c:pt>
                <c:pt idx="5">
                  <c:v>65.430548784664069</c:v>
                </c:pt>
                <c:pt idx="6">
                  <c:v>66.577833332089909</c:v>
                </c:pt>
                <c:pt idx="7">
                  <c:v>69.500090328781368</c:v>
                </c:pt>
                <c:pt idx="8">
                  <c:v>65.358933638390255</c:v>
                </c:pt>
                <c:pt idx="9">
                  <c:v>69.072240404826942</c:v>
                </c:pt>
                <c:pt idx="10">
                  <c:v>67.793984502231694</c:v>
                </c:pt>
                <c:pt idx="11">
                  <c:v>67.677098885162252</c:v>
                </c:pt>
                <c:pt idx="12">
                  <c:v>65.982549708784575</c:v>
                </c:pt>
                <c:pt idx="13">
                  <c:v>67.129815835192062</c:v>
                </c:pt>
                <c:pt idx="14">
                  <c:v>65.543297975568805</c:v>
                </c:pt>
                <c:pt idx="15">
                  <c:v>64.262251021551663</c:v>
                </c:pt>
                <c:pt idx="16">
                  <c:v>66.050344694129763</c:v>
                </c:pt>
                <c:pt idx="17">
                  <c:v>63.830336097518568</c:v>
                </c:pt>
                <c:pt idx="18">
                  <c:v>64.956353356411967</c:v>
                </c:pt>
                <c:pt idx="19">
                  <c:v>63.063361202099372</c:v>
                </c:pt>
                <c:pt idx="20">
                  <c:v>64.763105712566301</c:v>
                </c:pt>
                <c:pt idx="21">
                  <c:v>60.669634565611375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</c:numCache>
            </c:numRef>
          </c:xVal>
          <c:yVal>
            <c:numRef>
              <c:f>Data_Compiled!$BM$6:$BM$28</c:f>
              <c:numCache>
                <c:formatCode>General</c:formatCode>
                <c:ptCount val="23"/>
                <c:pt idx="0">
                  <c:v>36.797934368024805</c:v>
                </c:pt>
                <c:pt idx="1">
                  <c:v>38.624401015346344</c:v>
                </c:pt>
                <c:pt idx="2">
                  <c:v>45.412444266136511</c:v>
                </c:pt>
                <c:pt idx="3">
                  <c:v>49.633321558856025</c:v>
                </c:pt>
                <c:pt idx="4">
                  <c:v>49.666765745758291</c:v>
                </c:pt>
                <c:pt idx="5">
                  <c:v>59.987969379533155</c:v>
                </c:pt>
                <c:pt idx="6">
                  <c:v>57.145878076496643</c:v>
                </c:pt>
                <c:pt idx="7">
                  <c:v>62.414538052134731</c:v>
                </c:pt>
                <c:pt idx="8">
                  <c:v>63.103074856349025</c:v>
                </c:pt>
                <c:pt idx="9">
                  <c:v>62.386161672380837</c:v>
                </c:pt>
                <c:pt idx="10">
                  <c:v>65.809367146876468</c:v>
                </c:pt>
                <c:pt idx="11">
                  <c:v>62.998235872475675</c:v>
                </c:pt>
                <c:pt idx="12">
                  <c:v>63.728483178004581</c:v>
                </c:pt>
                <c:pt idx="13">
                  <c:v>67.073371839222148</c:v>
                </c:pt>
                <c:pt idx="14">
                  <c:v>64.744338844516108</c:v>
                </c:pt>
                <c:pt idx="15">
                  <c:v>63.506695491744551</c:v>
                </c:pt>
                <c:pt idx="16">
                  <c:v>64.653705844494766</c:v>
                </c:pt>
                <c:pt idx="17">
                  <c:v>63.066607643647728</c:v>
                </c:pt>
                <c:pt idx="18">
                  <c:v>64.462152046223366</c:v>
                </c:pt>
                <c:pt idx="19">
                  <c:v>61.249265232748833</c:v>
                </c:pt>
                <c:pt idx="20">
                  <c:v>64.268213816250238</c:v>
                </c:pt>
                <c:pt idx="21">
                  <c:v>62.056068602898733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0.25833333333333336</c:v>
                </c:pt>
                <c:pt idx="1">
                  <c:v>0.34166666666666662</c:v>
                </c:pt>
                <c:pt idx="2">
                  <c:v>0.42500000000000004</c:v>
                </c:pt>
                <c:pt idx="3">
                  <c:v>0.5083333333333333</c:v>
                </c:pt>
                <c:pt idx="4">
                  <c:v>0.59166666666666667</c:v>
                </c:pt>
                <c:pt idx="5">
                  <c:v>0.67499999999999993</c:v>
                </c:pt>
                <c:pt idx="6">
                  <c:v>0.7583333333333333</c:v>
                </c:pt>
                <c:pt idx="7">
                  <c:v>0.84166666666666679</c:v>
                </c:pt>
                <c:pt idx="8">
                  <c:v>0.92499999999999993</c:v>
                </c:pt>
                <c:pt idx="9">
                  <c:v>1.0083333333333333</c:v>
                </c:pt>
                <c:pt idx="10">
                  <c:v>1.0916666666666668</c:v>
                </c:pt>
                <c:pt idx="11">
                  <c:v>1.175</c:v>
                </c:pt>
                <c:pt idx="12">
                  <c:v>1.2583333333333333</c:v>
                </c:pt>
                <c:pt idx="13">
                  <c:v>1.3416666666666668</c:v>
                </c:pt>
                <c:pt idx="14">
                  <c:v>1.425</c:v>
                </c:pt>
                <c:pt idx="15">
                  <c:v>1.5083333333333335</c:v>
                </c:pt>
              </c:numCache>
            </c:numRef>
          </c:xVal>
          <c:yVal>
            <c:numRef>
              <c:f>Data_Compiled!$BY$6:$BY$21</c:f>
              <c:numCache>
                <c:formatCode>General</c:formatCode>
                <c:ptCount val="16"/>
                <c:pt idx="0">
                  <c:v>51.364976695519843</c:v>
                </c:pt>
                <c:pt idx="1">
                  <c:v>55.360030438504722</c:v>
                </c:pt>
                <c:pt idx="2">
                  <c:v>62.255926206226007</c:v>
                </c:pt>
                <c:pt idx="3">
                  <c:v>63.347773871282897</c:v>
                </c:pt>
                <c:pt idx="4">
                  <c:v>74.839028269221345</c:v>
                </c:pt>
                <c:pt idx="5">
                  <c:v>78.74836226563329</c:v>
                </c:pt>
                <c:pt idx="6">
                  <c:v>76.729304511360709</c:v>
                </c:pt>
                <c:pt idx="7">
                  <c:v>82.129564024880167</c:v>
                </c:pt>
                <c:pt idx="8">
                  <c:v>83.374237645551219</c:v>
                </c:pt>
                <c:pt idx="9">
                  <c:v>84.112949521940848</c:v>
                </c:pt>
                <c:pt idx="10">
                  <c:v>86.572671117360485</c:v>
                </c:pt>
                <c:pt idx="11">
                  <c:v>82.78560754668635</c:v>
                </c:pt>
                <c:pt idx="12">
                  <c:v>87.499912637556434</c:v>
                </c:pt>
                <c:pt idx="13">
                  <c:v>84.115301168147951</c:v>
                </c:pt>
                <c:pt idx="14">
                  <c:v>83.943440725237309</c:v>
                </c:pt>
                <c:pt idx="15">
                  <c:v>90.765259984911481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</c:numCache>
            </c:numRef>
          </c:xVal>
          <c:yVal>
            <c:numRef>
              <c:f>Data_Compiled!$CK$6:$CK$20</c:f>
              <c:numCache>
                <c:formatCode>General</c:formatCode>
                <c:ptCount val="15"/>
                <c:pt idx="0">
                  <c:v>34.136793086086122</c:v>
                </c:pt>
                <c:pt idx="1">
                  <c:v>44.928043652724064</c:v>
                </c:pt>
                <c:pt idx="2">
                  <c:v>51.525575702725817</c:v>
                </c:pt>
                <c:pt idx="3">
                  <c:v>61.164865298554076</c:v>
                </c:pt>
                <c:pt idx="4">
                  <c:v>67.510197552815242</c:v>
                </c:pt>
                <c:pt idx="5">
                  <c:v>76.068968177300647</c:v>
                </c:pt>
                <c:pt idx="6">
                  <c:v>81.252215284722368</c:v>
                </c:pt>
                <c:pt idx="7">
                  <c:v>82.919304455340082</c:v>
                </c:pt>
                <c:pt idx="8">
                  <c:v>88.68536807115909</c:v>
                </c:pt>
                <c:pt idx="9">
                  <c:v>88.084569256650141</c:v>
                </c:pt>
                <c:pt idx="10">
                  <c:v>90.415009213107936</c:v>
                </c:pt>
                <c:pt idx="11">
                  <c:v>92.620323560875761</c:v>
                </c:pt>
                <c:pt idx="12">
                  <c:v>89.339389635285755</c:v>
                </c:pt>
                <c:pt idx="13">
                  <c:v>92.11606939647703</c:v>
                </c:pt>
                <c:pt idx="14">
                  <c:v>91.515401017624043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Data_Compiled!$CW$6:$CW$17</c:f>
              <c:numCache>
                <c:formatCode>General</c:formatCode>
                <c:ptCount val="12"/>
                <c:pt idx="0">
                  <c:v>39.531396190602429</c:v>
                </c:pt>
                <c:pt idx="1">
                  <c:v>53.233367538760561</c:v>
                </c:pt>
                <c:pt idx="2">
                  <c:v>63.40456730108248</c:v>
                </c:pt>
                <c:pt idx="3">
                  <c:v>75.415382196131105</c:v>
                </c:pt>
                <c:pt idx="4">
                  <c:v>85.325377653467868</c:v>
                </c:pt>
                <c:pt idx="5">
                  <c:v>93.694652863983862</c:v>
                </c:pt>
                <c:pt idx="6">
                  <c:v>97.954435510226133</c:v>
                </c:pt>
                <c:pt idx="7">
                  <c:v>102.08801637752967</c:v>
                </c:pt>
                <c:pt idx="8">
                  <c:v>104.78437264258874</c:v>
                </c:pt>
                <c:pt idx="9">
                  <c:v>108.86771766063301</c:v>
                </c:pt>
                <c:pt idx="10">
                  <c:v>110.46743447086975</c:v>
                </c:pt>
                <c:pt idx="11">
                  <c:v>110.51333772888691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Data_Compiled!$DI$6:$DI$17</c:f>
              <c:numCache>
                <c:formatCode>General</c:formatCode>
                <c:ptCount val="12"/>
                <c:pt idx="0">
                  <c:v>36.469161782657288</c:v>
                </c:pt>
                <c:pt idx="1">
                  <c:v>56.107871246125868</c:v>
                </c:pt>
                <c:pt idx="2">
                  <c:v>70.470761216319502</c:v>
                </c:pt>
                <c:pt idx="3">
                  <c:v>79.645741951382519</c:v>
                </c:pt>
                <c:pt idx="4">
                  <c:v>88.1229879058222</c:v>
                </c:pt>
                <c:pt idx="5">
                  <c:v>102.05971656751726</c:v>
                </c:pt>
                <c:pt idx="6">
                  <c:v>99.951929457504392</c:v>
                </c:pt>
                <c:pt idx="7">
                  <c:v>109.00248608168782</c:v>
                </c:pt>
                <c:pt idx="8">
                  <c:v>114.27145862269066</c:v>
                </c:pt>
                <c:pt idx="9">
                  <c:v>109.62333361440001</c:v>
                </c:pt>
                <c:pt idx="10">
                  <c:v>119.7114655306933</c:v>
                </c:pt>
                <c:pt idx="11">
                  <c:v>115.92122484816915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</c:numCache>
            </c:numRef>
          </c:xVal>
          <c:yVal>
            <c:numRef>
              <c:f>Data_Compiled!$FE$6:$FE$21</c:f>
              <c:numCache>
                <c:formatCode>General</c:formatCode>
                <c:ptCount val="16"/>
                <c:pt idx="0">
                  <c:v>43.763023245674553</c:v>
                </c:pt>
                <c:pt idx="1">
                  <c:v>48.132080098670954</c:v>
                </c:pt>
                <c:pt idx="2">
                  <c:v>56.704224742399703</c:v>
                </c:pt>
                <c:pt idx="3">
                  <c:v>68.073006650483705</c:v>
                </c:pt>
                <c:pt idx="4">
                  <c:v>72.671426699502007</c:v>
                </c:pt>
                <c:pt idx="5">
                  <c:v>82.795609824563272</c:v>
                </c:pt>
                <c:pt idx="6">
                  <c:v>84.576923197922909</c:v>
                </c:pt>
                <c:pt idx="7">
                  <c:v>80.599149544399793</c:v>
                </c:pt>
                <c:pt idx="8">
                  <c:v>89.122178737145717</c:v>
                </c:pt>
                <c:pt idx="9">
                  <c:v>89.729219404904782</c:v>
                </c:pt>
                <c:pt idx="10">
                  <c:v>89.617825326576593</c:v>
                </c:pt>
                <c:pt idx="11">
                  <c:v>95.546012200769781</c:v>
                </c:pt>
                <c:pt idx="12">
                  <c:v>90.220097333982466</c:v>
                </c:pt>
                <c:pt idx="13">
                  <c:v>94.864818166722273</c:v>
                </c:pt>
                <c:pt idx="14">
                  <c:v>90.635807451890372</c:v>
                </c:pt>
                <c:pt idx="15">
                  <c:v>92.571805582271139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Data_Compiled!$FP$6:$FP$19</c:f>
              <c:numCache>
                <c:formatCode>General</c:formatCode>
                <c:ptCount val="14"/>
                <c:pt idx="0">
                  <c:v>30.986189605382492</c:v>
                </c:pt>
                <c:pt idx="1">
                  <c:v>45.197216262063229</c:v>
                </c:pt>
                <c:pt idx="2">
                  <c:v>57.936510544650318</c:v>
                </c:pt>
                <c:pt idx="3">
                  <c:v>69.76128199014498</c:v>
                </c:pt>
                <c:pt idx="4">
                  <c:v>79.543776058965449</c:v>
                </c:pt>
                <c:pt idx="5">
                  <c:v>85.692865218528297</c:v>
                </c:pt>
                <c:pt idx="6">
                  <c:v>91.893094344648446</c:v>
                </c:pt>
                <c:pt idx="7">
                  <c:v>100.37565332158847</c:v>
                </c:pt>
                <c:pt idx="8">
                  <c:v>106.85102580388285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114.95007347751724</c:v>
                </c:pt>
                <c:pt idx="12">
                  <c:v>118.48442520417865</c:v>
                </c:pt>
                <c:pt idx="13">
                  <c:v>119.74872203498026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Data_Compiled!$GA$6:$GA$32</c:f>
              <c:numCache>
                <c:formatCode>General</c:formatCode>
                <c:ptCount val="27"/>
                <c:pt idx="0">
                  <c:v>14.806351133024474</c:v>
                </c:pt>
                <c:pt idx="1">
                  <c:v>20.569543370800574</c:v>
                </c:pt>
                <c:pt idx="2">
                  <c:v>23.839150101636623</c:v>
                </c:pt>
                <c:pt idx="3">
                  <c:v>28.22569299497524</c:v>
                </c:pt>
                <c:pt idx="4">
                  <c:v>30.582617139760224</c:v>
                </c:pt>
                <c:pt idx="5">
                  <c:v>33.037201355037375</c:v>
                </c:pt>
                <c:pt idx="6">
                  <c:v>36.362444800704814</c:v>
                </c:pt>
                <c:pt idx="7">
                  <c:v>38.564649841170471</c:v>
                </c:pt>
                <c:pt idx="8">
                  <c:v>42.536890775978485</c:v>
                </c:pt>
                <c:pt idx="9">
                  <c:v>45.749497008748541</c:v>
                </c:pt>
                <c:pt idx="10">
                  <c:v>48.655963712803441</c:v>
                </c:pt>
                <c:pt idx="11">
                  <c:v>51.922079689188124</c:v>
                </c:pt>
                <c:pt idx="12">
                  <c:v>54.762160173868693</c:v>
                </c:pt>
                <c:pt idx="13">
                  <c:v>56.895676526598905</c:v>
                </c:pt>
                <c:pt idx="14">
                  <c:v>58.722697068373591</c:v>
                </c:pt>
                <c:pt idx="15">
                  <c:v>60.88300451552152</c:v>
                </c:pt>
                <c:pt idx="16">
                  <c:v>62.632054293289002</c:v>
                </c:pt>
                <c:pt idx="17">
                  <c:v>63.372477884358261</c:v>
                </c:pt>
                <c:pt idx="18">
                  <c:v>64.514634315963818</c:v>
                </c:pt>
                <c:pt idx="19">
                  <c:v>65.215211843153625</c:v>
                </c:pt>
                <c:pt idx="20">
                  <c:v>66.29528953401605</c:v>
                </c:pt>
                <c:pt idx="21">
                  <c:v>68.105468781165413</c:v>
                </c:pt>
                <c:pt idx="22">
                  <c:v>68.455467827718593</c:v>
                </c:pt>
                <c:pt idx="23">
                  <c:v>68.815470487480937</c:v>
                </c:pt>
                <c:pt idx="24">
                  <c:v>69.206188480600886</c:v>
                </c:pt>
                <c:pt idx="25">
                  <c:v>69.885709373307932</c:v>
                </c:pt>
                <c:pt idx="26">
                  <c:v>70.265852003249321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Data_Compiled!$GK$6:$GK$25</c:f>
              <c:numCache>
                <c:formatCode>General</c:formatCode>
                <c:ptCount val="20"/>
                <c:pt idx="0">
                  <c:v>15.6009261428764</c:v>
                </c:pt>
                <c:pt idx="1">
                  <c:v>30.490538921747827</c:v>
                </c:pt>
                <c:pt idx="2">
                  <c:v>37.229026520305489</c:v>
                </c:pt>
                <c:pt idx="3">
                  <c:v>39.812727944997526</c:v>
                </c:pt>
                <c:pt idx="4">
                  <c:v>47.014780252465648</c:v>
                </c:pt>
                <c:pt idx="5">
                  <c:v>52.692643573081092</c:v>
                </c:pt>
                <c:pt idx="6">
                  <c:v>55.64560354246845</c:v>
                </c:pt>
                <c:pt idx="7">
                  <c:v>61.627545837436571</c:v>
                </c:pt>
                <c:pt idx="8">
                  <c:v>67.867099507690028</c:v>
                </c:pt>
                <c:pt idx="9">
                  <c:v>70.735837169229058</c:v>
                </c:pt>
                <c:pt idx="10">
                  <c:v>74.054786075368312</c:v>
                </c:pt>
                <c:pt idx="11">
                  <c:v>76.727444866908058</c:v>
                </c:pt>
                <c:pt idx="12">
                  <c:v>80.027259691278388</c:v>
                </c:pt>
                <c:pt idx="13">
                  <c:v>83.663873251910289</c:v>
                </c:pt>
                <c:pt idx="14">
                  <c:v>83.640944946369601</c:v>
                </c:pt>
                <c:pt idx="15">
                  <c:v>84.949757227532189</c:v>
                </c:pt>
                <c:pt idx="16">
                  <c:v>87.26968649324769</c:v>
                </c:pt>
                <c:pt idx="17">
                  <c:v>88.601031259927382</c:v>
                </c:pt>
                <c:pt idx="18">
                  <c:v>90.912492415621045</c:v>
                </c:pt>
                <c:pt idx="19">
                  <c:v>91.22704466239243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Data_Compiled!$GU$6:$GU$24</c:f>
              <c:numCache>
                <c:formatCode>General</c:formatCode>
                <c:ptCount val="19"/>
                <c:pt idx="0">
                  <c:v>23.544450827253197</c:v>
                </c:pt>
                <c:pt idx="1">
                  <c:v>31.021346367338012</c:v>
                </c:pt>
                <c:pt idx="2">
                  <c:v>39.189429857771579</c:v>
                </c:pt>
                <c:pt idx="3">
                  <c:v>45.83082538544901</c:v>
                </c:pt>
                <c:pt idx="4">
                  <c:v>50.965471375640369</c:v>
                </c:pt>
                <c:pt idx="5">
                  <c:v>56.489232396983397</c:v>
                </c:pt>
                <c:pt idx="6">
                  <c:v>63.4494058900883</c:v>
                </c:pt>
                <c:pt idx="7">
                  <c:v>70.044825023823819</c:v>
                </c:pt>
                <c:pt idx="8">
                  <c:v>74.098021870073026</c:v>
                </c:pt>
                <c:pt idx="9">
                  <c:v>78.139200761548807</c:v>
                </c:pt>
                <c:pt idx="10">
                  <c:v>83.249655992523316</c:v>
                </c:pt>
                <c:pt idx="11">
                  <c:v>86.918888984851762</c:v>
                </c:pt>
                <c:pt idx="12">
                  <c:v>88.026422011128901</c:v>
                </c:pt>
                <c:pt idx="13">
                  <c:v>90.608690373057655</c:v>
                </c:pt>
                <c:pt idx="14">
                  <c:v>94.630782434067001</c:v>
                </c:pt>
                <c:pt idx="15">
                  <c:v>95.71339161005271</c:v>
                </c:pt>
                <c:pt idx="16">
                  <c:v>97.954115802553645</c:v>
                </c:pt>
                <c:pt idx="17">
                  <c:v>99.776345684117615</c:v>
                </c:pt>
                <c:pt idx="18">
                  <c:v>100.12057734313099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Data_Compiled!$HE$6:$HE$23</c:f>
              <c:numCache>
                <c:formatCode>General</c:formatCode>
                <c:ptCount val="18"/>
                <c:pt idx="0">
                  <c:v>23.536773997167227</c:v>
                </c:pt>
                <c:pt idx="1">
                  <c:v>29.830490644322722</c:v>
                </c:pt>
                <c:pt idx="2">
                  <c:v>37.154914299592441</c:v>
                </c:pt>
                <c:pt idx="3">
                  <c:v>46.315959937814533</c:v>
                </c:pt>
                <c:pt idx="4">
                  <c:v>50.162387463372077</c:v>
                </c:pt>
                <c:pt idx="5">
                  <c:v>56.228693449639579</c:v>
                </c:pt>
                <c:pt idx="6">
                  <c:v>64.480010925991365</c:v>
                </c:pt>
                <c:pt idx="7">
                  <c:v>71.452554203722812</c:v>
                </c:pt>
                <c:pt idx="8">
                  <c:v>74.310090684900572</c:v>
                </c:pt>
                <c:pt idx="9">
                  <c:v>76.234161295503725</c:v>
                </c:pt>
                <c:pt idx="10">
                  <c:v>81.314361024926242</c:v>
                </c:pt>
                <c:pt idx="11">
                  <c:v>86.07106497189578</c:v>
                </c:pt>
                <c:pt idx="12">
                  <c:v>88.298178680434503</c:v>
                </c:pt>
                <c:pt idx="13">
                  <c:v>88.608764399296135</c:v>
                </c:pt>
                <c:pt idx="14">
                  <c:v>91.474009384734401</c:v>
                </c:pt>
                <c:pt idx="15">
                  <c:v>96.552208156168462</c:v>
                </c:pt>
                <c:pt idx="16">
                  <c:v>98.475415435988111</c:v>
                </c:pt>
                <c:pt idx="17">
                  <c:v>98.160517960153044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3824"/>
        <c:axId val="411423432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Data_Compiled!$DT$6:$DT$27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0.125</c:v>
                      </c:pt>
                      <c:pt idx="1">
                        <c:v>0.20833333333333334</c:v>
                      </c:pt>
                      <c:pt idx="2">
                        <c:v>0.29166666666666663</c:v>
                      </c:pt>
                      <c:pt idx="3">
                        <c:v>0.375</c:v>
                      </c:pt>
                      <c:pt idx="4">
                        <c:v>0.45833333333333326</c:v>
                      </c:pt>
                      <c:pt idx="5">
                        <c:v>0.54166666666666663</c:v>
                      </c:pt>
                      <c:pt idx="6">
                        <c:v>0.625</c:v>
                      </c:pt>
                      <c:pt idx="7">
                        <c:v>0.70833333333333337</c:v>
                      </c:pt>
                      <c:pt idx="8">
                        <c:v>0.79166666666666652</c:v>
                      </c:pt>
                      <c:pt idx="9">
                        <c:v>0.875</c:v>
                      </c:pt>
                      <c:pt idx="10">
                        <c:v>0.95833333333333337</c:v>
                      </c:pt>
                      <c:pt idx="11">
                        <c:v>1.0416666666666665</c:v>
                      </c:pt>
                      <c:pt idx="12">
                        <c:v>1.125</c:v>
                      </c:pt>
                      <c:pt idx="13">
                        <c:v>1.2083333333333333</c:v>
                      </c:pt>
                      <c:pt idx="14">
                        <c:v>1.2916666666666665</c:v>
                      </c:pt>
                      <c:pt idx="15">
                        <c:v>1.375</c:v>
                      </c:pt>
                      <c:pt idx="16">
                        <c:v>1.4583333333333333</c:v>
                      </c:pt>
                      <c:pt idx="17">
                        <c:v>1.5416666666666667</c:v>
                      </c:pt>
                      <c:pt idx="18">
                        <c:v>1.625</c:v>
                      </c:pt>
                      <c:pt idx="19">
                        <c:v>1.7083333333333333</c:v>
                      </c:pt>
                      <c:pt idx="20">
                        <c:v>1.7916666666666667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Data_Compiled!$DU$6:$DU$26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42.093414914511385</c:v>
                      </c:pt>
                      <c:pt idx="1">
                        <c:v>47.079279642818754</c:v>
                      </c:pt>
                      <c:pt idx="2">
                        <c:v>46.441462073811756</c:v>
                      </c:pt>
                      <c:pt idx="3">
                        <c:v>59.137314149661009</c:v>
                      </c:pt>
                      <c:pt idx="4">
                        <c:v>72.736229003246848</c:v>
                      </c:pt>
                      <c:pt idx="5">
                        <c:v>77.203259103331078</c:v>
                      </c:pt>
                      <c:pt idx="6">
                        <c:v>94.506708106526233</c:v>
                      </c:pt>
                      <c:pt idx="7">
                        <c:v>97.433282419035862</c:v>
                      </c:pt>
                      <c:pt idx="8">
                        <c:v>113.85425078492341</c:v>
                      </c:pt>
                      <c:pt idx="9">
                        <c:v>110.89661382730408</c:v>
                      </c:pt>
                      <c:pt idx="10">
                        <c:v>116.9458748549565</c:v>
                      </c:pt>
                      <c:pt idx="11">
                        <c:v>125.82387004035297</c:v>
                      </c:pt>
                      <c:pt idx="12">
                        <c:v>120.00286164785439</c:v>
                      </c:pt>
                      <c:pt idx="13">
                        <c:v>124.35960947805108</c:v>
                      </c:pt>
                      <c:pt idx="14">
                        <c:v>128.16547448762515</c:v>
                      </c:pt>
                      <c:pt idx="15">
                        <c:v>122.89681024081335</c:v>
                      </c:pt>
                      <c:pt idx="16">
                        <c:v>122.21521938046659</c:v>
                      </c:pt>
                      <c:pt idx="17">
                        <c:v>123.51357359311089</c:v>
                      </c:pt>
                      <c:pt idx="18">
                        <c:v>126.70160918083695</c:v>
                      </c:pt>
                      <c:pt idx="19">
                        <c:v>122.99591449594483</c:v>
                      </c:pt>
                      <c:pt idx="20">
                        <c:v>123.57848949919628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Data_Compiled!$EF$6:$EF$25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0.15833333333333333</c:v>
                      </c:pt>
                      <c:pt idx="1">
                        <c:v>0.2416666666666667</c:v>
                      </c:pt>
                      <c:pt idx="2">
                        <c:v>0.32500000000000001</c:v>
                      </c:pt>
                      <c:pt idx="3">
                        <c:v>0.40833333333333327</c:v>
                      </c:pt>
                      <c:pt idx="4">
                        <c:v>0.49166666666666664</c:v>
                      </c:pt>
                      <c:pt idx="5">
                        <c:v>0.57500000000000007</c:v>
                      </c:pt>
                      <c:pt idx="6">
                        <c:v>0.65833333333333333</c:v>
                      </c:pt>
                      <c:pt idx="7">
                        <c:v>0.7416666666666667</c:v>
                      </c:pt>
                      <c:pt idx="8">
                        <c:v>0.82500000000000018</c:v>
                      </c:pt>
                      <c:pt idx="9">
                        <c:v>0.90833333333333333</c:v>
                      </c:pt>
                      <c:pt idx="10">
                        <c:v>0.9916666666666667</c:v>
                      </c:pt>
                      <c:pt idx="11">
                        <c:v>1.075</c:v>
                      </c:pt>
                      <c:pt idx="12">
                        <c:v>1.1583333333333334</c:v>
                      </c:pt>
                      <c:pt idx="13">
                        <c:v>1.2416666666666667</c:v>
                      </c:pt>
                      <c:pt idx="14">
                        <c:v>1.3250000000000002</c:v>
                      </c:pt>
                      <c:pt idx="15">
                        <c:v>1.4083333333333334</c:v>
                      </c:pt>
                      <c:pt idx="16">
                        <c:v>1.4916666666666669</c:v>
                      </c:pt>
                      <c:pt idx="17">
                        <c:v>1.5750000000000002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Data_Compiled!$EG$6:$EG$24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52.553358307711953</c:v>
                      </c:pt>
                      <c:pt idx="1">
                        <c:v>65.639339967168112</c:v>
                      </c:pt>
                      <c:pt idx="2">
                        <c:v>76.810232503781123</c:v>
                      </c:pt>
                      <c:pt idx="3">
                        <c:v>106.83138342577165</c:v>
                      </c:pt>
                      <c:pt idx="4">
                        <c:v>100.67694737553593</c:v>
                      </c:pt>
                      <c:pt idx="5">
                        <c:v>127.72567766638866</c:v>
                      </c:pt>
                      <c:pt idx="6">
                        <c:v>116.40707323876148</c:v>
                      </c:pt>
                      <c:pt idx="7">
                        <c:v>139.6458166756978</c:v>
                      </c:pt>
                      <c:pt idx="8">
                        <c:v>133.61623920194273</c:v>
                      </c:pt>
                      <c:pt idx="9">
                        <c:v>132.87187148708512</c:v>
                      </c:pt>
                      <c:pt idx="10">
                        <c:v>142.65965251597001</c:v>
                      </c:pt>
                      <c:pt idx="11">
                        <c:v>144.08253916555699</c:v>
                      </c:pt>
                      <c:pt idx="12">
                        <c:v>136.63119347842883</c:v>
                      </c:pt>
                      <c:pt idx="13">
                        <c:v>135.95370534297058</c:v>
                      </c:pt>
                      <c:pt idx="14">
                        <c:v>137.27550606574607</c:v>
                      </c:pt>
                      <c:pt idx="15">
                        <c:v>141.03701410873293</c:v>
                      </c:pt>
                      <c:pt idx="16">
                        <c:v>139.61213335591444</c:v>
                      </c:pt>
                      <c:pt idx="17">
                        <c:v>139.51635558995531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Data_Compiled!$ER$6:$ER$25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0.14166666666666669</c:v>
                      </c:pt>
                      <c:pt idx="1">
                        <c:v>0.22500000000000001</c:v>
                      </c:pt>
                      <c:pt idx="2">
                        <c:v>0.30833333333333335</c:v>
                      </c:pt>
                      <c:pt idx="3">
                        <c:v>0.39166666666666661</c:v>
                      </c:pt>
                      <c:pt idx="4">
                        <c:v>0.47500000000000003</c:v>
                      </c:pt>
                      <c:pt idx="5">
                        <c:v>0.55833333333333346</c:v>
                      </c:pt>
                      <c:pt idx="6">
                        <c:v>0.64166666666666661</c:v>
                      </c:pt>
                      <c:pt idx="7">
                        <c:v>0.72499999999999998</c:v>
                      </c:pt>
                      <c:pt idx="8">
                        <c:v>0.80833333333333313</c:v>
                      </c:pt>
                      <c:pt idx="9">
                        <c:v>0.89166666666666661</c:v>
                      </c:pt>
                      <c:pt idx="10">
                        <c:v>0.97500000000000009</c:v>
                      </c:pt>
                      <c:pt idx="11">
                        <c:v>1.0583333333333333</c:v>
                      </c:pt>
                      <c:pt idx="12">
                        <c:v>1.1416666666666668</c:v>
                      </c:pt>
                      <c:pt idx="13">
                        <c:v>1.2250000000000001</c:v>
                      </c:pt>
                      <c:pt idx="14">
                        <c:v>1.3083333333333333</c:v>
                      </c:pt>
                      <c:pt idx="15">
                        <c:v>1.3916666666666666</c:v>
                      </c:pt>
                      <c:pt idx="17">
                        <c:v>1.4583333333333333</c:v>
                      </c:pt>
                      <c:pt idx="18">
                        <c:v>1.5416666666666667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Data_Compiled!$ES$6:$ES$24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52.423132717450123</c:v>
                      </c:pt>
                      <c:pt idx="1">
                        <c:v>62.033310467447862</c:v>
                      </c:pt>
                      <c:pt idx="2">
                        <c:v>82.424049858250058</c:v>
                      </c:pt>
                      <c:pt idx="3">
                        <c:v>98.696157704010162</c:v>
                      </c:pt>
                      <c:pt idx="4">
                        <c:v>109.97115655039751</c:v>
                      </c:pt>
                      <c:pt idx="5">
                        <c:v>119.77275957623674</c:v>
                      </c:pt>
                      <c:pt idx="6">
                        <c:v>124.88356771869906</c:v>
                      </c:pt>
                      <c:pt idx="7">
                        <c:v>133.27903783428656</c:v>
                      </c:pt>
                      <c:pt idx="8">
                        <c:v>136.14828695283524</c:v>
                      </c:pt>
                      <c:pt idx="9">
                        <c:v>136.1786527809432</c:v>
                      </c:pt>
                      <c:pt idx="10">
                        <c:v>140.06728351942115</c:v>
                      </c:pt>
                      <c:pt idx="11">
                        <c:v>140.59797471172212</c:v>
                      </c:pt>
                      <c:pt idx="12">
                        <c:v>143.77297202545708</c:v>
                      </c:pt>
                      <c:pt idx="13">
                        <c:v>139.91287818262046</c:v>
                      </c:pt>
                      <c:pt idx="14">
                        <c:v>138.41906797253853</c:v>
                      </c:pt>
                      <c:pt idx="15">
                        <c:v>137.61086891585524</c:v>
                      </c:pt>
                      <c:pt idx="17">
                        <c:v>141.59566827620199</c:v>
                      </c:pt>
                      <c:pt idx="18">
                        <c:v>134.62011068660172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11423824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3432"/>
        <c:crosses val="autoZero"/>
        <c:crossBetween val="midCat"/>
      </c:valAx>
      <c:valAx>
        <c:axId val="411423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layout>
            <c:manualLayout>
              <c:xMode val="edge"/>
              <c:yMode val="edge"/>
              <c:x val="2.18773949323448E-2"/>
              <c:y val="0.3656483275101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3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9505950501404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Data_Compiled!$S$6:$S$24</c:f>
              <c:numCache>
                <c:formatCode>General</c:formatCode>
                <c:ptCount val="19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  <c:pt idx="10">
                  <c:v>1.0583333333333333</c:v>
                </c:pt>
                <c:pt idx="11">
                  <c:v>1.1416666666666668</c:v>
                </c:pt>
                <c:pt idx="12">
                  <c:v>1.2250000000000001</c:v>
                </c:pt>
                <c:pt idx="13">
                  <c:v>1.3083333333333333</c:v>
                </c:pt>
                <c:pt idx="14">
                  <c:v>1.3916666666666666</c:v>
                </c:pt>
                <c:pt idx="15">
                  <c:v>1.4750000000000003</c:v>
                </c:pt>
                <c:pt idx="16">
                  <c:v>1.5583333333333333</c:v>
                </c:pt>
                <c:pt idx="17">
                  <c:v>1.6416666666666666</c:v>
                </c:pt>
                <c:pt idx="18">
                  <c:v>1.7250000000000003</c:v>
                </c:pt>
              </c:numCache>
            </c:numRef>
          </c:xVal>
          <c:yVal>
            <c:numRef>
              <c:f>Data_Compiled!$T$6:$T$24</c:f>
              <c:numCache>
                <c:formatCode>General</c:formatCode>
                <c:ptCount val="19"/>
                <c:pt idx="0">
                  <c:v>18.084250692034434</c:v>
                </c:pt>
                <c:pt idx="1">
                  <c:v>27.888887407470012</c:v>
                </c:pt>
                <c:pt idx="2">
                  <c:v>24.435394008888945</c:v>
                </c:pt>
                <c:pt idx="3">
                  <c:v>21.046690222232574</c:v>
                </c:pt>
                <c:pt idx="4">
                  <c:v>8.523994514997872</c:v>
                </c:pt>
                <c:pt idx="5">
                  <c:v>30.335841545740145</c:v>
                </c:pt>
                <c:pt idx="6">
                  <c:v>14.990671681885045</c:v>
                </c:pt>
                <c:pt idx="7">
                  <c:v>8.9807912683233955</c:v>
                </c:pt>
                <c:pt idx="8">
                  <c:v>41.556869801906196</c:v>
                </c:pt>
                <c:pt idx="9">
                  <c:v>32.834701588802687</c:v>
                </c:pt>
                <c:pt idx="10">
                  <c:v>3.062875746051303</c:v>
                </c:pt>
                <c:pt idx="11">
                  <c:v>20.759856927822913</c:v>
                </c:pt>
                <c:pt idx="12">
                  <c:v>17.923549362199097</c:v>
                </c:pt>
                <c:pt idx="13">
                  <c:v>14.921636080945261</c:v>
                </c:pt>
                <c:pt idx="14">
                  <c:v>5.9584146664786921</c:v>
                </c:pt>
                <c:pt idx="15">
                  <c:v>9.0679560612438728</c:v>
                </c:pt>
                <c:pt idx="16">
                  <c:v>20.794974210674997</c:v>
                </c:pt>
                <c:pt idx="17">
                  <c:v>5.9366340663311696</c:v>
                </c:pt>
                <c:pt idx="18">
                  <c:v>11.996968352967082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Data_Compiled!$AE$6:$AE$24</c:f>
              <c:numCache>
                <c:formatCode>General</c:formatCode>
                <c:ptCount val="19"/>
                <c:pt idx="0">
                  <c:v>0.2416666666666667</c:v>
                </c:pt>
                <c:pt idx="1">
                  <c:v>0.32500000000000001</c:v>
                </c:pt>
                <c:pt idx="2">
                  <c:v>0.40833333333333327</c:v>
                </c:pt>
                <c:pt idx="3">
                  <c:v>0.49166666666666664</c:v>
                </c:pt>
                <c:pt idx="4">
                  <c:v>0.57500000000000007</c:v>
                </c:pt>
                <c:pt idx="5">
                  <c:v>0.65833333333333333</c:v>
                </c:pt>
                <c:pt idx="6">
                  <c:v>0.7416666666666667</c:v>
                </c:pt>
                <c:pt idx="7">
                  <c:v>0.82500000000000018</c:v>
                </c:pt>
                <c:pt idx="8">
                  <c:v>0.90833333333333333</c:v>
                </c:pt>
                <c:pt idx="9">
                  <c:v>0.9916666666666667</c:v>
                </c:pt>
                <c:pt idx="10">
                  <c:v>1.075</c:v>
                </c:pt>
                <c:pt idx="11">
                  <c:v>1.1583333333333334</c:v>
                </c:pt>
                <c:pt idx="12">
                  <c:v>1.2416666666666667</c:v>
                </c:pt>
                <c:pt idx="13">
                  <c:v>1.3250000000000002</c:v>
                </c:pt>
                <c:pt idx="14">
                  <c:v>1.4083333333333334</c:v>
                </c:pt>
                <c:pt idx="15">
                  <c:v>1.4916666666666669</c:v>
                </c:pt>
                <c:pt idx="16">
                  <c:v>1.5750000000000002</c:v>
                </c:pt>
                <c:pt idx="17">
                  <c:v>1.6583333333333332</c:v>
                </c:pt>
                <c:pt idx="18">
                  <c:v>1.7416666666666669</c:v>
                </c:pt>
              </c:numCache>
            </c:numRef>
          </c:xVal>
          <c:yVal>
            <c:numRef>
              <c:f>Data_Compiled!$AF$6:$AF$23</c:f>
              <c:numCache>
                <c:formatCode>General</c:formatCode>
                <c:ptCount val="18"/>
                <c:pt idx="0">
                  <c:v>18.096686850740706</c:v>
                </c:pt>
                <c:pt idx="1">
                  <c:v>21.549171699221144</c:v>
                </c:pt>
                <c:pt idx="2">
                  <c:v>57.908036510824779</c:v>
                </c:pt>
                <c:pt idx="3">
                  <c:v>17.679347630352119</c:v>
                </c:pt>
                <c:pt idx="4">
                  <c:v>23.994177044872682</c:v>
                </c:pt>
                <c:pt idx="5">
                  <c:v>50.307136861168914</c:v>
                </c:pt>
                <c:pt idx="6">
                  <c:v>10.028524763779831</c:v>
                </c:pt>
                <c:pt idx="7">
                  <c:v>33.746408724370788</c:v>
                </c:pt>
                <c:pt idx="8">
                  <c:v>77.329252081150457</c:v>
                </c:pt>
                <c:pt idx="9">
                  <c:v>27.140095074168663</c:v>
                </c:pt>
                <c:pt idx="10">
                  <c:v>-10.205409901906856</c:v>
                </c:pt>
                <c:pt idx="11">
                  <c:v>43.833290740815649</c:v>
                </c:pt>
                <c:pt idx="12">
                  <c:v>3.3447634675853792</c:v>
                </c:pt>
                <c:pt idx="13">
                  <c:v>3.3825654415640956</c:v>
                </c:pt>
                <c:pt idx="14">
                  <c:v>67.376532090870555</c:v>
                </c:pt>
                <c:pt idx="15">
                  <c:v>-13.443462318174165</c:v>
                </c:pt>
                <c:pt idx="16">
                  <c:v>10.122022564452076</c:v>
                </c:pt>
                <c:pt idx="17">
                  <c:v>-2.4045559365674752E-2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Data_Compiled!$AQ$6:$AQ$23</c:f>
              <c:numCache>
                <c:formatCode>General</c:formatCode>
                <c:ptCount val="18"/>
                <c:pt idx="0">
                  <c:v>0.40833333333333327</c:v>
                </c:pt>
                <c:pt idx="1">
                  <c:v>0.49166666666666664</c:v>
                </c:pt>
                <c:pt idx="2">
                  <c:v>0.57500000000000007</c:v>
                </c:pt>
                <c:pt idx="3">
                  <c:v>0.65833333333333333</c:v>
                </c:pt>
                <c:pt idx="4">
                  <c:v>0.7416666666666667</c:v>
                </c:pt>
                <c:pt idx="5">
                  <c:v>0.82499999999999984</c:v>
                </c:pt>
                <c:pt idx="6">
                  <c:v>0.90833333333333333</c:v>
                </c:pt>
                <c:pt idx="7">
                  <c:v>0.99166666666666659</c:v>
                </c:pt>
                <c:pt idx="8">
                  <c:v>1.075</c:v>
                </c:pt>
                <c:pt idx="9">
                  <c:v>1.1583333333333334</c:v>
                </c:pt>
                <c:pt idx="10">
                  <c:v>1.2416666666666667</c:v>
                </c:pt>
                <c:pt idx="11">
                  <c:v>1.325</c:v>
                </c:pt>
                <c:pt idx="12">
                  <c:v>1.4083333333333332</c:v>
                </c:pt>
                <c:pt idx="13">
                  <c:v>1.4916666666666665</c:v>
                </c:pt>
                <c:pt idx="14">
                  <c:v>1.575</c:v>
                </c:pt>
                <c:pt idx="15">
                  <c:v>1.6583333333333332</c:v>
                </c:pt>
                <c:pt idx="16">
                  <c:v>1.7416666666666669</c:v>
                </c:pt>
                <c:pt idx="17">
                  <c:v>1.825</c:v>
                </c:pt>
              </c:numCache>
            </c:numRef>
          </c:xVal>
          <c:yVal>
            <c:numRef>
              <c:f>Data_Compiled!$AR$6:$AR$23</c:f>
              <c:numCache>
                <c:formatCode>General</c:formatCode>
                <c:ptCount val="18"/>
                <c:pt idx="0">
                  <c:v>14.531740780723728</c:v>
                </c:pt>
                <c:pt idx="1">
                  <c:v>32.942681414987781</c:v>
                </c:pt>
                <c:pt idx="2">
                  <c:v>35.422827851787751</c:v>
                </c:pt>
                <c:pt idx="3">
                  <c:v>23.836022641051823</c:v>
                </c:pt>
                <c:pt idx="4">
                  <c:v>20.751341254277403</c:v>
                </c:pt>
                <c:pt idx="5">
                  <c:v>29.641251330724792</c:v>
                </c:pt>
                <c:pt idx="6">
                  <c:v>14.85590549919673</c:v>
                </c:pt>
                <c:pt idx="7">
                  <c:v>-3.0653438237118218</c:v>
                </c:pt>
                <c:pt idx="8">
                  <c:v>23.724574344777007</c:v>
                </c:pt>
                <c:pt idx="9">
                  <c:v>29.70052634494732</c:v>
                </c:pt>
                <c:pt idx="10">
                  <c:v>2.9301994297997167</c:v>
                </c:pt>
                <c:pt idx="11">
                  <c:v>-2.9296581773379016</c:v>
                </c:pt>
                <c:pt idx="12">
                  <c:v>17.763825145708168</c:v>
                </c:pt>
                <c:pt idx="13">
                  <c:v>29.639661401416049</c:v>
                </c:pt>
                <c:pt idx="14">
                  <c:v>-14.787305846550048</c:v>
                </c:pt>
                <c:pt idx="15">
                  <c:v>2.9677571358727679</c:v>
                </c:pt>
                <c:pt idx="16">
                  <c:v>26.635425139801956</c:v>
                </c:pt>
                <c:pt idx="17">
                  <c:v>7.5686044985019572E-3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Data_Compiled!$BC$6:$BC$26</c:f>
              <c:numCache>
                <c:formatCode>General</c:formatCode>
                <c:ptCount val="21"/>
                <c:pt idx="0">
                  <c:v>0.27499999999999997</c:v>
                </c:pt>
                <c:pt idx="1">
                  <c:v>0.35833333333333334</c:v>
                </c:pt>
                <c:pt idx="2">
                  <c:v>0.44166666666666665</c:v>
                </c:pt>
                <c:pt idx="3">
                  <c:v>0.52499999999999991</c:v>
                </c:pt>
                <c:pt idx="4">
                  <c:v>0.60833333333333328</c:v>
                </c:pt>
                <c:pt idx="5">
                  <c:v>0.69166666666666676</c:v>
                </c:pt>
                <c:pt idx="6">
                  <c:v>0.77499999999999991</c:v>
                </c:pt>
                <c:pt idx="7">
                  <c:v>0.85833333333333339</c:v>
                </c:pt>
                <c:pt idx="8">
                  <c:v>0.94166666666666676</c:v>
                </c:pt>
                <c:pt idx="9">
                  <c:v>1.0249999999999999</c:v>
                </c:pt>
                <c:pt idx="10">
                  <c:v>1.1083333333333334</c:v>
                </c:pt>
                <c:pt idx="11">
                  <c:v>1.1916666666666667</c:v>
                </c:pt>
                <c:pt idx="12">
                  <c:v>1.2749999999999999</c:v>
                </c:pt>
                <c:pt idx="13">
                  <c:v>1.3583333333333334</c:v>
                </c:pt>
                <c:pt idx="14">
                  <c:v>1.4416666666666667</c:v>
                </c:pt>
                <c:pt idx="15">
                  <c:v>1.5250000000000001</c:v>
                </c:pt>
                <c:pt idx="16">
                  <c:v>1.6083333333333334</c:v>
                </c:pt>
                <c:pt idx="17">
                  <c:v>1.6916666666666664</c:v>
                </c:pt>
                <c:pt idx="18">
                  <c:v>1.7749999999999997</c:v>
                </c:pt>
                <c:pt idx="19">
                  <c:v>1.8583333333333334</c:v>
                </c:pt>
                <c:pt idx="20">
                  <c:v>1.9416666666666664</c:v>
                </c:pt>
              </c:numCache>
            </c:numRef>
          </c:xVal>
          <c:yVal>
            <c:numRef>
              <c:f>Data_Compiled!$BD$6:$BD$25</c:f>
              <c:numCache>
                <c:formatCode>General</c:formatCode>
                <c:ptCount val="20"/>
                <c:pt idx="0">
                  <c:v>86.220094529186795</c:v>
                </c:pt>
                <c:pt idx="1">
                  <c:v>51.680613635048836</c:v>
                </c:pt>
                <c:pt idx="2">
                  <c:v>48.004461602735589</c:v>
                </c:pt>
                <c:pt idx="3">
                  <c:v>55.43136733356323</c:v>
                </c:pt>
                <c:pt idx="4">
                  <c:v>37.856853141794616</c:v>
                </c:pt>
                <c:pt idx="5">
                  <c:v>24.417249264703806</c:v>
                </c:pt>
                <c:pt idx="6">
                  <c:v>-7.3133981621979292</c:v>
                </c:pt>
                <c:pt idx="7">
                  <c:v>-2.5670995437265534</c:v>
                </c:pt>
                <c:pt idx="8">
                  <c:v>14.61030518304865</c:v>
                </c:pt>
                <c:pt idx="9">
                  <c:v>-8.3708491179881452</c:v>
                </c:pt>
                <c:pt idx="10">
                  <c:v>-10.868608760682713</c:v>
                </c:pt>
                <c:pt idx="11">
                  <c:v>-3.2836982998211428</c:v>
                </c:pt>
                <c:pt idx="12">
                  <c:v>-2.6355103992946156</c:v>
                </c:pt>
                <c:pt idx="13">
                  <c:v>-17.205388881842389</c:v>
                </c:pt>
                <c:pt idx="14">
                  <c:v>3.0422803113657424</c:v>
                </c:pt>
                <c:pt idx="15">
                  <c:v>-2.591489544198565</c:v>
                </c:pt>
                <c:pt idx="16">
                  <c:v>-6.5639480263067895</c:v>
                </c:pt>
                <c:pt idx="17">
                  <c:v>-4.6018493725151863</c:v>
                </c:pt>
                <c:pt idx="18">
                  <c:v>-1.1594858630739944</c:v>
                </c:pt>
                <c:pt idx="19">
                  <c:v>-14.362359818927978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Data_Compiled!$BO$6:$BO$25</c:f>
              <c:numCache>
                <c:formatCode>General</c:formatCode>
                <c:ptCount val="20"/>
                <c:pt idx="0">
                  <c:v>0.27499999999999997</c:v>
                </c:pt>
                <c:pt idx="1">
                  <c:v>0.35833333333333334</c:v>
                </c:pt>
                <c:pt idx="2">
                  <c:v>0.44166666666666665</c:v>
                </c:pt>
                <c:pt idx="3">
                  <c:v>0.52499999999999991</c:v>
                </c:pt>
                <c:pt idx="4">
                  <c:v>0.60833333333333328</c:v>
                </c:pt>
                <c:pt idx="5">
                  <c:v>0.69166666666666676</c:v>
                </c:pt>
                <c:pt idx="6">
                  <c:v>0.77499999999999991</c:v>
                </c:pt>
                <c:pt idx="7">
                  <c:v>0.85833333333333339</c:v>
                </c:pt>
                <c:pt idx="8">
                  <c:v>0.94166666666666676</c:v>
                </c:pt>
                <c:pt idx="9">
                  <c:v>1.0249999999999999</c:v>
                </c:pt>
                <c:pt idx="10">
                  <c:v>1.1083333333333334</c:v>
                </c:pt>
                <c:pt idx="11">
                  <c:v>1.1916666666666667</c:v>
                </c:pt>
                <c:pt idx="12">
                  <c:v>1.2749999999999999</c:v>
                </c:pt>
                <c:pt idx="13">
                  <c:v>1.3583333333333334</c:v>
                </c:pt>
                <c:pt idx="14">
                  <c:v>1.4416666666666667</c:v>
                </c:pt>
                <c:pt idx="15">
                  <c:v>1.5250000000000001</c:v>
                </c:pt>
                <c:pt idx="16">
                  <c:v>1.6083333333333334</c:v>
                </c:pt>
                <c:pt idx="17">
                  <c:v>1.6916666666666664</c:v>
                </c:pt>
                <c:pt idx="18">
                  <c:v>1.7749999999999997</c:v>
                </c:pt>
                <c:pt idx="19">
                  <c:v>1.8583333333333334</c:v>
                </c:pt>
              </c:numCache>
            </c:numRef>
          </c:xVal>
          <c:yVal>
            <c:numRef>
              <c:f>Data_Compiled!$BP$6:$BP$25</c:f>
              <c:numCache>
                <c:formatCode>General</c:formatCode>
                <c:ptCount val="20"/>
                <c:pt idx="0">
                  <c:v>51.687059388670228</c:v>
                </c:pt>
                <c:pt idx="1">
                  <c:v>66.053523261058075</c:v>
                </c:pt>
                <c:pt idx="2">
                  <c:v>25.525928877730692</c:v>
                </c:pt>
                <c:pt idx="3">
                  <c:v>62.127886924062793</c:v>
                </c:pt>
                <c:pt idx="4">
                  <c:v>44.874673984430068</c:v>
                </c:pt>
                <c:pt idx="5">
                  <c:v>14.559412035609459</c:v>
                </c:pt>
                <c:pt idx="6">
                  <c:v>35.743180679114296</c:v>
                </c:pt>
                <c:pt idx="7">
                  <c:v>-0.17025827852336287</c:v>
                </c:pt>
                <c:pt idx="8">
                  <c:v>16.237753743164674</c:v>
                </c:pt>
                <c:pt idx="9">
                  <c:v>3.6724452005690305</c:v>
                </c:pt>
                <c:pt idx="10">
                  <c:v>-12.485303813231321</c:v>
                </c:pt>
                <c:pt idx="11">
                  <c:v>24.450815800478857</c:v>
                </c:pt>
                <c:pt idx="12">
                  <c:v>6.0951339990691595</c:v>
                </c:pt>
                <c:pt idx="13">
                  <c:v>-21.400058084865567</c:v>
                </c:pt>
                <c:pt idx="14">
                  <c:v>-0.54379800012804913</c:v>
                </c:pt>
                <c:pt idx="15">
                  <c:v>-2.6405270885809373</c:v>
                </c:pt>
                <c:pt idx="16">
                  <c:v>-1.1493227896284022</c:v>
                </c:pt>
                <c:pt idx="17">
                  <c:v>-10.904054465393397</c:v>
                </c:pt>
                <c:pt idx="18">
                  <c:v>-1.1636293798387649</c:v>
                </c:pt>
                <c:pt idx="19">
                  <c:v>4.8408202208994009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Data_Compiled!$CA$6:$CA$18</c:f>
              <c:numCache>
                <c:formatCode>General</c:formatCode>
                <c:ptCount val="13"/>
                <c:pt idx="0">
                  <c:v>0.34166666666666662</c:v>
                </c:pt>
                <c:pt idx="1">
                  <c:v>0.42500000000000004</c:v>
                </c:pt>
                <c:pt idx="2">
                  <c:v>0.5083333333333333</c:v>
                </c:pt>
                <c:pt idx="3">
                  <c:v>0.59166666666666667</c:v>
                </c:pt>
                <c:pt idx="4">
                  <c:v>0.67499999999999993</c:v>
                </c:pt>
                <c:pt idx="5">
                  <c:v>0.7583333333333333</c:v>
                </c:pt>
                <c:pt idx="6">
                  <c:v>0.84166666666666679</c:v>
                </c:pt>
                <c:pt idx="7">
                  <c:v>0.92499999999999993</c:v>
                </c:pt>
                <c:pt idx="8">
                  <c:v>1.0083333333333333</c:v>
                </c:pt>
                <c:pt idx="9">
                  <c:v>1.0916666666666668</c:v>
                </c:pt>
                <c:pt idx="10">
                  <c:v>1.175</c:v>
                </c:pt>
                <c:pt idx="11">
                  <c:v>1.2583333333333333</c:v>
                </c:pt>
                <c:pt idx="12">
                  <c:v>1.3416666666666668</c:v>
                </c:pt>
              </c:numCache>
            </c:numRef>
          </c:xVal>
          <c:yVal>
            <c:numRef>
              <c:f>Data_Compiled!$CB$6:$CB$18</c:f>
              <c:numCache>
                <c:formatCode>General</c:formatCode>
                <c:ptCount val="13"/>
                <c:pt idx="0">
                  <c:v>65.345697064236973</c:v>
                </c:pt>
                <c:pt idx="1">
                  <c:v>47.926460596669038</c:v>
                </c:pt>
                <c:pt idx="2">
                  <c:v>75.498612377972037</c:v>
                </c:pt>
                <c:pt idx="3">
                  <c:v>92.403530366102373</c:v>
                </c:pt>
                <c:pt idx="4">
                  <c:v>11.34165745283619</c:v>
                </c:pt>
                <c:pt idx="5">
                  <c:v>20.287210555481245</c:v>
                </c:pt>
                <c:pt idx="6">
                  <c:v>39.869598805143063</c:v>
                </c:pt>
                <c:pt idx="7">
                  <c:v>11.900312982364095</c:v>
                </c:pt>
                <c:pt idx="8">
                  <c:v>19.19060083085558</c:v>
                </c:pt>
                <c:pt idx="9">
                  <c:v>-7.9640518515269854</c:v>
                </c:pt>
                <c:pt idx="10">
                  <c:v>5.5634491211756991</c:v>
                </c:pt>
                <c:pt idx="11">
                  <c:v>7.9781617287696029</c:v>
                </c:pt>
                <c:pt idx="12">
                  <c:v>-21.338831473914741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Data_Compiled!$CM$6:$CM$18</c:f>
              <c:numCache>
                <c:formatCode>General</c:formatCode>
                <c:ptCount val="13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  <c:pt idx="10">
                  <c:v>1.0583333333333333</c:v>
                </c:pt>
                <c:pt idx="11">
                  <c:v>1.1416666666666668</c:v>
                </c:pt>
                <c:pt idx="12">
                  <c:v>1.2250000000000001</c:v>
                </c:pt>
              </c:numCache>
            </c:numRef>
          </c:xVal>
          <c:yVal>
            <c:numRef>
              <c:f>Data_Compiled!$CN$6:$CN$18</c:f>
              <c:numCache>
                <c:formatCode>General</c:formatCode>
                <c:ptCount val="13"/>
                <c:pt idx="0">
                  <c:v>104.33269569983817</c:v>
                </c:pt>
                <c:pt idx="1">
                  <c:v>97.420929874980118</c:v>
                </c:pt>
                <c:pt idx="2">
                  <c:v>95.907731100536537</c:v>
                </c:pt>
                <c:pt idx="3">
                  <c:v>89.424617272479324</c:v>
                </c:pt>
                <c:pt idx="4">
                  <c:v>82.452106391442797</c:v>
                </c:pt>
                <c:pt idx="5">
                  <c:v>41.102017668236648</c:v>
                </c:pt>
                <c:pt idx="6">
                  <c:v>44.598916718620373</c:v>
                </c:pt>
                <c:pt idx="7">
                  <c:v>30.99158880786036</c:v>
                </c:pt>
                <c:pt idx="8">
                  <c:v>10.377846851693061</c:v>
                </c:pt>
                <c:pt idx="9">
                  <c:v>27.214525825353707</c:v>
                </c:pt>
                <c:pt idx="10">
                  <c:v>-6.4537174669330826</c:v>
                </c:pt>
                <c:pt idx="11">
                  <c:v>-3.0255249863923823</c:v>
                </c:pt>
                <c:pt idx="12">
                  <c:v>13.056068294029741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Data_Compiled!$CY$6:$CY$14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</c:numCache>
            </c:numRef>
          </c:xVal>
          <c:yVal>
            <c:numRef>
              <c:f>Data_Compiled!$CZ$6:$CZ$14</c:f>
              <c:numCache>
                <c:formatCode>General</c:formatCode>
                <c:ptCount val="9"/>
                <c:pt idx="0">
                  <c:v>143.23902666288032</c:v>
                </c:pt>
                <c:pt idx="1">
                  <c:v>133.09208794422332</c:v>
                </c:pt>
                <c:pt idx="2">
                  <c:v>131.5248621143123</c:v>
                </c:pt>
                <c:pt idx="3">
                  <c:v>109.67562400711641</c:v>
                </c:pt>
                <c:pt idx="4">
                  <c:v>75.774347140549636</c:v>
                </c:pt>
                <c:pt idx="5">
                  <c:v>50.360181081274888</c:v>
                </c:pt>
                <c:pt idx="6">
                  <c:v>40.979622794175647</c:v>
                </c:pt>
                <c:pt idx="7">
                  <c:v>40.678207698620021</c:v>
                </c:pt>
                <c:pt idx="8">
                  <c:v>34.098370969686009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Data_Compiled!$DK$6:$DK$15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0.30833333333333335</c:v>
                </c:pt>
                <c:pt idx="2">
                  <c:v>0.39166666666666661</c:v>
                </c:pt>
                <c:pt idx="3">
                  <c:v>0.47500000000000003</c:v>
                </c:pt>
                <c:pt idx="4">
                  <c:v>0.55833333333333346</c:v>
                </c:pt>
                <c:pt idx="5">
                  <c:v>0.64166666666666661</c:v>
                </c:pt>
                <c:pt idx="6">
                  <c:v>0.72499999999999998</c:v>
                </c:pt>
                <c:pt idx="7">
                  <c:v>0.80833333333333313</c:v>
                </c:pt>
                <c:pt idx="8">
                  <c:v>0.89166666666666661</c:v>
                </c:pt>
                <c:pt idx="9">
                  <c:v>0.97500000000000009</c:v>
                </c:pt>
              </c:numCache>
            </c:numRef>
          </c:xVal>
          <c:yVal>
            <c:numRef>
              <c:f>Data_Compiled!$DL$6:$DL$15</c:f>
              <c:numCache>
                <c:formatCode>General</c:formatCode>
                <c:ptCount val="10"/>
                <c:pt idx="0">
                  <c:v>204.0095966019733</c:v>
                </c:pt>
                <c:pt idx="1">
                  <c:v>141.22722423153996</c:v>
                </c:pt>
                <c:pt idx="2">
                  <c:v>105.91336013701617</c:v>
                </c:pt>
                <c:pt idx="3">
                  <c:v>134.48384769680828</c:v>
                </c:pt>
                <c:pt idx="4">
                  <c:v>70.973649310093194</c:v>
                </c:pt>
                <c:pt idx="5">
                  <c:v>41.65661708502342</c:v>
                </c:pt>
                <c:pt idx="6">
                  <c:v>85.917174991117676</c:v>
                </c:pt>
                <c:pt idx="7">
                  <c:v>3.7250851962731426</c:v>
                </c:pt>
                <c:pt idx="8">
                  <c:v>32.640041448015808</c:v>
                </c:pt>
                <c:pt idx="9">
                  <c:v>37.787347402614799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Data_Compiled!$FG$6:$FG$19</c:f>
              <c:numCache>
                <c:formatCode>General</c:formatCode>
                <c:ptCount val="14"/>
                <c:pt idx="0">
                  <c:v>0.2416666666666667</c:v>
                </c:pt>
                <c:pt idx="1">
                  <c:v>0.32500000000000001</c:v>
                </c:pt>
                <c:pt idx="2">
                  <c:v>0.40833333333333327</c:v>
                </c:pt>
                <c:pt idx="3">
                  <c:v>0.49166666666666664</c:v>
                </c:pt>
                <c:pt idx="4">
                  <c:v>0.57500000000000007</c:v>
                </c:pt>
                <c:pt idx="5">
                  <c:v>0.65833333333333333</c:v>
                </c:pt>
                <c:pt idx="6">
                  <c:v>0.7416666666666667</c:v>
                </c:pt>
                <c:pt idx="7">
                  <c:v>0.82500000000000018</c:v>
                </c:pt>
                <c:pt idx="8">
                  <c:v>0.90833333333333333</c:v>
                </c:pt>
                <c:pt idx="9">
                  <c:v>0.9916666666666667</c:v>
                </c:pt>
                <c:pt idx="10">
                  <c:v>1.075</c:v>
                </c:pt>
                <c:pt idx="11">
                  <c:v>1.1583333333333334</c:v>
                </c:pt>
                <c:pt idx="12">
                  <c:v>1.2416666666666667</c:v>
                </c:pt>
                <c:pt idx="13">
                  <c:v>1.3250000000000002</c:v>
                </c:pt>
              </c:numCache>
            </c:numRef>
          </c:xVal>
          <c:yVal>
            <c:numRef>
              <c:f>Data_Compiled!$FH$6:$FH$19</c:f>
              <c:numCache>
                <c:formatCode>General</c:formatCode>
                <c:ptCount val="14"/>
                <c:pt idx="0">
                  <c:v>77.647208980350882</c:v>
                </c:pt>
                <c:pt idx="1">
                  <c:v>119.64555931087658</c:v>
                </c:pt>
                <c:pt idx="2">
                  <c:v>95.80321174261384</c:v>
                </c:pt>
                <c:pt idx="3">
                  <c:v>88.335619044477326</c:v>
                </c:pt>
                <c:pt idx="4">
                  <c:v>71.432978990525399</c:v>
                </c:pt>
                <c:pt idx="5">
                  <c:v>-13.178761680980873</c:v>
                </c:pt>
                <c:pt idx="6">
                  <c:v>27.271533235336815</c:v>
                </c:pt>
                <c:pt idx="7">
                  <c:v>54.780419163029947</c:v>
                </c:pt>
                <c:pt idx="8">
                  <c:v>2.9738795365852608</c:v>
                </c:pt>
                <c:pt idx="9">
                  <c:v>34.900756775189997</c:v>
                </c:pt>
                <c:pt idx="10">
                  <c:v>3.6136320444352332</c:v>
                </c:pt>
                <c:pt idx="11">
                  <c:v>-4.0871642042850436</c:v>
                </c:pt>
                <c:pt idx="12">
                  <c:v>2.4942607074474372</c:v>
                </c:pt>
                <c:pt idx="13">
                  <c:v>-13.758075506706797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Data_Compiled!$FQ$6:$FQ$18</c:f>
              <c:numCache>
                <c:formatCode>General</c:formatCode>
                <c:ptCount val="13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</c:numCache>
            </c:numRef>
          </c:xVal>
          <c:yVal>
            <c:numRef>
              <c:f>Data_Compiled!$FS$6:$FS$17</c:f>
              <c:numCache>
                <c:formatCode>General</c:formatCode>
                <c:ptCount val="12"/>
                <c:pt idx="0">
                  <c:v>202.12740704450869</c:v>
                </c:pt>
                <c:pt idx="1">
                  <c:v>184.23049296061316</c:v>
                </c:pt>
                <c:pt idx="2">
                  <c:v>162.05449135736353</c:v>
                </c:pt>
                <c:pt idx="3">
                  <c:v>119.48687421287485</c:v>
                </c:pt>
                <c:pt idx="4">
                  <c:v>92.61988714262246</c:v>
                </c:pt>
                <c:pt idx="5">
                  <c:v>110.12091077295135</c:v>
                </c:pt>
                <c:pt idx="6">
                  <c:v>112.18448594425804</c:v>
                </c:pt>
                <c:pt idx="7">
                  <c:v>75.267052143333203</c:v>
                </c:pt>
                <c:pt idx="8">
                  <c:v>38.849015855297047</c:v>
                </c:pt>
                <c:pt idx="9">
                  <c:v>34.041099026132514</c:v>
                </c:pt>
                <c:pt idx="10">
                  <c:v>48.401479646921437</c:v>
                </c:pt>
                <c:pt idx="11">
                  <c:v>35.989864180972695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Data_Compiled!$FY$8:$FY$33</c:f>
              <c:numCache>
                <c:formatCode>General</c:formatCode>
                <c:ptCount val="26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  <c:pt idx="19">
                  <c:v>1.4666666666666666</c:v>
                </c:pt>
                <c:pt idx="20">
                  <c:v>1.5333333333333332</c:v>
                </c:pt>
                <c:pt idx="21">
                  <c:v>1.5999999999999999</c:v>
                </c:pt>
                <c:pt idx="22">
                  <c:v>1.6666666666666667</c:v>
                </c:pt>
                <c:pt idx="23">
                  <c:v>1.7333333333333334</c:v>
                </c:pt>
                <c:pt idx="24">
                  <c:v>1.8</c:v>
                </c:pt>
                <c:pt idx="25">
                  <c:v>1.8666666666666667</c:v>
                </c:pt>
              </c:numCache>
            </c:numRef>
          </c:xVal>
          <c:yVal>
            <c:numRef>
              <c:f>Data_Compiled!$GB$7:$GB$30</c:f>
              <c:numCache>
                <c:formatCode>General</c:formatCode>
                <c:ptCount val="24"/>
                <c:pt idx="0">
                  <c:v>57.421122181310011</c:v>
                </c:pt>
                <c:pt idx="1">
                  <c:v>50.576002785927017</c:v>
                </c:pt>
                <c:pt idx="2">
                  <c:v>36.086312700466003</c:v>
                </c:pt>
                <c:pt idx="3">
                  <c:v>43.348707457084423</c:v>
                </c:pt>
                <c:pt idx="4">
                  <c:v>41.455863645998228</c:v>
                </c:pt>
                <c:pt idx="5">
                  <c:v>46.308344814552534</c:v>
                </c:pt>
                <c:pt idx="6">
                  <c:v>53.88635375683554</c:v>
                </c:pt>
                <c:pt idx="7">
                  <c:v>45.893047026187183</c:v>
                </c:pt>
                <c:pt idx="8">
                  <c:v>46.294370103296842</c:v>
                </c:pt>
                <c:pt idx="9">
                  <c:v>45.796473457989364</c:v>
                </c:pt>
                <c:pt idx="10">
                  <c:v>37.301976280580867</c:v>
                </c:pt>
                <c:pt idx="11">
                  <c:v>29.704026708786742</c:v>
                </c:pt>
                <c:pt idx="12">
                  <c:v>29.904959916919623</c:v>
                </c:pt>
                <c:pt idx="13">
                  <c:v>29.320179186865587</c:v>
                </c:pt>
                <c:pt idx="14">
                  <c:v>18.671050266275561</c:v>
                </c:pt>
                <c:pt idx="15">
                  <c:v>14.119350170061121</c:v>
                </c:pt>
                <c:pt idx="16">
                  <c:v>13.820504690965233</c:v>
                </c:pt>
                <c:pt idx="17">
                  <c:v>13.354914135391741</c:v>
                </c:pt>
                <c:pt idx="18">
                  <c:v>21.676927035088415</c:v>
                </c:pt>
                <c:pt idx="19">
                  <c:v>16.201337202769079</c:v>
                </c:pt>
                <c:pt idx="20">
                  <c:v>5.3250127973664183</c:v>
                </c:pt>
                <c:pt idx="21">
                  <c:v>5.6304048966171925</c:v>
                </c:pt>
                <c:pt idx="22">
                  <c:v>8.0267916437024684</c:v>
                </c:pt>
                <c:pt idx="23">
                  <c:v>7.9474764198632659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Data_Compiled!$GI$8:$GI$27</c:f>
              <c:numCache>
                <c:formatCode>General</c:formatCode>
                <c:ptCount val="20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  <c:pt idx="19">
                  <c:v>1.4666666666666666</c:v>
                </c:pt>
              </c:numCache>
            </c:numRef>
          </c:xVal>
          <c:yVal>
            <c:numRef>
              <c:f>Data_Compiled!$GL$6:$GL$23</c:f>
              <c:numCache>
                <c:formatCode>General</c:formatCode>
                <c:ptCount val="18"/>
                <c:pt idx="0">
                  <c:v>162.21075283071818</c:v>
                </c:pt>
                <c:pt idx="1">
                  <c:v>69.916417674372752</c:v>
                </c:pt>
                <c:pt idx="2">
                  <c:v>73.393152991201219</c:v>
                </c:pt>
                <c:pt idx="3">
                  <c:v>96.599367210626724</c:v>
                </c:pt>
                <c:pt idx="4">
                  <c:v>64.731174675020995</c:v>
                </c:pt>
                <c:pt idx="5">
                  <c:v>67.011766982666103</c:v>
                </c:pt>
                <c:pt idx="6">
                  <c:v>91.661219739161851</c:v>
                </c:pt>
                <c:pt idx="7">
                  <c:v>68.312184988443661</c:v>
                </c:pt>
                <c:pt idx="8">
                  <c:v>46.407649257587138</c:v>
                </c:pt>
                <c:pt idx="9">
                  <c:v>44.937057732592478</c:v>
                </c:pt>
                <c:pt idx="10">
                  <c:v>44.79355211932554</c:v>
                </c:pt>
                <c:pt idx="11">
                  <c:v>52.023212887516742</c:v>
                </c:pt>
                <c:pt idx="12">
                  <c:v>27.1026394131841</c:v>
                </c:pt>
                <c:pt idx="13">
                  <c:v>9.6441298171642504</c:v>
                </c:pt>
                <c:pt idx="14">
                  <c:v>27.215561601585676</c:v>
                </c:pt>
                <c:pt idx="15">
                  <c:v>27.384555242963955</c:v>
                </c:pt>
                <c:pt idx="16">
                  <c:v>27.321044417800174</c:v>
                </c:pt>
                <c:pt idx="17">
                  <c:v>19.695100518487866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Data_Compiled!$GS$8:$GS$26</c:f>
              <c:numCache>
                <c:formatCode>General</c:formatCode>
                <c:ptCount val="19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  <c:pt idx="18">
                  <c:v>1.4</c:v>
                </c:pt>
              </c:numCache>
            </c:numRef>
          </c:xVal>
          <c:yVal>
            <c:numRef>
              <c:f>Data_Compiled!$GV$6:$GV$22</c:f>
              <c:numCache>
                <c:formatCode>General</c:formatCode>
                <c:ptCount val="17"/>
                <c:pt idx="0">
                  <c:v>117.33734272888786</c:v>
                </c:pt>
                <c:pt idx="1">
                  <c:v>111.07109263583251</c:v>
                </c:pt>
                <c:pt idx="2">
                  <c:v>88.320311384015952</c:v>
                </c:pt>
                <c:pt idx="3">
                  <c:v>79.938052586507879</c:v>
                </c:pt>
                <c:pt idx="4">
                  <c:v>93.629508858359458</c:v>
                </c:pt>
                <c:pt idx="5">
                  <c:v>101.66694470130319</c:v>
                </c:pt>
                <c:pt idx="6">
                  <c:v>79.864619849885457</c:v>
                </c:pt>
                <c:pt idx="7">
                  <c:v>60.707818032937425</c:v>
                </c:pt>
                <c:pt idx="8">
                  <c:v>68.637255918377193</c:v>
                </c:pt>
                <c:pt idx="9">
                  <c:v>65.847661674772127</c:v>
                </c:pt>
                <c:pt idx="10">
                  <c:v>35.825745139541866</c:v>
                </c:pt>
                <c:pt idx="11">
                  <c:v>27.673510411544207</c:v>
                </c:pt>
                <c:pt idx="12">
                  <c:v>49.532703172035767</c:v>
                </c:pt>
                <c:pt idx="13">
                  <c:v>38.28525927746292</c:v>
                </c:pt>
                <c:pt idx="14">
                  <c:v>24.925000263649835</c:v>
                </c:pt>
                <c:pt idx="15">
                  <c:v>30.472155555486793</c:v>
                </c:pt>
                <c:pt idx="16">
                  <c:v>16.248461554330088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Data_Compiled!$HC$8:$HC$25</c:f>
              <c:numCache>
                <c:formatCode>General</c:formatCode>
                <c:ptCount val="18"/>
                <c:pt idx="0">
                  <c:v>0.2</c:v>
                </c:pt>
                <c:pt idx="1">
                  <c:v>0.26666666666666666</c:v>
                </c:pt>
                <c:pt idx="2">
                  <c:v>0.33333333333333331</c:v>
                </c:pt>
                <c:pt idx="3">
                  <c:v>0.39999999999999997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0.6</c:v>
                </c:pt>
                <c:pt idx="7">
                  <c:v>0.66666666666666663</c:v>
                </c:pt>
                <c:pt idx="8">
                  <c:v>0.73333333333333328</c:v>
                </c:pt>
                <c:pt idx="9">
                  <c:v>0.79999999999999993</c:v>
                </c:pt>
                <c:pt idx="10">
                  <c:v>0.8666666666666667</c:v>
                </c:pt>
                <c:pt idx="11">
                  <c:v>0.93333333333333335</c:v>
                </c:pt>
                <c:pt idx="12">
                  <c:v>1</c:v>
                </c:pt>
                <c:pt idx="13">
                  <c:v>1.0666666666666667</c:v>
                </c:pt>
                <c:pt idx="14">
                  <c:v>1.1333333333333333</c:v>
                </c:pt>
                <c:pt idx="15">
                  <c:v>1.2</c:v>
                </c:pt>
                <c:pt idx="16">
                  <c:v>1.2666666666666666</c:v>
                </c:pt>
                <c:pt idx="17">
                  <c:v>1.3333333333333333</c:v>
                </c:pt>
              </c:numCache>
            </c:numRef>
          </c:xVal>
          <c:yVal>
            <c:numRef>
              <c:f>Data_Compiled!$HF$6:$HF$21</c:f>
              <c:numCache>
                <c:formatCode>General</c:formatCode>
                <c:ptCount val="16"/>
                <c:pt idx="0">
                  <c:v>102.1360522681891</c:v>
                </c:pt>
                <c:pt idx="1">
                  <c:v>123.64101970118861</c:v>
                </c:pt>
                <c:pt idx="2">
                  <c:v>97.556048728347292</c:v>
                </c:pt>
                <c:pt idx="3">
                  <c:v>74.345501338687825</c:v>
                </c:pt>
                <c:pt idx="4">
                  <c:v>107.38217596964463</c:v>
                </c:pt>
                <c:pt idx="5">
                  <c:v>114.17895565562428</c:v>
                </c:pt>
                <c:pt idx="6">
                  <c:v>73.725598191819074</c:v>
                </c:pt>
                <c:pt idx="7">
                  <c:v>35.862053188356853</c:v>
                </c:pt>
                <c:pt idx="8">
                  <c:v>52.532027550192538</c:v>
                </c:pt>
                <c:pt idx="9">
                  <c:v>73.776777572940361</c:v>
                </c:pt>
                <c:pt idx="10">
                  <c:v>52.378632416311923</c:v>
                </c:pt>
                <c:pt idx="11">
                  <c:v>19.032745705502666</c:v>
                </c:pt>
                <c:pt idx="12">
                  <c:v>23.818730282249238</c:v>
                </c:pt>
                <c:pt idx="13">
                  <c:v>59.575828176542466</c:v>
                </c:pt>
                <c:pt idx="14">
                  <c:v>52.510545384402839</c:v>
                </c:pt>
                <c:pt idx="15">
                  <c:v>12.06232352988437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92448"/>
        <c:axId val="41229284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Data_Compiled!$DP$1:$DP$2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Data_Compiled!$DW$6:$DW$24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0.20833333333333334</c:v>
                      </c:pt>
                      <c:pt idx="1">
                        <c:v>0.29166666666666663</c:v>
                      </c:pt>
                      <c:pt idx="2">
                        <c:v>0.375</c:v>
                      </c:pt>
                      <c:pt idx="3">
                        <c:v>0.45833333333333326</c:v>
                      </c:pt>
                      <c:pt idx="4">
                        <c:v>0.54166666666666663</c:v>
                      </c:pt>
                      <c:pt idx="5">
                        <c:v>0.625</c:v>
                      </c:pt>
                      <c:pt idx="6">
                        <c:v>0.70833333333333337</c:v>
                      </c:pt>
                      <c:pt idx="7">
                        <c:v>0.79166666666666652</c:v>
                      </c:pt>
                      <c:pt idx="8">
                        <c:v>0.875</c:v>
                      </c:pt>
                      <c:pt idx="9">
                        <c:v>0.95833333333333337</c:v>
                      </c:pt>
                      <c:pt idx="10">
                        <c:v>1.0416666666666665</c:v>
                      </c:pt>
                      <c:pt idx="11">
                        <c:v>1.125</c:v>
                      </c:pt>
                      <c:pt idx="12">
                        <c:v>1.2083333333333333</c:v>
                      </c:pt>
                      <c:pt idx="13">
                        <c:v>1.2916666666666665</c:v>
                      </c:pt>
                      <c:pt idx="14">
                        <c:v>1.375</c:v>
                      </c:pt>
                      <c:pt idx="15">
                        <c:v>1.4583333333333333</c:v>
                      </c:pt>
                      <c:pt idx="16">
                        <c:v>1.5416666666666667</c:v>
                      </c:pt>
                      <c:pt idx="17">
                        <c:v>1.625</c:v>
                      </c:pt>
                      <c:pt idx="18">
                        <c:v>1.7083333333333333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Data_Compiled!$DX$6:$DX$24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26.088282955802235</c:v>
                      </c:pt>
                      <c:pt idx="1">
                        <c:v>72.348207041053527</c:v>
                      </c:pt>
                      <c:pt idx="2">
                        <c:v>157.76860157661059</c:v>
                      </c:pt>
                      <c:pt idx="3">
                        <c:v>108.39566972202044</c:v>
                      </c:pt>
                      <c:pt idx="4">
                        <c:v>130.62287461967625</c:v>
                      </c:pt>
                      <c:pt idx="5">
                        <c:v>121.38013989422865</c:v>
                      </c:pt>
                      <c:pt idx="6">
                        <c:v>116.08525607038315</c:v>
                      </c:pt>
                      <c:pt idx="7">
                        <c:v>80.77998844960932</c:v>
                      </c:pt>
                      <c:pt idx="8">
                        <c:v>18.549744420198529</c:v>
                      </c:pt>
                      <c:pt idx="9">
                        <c:v>89.563537278293438</c:v>
                      </c:pt>
                      <c:pt idx="10">
                        <c:v>18.341920757387332</c:v>
                      </c:pt>
                      <c:pt idx="11">
                        <c:v>-8.7855633738113248</c:v>
                      </c:pt>
                      <c:pt idx="12">
                        <c:v>48.975677038624596</c:v>
                      </c:pt>
                      <c:pt idx="13">
                        <c:v>-8.776795423426389</c:v>
                      </c:pt>
                      <c:pt idx="14">
                        <c:v>-35.701530642951312</c:v>
                      </c:pt>
                      <c:pt idx="15">
                        <c:v>3.7005801137852341</c:v>
                      </c:pt>
                      <c:pt idx="16">
                        <c:v>26.918338802222156</c:v>
                      </c:pt>
                      <c:pt idx="17">
                        <c:v>-3.1059545829963637</c:v>
                      </c:pt>
                      <c:pt idx="18">
                        <c:v>-18.738718089844035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Data_Compiled!$EB$1:$EB$2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Data_Compiled!$EI$6:$EI$22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0.2416666666666667</c:v>
                      </c:pt>
                      <c:pt idx="1">
                        <c:v>0.32500000000000001</c:v>
                      </c:pt>
                      <c:pt idx="2">
                        <c:v>0.40833333333333327</c:v>
                      </c:pt>
                      <c:pt idx="3">
                        <c:v>0.49166666666666664</c:v>
                      </c:pt>
                      <c:pt idx="4">
                        <c:v>0.57500000000000007</c:v>
                      </c:pt>
                      <c:pt idx="5">
                        <c:v>0.65833333333333333</c:v>
                      </c:pt>
                      <c:pt idx="6">
                        <c:v>0.7416666666666667</c:v>
                      </c:pt>
                      <c:pt idx="7">
                        <c:v>0.82500000000000018</c:v>
                      </c:pt>
                      <c:pt idx="8">
                        <c:v>0.90833333333333333</c:v>
                      </c:pt>
                      <c:pt idx="9">
                        <c:v>0.9916666666666667</c:v>
                      </c:pt>
                      <c:pt idx="10">
                        <c:v>1.075</c:v>
                      </c:pt>
                      <c:pt idx="11">
                        <c:v>1.1583333333333334</c:v>
                      </c:pt>
                      <c:pt idx="12">
                        <c:v>1.2416666666666667</c:v>
                      </c:pt>
                      <c:pt idx="13">
                        <c:v>1.3250000000000002</c:v>
                      </c:pt>
                      <c:pt idx="14">
                        <c:v>1.4083333333333334</c:v>
                      </c:pt>
                      <c:pt idx="15">
                        <c:v>1.4916666666666669</c:v>
                      </c:pt>
                      <c:pt idx="16">
                        <c:v>1.5750000000000002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Data_Compiled!$EJ$6:$EJ$22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145.541245176415</c:v>
                      </c:pt>
                      <c:pt idx="1">
                        <c:v>247.15226075162136</c:v>
                      </c:pt>
                      <c:pt idx="2">
                        <c:v>143.20028923052888</c:v>
                      </c:pt>
                      <c:pt idx="3">
                        <c:v>125.36576544370199</c:v>
                      </c:pt>
                      <c:pt idx="4">
                        <c:v>94.380755179353301</c:v>
                      </c:pt>
                      <c:pt idx="5">
                        <c:v>71.520834055854849</c:v>
                      </c:pt>
                      <c:pt idx="6">
                        <c:v>103.25499577908738</c:v>
                      </c:pt>
                      <c:pt idx="7">
                        <c:v>-40.643671131676122</c:v>
                      </c:pt>
                      <c:pt idx="8">
                        <c:v>54.260479884163708</c:v>
                      </c:pt>
                      <c:pt idx="9">
                        <c:v>67.264006070831286</c:v>
                      </c:pt>
                      <c:pt idx="10">
                        <c:v>-36.17075422524708</c:v>
                      </c:pt>
                      <c:pt idx="11">
                        <c:v>-48.77300293551847</c:v>
                      </c:pt>
                      <c:pt idx="12">
                        <c:v>3.8658755239034672</c:v>
                      </c:pt>
                      <c:pt idx="13">
                        <c:v>30.499852594574108</c:v>
                      </c:pt>
                      <c:pt idx="14">
                        <c:v>14.019763741010188</c:v>
                      </c:pt>
                      <c:pt idx="15">
                        <c:v>-9.1239511126657327</c:v>
                      </c:pt>
                      <c:pt idx="16">
                        <c:v>93.594726272121392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Data_Compiled!$EN$1:$EN$2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Data_Compiled!$EU$6:$EU$22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0.22500000000000001</c:v>
                      </c:pt>
                      <c:pt idx="1">
                        <c:v>0.30833333333333335</c:v>
                      </c:pt>
                      <c:pt idx="2">
                        <c:v>0.39166666666666661</c:v>
                      </c:pt>
                      <c:pt idx="3">
                        <c:v>0.47500000000000003</c:v>
                      </c:pt>
                      <c:pt idx="4">
                        <c:v>0.55833333333333346</c:v>
                      </c:pt>
                      <c:pt idx="5">
                        <c:v>0.64166666666666661</c:v>
                      </c:pt>
                      <c:pt idx="6">
                        <c:v>0.72499999999999998</c:v>
                      </c:pt>
                      <c:pt idx="7">
                        <c:v>0.80833333333333313</c:v>
                      </c:pt>
                      <c:pt idx="8">
                        <c:v>0.89166666666666661</c:v>
                      </c:pt>
                      <c:pt idx="9">
                        <c:v>0.97500000000000009</c:v>
                      </c:pt>
                      <c:pt idx="10">
                        <c:v>1.0583333333333333</c:v>
                      </c:pt>
                      <c:pt idx="11">
                        <c:v>1.1416666666666668</c:v>
                      </c:pt>
                      <c:pt idx="12">
                        <c:v>1.2250000000000001</c:v>
                      </c:pt>
                      <c:pt idx="13">
                        <c:v>1.3083333333333333</c:v>
                      </c:pt>
                      <c:pt idx="14">
                        <c:v>1.3916666666666666</c:v>
                      </c:pt>
                      <c:pt idx="15">
                        <c:v>0</c:v>
                      </c:pt>
                      <c:pt idx="16">
                        <c:v>1.4583333333333333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Data_Compiled!$EV$6:$EV$22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180.00550284479962</c:v>
                      </c:pt>
                      <c:pt idx="1">
                        <c:v>219.97708341937388</c:v>
                      </c:pt>
                      <c:pt idx="2">
                        <c:v>165.28264015288468</c:v>
                      </c:pt>
                      <c:pt idx="3">
                        <c:v>126.45961123335931</c:v>
                      </c:pt>
                      <c:pt idx="4">
                        <c:v>89.474467009809317</c:v>
                      </c:pt>
                      <c:pt idx="5">
                        <c:v>81.037669548298979</c:v>
                      </c:pt>
                      <c:pt idx="6">
                        <c:v>67.588315404817138</c:v>
                      </c:pt>
                      <c:pt idx="7">
                        <c:v>17.397689679939848</c:v>
                      </c:pt>
                      <c:pt idx="8">
                        <c:v>23.513979399515463</c:v>
                      </c:pt>
                      <c:pt idx="9">
                        <c:v>26.515931584673513</c:v>
                      </c:pt>
                      <c:pt idx="10">
                        <c:v>22.234131036215548</c:v>
                      </c:pt>
                      <c:pt idx="11">
                        <c:v>-4.1105791746099367</c:v>
                      </c:pt>
                      <c:pt idx="12">
                        <c:v>-32.123424317511336</c:v>
                      </c:pt>
                      <c:pt idx="13">
                        <c:v>-13.812055600591362</c:v>
                      </c:pt>
                      <c:pt idx="14">
                        <c:v>105.79801373697212</c:v>
                      </c:pt>
                      <c:pt idx="15">
                        <c:v>59.77199040520135</c:v>
                      </c:pt>
                      <c:pt idx="16">
                        <c:v>87.321152877795711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1229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292840"/>
        <c:crosses val="autoZero"/>
        <c:crossBetween val="midCat"/>
      </c:valAx>
      <c:valAx>
        <c:axId val="412292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2924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68154905170479096"/>
          <c:h val="0.83931292394142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Data_Compiled!$P$6:$P$27</c:f>
              <c:numCache>
                <c:formatCode>General</c:formatCode>
                <c:ptCount val="22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6">
                  <c:v>1.4750000000000003</c:v>
                </c:pt>
                <c:pt idx="17">
                  <c:v>1.5583333333333333</c:v>
                </c:pt>
                <c:pt idx="18">
                  <c:v>1.6416666666666666</c:v>
                </c:pt>
                <c:pt idx="19">
                  <c:v>1.7250000000000003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Data_Compiled!$R$6:$R$26</c:f>
              <c:numCache>
                <c:formatCode>General</c:formatCode>
                <c:ptCount val="21"/>
                <c:pt idx="0">
                  <c:v>6.910861712137998</c:v>
                </c:pt>
                <c:pt idx="1">
                  <c:v>7.5362776696554592</c:v>
                </c:pt>
                <c:pt idx="2">
                  <c:v>8.4132551297934306</c:v>
                </c:pt>
                <c:pt idx="3">
                  <c:v>9.8532152956734453</c:v>
                </c:pt>
                <c:pt idx="4">
                  <c:v>10.443285333529881</c:v>
                </c:pt>
                <c:pt idx="5">
                  <c:v>11.601720632819816</c:v>
                </c:pt>
                <c:pt idx="6">
                  <c:v>11.151437054579878</c:v>
                </c:pt>
                <c:pt idx="7">
                  <c:v>14.121944966882667</c:v>
                </c:pt>
                <c:pt idx="8">
                  <c:v>12.396823819264464</c:v>
                </c:pt>
                <c:pt idx="9">
                  <c:v>14.868046196988349</c:v>
                </c:pt>
                <c:pt idx="10">
                  <c:v>15.849262557920545</c:v>
                </c:pt>
                <c:pt idx="11">
                  <c:v>17.595869449263116</c:v>
                </c:pt>
                <c:pt idx="12">
                  <c:v>16.103718462028912</c:v>
                </c:pt>
                <c:pt idx="13">
                  <c:v>19.320545407972737</c:v>
                </c:pt>
                <c:pt idx="14">
                  <c:v>17.592761223123301</c:v>
                </c:pt>
                <c:pt idx="15">
                  <c:v>20.560196871029291</c:v>
                </c:pt>
                <c:pt idx="16">
                  <c:v>18.087771114714897</c:v>
                </c:pt>
                <c:pt idx="17">
                  <c:v>21.313539529788287</c:v>
                </c:pt>
                <c:pt idx="18">
                  <c:v>19.815364527705668</c:v>
                </c:pt>
                <c:pt idx="19">
                  <c:v>21.80673994467822</c:v>
                </c:pt>
                <c:pt idx="20">
                  <c:v>20.812042056250291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Data_Compiled!$AB$6:$AB$26</c:f>
              <c:numCache>
                <c:formatCode>General</c:formatCode>
                <c:ptCount val="21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  <c:pt idx="18">
                  <c:v>1.6583333333333332</c:v>
                </c:pt>
                <c:pt idx="19">
                  <c:v>1.7416666666666669</c:v>
                </c:pt>
                <c:pt idx="20">
                  <c:v>1.8083333333333333</c:v>
                </c:pt>
              </c:numCache>
            </c:numRef>
          </c:xVal>
          <c:yVal>
            <c:numRef>
              <c:f>Data_Compiled!$AD$6:$AD$25</c:f>
              <c:numCache>
                <c:formatCode>General</c:formatCode>
                <c:ptCount val="20"/>
                <c:pt idx="0">
                  <c:v>10.371752747389145</c:v>
                </c:pt>
                <c:pt idx="1">
                  <c:v>12.906255377226499</c:v>
                </c:pt>
                <c:pt idx="2">
                  <c:v>12.092746568435791</c:v>
                </c:pt>
                <c:pt idx="3">
                  <c:v>14.955580297799731</c:v>
                </c:pt>
                <c:pt idx="4">
                  <c:v>17.599797325629723</c:v>
                </c:pt>
                <c:pt idx="5">
                  <c:v>16.636885184319684</c:v>
                </c:pt>
                <c:pt idx="6">
                  <c:v>19.881642106163959</c:v>
                </c:pt>
                <c:pt idx="7">
                  <c:v>21.421090846201711</c:v>
                </c:pt>
                <c:pt idx="8">
                  <c:v>20.83535420247356</c:v>
                </c:pt>
                <c:pt idx="9">
                  <c:v>24.63037226750119</c:v>
                </c:pt>
                <c:pt idx="10">
                  <c:v>28.189361381548512</c:v>
                </c:pt>
                <c:pt idx="11">
                  <c:v>27.211393661666005</c:v>
                </c:pt>
                <c:pt idx="12">
                  <c:v>27.218827519339857</c:v>
                </c:pt>
                <c:pt idx="13">
                  <c:v>31.379936950461282</c:v>
                </c:pt>
                <c:pt idx="14">
                  <c:v>27.536914322081948</c:v>
                </c:pt>
                <c:pt idx="15">
                  <c:v>31.701618718634194</c:v>
                </c:pt>
                <c:pt idx="16">
                  <c:v>33.944418434205843</c:v>
                </c:pt>
                <c:pt idx="17">
                  <c:v>30.423146268186493</c:v>
                </c:pt>
                <c:pt idx="18">
                  <c:v>34.907022165684111</c:v>
                </c:pt>
                <c:pt idx="19">
                  <c:v>30.420859536950367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Data_Compiled!$AN$6:$AN$26</c:f>
              <c:numCache>
                <c:formatCode>General</c:formatCode>
                <c:ptCount val="21"/>
                <c:pt idx="0">
                  <c:v>0.32499999999999996</c:v>
                </c:pt>
                <c:pt idx="1">
                  <c:v>0.40833333333333327</c:v>
                </c:pt>
                <c:pt idx="2">
                  <c:v>0.49166666666666664</c:v>
                </c:pt>
                <c:pt idx="3">
                  <c:v>0.57500000000000007</c:v>
                </c:pt>
                <c:pt idx="4">
                  <c:v>0.65833333333333333</c:v>
                </c:pt>
                <c:pt idx="5">
                  <c:v>0.7416666666666667</c:v>
                </c:pt>
                <c:pt idx="6">
                  <c:v>0.82499999999999984</c:v>
                </c:pt>
                <c:pt idx="7">
                  <c:v>0.90833333333333333</c:v>
                </c:pt>
                <c:pt idx="8">
                  <c:v>0.99166666666666659</c:v>
                </c:pt>
                <c:pt idx="9">
                  <c:v>1.075</c:v>
                </c:pt>
                <c:pt idx="10">
                  <c:v>1.1583333333333334</c:v>
                </c:pt>
                <c:pt idx="11">
                  <c:v>1.2416666666666667</c:v>
                </c:pt>
                <c:pt idx="12">
                  <c:v>1.325</c:v>
                </c:pt>
                <c:pt idx="13">
                  <c:v>1.4083333333333332</c:v>
                </c:pt>
                <c:pt idx="14">
                  <c:v>1.4916666666666665</c:v>
                </c:pt>
                <c:pt idx="15">
                  <c:v>1.575</c:v>
                </c:pt>
                <c:pt idx="16">
                  <c:v>1.6583333333333332</c:v>
                </c:pt>
                <c:pt idx="17">
                  <c:v>1.7416666666666669</c:v>
                </c:pt>
                <c:pt idx="18">
                  <c:v>1.825</c:v>
                </c:pt>
                <c:pt idx="19">
                  <c:v>1.9083333333333332</c:v>
                </c:pt>
              </c:numCache>
            </c:numRef>
          </c:xVal>
          <c:yVal>
            <c:numRef>
              <c:f>Data_Compiled!$AP$6:$AP$24</c:f>
              <c:numCache>
                <c:formatCode>General</c:formatCode>
                <c:ptCount val="19"/>
                <c:pt idx="0">
                  <c:v>9.6639148490260691</c:v>
                </c:pt>
                <c:pt idx="1">
                  <c:v>8.9534614915711241</c:v>
                </c:pt>
                <c:pt idx="2">
                  <c:v>11.184967080374516</c:v>
                </c:pt>
                <c:pt idx="3">
                  <c:v>12.401605786804879</c:v>
                </c:pt>
                <c:pt idx="4">
                  <c:v>14.892710850212826</c:v>
                </c:pt>
                <c:pt idx="5">
                  <c:v>14.896546755799944</c:v>
                </c:pt>
                <c:pt idx="6">
                  <c:v>17.064775050543251</c:v>
                </c:pt>
                <c:pt idx="7">
                  <c:v>17.999126973606007</c:v>
                </c:pt>
                <c:pt idx="8">
                  <c:v>18.61975793588546</c:v>
                </c:pt>
                <c:pt idx="9">
                  <c:v>17.678274287526449</c:v>
                </c:pt>
                <c:pt idx="10">
                  <c:v>21.103033497254096</c:v>
                </c:pt>
                <c:pt idx="11">
                  <c:v>20.787058881945534</c:v>
                </c:pt>
                <c:pt idx="12">
                  <c:v>21.40974048083207</c:v>
                </c:pt>
                <c:pt idx="13">
                  <c:v>20.480408551818591</c:v>
                </c:pt>
                <c:pt idx="14">
                  <c:v>23.269098301954543</c:v>
                </c:pt>
                <c:pt idx="15">
                  <c:v>23.582822350091085</c:v>
                </c:pt>
                <c:pt idx="16">
                  <c:v>21.721295812705439</c:v>
                </c:pt>
                <c:pt idx="17">
                  <c:v>23.893460537334796</c:v>
                </c:pt>
                <c:pt idx="18">
                  <c:v>24.509253116179483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Data_Compiled!$AZ$6:$AZ$28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  <c:pt idx="22">
                  <c:v>2</c:v>
                </c:pt>
              </c:numCache>
            </c:numRef>
          </c:xVal>
          <c:yVal>
            <c:numRef>
              <c:f>Data_Compiled!$BB$6:$BB$26</c:f>
              <c:numCache>
                <c:formatCode>General</c:formatCode>
                <c:ptCount val="21"/>
                <c:pt idx="0">
                  <c:v>18.8906148550642</c:v>
                </c:pt>
                <c:pt idx="1">
                  <c:v>23.716228390685153</c:v>
                </c:pt>
                <c:pt idx="2">
                  <c:v>26.053560375794913</c:v>
                </c:pt>
                <c:pt idx="3">
                  <c:v>28.009721943055062</c:v>
                </c:pt>
                <c:pt idx="4">
                  <c:v>30.04164859455701</c:v>
                </c:pt>
                <c:pt idx="5">
                  <c:v>32.614818545164646</c:v>
                </c:pt>
                <c:pt idx="6">
                  <c:v>33.186699387202381</c:v>
                </c:pt>
                <c:pt idx="7">
                  <c:v>34.643341329838343</c:v>
                </c:pt>
                <c:pt idx="8">
                  <c:v>32.579120923118211</c:v>
                </c:pt>
                <c:pt idx="9">
                  <c:v>34.430073247978598</c:v>
                </c:pt>
                <c:pt idx="10">
                  <c:v>33.792907809329527</c:v>
                </c:pt>
                <c:pt idx="11">
                  <c:v>33.734644455864377</c:v>
                </c:pt>
                <c:pt idx="12">
                  <c:v>32.889971517459038</c:v>
                </c:pt>
                <c:pt idx="13">
                  <c:v>33.461843177269486</c:v>
                </c:pt>
                <c:pt idx="14">
                  <c:v>32.671020036223119</c:v>
                </c:pt>
                <c:pt idx="15">
                  <c:v>32.032463356978241</c:v>
                </c:pt>
                <c:pt idx="16">
                  <c:v>32.923764924153247</c:v>
                </c:pt>
                <c:pt idx="17">
                  <c:v>31.817169016094006</c:v>
                </c:pt>
                <c:pt idx="18">
                  <c:v>32.378448865639449</c:v>
                </c:pt>
                <c:pt idx="19">
                  <c:v>31.434859108758236</c:v>
                </c:pt>
                <c:pt idx="20">
                  <c:v>32.282121737785921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Data_Compiled!$BL$6:$BL$28</c:f>
              <c:numCache>
                <c:formatCode>General</c:formatCode>
                <c:ptCount val="23"/>
                <c:pt idx="0">
                  <c:v>0.19166666666666665</c:v>
                </c:pt>
                <c:pt idx="1">
                  <c:v>0.27499999999999997</c:v>
                </c:pt>
                <c:pt idx="2">
                  <c:v>0.35833333333333334</c:v>
                </c:pt>
                <c:pt idx="3">
                  <c:v>0.44166666666666665</c:v>
                </c:pt>
                <c:pt idx="4">
                  <c:v>0.52499999999999991</c:v>
                </c:pt>
                <c:pt idx="5">
                  <c:v>0.60833333333333328</c:v>
                </c:pt>
                <c:pt idx="6">
                  <c:v>0.69166666666666676</c:v>
                </c:pt>
                <c:pt idx="7">
                  <c:v>0.77499999999999991</c:v>
                </c:pt>
                <c:pt idx="8">
                  <c:v>0.85833333333333339</c:v>
                </c:pt>
                <c:pt idx="9">
                  <c:v>0.94166666666666676</c:v>
                </c:pt>
                <c:pt idx="10">
                  <c:v>1.0249999999999999</c:v>
                </c:pt>
                <c:pt idx="11">
                  <c:v>1.1083333333333334</c:v>
                </c:pt>
                <c:pt idx="12">
                  <c:v>1.1916666666666667</c:v>
                </c:pt>
                <c:pt idx="13">
                  <c:v>1.2749999999999999</c:v>
                </c:pt>
                <c:pt idx="14">
                  <c:v>1.3583333333333334</c:v>
                </c:pt>
                <c:pt idx="15">
                  <c:v>1.4416666666666667</c:v>
                </c:pt>
                <c:pt idx="16">
                  <c:v>1.5250000000000001</c:v>
                </c:pt>
                <c:pt idx="17">
                  <c:v>1.6083333333333334</c:v>
                </c:pt>
                <c:pt idx="18">
                  <c:v>1.6916666666666664</c:v>
                </c:pt>
                <c:pt idx="19">
                  <c:v>1.7749999999999997</c:v>
                </c:pt>
                <c:pt idx="20">
                  <c:v>1.8583333333333334</c:v>
                </c:pt>
                <c:pt idx="21">
                  <c:v>1.9416666666666664</c:v>
                </c:pt>
              </c:numCache>
            </c:numRef>
          </c:xVal>
          <c:yVal>
            <c:numRef>
              <c:f>Data_Compiled!$BN$6:$BN$27</c:f>
              <c:numCache>
                <c:formatCode>General</c:formatCode>
                <c:ptCount val="22"/>
                <c:pt idx="0">
                  <c:v>20.996887948710455</c:v>
                </c:pt>
                <c:pt idx="1">
                  <c:v>22.039069152479087</c:v>
                </c:pt>
                <c:pt idx="2">
                  <c:v>25.912324159197329</c:v>
                </c:pt>
                <c:pt idx="3">
                  <c:v>28.320755205193706</c:v>
                </c:pt>
                <c:pt idx="4">
                  <c:v>28.339838446059876</c:v>
                </c:pt>
                <c:pt idx="5">
                  <c:v>34.229113480544001</c:v>
                </c:pt>
                <c:pt idx="6">
                  <c:v>32.607417218111507</c:v>
                </c:pt>
                <c:pt idx="7">
                  <c:v>35.613712681382282</c:v>
                </c:pt>
                <c:pt idx="8">
                  <c:v>36.006591531104156</c:v>
                </c:pt>
                <c:pt idx="9">
                  <c:v>35.597521129429289</c:v>
                </c:pt>
                <c:pt idx="10">
                  <c:v>37.550800926456517</c:v>
                </c:pt>
                <c:pt idx="11">
                  <c:v>35.946770445088035</c:v>
                </c:pt>
                <c:pt idx="12">
                  <c:v>36.363449291669198</c:v>
                </c:pt>
                <c:pt idx="13">
                  <c:v>38.272041543562693</c:v>
                </c:pt>
                <c:pt idx="14">
                  <c:v>36.943096165009443</c:v>
                </c:pt>
                <c:pt idx="15">
                  <c:v>36.236897318663559</c:v>
                </c:pt>
                <c:pt idx="16">
                  <c:v>36.891381008205499</c:v>
                </c:pt>
                <c:pt idx="17">
                  <c:v>35.985783352818032</c:v>
                </c:pt>
                <c:pt idx="18">
                  <c:v>36.782080480675091</c:v>
                </c:pt>
                <c:pt idx="19">
                  <c:v>34.948808435029143</c:v>
                </c:pt>
                <c:pt idx="20">
                  <c:v>36.671419397284076</c:v>
                </c:pt>
                <c:pt idx="21">
                  <c:v>35.409170144201589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Data_Compiled!$BX$6:$BX$22</c:f>
              <c:numCache>
                <c:formatCode>General</c:formatCode>
                <c:ptCount val="17"/>
                <c:pt idx="0">
                  <c:v>0.25833333333333336</c:v>
                </c:pt>
                <c:pt idx="1">
                  <c:v>0.34166666666666662</c:v>
                </c:pt>
                <c:pt idx="2">
                  <c:v>0.42500000000000004</c:v>
                </c:pt>
                <c:pt idx="3">
                  <c:v>0.5083333333333333</c:v>
                </c:pt>
                <c:pt idx="4">
                  <c:v>0.59166666666666667</c:v>
                </c:pt>
                <c:pt idx="5">
                  <c:v>0.67499999999999993</c:v>
                </c:pt>
                <c:pt idx="6">
                  <c:v>0.7583333333333333</c:v>
                </c:pt>
                <c:pt idx="7">
                  <c:v>0.84166666666666679</c:v>
                </c:pt>
                <c:pt idx="8">
                  <c:v>0.92499999999999993</c:v>
                </c:pt>
                <c:pt idx="9">
                  <c:v>1.0083333333333333</c:v>
                </c:pt>
                <c:pt idx="10">
                  <c:v>1.0916666666666668</c:v>
                </c:pt>
                <c:pt idx="11">
                  <c:v>1.175</c:v>
                </c:pt>
                <c:pt idx="12">
                  <c:v>1.2583333333333333</c:v>
                </c:pt>
                <c:pt idx="13">
                  <c:v>1.3416666666666668</c:v>
                </c:pt>
                <c:pt idx="14">
                  <c:v>1.425</c:v>
                </c:pt>
                <c:pt idx="15">
                  <c:v>1.5083333333333335</c:v>
                </c:pt>
              </c:numCache>
            </c:numRef>
          </c:xVal>
          <c:yVal>
            <c:numRef>
              <c:f>Data_Compiled!$BZ$6:$BZ$21</c:f>
              <c:numCache>
                <c:formatCode>General</c:formatCode>
                <c:ptCount val="16"/>
                <c:pt idx="0">
                  <c:v>32.258549169629646</c:v>
                </c:pt>
                <c:pt idx="1">
                  <c:v>34.767547438378621</c:v>
                </c:pt>
                <c:pt idx="2">
                  <c:v>39.098350390170488</c:v>
                </c:pt>
                <c:pt idx="3">
                  <c:v>39.784059288624157</c:v>
                </c:pt>
                <c:pt idx="4">
                  <c:v>47.000867683456981</c:v>
                </c:pt>
                <c:pt idx="5">
                  <c:v>49.456031708767611</c:v>
                </c:pt>
                <c:pt idx="6">
                  <c:v>48.188010616718621</c:v>
                </c:pt>
                <c:pt idx="7">
                  <c:v>51.579514872201372</c:v>
                </c:pt>
                <c:pt idx="8">
                  <c:v>52.361202468996488</c:v>
                </c:pt>
                <c:pt idx="9">
                  <c:v>52.825132853467636</c:v>
                </c:pt>
                <c:pt idx="10">
                  <c:v>54.369902366355689</c:v>
                </c:pt>
                <c:pt idx="11">
                  <c:v>51.991527367233765</c:v>
                </c:pt>
                <c:pt idx="12">
                  <c:v>54.952234299428916</c:v>
                </c:pt>
                <c:pt idx="13">
                  <c:v>52.826609748809211</c:v>
                </c:pt>
                <c:pt idx="14">
                  <c:v>52.718676894467414</c:v>
                </c:pt>
                <c:pt idx="15">
                  <c:v>57.002957861224282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Data_Compiled!$CJ$6:$CJ$21</c:f>
              <c:numCache>
                <c:formatCode>General</c:formatCode>
                <c:ptCount val="16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</c:numCache>
            </c:numRef>
          </c:xVal>
          <c:yVal>
            <c:numRef>
              <c:f>Data_Compiled!$CL$6:$CL$19</c:f>
              <c:numCache>
                <c:formatCode>General</c:formatCode>
                <c:ptCount val="14"/>
                <c:pt idx="0">
                  <c:v>17.015986154734588</c:v>
                </c:pt>
                <c:pt idx="1">
                  <c:v>22.39504357735542</c:v>
                </c:pt>
                <c:pt idx="2">
                  <c:v>25.683680378566994</c:v>
                </c:pt>
                <c:pt idx="3">
                  <c:v>30.488525927194257</c:v>
                </c:pt>
                <c:pt idx="4">
                  <c:v>33.651450034137014</c:v>
                </c:pt>
                <c:pt idx="5">
                  <c:v>37.917695023246814</c:v>
                </c:pt>
                <c:pt idx="6">
                  <c:v>40.501360711878966</c:v>
                </c:pt>
                <c:pt idx="7">
                  <c:v>41.332345806887822</c:v>
                </c:pt>
                <c:pt idx="8">
                  <c:v>44.206524948632868</c:v>
                </c:pt>
                <c:pt idx="9">
                  <c:v>43.907047950788218</c:v>
                </c:pt>
                <c:pt idx="10">
                  <c:v>45.068689992954411</c:v>
                </c:pt>
                <c:pt idx="11">
                  <c:v>46.16796133674535</c:v>
                </c:pt>
                <c:pt idx="12">
                  <c:v>44.532531608134029</c:v>
                </c:pt>
                <c:pt idx="13">
                  <c:v>45.916608438474029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Data_Compiled!$CV$6:$CV$18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Data_Compiled!$CX$6:$CX$17</c:f>
              <c:numCache>
                <c:formatCode>General</c:formatCode>
                <c:ptCount val="12"/>
                <c:pt idx="0">
                  <c:v>22.556600269155602</c:v>
                </c:pt>
                <c:pt idx="1">
                  <c:v>30.374940130202543</c:v>
                </c:pt>
                <c:pt idx="2">
                  <c:v>36.178623010266527</c:v>
                </c:pt>
                <c:pt idx="3">
                  <c:v>43.031989615082701</c:v>
                </c:pt>
                <c:pt idx="4">
                  <c:v>48.68662941385189</c:v>
                </c:pt>
                <c:pt idx="5">
                  <c:v>53.462134800910306</c:v>
                </c:pt>
                <c:pt idx="6">
                  <c:v>55.892765227457566</c:v>
                </c:pt>
                <c:pt idx="7">
                  <c:v>58.251384964904652</c:v>
                </c:pt>
                <c:pt idx="8">
                  <c:v>59.78992486774343</c:v>
                </c:pt>
                <c:pt idx="9">
                  <c:v>62.119880047898903</c:v>
                </c:pt>
                <c:pt idx="10">
                  <c:v>63.032677877208485</c:v>
                </c:pt>
                <c:pt idx="11">
                  <c:v>63.058870259515267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Data_Compiled!$DH$6:$DH$18</c:f>
              <c:numCache>
                <c:formatCode>General</c:formatCode>
                <c:ptCount val="13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</c:numCache>
            </c:numRef>
          </c:xVal>
          <c:yVal>
            <c:numRef>
              <c:f>Data_Compiled!$DJ$6:$DJ$16</c:f>
              <c:numCache>
                <c:formatCode>General</c:formatCode>
                <c:ptCount val="11"/>
                <c:pt idx="0">
                  <c:v>22.903587701688572</c:v>
                </c:pt>
                <c:pt idx="1">
                  <c:v>35.237211030493249</c:v>
                </c:pt>
                <c:pt idx="2">
                  <c:v>44.257481692114787</c:v>
                </c:pt>
                <c:pt idx="3">
                  <c:v>50.019609628566286</c:v>
                </c:pt>
                <c:pt idx="4">
                  <c:v>55.34354186872612</c:v>
                </c:pt>
                <c:pt idx="5">
                  <c:v>64.0961720794255</c:v>
                </c:pt>
                <c:pt idx="6">
                  <c:v>62.772426630644013</c:v>
                </c:pt>
                <c:pt idx="7">
                  <c:v>68.4564129702933</c:v>
                </c:pt>
                <c:pt idx="8">
                  <c:v>71.765465572320338</c:v>
                </c:pt>
                <c:pt idx="9">
                  <c:v>68.846321463381088</c:v>
                </c:pt>
                <c:pt idx="10">
                  <c:v>75.181932231405469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Data_Compiled!$DT$6:$DT$27</c:f>
              <c:numCache>
                <c:formatCode>General</c:formatCode>
                <c:ptCount val="22"/>
                <c:pt idx="0">
                  <c:v>0.125</c:v>
                </c:pt>
                <c:pt idx="1">
                  <c:v>0.20833333333333334</c:v>
                </c:pt>
                <c:pt idx="2">
                  <c:v>0.29166666666666663</c:v>
                </c:pt>
                <c:pt idx="3">
                  <c:v>0.375</c:v>
                </c:pt>
                <c:pt idx="4">
                  <c:v>0.45833333333333326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0.70833333333333337</c:v>
                </c:pt>
                <c:pt idx="8">
                  <c:v>0.79166666666666652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1.0416666666666665</c:v>
                </c:pt>
                <c:pt idx="12">
                  <c:v>1.125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1.5416666666666667</c:v>
                </c:pt>
                <c:pt idx="18">
                  <c:v>1.625</c:v>
                </c:pt>
                <c:pt idx="19">
                  <c:v>1.7083333333333333</c:v>
                </c:pt>
                <c:pt idx="20">
                  <c:v>1.7916666666666667</c:v>
                </c:pt>
              </c:numCache>
            </c:numRef>
          </c:xVal>
          <c:yVal>
            <c:numRef>
              <c:f>Data_Compiled!$DV$6:$DV$26</c:f>
              <c:numCache>
                <c:formatCode>General</c:formatCode>
                <c:ptCount val="21"/>
                <c:pt idx="0">
                  <c:v>20.982081227857527</c:v>
                </c:pt>
                <c:pt idx="1">
                  <c:v>23.467358769081443</c:v>
                </c:pt>
                <c:pt idx="2">
                  <c:v>23.14942922906577</c:v>
                </c:pt>
                <c:pt idx="3">
                  <c:v>29.477863262116824</c:v>
                </c:pt>
                <c:pt idx="4">
                  <c:v>36.256442207259376</c:v>
                </c:pt>
                <c:pt idx="5">
                  <c:v>38.48309900375844</c:v>
                </c:pt>
                <c:pt idx="6">
                  <c:v>47.108257433989955</c:v>
                </c:pt>
                <c:pt idx="7">
                  <c:v>48.567051406138539</c:v>
                </c:pt>
                <c:pt idx="8">
                  <c:v>56.752324394630421</c:v>
                </c:pt>
                <c:pt idx="9">
                  <c:v>55.278046790560616</c:v>
                </c:pt>
                <c:pt idx="10">
                  <c:v>58.293389843826631</c:v>
                </c:pt>
                <c:pt idx="11">
                  <c:v>62.718757006334954</c:v>
                </c:pt>
                <c:pt idx="12">
                  <c:v>59.817189833239198</c:v>
                </c:pt>
                <c:pt idx="13">
                  <c:v>61.988874811712279</c:v>
                </c:pt>
                <c:pt idx="14">
                  <c:v>63.885964153010036</c:v>
                </c:pt>
                <c:pt idx="15">
                  <c:v>61.259721036042031</c:v>
                </c:pt>
                <c:pt idx="16">
                  <c:v>60.919972055708513</c:v>
                </c:pt>
                <c:pt idx="17">
                  <c:v>61.567155792346668</c:v>
                </c:pt>
                <c:pt idx="18">
                  <c:v>63.15627897930645</c:v>
                </c:pt>
                <c:pt idx="19">
                  <c:v>61.309121008351674</c:v>
                </c:pt>
                <c:pt idx="20">
                  <c:v>61.599514079675693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Data_Compiled!$EF$6:$EF$25</c:f>
              <c:numCache>
                <c:formatCode>General</c:formatCode>
                <c:ptCount val="20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  <c:pt idx="16">
                  <c:v>1.4916666666666669</c:v>
                </c:pt>
                <c:pt idx="17">
                  <c:v>1.5750000000000002</c:v>
                </c:pt>
              </c:numCache>
            </c:numRef>
          </c:xVal>
          <c:yVal>
            <c:numRef>
              <c:f>Data_Compiled!$EH$6:$EH$23</c:f>
              <c:numCache>
                <c:formatCode>General</c:formatCode>
                <c:ptCount val="18"/>
                <c:pt idx="0">
                  <c:v>26.195993721311815</c:v>
                </c:pt>
                <c:pt idx="1">
                  <c:v>32.718893578275107</c:v>
                </c:pt>
                <c:pt idx="2">
                  <c:v>38.28718911967767</c:v>
                </c:pt>
                <c:pt idx="3">
                  <c:v>53.251672958260684</c:v>
                </c:pt>
                <c:pt idx="4">
                  <c:v>50.183903869438602</c:v>
                </c:pt>
                <c:pt idx="5">
                  <c:v>63.666740964640113</c:v>
                </c:pt>
                <c:pt idx="6">
                  <c:v>58.024816260531836</c:v>
                </c:pt>
                <c:pt idx="7">
                  <c:v>69.608509420552537</c:v>
                </c:pt>
                <c:pt idx="8">
                  <c:v>66.602977923976951</c:v>
                </c:pt>
                <c:pt idx="9">
                  <c:v>66.231936898005131</c:v>
                </c:pt>
                <c:pt idx="10">
                  <c:v>71.110800183524574</c:v>
                </c:pt>
                <c:pt idx="11">
                  <c:v>71.82005894336389</c:v>
                </c:pt>
                <c:pt idx="12">
                  <c:v>68.105826187915227</c:v>
                </c:pt>
                <c:pt idx="13">
                  <c:v>67.768122271092039</c:v>
                </c:pt>
                <c:pt idx="14">
                  <c:v>68.426993265252094</c:v>
                </c:pt>
                <c:pt idx="15">
                  <c:v>70.301972224727805</c:v>
                </c:pt>
                <c:pt idx="16">
                  <c:v>69.591719474829347</c:v>
                </c:pt>
                <c:pt idx="17">
                  <c:v>69.543977639930503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Data_Compiled!$ER$6:$ER$25</c:f>
              <c:numCache>
                <c:formatCode>General</c:formatCode>
                <c:ptCount val="20"/>
                <c:pt idx="0">
                  <c:v>0.14166666666666669</c:v>
                </c:pt>
                <c:pt idx="1">
                  <c:v>0.22500000000000001</c:v>
                </c:pt>
                <c:pt idx="2">
                  <c:v>0.30833333333333335</c:v>
                </c:pt>
                <c:pt idx="3">
                  <c:v>0.39166666666666661</c:v>
                </c:pt>
                <c:pt idx="4">
                  <c:v>0.47500000000000003</c:v>
                </c:pt>
                <c:pt idx="5">
                  <c:v>0.55833333333333346</c:v>
                </c:pt>
                <c:pt idx="6">
                  <c:v>0.64166666666666661</c:v>
                </c:pt>
                <c:pt idx="7">
                  <c:v>0.72499999999999998</c:v>
                </c:pt>
                <c:pt idx="8">
                  <c:v>0.80833333333333313</c:v>
                </c:pt>
                <c:pt idx="9">
                  <c:v>0.89166666666666661</c:v>
                </c:pt>
                <c:pt idx="10">
                  <c:v>0.97500000000000009</c:v>
                </c:pt>
                <c:pt idx="11">
                  <c:v>1.0583333333333333</c:v>
                </c:pt>
                <c:pt idx="12">
                  <c:v>1.1416666666666668</c:v>
                </c:pt>
                <c:pt idx="13">
                  <c:v>1.2250000000000001</c:v>
                </c:pt>
                <c:pt idx="14">
                  <c:v>1.3083333333333333</c:v>
                </c:pt>
                <c:pt idx="15">
                  <c:v>1.3916666666666666</c:v>
                </c:pt>
                <c:pt idx="17">
                  <c:v>1.4583333333333333</c:v>
                </c:pt>
                <c:pt idx="18">
                  <c:v>1.5416666666666667</c:v>
                </c:pt>
              </c:numCache>
            </c:numRef>
          </c:xVal>
          <c:yVal>
            <c:numRef>
              <c:f>Data_Compiled!$ET$6:$ET$23</c:f>
              <c:numCache>
                <c:formatCode>General</c:formatCode>
                <c:ptCount val="18"/>
                <c:pt idx="0">
                  <c:v>26.131080862177704</c:v>
                </c:pt>
                <c:pt idx="1">
                  <c:v>30.921415183451487</c:v>
                </c:pt>
                <c:pt idx="2">
                  <c:v>41.08547887519039</c:v>
                </c:pt>
                <c:pt idx="3">
                  <c:v>49.196550149915907</c:v>
                </c:pt>
                <c:pt idx="4">
                  <c:v>54.816739011270151</c:v>
                </c:pt>
                <c:pt idx="5">
                  <c:v>59.702492074286035</c:v>
                </c:pt>
                <c:pt idx="6">
                  <c:v>62.250049496341887</c:v>
                </c:pt>
                <c:pt idx="7">
                  <c:v>66.434894947086718</c:v>
                </c:pt>
                <c:pt idx="8">
                  <c:v>67.865114333910384</c:v>
                </c:pt>
                <c:pt idx="9">
                  <c:v>67.880250627157352</c:v>
                </c:pt>
                <c:pt idx="10">
                  <c:v>69.818595762271599</c:v>
                </c:pt>
                <c:pt idx="11">
                  <c:v>70.083126585593533</c:v>
                </c:pt>
                <c:pt idx="12">
                  <c:v>71.665750653284704</c:v>
                </c:pt>
                <c:pt idx="13">
                  <c:v>69.741630153153238</c:v>
                </c:pt>
                <c:pt idx="14">
                  <c:v>68.99701850236184</c:v>
                </c:pt>
                <c:pt idx="15">
                  <c:v>68.594159806053952</c:v>
                </c:pt>
                <c:pt idx="16">
                  <c:v>0</c:v>
                </c:pt>
                <c:pt idx="17">
                  <c:v>70.580441603938851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Data_Compiled!$FD$6:$FD$22</c:f>
              <c:numCache>
                <c:formatCode>General</c:formatCode>
                <c:ptCount val="17"/>
                <c:pt idx="0">
                  <c:v>0.15833333333333333</c:v>
                </c:pt>
                <c:pt idx="1">
                  <c:v>0.2416666666666667</c:v>
                </c:pt>
                <c:pt idx="2">
                  <c:v>0.32500000000000001</c:v>
                </c:pt>
                <c:pt idx="3">
                  <c:v>0.40833333333333327</c:v>
                </c:pt>
                <c:pt idx="4">
                  <c:v>0.49166666666666664</c:v>
                </c:pt>
                <c:pt idx="5">
                  <c:v>0.57500000000000007</c:v>
                </c:pt>
                <c:pt idx="6">
                  <c:v>0.65833333333333333</c:v>
                </c:pt>
                <c:pt idx="7">
                  <c:v>0.7416666666666667</c:v>
                </c:pt>
                <c:pt idx="8">
                  <c:v>0.82500000000000018</c:v>
                </c:pt>
                <c:pt idx="9">
                  <c:v>0.90833333333333333</c:v>
                </c:pt>
                <c:pt idx="10">
                  <c:v>0.9916666666666667</c:v>
                </c:pt>
                <c:pt idx="11">
                  <c:v>1.075</c:v>
                </c:pt>
                <c:pt idx="12">
                  <c:v>1.1583333333333334</c:v>
                </c:pt>
                <c:pt idx="13">
                  <c:v>1.2416666666666667</c:v>
                </c:pt>
                <c:pt idx="14">
                  <c:v>1.3250000000000002</c:v>
                </c:pt>
                <c:pt idx="15">
                  <c:v>1.4083333333333334</c:v>
                </c:pt>
              </c:numCache>
            </c:numRef>
          </c:xVal>
          <c:yVal>
            <c:numRef>
              <c:f>Data_Compiled!$FF$6:$FF$21</c:f>
              <c:numCache>
                <c:formatCode>General</c:formatCode>
                <c:ptCount val="16"/>
                <c:pt idx="0">
                  <c:v>31.461696582188722</c:v>
                </c:pt>
                <c:pt idx="1">
                  <c:v>34.60265739487415</c:v>
                </c:pt>
                <c:pt idx="2">
                  <c:v>40.765262120000955</c:v>
                </c:pt>
                <c:pt idx="3">
                  <c:v>48.938398717380977</c:v>
                </c:pt>
                <c:pt idx="4">
                  <c:v>52.244251138213592</c:v>
                </c:pt>
                <c:pt idx="5">
                  <c:v>59.522632611885541</c:v>
                </c:pt>
                <c:pt idx="6">
                  <c:v>60.803237485909534</c:v>
                </c:pt>
                <c:pt idx="7">
                  <c:v>57.943574270751341</c:v>
                </c:pt>
                <c:pt idx="8">
                  <c:v>64.070869382836918</c:v>
                </c:pt>
                <c:pt idx="9">
                  <c:v>64.507277288087678</c:v>
                </c:pt>
                <c:pt idx="10">
                  <c:v>64.427194916407359</c:v>
                </c:pt>
                <c:pt idx="11">
                  <c:v>68.689030660052296</c:v>
                </c:pt>
                <c:pt idx="12">
                  <c:v>64.860174581696413</c:v>
                </c:pt>
                <c:pt idx="13">
                  <c:v>68.199313121744012</c:v>
                </c:pt>
                <c:pt idx="14">
                  <c:v>65.159032947178687</c:v>
                </c:pt>
                <c:pt idx="15">
                  <c:v>66.550842316010275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Data_Compiled!$FN$7:$FN$21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Data_Compiled!$FR$6:$FR$19</c:f>
              <c:numCache>
                <c:formatCode>General</c:formatCode>
                <c:ptCount val="14"/>
                <c:pt idx="0">
                  <c:v>22.276296820948474</c:v>
                </c:pt>
                <c:pt idx="1">
                  <c:v>32.492752989526267</c:v>
                </c:pt>
                <c:pt idx="2">
                  <c:v>41.651165312641552</c:v>
                </c:pt>
                <c:pt idx="3">
                  <c:v>50.152117572804528</c:v>
                </c:pt>
                <c:pt idx="4">
                  <c:v>57.184855198871311</c:v>
                </c:pt>
                <c:pt idx="5">
                  <c:v>61.605499913221877</c:v>
                </c:pt>
                <c:pt idx="6">
                  <c:v>66.062909686101804</c:v>
                </c:pt>
                <c:pt idx="7">
                  <c:v>72.161110335422478</c:v>
                </c:pt>
                <c:pt idx="8">
                  <c:v>76.81632355391821</c:v>
                </c:pt>
                <c:pt idx="9">
                  <c:v>79.375813469240299</c:v>
                </c:pt>
                <c:pt idx="10">
                  <c:v>80.540185568644077</c:v>
                </c:pt>
                <c:pt idx="11">
                  <c:v>82.638813903410949</c:v>
                </c:pt>
                <c:pt idx="12">
                  <c:v>85.179696442871858</c:v>
                </c:pt>
                <c:pt idx="13">
                  <c:v>86.088612699804216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Data_Compiled!$FY$7:$FY$33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Data_Compiled!$GC$6:$GC$32</c:f>
              <c:numCache>
                <c:formatCode>General</c:formatCode>
                <c:ptCount val="27"/>
                <c:pt idx="0">
                  <c:v>7.3804433019331821</c:v>
                </c:pt>
                <c:pt idx="1">
                  <c:v>10.253191163097769</c:v>
                </c:pt>
                <c:pt idx="2">
                  <c:v>11.882974685030584</c:v>
                </c:pt>
                <c:pt idx="3">
                  <c:v>14.069511450565907</c:v>
                </c:pt>
                <c:pt idx="4">
                  <c:v>15.244354925589564</c:v>
                </c:pt>
                <c:pt idx="5">
                  <c:v>16.467878497867066</c:v>
                </c:pt>
                <c:pt idx="6">
                  <c:v>18.125394957890418</c:v>
                </c:pt>
                <c:pt idx="7">
                  <c:v>19.223116421765241</c:v>
                </c:pt>
                <c:pt idx="8">
                  <c:v>21.203138287893989</c:v>
                </c:pt>
                <c:pt idx="9">
                  <c:v>22.804509073942153</c:v>
                </c:pt>
                <c:pt idx="10">
                  <c:v>24.253280113174693</c:v>
                </c:pt>
                <c:pt idx="11">
                  <c:v>25.881323617254509</c:v>
                </c:pt>
                <c:pt idx="12">
                  <c:v>27.297003469892864</c:v>
                </c:pt>
                <c:pt idx="13">
                  <c:v>28.360486047984075</c:v>
                </c:pt>
                <c:pt idx="14">
                  <c:v>29.271191285141381</c:v>
                </c:pt>
                <c:pt idx="15">
                  <c:v>30.348028277940863</c:v>
                </c:pt>
                <c:pt idx="16">
                  <c:v>31.219867841996564</c:v>
                </c:pt>
                <c:pt idx="17">
                  <c:v>31.588942861507071</c:v>
                </c:pt>
                <c:pt idx="18">
                  <c:v>32.158267518856412</c:v>
                </c:pt>
                <c:pt idx="19">
                  <c:v>32.507480682287358</c:v>
                </c:pt>
                <c:pt idx="20">
                  <c:v>33.045861279064731</c:v>
                </c:pt>
                <c:pt idx="21">
                  <c:v>33.948171725432822</c:v>
                </c:pt>
                <c:pt idx="22">
                  <c:v>34.122633893431455</c:v>
                </c:pt>
                <c:pt idx="23">
                  <c:v>34.302082509437518</c:v>
                </c:pt>
                <c:pt idx="24">
                  <c:v>34.49684163471823</c:v>
                </c:pt>
                <c:pt idx="25">
                  <c:v>34.83555880926351</c:v>
                </c:pt>
                <c:pt idx="26">
                  <c:v>35.025046489362659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Data_Compiled!$GI$7:$GI$26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Data_Compiled!$GM$6:$GM$25</c:f>
              <c:numCache>
                <c:formatCode>General</c:formatCode>
                <c:ptCount val="20"/>
                <c:pt idx="0">
                  <c:v>8.9018827753202032</c:v>
                </c:pt>
                <c:pt idx="1">
                  <c:v>17.397890404197117</c:v>
                </c:pt>
                <c:pt idx="2">
                  <c:v>21.242868973799496</c:v>
                </c:pt>
                <c:pt idx="3">
                  <c:v>22.717128065753361</c:v>
                </c:pt>
                <c:pt idx="4">
                  <c:v>26.826616489431334</c:v>
                </c:pt>
                <c:pt idx="5">
                  <c:v>30.066403232315693</c:v>
                </c:pt>
                <c:pt idx="6">
                  <c:v>31.751361115389987</c:v>
                </c:pt>
                <c:pt idx="7">
                  <c:v>35.164655210295443</c:v>
                </c:pt>
                <c:pt idx="8">
                  <c:v>38.724942262117501</c:v>
                </c:pt>
                <c:pt idx="9">
                  <c:v>40.361842927007025</c:v>
                </c:pt>
                <c:pt idx="10">
                  <c:v>42.255633964100006</c:v>
                </c:pt>
                <c:pt idx="11">
                  <c:v>43.7806520971792</c:v>
                </c:pt>
                <c:pt idx="12">
                  <c:v>45.663525234183396</c:v>
                </c:pt>
                <c:pt idx="13">
                  <c:v>47.738575607437475</c:v>
                </c:pt>
                <c:pt idx="14">
                  <c:v>47.725492724646365</c:v>
                </c:pt>
                <c:pt idx="15">
                  <c:v>48.472300535612689</c:v>
                </c:pt>
                <c:pt idx="16">
                  <c:v>49.796051329719482</c:v>
                </c:pt>
                <c:pt idx="17">
                  <c:v>50.555716168715612</c:v>
                </c:pt>
                <c:pt idx="18">
                  <c:v>51.874635062328004</c:v>
                </c:pt>
                <c:pt idx="19">
                  <c:v>52.054118459776873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Data_Compiled!$GS$7:$GS$25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Data_Compiled!$GW$6:$GW$24</c:f>
              <c:numCache>
                <c:formatCode>General</c:formatCode>
                <c:ptCount val="19"/>
                <c:pt idx="0">
                  <c:v>14.786531086835293</c:v>
                </c:pt>
                <c:pt idx="1">
                  <c:v>19.482217095723289</c:v>
                </c:pt>
                <c:pt idx="2">
                  <c:v>24.61198722021307</c:v>
                </c:pt>
                <c:pt idx="3">
                  <c:v>28.782957363050251</c:v>
                </c:pt>
                <c:pt idx="4">
                  <c:v>32.007649376931312</c:v>
                </c:pt>
                <c:pt idx="5">
                  <c:v>35.476715810360062</c:v>
                </c:pt>
                <c:pt idx="6">
                  <c:v>39.847886855319587</c:v>
                </c:pt>
                <c:pt idx="7">
                  <c:v>43.989982619931908</c:v>
                </c:pt>
                <c:pt idx="8">
                  <c:v>46.535496278664326</c:v>
                </c:pt>
                <c:pt idx="9">
                  <c:v>49.073462347386616</c:v>
                </c:pt>
                <c:pt idx="10">
                  <c:v>52.282961931603531</c:v>
                </c:pt>
                <c:pt idx="11">
                  <c:v>54.587336244853795</c:v>
                </c:pt>
                <c:pt idx="12">
                  <c:v>55.282895960512462</c:v>
                </c:pt>
                <c:pt idx="13">
                  <c:v>56.904628048823199</c:v>
                </c:pt>
                <c:pt idx="14">
                  <c:v>59.43060708866502</c:v>
                </c:pt>
                <c:pt idx="15">
                  <c:v>60.110513974285652</c:v>
                </c:pt>
                <c:pt idx="16">
                  <c:v>61.517747388754913</c:v>
                </c:pt>
                <c:pt idx="17">
                  <c:v>62.662155427353838</c:v>
                </c:pt>
                <c:pt idx="18">
                  <c:v>62.878341914964857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Data_Compiled!$HC$7:$HC$24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Data_Compiled!$HG$6:$HG$22</c:f>
              <c:numCache>
                <c:formatCode>General</c:formatCode>
                <c:ptCount val="17"/>
                <c:pt idx="0">
                  <c:v>16.92083377936223</c:v>
                </c:pt>
                <c:pt idx="1">
                  <c:v>21.445452712005267</c:v>
                </c:pt>
                <c:pt idx="2">
                  <c:v>26.71105772717701</c:v>
                </c:pt>
                <c:pt idx="3">
                  <c:v>33.297029556118567</c:v>
                </c:pt>
                <c:pt idx="4">
                  <c:v>36.062266661771027</c:v>
                </c:pt>
                <c:pt idx="5">
                  <c:v>40.423397684261047</c:v>
                </c:pt>
                <c:pt idx="6">
                  <c:v>46.355356392574222</c:v>
                </c:pt>
                <c:pt idx="7">
                  <c:v>51.367990912330534</c:v>
                </c:pt>
                <c:pt idx="8">
                  <c:v>53.422303870524892</c:v>
                </c:pt>
                <c:pt idx="9">
                  <c:v>54.8055384202423</c:v>
                </c:pt>
                <c:pt idx="10">
                  <c:v>58.457747308251555</c:v>
                </c:pt>
                <c:pt idx="11">
                  <c:v>61.877391684069366</c:v>
                </c:pt>
                <c:pt idx="12">
                  <c:v>63.47848709648477</c:v>
                </c:pt>
                <c:pt idx="13">
                  <c:v>63.701770428505291</c:v>
                </c:pt>
                <c:pt idx="14">
                  <c:v>65.761625111291778</c:v>
                </c:pt>
                <c:pt idx="15">
                  <c:v>69.412395489608656</c:v>
                </c:pt>
                <c:pt idx="16">
                  <c:v>70.795009381767571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4216"/>
        <c:axId val="411423040"/>
        <c:extLst/>
      </c:scatterChart>
      <c:valAx>
        <c:axId val="41142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3040"/>
        <c:crosses val="autoZero"/>
        <c:crossBetween val="midCat"/>
      </c:valAx>
      <c:valAx>
        <c:axId val="4114230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4242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826024726581623"/>
          <c:y val="1.3635762372761932E-2"/>
          <c:w val="0.18241905669779931"/>
          <c:h val="0.61332026664190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Data_Compiled!$L$1:$L$2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Data_Compiled!$U$7:$U$119</c:f>
              <c:numCache>
                <c:formatCode>General</c:formatCode>
                <c:ptCount val="11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0.16136800223497494</c:v>
                </c:pt>
                <c:pt idx="81">
                  <c:v>0.16633142176652502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0.18089014193745001</c:v>
                </c:pt>
                <c:pt idx="85">
                  <c:v>0.18563657696191166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0.19957235490520417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0.21748394421390632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0.23044892137827397</c:v>
                </c:pt>
                <c:pt idx="96">
                  <c:v>0.2346859743215286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0.24715461488112664</c:v>
                </c:pt>
                <c:pt idx="100">
                  <c:v>0.25123252730156603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0.26324143477458145</c:v>
                </c:pt>
                <c:pt idx="104">
                  <c:v>0.26717172840301384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0.27875360095282897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0.29373075692248179</c:v>
                </c:pt>
                <c:pt idx="112">
                  <c:v>0.29739571100888712</c:v>
                </c:pt>
              </c:numCache>
            </c:numRef>
          </c:xVal>
          <c:yVal>
            <c:numRef>
              <c:f>Data_Compiled!$V$7:$V$119</c:f>
              <c:numCache>
                <c:formatCode>General</c:formatCode>
                <c:ptCount val="113"/>
                <c:pt idx="0">
                  <c:v>2.4174913601332992</c:v>
                </c:pt>
                <c:pt idx="1">
                  <c:v>2.417587869080247</c:v>
                </c:pt>
                <c:pt idx="2">
                  <c:v>2.4180699317989571</c:v>
                </c:pt>
                <c:pt idx="3">
                  <c:v>2.41865451856818</c:v>
                </c:pt>
                <c:pt idx="4">
                  <c:v>2.4190632771100646</c:v>
                </c:pt>
                <c:pt idx="5">
                  <c:v>2.4195657437354585</c:v>
                </c:pt>
                <c:pt idx="6">
                  <c:v>2.4197319709990333</c:v>
                </c:pt>
                <c:pt idx="7">
                  <c:v>2.4204647857506267</c:v>
                </c:pt>
                <c:pt idx="8">
                  <c:v>2.4208716963650874</c:v>
                </c:pt>
                <c:pt idx="9">
                  <c:v>2.4211430789584769</c:v>
                </c:pt>
                <c:pt idx="10">
                  <c:v>2.4218795874168033</c:v>
                </c:pt>
                <c:pt idx="11">
                  <c:v>2.4221556480028519</c:v>
                </c:pt>
                <c:pt idx="12">
                  <c:v>2.4223642143283999</c:v>
                </c:pt>
                <c:pt idx="13">
                  <c:v>2.4231775235428445</c:v>
                </c:pt>
                <c:pt idx="14">
                  <c:v>2.4234531964621158</c:v>
                </c:pt>
                <c:pt idx="15">
                  <c:v>2.4241251093518814</c:v>
                </c:pt>
                <c:pt idx="16">
                  <c:v>2.424530735464395</c:v>
                </c:pt>
                <c:pt idx="17">
                  <c:v>2.4250710877886101</c:v>
                </c:pt>
                <c:pt idx="18">
                  <c:v>2.4256696647139235</c:v>
                </c:pt>
                <c:pt idx="19">
                  <c:v>2.4261431684479717</c:v>
                </c:pt>
                <c:pt idx="20">
                  <c:v>2.4268935226717776</c:v>
                </c:pt>
                <c:pt idx="21">
                  <c:v>2.4274282154504059</c:v>
                </c:pt>
                <c:pt idx="22">
                  <c:v>2.4279009982986421</c:v>
                </c:pt>
                <c:pt idx="23">
                  <c:v>2.4285714605197084</c:v>
                </c:pt>
                <c:pt idx="24">
                  <c:v>2.4289761605971321</c:v>
                </c:pt>
                <c:pt idx="25">
                  <c:v>2.4298403529392743</c:v>
                </c:pt>
                <c:pt idx="26">
                  <c:v>2.4302411320400181</c:v>
                </c:pt>
                <c:pt idx="27">
                  <c:v>2.4308437756569856</c:v>
                </c:pt>
                <c:pt idx="28">
                  <c:v>2.431504764867753</c:v>
                </c:pt>
                <c:pt idx="29">
                  <c:v>2.4321018880228031</c:v>
                </c:pt>
                <c:pt idx="30">
                  <c:v>2.4327007948916628</c:v>
                </c:pt>
                <c:pt idx="31">
                  <c:v>2.4334307609503627</c:v>
                </c:pt>
                <c:pt idx="32">
                  <c:v>2.4339618098995763</c:v>
                </c:pt>
                <c:pt idx="33">
                  <c:v>2.4347548494707816</c:v>
                </c:pt>
                <c:pt idx="34">
                  <c:v>2.4350852440132251</c:v>
                </c:pt>
                <c:pt idx="35">
                  <c:v>2.4358112311746147</c:v>
                </c:pt>
                <c:pt idx="36">
                  <c:v>2.4366036613905808</c:v>
                </c:pt>
                <c:pt idx="37">
                  <c:v>2.4372613430139043</c:v>
                </c:pt>
                <c:pt idx="38">
                  <c:v>2.4379848153930985</c:v>
                </c:pt>
                <c:pt idx="39">
                  <c:v>2.4388341292110702</c:v>
                </c:pt>
                <c:pt idx="40">
                  <c:v>2.4394238069819805</c:v>
                </c:pt>
                <c:pt idx="41">
                  <c:v>2.4399466664933729</c:v>
                </c:pt>
                <c:pt idx="42">
                  <c:v>2.4406645747855227</c:v>
                </c:pt>
                <c:pt idx="43">
                  <c:v>2.4415132763694083</c:v>
                </c:pt>
                <c:pt idx="44">
                  <c:v>2.4420985918884117</c:v>
                </c:pt>
                <c:pt idx="45">
                  <c:v>2.4429426637711353</c:v>
                </c:pt>
                <c:pt idx="46">
                  <c:v>2.4436566649988212</c:v>
                </c:pt>
                <c:pt idx="47">
                  <c:v>2.4444976956232853</c:v>
                </c:pt>
                <c:pt idx="48">
                  <c:v>2.4450779982285269</c:v>
                </c:pt>
                <c:pt idx="49">
                  <c:v>2.4459817132505117</c:v>
                </c:pt>
                <c:pt idx="50">
                  <c:v>2.4468165476165802</c:v>
                </c:pt>
                <c:pt idx="51">
                  <c:v>2.447715727179252</c:v>
                </c:pt>
                <c:pt idx="52">
                  <c:v>2.4484209239628472</c:v>
                </c:pt>
                <c:pt idx="53">
                  <c:v>2.4493807172349547</c:v>
                </c:pt>
                <c:pt idx="54">
                  <c:v>2.4500832219767075</c:v>
                </c:pt>
                <c:pt idx="55">
                  <c:v>2.4508498005228478</c:v>
                </c:pt>
                <c:pt idx="56">
                  <c:v>2.4518042113153387</c:v>
                </c:pt>
                <c:pt idx="57">
                  <c:v>2.4526961169435526</c:v>
                </c:pt>
                <c:pt idx="58">
                  <c:v>2.4537096903398319</c:v>
                </c:pt>
                <c:pt idx="59">
                  <c:v>2.4545918035281384</c:v>
                </c:pt>
                <c:pt idx="60">
                  <c:v>2.455540808084081</c:v>
                </c:pt>
                <c:pt idx="61">
                  <c:v>2.4564201541451918</c:v>
                </c:pt>
                <c:pt idx="62">
                  <c:v>2.4571088692061469</c:v>
                </c:pt>
                <c:pt idx="63">
                  <c:v>2.4578627116396925</c:v>
                </c:pt>
                <c:pt idx="64">
                  <c:v>2.4586774295668259</c:v>
                </c:pt>
                <c:pt idx="65">
                  <c:v>2.4594268907846306</c:v>
                </c:pt>
                <c:pt idx="66">
                  <c:v>2.46042501975877</c:v>
                </c:pt>
                <c:pt idx="67">
                  <c:v>2.4615472414533333</c:v>
                </c:pt>
                <c:pt idx="68">
                  <c:v>2.4624150096079114</c:v>
                </c:pt>
                <c:pt idx="69">
                  <c:v>2.463529002554238</c:v>
                </c:pt>
                <c:pt idx="70">
                  <c:v>2.4643325527897124</c:v>
                </c:pt>
                <c:pt idx="71">
                  <c:v>2.4651356233269053</c:v>
                </c:pt>
                <c:pt idx="72">
                  <c:v>2.4659971819403479</c:v>
                </c:pt>
                <c:pt idx="73">
                  <c:v>2.4668580989324069</c:v>
                </c:pt>
                <c:pt idx="74">
                  <c:v>2.4679000579098265</c:v>
                </c:pt>
                <c:pt idx="75">
                  <c:v>2.468695564848423</c:v>
                </c:pt>
                <c:pt idx="76">
                  <c:v>2.4699767988490886</c:v>
                </c:pt>
                <c:pt idx="77">
                  <c:v>2.4710118467529392</c:v>
                </c:pt>
                <c:pt idx="78">
                  <c:v>2.4719837616545597</c:v>
                </c:pt>
                <c:pt idx="79">
                  <c:v>2.4729532617866243</c:v>
                </c:pt>
                <c:pt idx="80">
                  <c:v>2.4738602688150948</c:v>
                </c:pt>
                <c:pt idx="81">
                  <c:v>2.4747052658042863</c:v>
                </c:pt>
                <c:pt idx="82">
                  <c:v>2.4755490196320658</c:v>
                </c:pt>
                <c:pt idx="83">
                  <c:v>2.4764504042402216</c:v>
                </c:pt>
                <c:pt idx="84">
                  <c:v>2.4773507013399221</c:v>
                </c:pt>
                <c:pt idx="85">
                  <c:v>2.4784889437521</c:v>
                </c:pt>
                <c:pt idx="86">
                  <c:v>2.4794452534248719</c:v>
                </c:pt>
                <c:pt idx="87">
                  <c:v>2.4805174733086615</c:v>
                </c:pt>
                <c:pt idx="88">
                  <c:v>2.4815870541317611</c:v>
                </c:pt>
                <c:pt idx="89">
                  <c:v>2.4824758731989474</c:v>
                </c:pt>
                <c:pt idx="90">
                  <c:v>2.4833038380613695</c:v>
                </c:pt>
                <c:pt idx="91">
                  <c:v>2.4841900788302138</c:v>
                </c:pt>
                <c:pt idx="92">
                  <c:v>2.4851914099391554</c:v>
                </c:pt>
                <c:pt idx="93">
                  <c:v>2.4861325348045527</c:v>
                </c:pt>
                <c:pt idx="94">
                  <c:v>2.4871871334429687</c:v>
                </c:pt>
                <c:pt idx="95">
                  <c:v>2.488240469275091</c:v>
                </c:pt>
                <c:pt idx="96">
                  <c:v>2.4894086963372857</c:v>
                </c:pt>
                <c:pt idx="97">
                  <c:v>2.4903993010347545</c:v>
                </c:pt>
                <c:pt idx="98">
                  <c:v>2.491327699613572</c:v>
                </c:pt>
                <c:pt idx="99">
                  <c:v>2.4923134637528577</c:v>
                </c:pt>
                <c:pt idx="100">
                  <c:v>2.4933548011891227</c:v>
                </c:pt>
                <c:pt idx="101">
                  <c:v>2.4941050667972036</c:v>
                </c:pt>
                <c:pt idx="102">
                  <c:v>2.4951411125808201</c:v>
                </c:pt>
                <c:pt idx="103">
                  <c:v>2.4962327354589999</c:v>
                </c:pt>
                <c:pt idx="104">
                  <c:v>2.4971501653850163</c:v>
                </c:pt>
                <c:pt idx="105">
                  <c:v>2.4982358706341925</c:v>
                </c:pt>
                <c:pt idx="106">
                  <c:v>2.4990346803932635</c:v>
                </c:pt>
                <c:pt idx="107">
                  <c:v>2.500002933172579</c:v>
                </c:pt>
                <c:pt idx="108">
                  <c:v>2.5009121601731588</c:v>
                </c:pt>
                <c:pt idx="109">
                  <c:v>2.5018761327514656</c:v>
                </c:pt>
                <c:pt idx="110">
                  <c:v>2.5027249235851525</c:v>
                </c:pt>
                <c:pt idx="111">
                  <c:v>2.5037411864592745</c:v>
                </c:pt>
                <c:pt idx="112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Data_Compiled!$X$1:$X$2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Data_Compiled!$AG$7:$AG$109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0.2346859743215286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0.25123252730156603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Data_Compiled!$AH$7:$AH$109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Data_Compiled!$AJ$1:$AJ$2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Data_Compiled!$AS$7:$AS$108</c:f>
              <c:numCache>
                <c:formatCode>General</c:formatCode>
                <c:ptCount val="102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-0.38021124171160608</c:v>
                </c:pt>
                <c:pt idx="8">
                  <c:v>-0.36317790241282566</c:v>
                </c:pt>
                <c:pt idx="9">
                  <c:v>-0.34678748622465638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-0.23408320603336805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-0.18708664335714448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-0.13469857389745615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-9.6910013008056448E-2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2.1189299069937998E-2</c:v>
                </c:pt>
                <c:pt idx="46">
                  <c:v>2.8028723600243534E-2</c:v>
                </c:pt>
                <c:pt idx="47">
                  <c:v>3.4762106259212E-2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6.6946789630613138E-2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8.5171609736812315E-2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0.11394335230683671</c:v>
                </c:pt>
                <c:pt idx="61">
                  <c:v>0.11947584090679772</c:v>
                </c:pt>
                <c:pt idx="62">
                  <c:v>0.1249387366083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0.15126767533064905</c:v>
                </c:pt>
                <c:pt idx="68">
                  <c:v>0.15634720085992401</c:v>
                </c:pt>
                <c:pt idx="69">
                  <c:v>0.16136800223497494</c:v>
                </c:pt>
                <c:pt idx="70">
                  <c:v>0.16633142176652502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0.19033169817029144</c:v>
                </c:pt>
                <c:pt idx="76">
                  <c:v>0.19497660321605495</c:v>
                </c:pt>
                <c:pt idx="77">
                  <c:v>0.19957235490520417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0.22184874961635634</c:v>
                </c:pt>
                <c:pt idx="83">
                  <c:v>0.22617012339899889</c:v>
                </c:pt>
                <c:pt idx="84">
                  <c:v>0.23044892137827397</c:v>
                </c:pt>
                <c:pt idx="85">
                  <c:v>0.2346859743215286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0.25527250510330601</c:v>
                </c:pt>
                <c:pt idx="91">
                  <c:v>0.25927524755697995</c:v>
                </c:pt>
                <c:pt idx="92">
                  <c:v>0.26324143477458145</c:v>
                </c:pt>
                <c:pt idx="93">
                  <c:v>0.26717172840301384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0.28254658996996801</c:v>
                </c:pt>
                <c:pt idx="98">
                  <c:v>0.28630673884327479</c:v>
                </c:pt>
                <c:pt idx="99">
                  <c:v>0.29003461136251807</c:v>
                </c:pt>
                <c:pt idx="100">
                  <c:v>0.29373075692248179</c:v>
                </c:pt>
                <c:pt idx="101">
                  <c:v>0.29739571100888712</c:v>
                </c:pt>
              </c:numCache>
            </c:numRef>
          </c:xVal>
          <c:yVal>
            <c:numRef>
              <c:f>Data_Compiled!$AT$7:$AT$108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Data_Compiled!$AV$1:$AV$2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Data_Compiled!$BE$7:$BE$68</c:f>
              <c:numCache>
                <c:formatCode>General</c:formatCode>
                <c:ptCount val="6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</c:numCache>
              <c:extLst xmlns:c15="http://schemas.microsoft.com/office/drawing/2012/chart"/>
            </c:numRef>
          </c:xVal>
          <c:yVal>
            <c:numRef>
              <c:f>Data_Compiled!$BF$7:$BF$68</c:f>
              <c:numCache>
                <c:formatCode>General</c:formatCode>
                <c:ptCount val="62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4"/>
          <c:tx>
            <c:strRef>
              <c:f>Data_Compiled!$BH$1:$BH$2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Data_Compiled!$BQ$7:$BQ$87</c:f>
              <c:numCache>
                <c:formatCode>General</c:formatCode>
                <c:ptCount val="81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9.1080469347332507E-2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0.11394335230683671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0.13033376849500608</c:v>
                </c:pt>
                <c:pt idx="72">
                  <c:v>0.13566260200007299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0.15126767533064905</c:v>
                </c:pt>
                <c:pt idx="76">
                  <c:v>0.15634720085992401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0.17123875626126911</c:v>
                </c:pt>
                <c:pt idx="80">
                  <c:v>0.17609125905568124</c:v>
                </c:pt>
              </c:numCache>
              <c:extLst xmlns:c15="http://schemas.microsoft.com/office/drawing/2012/chart"/>
            </c:numRef>
          </c:xVal>
          <c:yVal>
            <c:numRef>
              <c:f>Data_Compiled!$BR$7:$BR$87</c:f>
              <c:numCache>
                <c:formatCode>General</c:formatCode>
                <c:ptCount val="81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strRef>
              <c:f>Data_Compiled!$BT$1:$BT$2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Data_Compiled!$CC$7:$CC$73</c:f>
              <c:numCache>
                <c:formatCode>General</c:formatCode>
                <c:ptCount val="67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-0.47712125471966238</c:v>
                </c:pt>
                <c:pt idx="7">
                  <c:v>-0.45593195564972439</c:v>
                </c:pt>
                <c:pt idx="8">
                  <c:v>-0.43572856956143735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-0.23408320603336805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-0.17609125905568118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-0.11539341870206953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3.4762106259212E-2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6.6946789630613138E-2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8.5171609736812315E-2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  <c:pt idx="64">
                  <c:v>0.11394335230683671</c:v>
                </c:pt>
                <c:pt idx="65">
                  <c:v>0.11947584090679786</c:v>
                </c:pt>
                <c:pt idx="66">
                  <c:v>0.1249387366083</c:v>
                </c:pt>
              </c:numCache>
              <c:extLst xmlns:c15="http://schemas.microsoft.com/office/drawing/2012/chart"/>
            </c:numRef>
          </c:xVal>
          <c:yVal>
            <c:numRef>
              <c:f>Data_Compiled!$CD$7:$CD$73</c:f>
              <c:numCache>
                <c:formatCode>General</c:formatCode>
                <c:ptCount val="67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strRef>
              <c:f>Data_Compiled!$CF$1:$CF$2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Data_Compiled!$CO$7:$CO$84</c:f>
              <c:numCache>
                <c:formatCode>General</c:formatCode>
                <c:ptCount val="78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</c:numCache>
              <c:extLst xmlns:c15="http://schemas.microsoft.com/office/drawing/2012/chart"/>
            </c:numRef>
          </c:xVal>
          <c:yVal>
            <c:numRef>
              <c:f>Data_Compiled!$CP$7:$CP$84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7"/>
          <c:tx>
            <c:strRef>
              <c:f>Data_Compiled!$CR$1:$CR$2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Data_Compiled!$DA$7:$DA$70</c:f>
              <c:numCache>
                <c:formatCode>General</c:formatCode>
                <c:ptCount val="6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</c:numCache>
              <c:extLst xmlns:c15="http://schemas.microsoft.com/office/drawing/2012/chart"/>
            </c:numRef>
          </c:xVal>
          <c:yVal>
            <c:numRef>
              <c:f>Data_Compiled!$DB$7:$DB$70</c:f>
              <c:numCache>
                <c:formatCode>General</c:formatCode>
                <c:ptCount val="64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8"/>
          <c:order val="8"/>
          <c:tx>
            <c:strRef>
              <c:f>Data_Compiled!$DD$1:$DD$2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Data_Compiled!$DM$7:$DM$69</c:f>
              <c:numCache>
                <c:formatCode>General</c:formatCode>
                <c:ptCount val="6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</c:numCache>
              <c:extLst xmlns:c15="http://schemas.microsoft.com/office/drawing/2012/chart"/>
            </c:numRef>
          </c:xVal>
          <c:yVal>
            <c:numRef>
              <c:f>Data_Compiled!$DN$7:$DN$69</c:f>
              <c:numCache>
                <c:formatCode>General</c:formatCode>
                <c:ptCount val="63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9"/>
          <c:tx>
            <c:strRef>
              <c:f>Data_Compiled!$DP$1:$DP$2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Data_Compiled!$DY$7:$DY$108</c:f>
              <c:numCache>
                <c:formatCode>General</c:formatCode>
                <c:ptCount val="102"/>
                <c:pt idx="0">
                  <c:v>-1</c:v>
                </c:pt>
                <c:pt idx="1">
                  <c:v>-0.93305321036938682</c:v>
                </c:pt>
                <c:pt idx="2">
                  <c:v>-0.87506126339170009</c:v>
                </c:pt>
                <c:pt idx="3">
                  <c:v>-0.82390874094431876</c:v>
                </c:pt>
                <c:pt idx="4">
                  <c:v>-0.77815125038364363</c:v>
                </c:pt>
                <c:pt idx="5">
                  <c:v>-0.7367585652254186</c:v>
                </c:pt>
                <c:pt idx="6">
                  <c:v>-0.69897000433601875</c:v>
                </c:pt>
                <c:pt idx="7">
                  <c:v>-0.6642078980768068</c:v>
                </c:pt>
                <c:pt idx="8">
                  <c:v>-0.63202321470540557</c:v>
                </c:pt>
                <c:pt idx="9">
                  <c:v>-0.6020599913279624</c:v>
                </c:pt>
                <c:pt idx="10">
                  <c:v>-0.57403126772771884</c:v>
                </c:pt>
                <c:pt idx="11">
                  <c:v>-0.54770232900536975</c:v>
                </c:pt>
                <c:pt idx="12">
                  <c:v>-0.52287874528033762</c:v>
                </c:pt>
                <c:pt idx="13">
                  <c:v>-0.49939764943081472</c:v>
                </c:pt>
                <c:pt idx="14">
                  <c:v>-0.47712125471966244</c:v>
                </c:pt>
                <c:pt idx="15">
                  <c:v>-0.45593195564972439</c:v>
                </c:pt>
                <c:pt idx="16">
                  <c:v>-0.43572856956143741</c:v>
                </c:pt>
                <c:pt idx="17">
                  <c:v>-0.41642341436605079</c:v>
                </c:pt>
                <c:pt idx="18">
                  <c:v>-0.39794000867203766</c:v>
                </c:pt>
                <c:pt idx="19">
                  <c:v>-0.38021124171160608</c:v>
                </c:pt>
                <c:pt idx="20">
                  <c:v>-0.36317790241282571</c:v>
                </c:pt>
                <c:pt idx="21">
                  <c:v>-0.34678748622465638</c:v>
                </c:pt>
                <c:pt idx="22">
                  <c:v>-0.33099321904142448</c:v>
                </c:pt>
                <c:pt idx="23">
                  <c:v>-0.31575325248468755</c:v>
                </c:pt>
                <c:pt idx="24">
                  <c:v>-0.3010299956639812</c:v>
                </c:pt>
                <c:pt idx="25">
                  <c:v>-0.28678955654937088</c:v>
                </c:pt>
                <c:pt idx="26">
                  <c:v>-0.27300127206373764</c:v>
                </c:pt>
                <c:pt idx="27">
                  <c:v>-0.25963731050575611</c:v>
                </c:pt>
                <c:pt idx="28">
                  <c:v>-0.24667233334138852</c:v>
                </c:pt>
                <c:pt idx="29">
                  <c:v>-0.23408320603336796</c:v>
                </c:pt>
                <c:pt idx="30">
                  <c:v>-0.22184874961635639</c:v>
                </c:pt>
                <c:pt idx="31">
                  <c:v>-0.20994952631664862</c:v>
                </c:pt>
                <c:pt idx="32">
                  <c:v>-0.19836765376683341</c:v>
                </c:pt>
                <c:pt idx="33">
                  <c:v>-0.18708664335714442</c:v>
                </c:pt>
                <c:pt idx="34">
                  <c:v>-0.17609125905568118</c:v>
                </c:pt>
                <c:pt idx="35">
                  <c:v>-0.16536739366390812</c:v>
                </c:pt>
                <c:pt idx="36">
                  <c:v>-0.15490195998574313</c:v>
                </c:pt>
                <c:pt idx="37">
                  <c:v>-0.1446827948040571</c:v>
                </c:pt>
                <c:pt idx="38">
                  <c:v>-0.13469857389745615</c:v>
                </c:pt>
                <c:pt idx="39">
                  <c:v>-0.12493873660829995</c:v>
                </c:pt>
                <c:pt idx="40">
                  <c:v>-0.11539341870206953</c:v>
                </c:pt>
                <c:pt idx="41">
                  <c:v>-0.10605339244792618</c:v>
                </c:pt>
                <c:pt idx="42">
                  <c:v>-9.6910013008056392E-2</c:v>
                </c:pt>
                <c:pt idx="43">
                  <c:v>-8.795517035512998E-2</c:v>
                </c:pt>
                <c:pt idx="44">
                  <c:v>-7.9181246047624804E-2</c:v>
                </c:pt>
                <c:pt idx="45">
                  <c:v>-7.0581074285707285E-2</c:v>
                </c:pt>
                <c:pt idx="46">
                  <c:v>-6.2147906748844461E-2</c:v>
                </c:pt>
                <c:pt idx="47">
                  <c:v>-5.3875380782854546E-2</c:v>
                </c:pt>
                <c:pt idx="48">
                  <c:v>-4.5757490560675115E-2</c:v>
                </c:pt>
                <c:pt idx="49">
                  <c:v>-3.7788560889399754E-2</c:v>
                </c:pt>
                <c:pt idx="50">
                  <c:v>-2.9963223377443209E-2</c:v>
                </c:pt>
                <c:pt idx="51">
                  <c:v>-2.2276394711152205E-2</c:v>
                </c:pt>
                <c:pt idx="52">
                  <c:v>-1.4723256820706347E-2</c:v>
                </c:pt>
                <c:pt idx="53">
                  <c:v>-7.2992387414994161E-3</c:v>
                </c:pt>
                <c:pt idx="54">
                  <c:v>0</c:v>
                </c:pt>
                <c:pt idx="55">
                  <c:v>7.1785846271233758E-3</c:v>
                </c:pt>
                <c:pt idx="56">
                  <c:v>1.4240439114610193E-2</c:v>
                </c:pt>
                <c:pt idx="57">
                  <c:v>2.1189299069938092E-2</c:v>
                </c:pt>
                <c:pt idx="58">
                  <c:v>2.8028723600243534E-2</c:v>
                </c:pt>
                <c:pt idx="59">
                  <c:v>3.476210625921191E-2</c:v>
                </c:pt>
                <c:pt idx="60">
                  <c:v>4.1392685158224987E-2</c:v>
                </c:pt>
                <c:pt idx="61">
                  <c:v>4.7923552317182726E-2</c:v>
                </c:pt>
                <c:pt idx="62">
                  <c:v>5.4357662322592676E-2</c:v>
                </c:pt>
                <c:pt idx="63">
                  <c:v>6.069784035361165E-2</c:v>
                </c:pt>
                <c:pt idx="64">
                  <c:v>6.6946789630613138E-2</c:v>
                </c:pt>
                <c:pt idx="65">
                  <c:v>7.3107098335431664E-2</c:v>
                </c:pt>
                <c:pt idx="66">
                  <c:v>7.9181246047624818E-2</c:v>
                </c:pt>
                <c:pt idx="67">
                  <c:v>8.5171609736812232E-2</c:v>
                </c:pt>
                <c:pt idx="68">
                  <c:v>9.1080469347332507E-2</c:v>
                </c:pt>
                <c:pt idx="69">
                  <c:v>9.691001300805642E-2</c:v>
                </c:pt>
                <c:pt idx="70">
                  <c:v>0.10266234189714769</c:v>
                </c:pt>
                <c:pt idx="71">
                  <c:v>0.10833947478883819</c:v>
                </c:pt>
                <c:pt idx="72">
                  <c:v>0.11394335230683671</c:v>
                </c:pt>
                <c:pt idx="73">
                  <c:v>0.11947584090679779</c:v>
                </c:pt>
                <c:pt idx="74">
                  <c:v>0.12493873660829993</c:v>
                </c:pt>
                <c:pt idx="75">
                  <c:v>0.13033376849500608</c:v>
                </c:pt>
                <c:pt idx="76">
                  <c:v>0.13566260200007299</c:v>
                </c:pt>
                <c:pt idx="77">
                  <c:v>0.14092684199243027</c:v>
                </c:pt>
                <c:pt idx="78">
                  <c:v>0.14612803567823801</c:v>
                </c:pt>
                <c:pt idx="79">
                  <c:v>0.15126767533064905</c:v>
                </c:pt>
                <c:pt idx="80">
                  <c:v>0.1563472008599241</c:v>
                </c:pt>
                <c:pt idx="81">
                  <c:v>0.16136800223497488</c:v>
                </c:pt>
                <c:pt idx="82">
                  <c:v>0.16633142176652496</c:v>
                </c:pt>
                <c:pt idx="83">
                  <c:v>0.17123875626126911</c:v>
                </c:pt>
                <c:pt idx="84">
                  <c:v>0.17609125905568124</c:v>
                </c:pt>
                <c:pt idx="85">
                  <c:v>0.18089014193744996</c:v>
                </c:pt>
                <c:pt idx="86">
                  <c:v>0.1856365769619116</c:v>
                </c:pt>
                <c:pt idx="87">
                  <c:v>0.19033169817029144</c:v>
                </c:pt>
                <c:pt idx="88">
                  <c:v>0.19497660321605503</c:v>
                </c:pt>
                <c:pt idx="89">
                  <c:v>0.19957235490520411</c:v>
                </c:pt>
                <c:pt idx="90">
                  <c:v>0.20411998265592474</c:v>
                </c:pt>
                <c:pt idx="91">
                  <c:v>0.20862048388260115</c:v>
                </c:pt>
                <c:pt idx="92">
                  <c:v>0.21307482530885122</c:v>
                </c:pt>
                <c:pt idx="93">
                  <c:v>0.21748394421390627</c:v>
                </c:pt>
                <c:pt idx="94">
                  <c:v>0.22184874961635634</c:v>
                </c:pt>
                <c:pt idx="95">
                  <c:v>0.22617012339899895</c:v>
                </c:pt>
                <c:pt idx="96">
                  <c:v>0.23044892137827391</c:v>
                </c:pt>
                <c:pt idx="97">
                  <c:v>0.23468597432152855</c:v>
                </c:pt>
                <c:pt idx="98">
                  <c:v>0.23888208891513668</c:v>
                </c:pt>
                <c:pt idx="99">
                  <c:v>0.24303804868629444</c:v>
                </c:pt>
                <c:pt idx="100">
                  <c:v>0.24715461488112658</c:v>
                </c:pt>
                <c:pt idx="101">
                  <c:v>0.25123252730156598</c:v>
                </c:pt>
              </c:numCache>
              <c:extLst xmlns:c15="http://schemas.microsoft.com/office/drawing/2012/chart"/>
            </c:numRef>
          </c:xVal>
          <c:yVal>
            <c:numRef>
              <c:f>Data_Compiled!$DZ$7:$DZ$108</c:f>
              <c:numCache>
                <c:formatCode>General</c:formatCode>
                <c:ptCount val="102"/>
                <c:pt idx="0">
                  <c:v>1.7669181848925291</c:v>
                </c:pt>
                <c:pt idx="1">
                  <c:v>1.7710812504017834</c:v>
                </c:pt>
                <c:pt idx="2">
                  <c:v>1.7761195365929847</c:v>
                </c:pt>
                <c:pt idx="3">
                  <c:v>1.7812479522983447</c:v>
                </c:pt>
                <c:pt idx="4">
                  <c:v>1.78782779905085</c:v>
                </c:pt>
                <c:pt idx="5">
                  <c:v>1.7935133731993265</c:v>
                </c:pt>
                <c:pt idx="6">
                  <c:v>1.7991311658726998</c:v>
                </c:pt>
                <c:pt idx="7">
                  <c:v>1.8046805370421004</c:v>
                </c:pt>
                <c:pt idx="8">
                  <c:v>1.8097427304667724</c:v>
                </c:pt>
                <c:pt idx="9">
                  <c:v>1.814747828790962</c:v>
                </c:pt>
                <c:pt idx="10">
                  <c:v>1.8204915966694066</c:v>
                </c:pt>
                <c:pt idx="11">
                  <c:v>1.8262098564939413</c:v>
                </c:pt>
                <c:pt idx="12">
                  <c:v>1.8314450692393283</c:v>
                </c:pt>
                <c:pt idx="13">
                  <c:v>1.8354186713893781</c:v>
                </c:pt>
                <c:pt idx="14">
                  <c:v>1.8397624414441311</c:v>
                </c:pt>
                <c:pt idx="15">
                  <c:v>1.8448555172089567</c:v>
                </c:pt>
                <c:pt idx="16">
                  <c:v>1.8506208119560379</c:v>
                </c:pt>
                <c:pt idx="17">
                  <c:v>1.8577793211095583</c:v>
                </c:pt>
                <c:pt idx="18">
                  <c:v>1.8630092342764666</c:v>
                </c:pt>
                <c:pt idx="19">
                  <c:v>1.8696621262776389</c:v>
                </c:pt>
                <c:pt idx="20">
                  <c:v>1.8762311468096402</c:v>
                </c:pt>
                <c:pt idx="21">
                  <c:v>1.8833605218367313</c:v>
                </c:pt>
                <c:pt idx="22">
                  <c:v>1.8900776806441026</c:v>
                </c:pt>
                <c:pt idx="23">
                  <c:v>1.8969840533225233</c:v>
                </c:pt>
                <c:pt idx="24">
                  <c:v>1.9038207579300086</c:v>
                </c:pt>
                <c:pt idx="25">
                  <c:v>1.910181607791817</c:v>
                </c:pt>
                <c:pt idx="26">
                  <c:v>1.9164866911897671</c:v>
                </c:pt>
                <c:pt idx="27">
                  <c:v>1.9227028857004285</c:v>
                </c:pt>
                <c:pt idx="28">
                  <c:v>1.9304241051107347</c:v>
                </c:pt>
                <c:pt idx="29">
                  <c:v>1.9373590457138439</c:v>
                </c:pt>
                <c:pt idx="30">
                  <c:v>1.9451335394061737</c:v>
                </c:pt>
                <c:pt idx="31">
                  <c:v>1.9518521229758086</c:v>
                </c:pt>
                <c:pt idx="32">
                  <c:v>1.9596713049222634</c:v>
                </c:pt>
                <c:pt idx="33">
                  <c:v>1.9670104283992993</c:v>
                </c:pt>
                <c:pt idx="34">
                  <c:v>1.9751738677760731</c:v>
                </c:pt>
                <c:pt idx="35">
                  <c:v>1.982562498351921</c:v>
                </c:pt>
                <c:pt idx="36">
                  <c:v>1.9898652559319328</c:v>
                </c:pt>
                <c:pt idx="37">
                  <c:v>1.9970098088850665</c:v>
                </c:pt>
                <c:pt idx="38">
                  <c:v>2.0037951500108098</c:v>
                </c:pt>
                <c:pt idx="39">
                  <c:v>2.0109921148073027</c:v>
                </c:pt>
                <c:pt idx="40">
                  <c:v>2.0191091210137961</c:v>
                </c:pt>
                <c:pt idx="41">
                  <c:v>2.0265683099436913</c:v>
                </c:pt>
                <c:pt idx="42">
                  <c:v>2.0341518658847306</c:v>
                </c:pt>
                <c:pt idx="43">
                  <c:v>2.0416053041160387</c:v>
                </c:pt>
                <c:pt idx="44">
                  <c:v>2.0494164524961676</c:v>
                </c:pt>
                <c:pt idx="45">
                  <c:v>2.0566146542531456</c:v>
                </c:pt>
                <c:pt idx="46">
                  <c:v>2.062993612838294</c:v>
                </c:pt>
                <c:pt idx="47">
                  <c:v>2.0695313006356502</c:v>
                </c:pt>
                <c:pt idx="48">
                  <c:v>2.0766331386774501</c:v>
                </c:pt>
                <c:pt idx="49">
                  <c:v>2.0838341951377957</c:v>
                </c:pt>
                <c:pt idx="50">
                  <c:v>2.0913664572570334</c:v>
                </c:pt>
                <c:pt idx="51">
                  <c:v>2.0981322163783585</c:v>
                </c:pt>
                <c:pt idx="52">
                  <c:v>2.1052193881169741</c:v>
                </c:pt>
                <c:pt idx="53">
                  <c:v>2.1111189777256794</c:v>
                </c:pt>
                <c:pt idx="54">
                  <c:v>2.1173974505656661</c:v>
                </c:pt>
                <c:pt idx="55">
                  <c:v>2.1241705609128578</c:v>
                </c:pt>
                <c:pt idx="56">
                  <c:v>2.1308396939956107</c:v>
                </c:pt>
                <c:pt idx="57">
                  <c:v>2.1370218820061635</c:v>
                </c:pt>
                <c:pt idx="58">
                  <c:v>2.143692476246752</c:v>
                </c:pt>
                <c:pt idx="59">
                  <c:v>2.1508281960375526</c:v>
                </c:pt>
                <c:pt idx="60">
                  <c:v>2.1569308811379773</c:v>
                </c:pt>
                <c:pt idx="61">
                  <c:v>2.1629493454276001</c:v>
                </c:pt>
                <c:pt idx="62">
                  <c:v>2.1683103038929046</c:v>
                </c:pt>
                <c:pt idx="63">
                  <c:v>2.1739848186590032</c:v>
                </c:pt>
                <c:pt idx="64">
                  <c:v>2.1804803365008367</c:v>
                </c:pt>
                <c:pt idx="65">
                  <c:v>2.1866884832176408</c:v>
                </c:pt>
                <c:pt idx="66">
                  <c:v>2.1924847159188148</c:v>
                </c:pt>
                <c:pt idx="67">
                  <c:v>2.1983533681523664</c:v>
                </c:pt>
                <c:pt idx="68">
                  <c:v>2.2036508808987496</c:v>
                </c:pt>
                <c:pt idx="69">
                  <c:v>2.2092117617273859</c:v>
                </c:pt>
                <c:pt idx="70">
                  <c:v>2.2143792531792204</c:v>
                </c:pt>
                <c:pt idx="71">
                  <c:v>2.2199756462160942</c:v>
                </c:pt>
                <c:pt idx="72">
                  <c:v>2.2256476632663937</c:v>
                </c:pt>
                <c:pt idx="73">
                  <c:v>2.2312605328491295</c:v>
                </c:pt>
                <c:pt idx="74">
                  <c:v>2.236958697170023</c:v>
                </c:pt>
                <c:pt idx="75">
                  <c:v>2.2414978175419491</c:v>
                </c:pt>
                <c:pt idx="76">
                  <c:v>2.2462769075795626</c:v>
                </c:pt>
                <c:pt idx="77">
                  <c:v>2.2514859212454206</c:v>
                </c:pt>
                <c:pt idx="78">
                  <c:v>2.2569133279556186</c:v>
                </c:pt>
                <c:pt idx="79">
                  <c:v>2.261997044512098</c:v>
                </c:pt>
                <c:pt idx="80">
                  <c:v>2.2668627544601203</c:v>
                </c:pt>
                <c:pt idx="81">
                  <c:v>2.2715360725274207</c:v>
                </c:pt>
                <c:pt idx="82">
                  <c:v>2.2764525922345209</c:v>
                </c:pt>
                <c:pt idx="83">
                  <c:v>2.2815783978656716</c:v>
                </c:pt>
                <c:pt idx="84">
                  <c:v>2.2855424103438895</c:v>
                </c:pt>
                <c:pt idx="85">
                  <c:v>2.2905626424735854</c:v>
                </c:pt>
                <c:pt idx="86">
                  <c:v>2.2952574043004321</c:v>
                </c:pt>
                <c:pt idx="87">
                  <c:v>2.299624578915199</c:v>
                </c:pt>
                <c:pt idx="88">
                  <c:v>2.3039599725569393</c:v>
                </c:pt>
                <c:pt idx="89">
                  <c:v>2.3081078485205979</c:v>
                </c:pt>
                <c:pt idx="90">
                  <c:v>2.3127495309051809</c:v>
                </c:pt>
                <c:pt idx="91">
                  <c:v>2.3173647463818114</c:v>
                </c:pt>
                <c:pt idx="92">
                  <c:v>2.3217914062043179</c:v>
                </c:pt>
                <c:pt idx="93">
                  <c:v>2.3260285930649101</c:v>
                </c:pt>
                <c:pt idx="94">
                  <c:v>2.3300983780951836</c:v>
                </c:pt>
                <c:pt idx="95">
                  <c:v>2.3342667784157332</c:v>
                </c:pt>
                <c:pt idx="96">
                  <c:v>2.3382768580711071</c:v>
                </c:pt>
                <c:pt idx="97">
                  <c:v>2.3426084912526139</c:v>
                </c:pt>
                <c:pt idx="98">
                  <c:v>2.3469136646524262</c:v>
                </c:pt>
                <c:pt idx="99">
                  <c:v>2.3504308177101718</c:v>
                </c:pt>
                <c:pt idx="100">
                  <c:v>2.3539145143161688</c:v>
                </c:pt>
                <c:pt idx="101">
                  <c:v>2.3578615009373229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10"/>
          <c:tx>
            <c:strRef>
              <c:f>Data_Compiled!$EB$1:$EB$2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Data_Compiled!$EK$7:$EK$90</c:f>
              <c:numCache>
                <c:formatCode>General</c:formatCode>
                <c:ptCount val="84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</c:numCache>
              <c:extLst xmlns:c15="http://schemas.microsoft.com/office/drawing/2012/chart"/>
            </c:numRef>
          </c:xVal>
          <c:yVal>
            <c:numRef>
              <c:f>Data_Compiled!$EL$7:$EL$90</c:f>
              <c:numCache>
                <c:formatCode>General</c:formatCode>
                <c:ptCount val="84"/>
                <c:pt idx="0">
                  <c:v>1.8451762410420516</c:v>
                </c:pt>
                <c:pt idx="1">
                  <c:v>1.850543038383208</c:v>
                </c:pt>
                <c:pt idx="2">
                  <c:v>1.8558097424278106</c:v>
                </c:pt>
                <c:pt idx="3">
                  <c:v>1.8617719229094469</c:v>
                </c:pt>
                <c:pt idx="4">
                  <c:v>1.8672582505417517</c:v>
                </c:pt>
                <c:pt idx="5">
                  <c:v>1.8741308832457133</c:v>
                </c:pt>
                <c:pt idx="6">
                  <c:v>1.8791964085192123</c:v>
                </c:pt>
                <c:pt idx="7">
                  <c:v>1.8858917350772342</c:v>
                </c:pt>
                <c:pt idx="8">
                  <c:v>1.8924923800184394</c:v>
                </c:pt>
                <c:pt idx="9">
                  <c:v>1.8983655655952858</c:v>
                </c:pt>
                <c:pt idx="10">
                  <c:v>1.9041115823622996</c:v>
                </c:pt>
                <c:pt idx="11">
                  <c:v>1.9104692560076044</c:v>
                </c:pt>
                <c:pt idx="12">
                  <c:v>1.9170615066539238</c:v>
                </c:pt>
                <c:pt idx="13">
                  <c:v>1.9245180342016097</c:v>
                </c:pt>
                <c:pt idx="14">
                  <c:v>1.9321453757022404</c:v>
                </c:pt>
                <c:pt idx="15">
                  <c:v>1.9396971220285806</c:v>
                </c:pt>
                <c:pt idx="16">
                  <c:v>1.9485840716430785</c:v>
                </c:pt>
                <c:pt idx="17">
                  <c:v>1.9579058376852858</c:v>
                </c:pt>
                <c:pt idx="18">
                  <c:v>1.9670321407916789</c:v>
                </c:pt>
                <c:pt idx="19">
                  <c:v>1.9751463849257902</c:v>
                </c:pt>
                <c:pt idx="20">
                  <c:v>1.9816772794313133</c:v>
                </c:pt>
                <c:pt idx="21">
                  <c:v>1.9894943777343403</c:v>
                </c:pt>
                <c:pt idx="22">
                  <c:v>1.9971591036571552</c:v>
                </c:pt>
                <c:pt idx="23">
                  <c:v>2.0049857820422199</c:v>
                </c:pt>
                <c:pt idx="24">
                  <c:v>2.0121099506731217</c:v>
                </c:pt>
                <c:pt idx="25">
                  <c:v>2.019673590225656</c:v>
                </c:pt>
                <c:pt idx="26">
                  <c:v>2.0291173106370506</c:v>
                </c:pt>
                <c:pt idx="27">
                  <c:v>2.0383489410318369</c:v>
                </c:pt>
                <c:pt idx="28">
                  <c:v>2.0469498834780997</c:v>
                </c:pt>
                <c:pt idx="29">
                  <c:v>2.0548866655904203</c:v>
                </c:pt>
                <c:pt idx="30">
                  <c:v>2.0624594027843255</c:v>
                </c:pt>
                <c:pt idx="31">
                  <c:v>2.0693972611406024</c:v>
                </c:pt>
                <c:pt idx="32">
                  <c:v>2.0758068453678407</c:v>
                </c:pt>
                <c:pt idx="33">
                  <c:v>2.0830150819193132</c:v>
                </c:pt>
                <c:pt idx="34">
                  <c:v>2.0905121886025602</c:v>
                </c:pt>
                <c:pt idx="35">
                  <c:v>2.0992022405967155</c:v>
                </c:pt>
                <c:pt idx="36">
                  <c:v>2.1073007664785575</c:v>
                </c:pt>
                <c:pt idx="37">
                  <c:v>2.1152608389603205</c:v>
                </c:pt>
                <c:pt idx="38">
                  <c:v>2.1228457714187479</c:v>
                </c:pt>
                <c:pt idx="39">
                  <c:v>2.129719553289398</c:v>
                </c:pt>
                <c:pt idx="40">
                  <c:v>2.1355098703863815</c:v>
                </c:pt>
                <c:pt idx="41">
                  <c:v>2.1419933642839872</c:v>
                </c:pt>
                <c:pt idx="42">
                  <c:v>2.1493202148133652</c:v>
                </c:pt>
                <c:pt idx="43">
                  <c:v>2.1567313948751554</c:v>
                </c:pt>
                <c:pt idx="44">
                  <c:v>2.1641859278334712</c:v>
                </c:pt>
                <c:pt idx="45">
                  <c:v>2.1722658597930602</c:v>
                </c:pt>
                <c:pt idx="46">
                  <c:v>2.178381147984084</c:v>
                </c:pt>
                <c:pt idx="47">
                  <c:v>2.1838981365496113</c:v>
                </c:pt>
                <c:pt idx="48">
                  <c:v>2.1898921693461042</c:v>
                </c:pt>
                <c:pt idx="49">
                  <c:v>2.1959454288734173</c:v>
                </c:pt>
                <c:pt idx="50">
                  <c:v>2.202607856554041</c:v>
                </c:pt>
                <c:pt idx="51">
                  <c:v>2.2096691441113703</c:v>
                </c:pt>
                <c:pt idx="52">
                  <c:v>2.2167886112039064</c:v>
                </c:pt>
                <c:pt idx="53">
                  <c:v>2.2226495583532375</c:v>
                </c:pt>
                <c:pt idx="54">
                  <c:v>2.227642129787383</c:v>
                </c:pt>
                <c:pt idx="55">
                  <c:v>2.2330659519380167</c:v>
                </c:pt>
                <c:pt idx="56">
                  <c:v>2.2385496558567608</c:v>
                </c:pt>
                <c:pt idx="57">
                  <c:v>2.2453680441044659</c:v>
                </c:pt>
                <c:pt idx="58">
                  <c:v>2.2514423679278504</c:v>
                </c:pt>
                <c:pt idx="59">
                  <c:v>2.2574667314017374</c:v>
                </c:pt>
                <c:pt idx="60">
                  <c:v>2.2625057261194215</c:v>
                </c:pt>
                <c:pt idx="61">
                  <c:v>2.2672085072460355</c:v>
                </c:pt>
                <c:pt idx="62">
                  <c:v>2.2722933433128647</c:v>
                </c:pt>
                <c:pt idx="63">
                  <c:v>2.2780181563862754</c:v>
                </c:pt>
                <c:pt idx="64">
                  <c:v>2.2839740102548678</c:v>
                </c:pt>
                <c:pt idx="65">
                  <c:v>2.2898369921251547</c:v>
                </c:pt>
                <c:pt idx="66">
                  <c:v>2.2949264603557689</c:v>
                </c:pt>
                <c:pt idx="67">
                  <c:v>2.2990278664234221</c:v>
                </c:pt>
                <c:pt idx="68">
                  <c:v>2.3032252517026217</c:v>
                </c:pt>
                <c:pt idx="69">
                  <c:v>2.3088356619594133</c:v>
                </c:pt>
                <c:pt idx="70">
                  <c:v>2.3144992869613628</c:v>
                </c:pt>
                <c:pt idx="71">
                  <c:v>2.3198146937319124</c:v>
                </c:pt>
                <c:pt idx="72">
                  <c:v>2.3244558099556216</c:v>
                </c:pt>
                <c:pt idx="73">
                  <c:v>2.3285307222210014</c:v>
                </c:pt>
                <c:pt idx="74">
                  <c:v>2.332573304006099</c:v>
                </c:pt>
                <c:pt idx="75">
                  <c:v>2.3375769834034354</c:v>
                </c:pt>
                <c:pt idx="76">
                  <c:v>2.3427687769088434</c:v>
                </c:pt>
                <c:pt idx="77">
                  <c:v>2.3477564383609919</c:v>
                </c:pt>
                <c:pt idx="78">
                  <c:v>2.3519740910684908</c:v>
                </c:pt>
                <c:pt idx="79">
                  <c:v>2.3556810593241959</c:v>
                </c:pt>
                <c:pt idx="80">
                  <c:v>2.3599407083003165</c:v>
                </c:pt>
                <c:pt idx="81">
                  <c:v>2.3646402272843545</c:v>
                </c:pt>
                <c:pt idx="82">
                  <c:v>2.3692945770095628</c:v>
                </c:pt>
                <c:pt idx="83">
                  <c:v>2.37365148980845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11"/>
          <c:tx>
            <c:strRef>
              <c:f>Data_Compiled!$EN$1:$EN$2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Data_Compiled!$EW$7:$EW$81</c:f>
              <c:numCache>
                <c:formatCode>General</c:formatCode>
                <c:ptCount val="75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Data_Compiled!$EX$7:$EX$81</c:f>
              <c:numCache>
                <c:formatCode>General</c:formatCode>
                <c:ptCount val="75"/>
                <c:pt idx="0">
                  <c:v>1.8243353755996901</c:v>
                </c:pt>
                <c:pt idx="1">
                  <c:v>1.8291593023625772</c:v>
                </c:pt>
                <c:pt idx="2">
                  <c:v>1.8363550283037857</c:v>
                </c:pt>
                <c:pt idx="3">
                  <c:v>1.8422001435163065</c:v>
                </c:pt>
                <c:pt idx="4">
                  <c:v>1.8487951674068563</c:v>
                </c:pt>
                <c:pt idx="5">
                  <c:v>1.8559932578374847</c:v>
                </c:pt>
                <c:pt idx="6">
                  <c:v>1.8616088587494142</c:v>
                </c:pt>
                <c:pt idx="7">
                  <c:v>1.8675450596267698</c:v>
                </c:pt>
                <c:pt idx="8">
                  <c:v>1.8730005585478569</c:v>
                </c:pt>
                <c:pt idx="9">
                  <c:v>1.8794852088156413</c:v>
                </c:pt>
                <c:pt idx="10">
                  <c:v>1.8865908881064635</c:v>
                </c:pt>
                <c:pt idx="11">
                  <c:v>1.8939151386795503</c:v>
                </c:pt>
                <c:pt idx="12">
                  <c:v>1.9011179454589489</c:v>
                </c:pt>
                <c:pt idx="13">
                  <c:v>1.9092040753618813</c:v>
                </c:pt>
                <c:pt idx="14">
                  <c:v>1.9171722487812697</c:v>
                </c:pt>
                <c:pt idx="15">
                  <c:v>1.9256093473507987</c:v>
                </c:pt>
                <c:pt idx="16">
                  <c:v>1.9345147448524138</c:v>
                </c:pt>
                <c:pt idx="17">
                  <c:v>1.9426247788409656</c:v>
                </c:pt>
                <c:pt idx="18">
                  <c:v>1.9505861779658014</c:v>
                </c:pt>
                <c:pt idx="19">
                  <c:v>1.9583786755372159</c:v>
                </c:pt>
                <c:pt idx="20">
                  <c:v>1.96694738717375</c:v>
                </c:pt>
                <c:pt idx="21">
                  <c:v>1.9747780899013905</c:v>
                </c:pt>
                <c:pt idx="22">
                  <c:v>1.9830204309120527</c:v>
                </c:pt>
                <c:pt idx="23">
                  <c:v>1.9913851408246879</c:v>
                </c:pt>
                <c:pt idx="24">
                  <c:v>2.0001107588446314</c:v>
                </c:pt>
                <c:pt idx="25">
                  <c:v>2.0089838005822811</c:v>
                </c:pt>
                <c:pt idx="26">
                  <c:v>2.0173872781098239</c:v>
                </c:pt>
                <c:pt idx="27">
                  <c:v>2.0258970198639044</c:v>
                </c:pt>
                <c:pt idx="28">
                  <c:v>2.0337433911308542</c:v>
                </c:pt>
                <c:pt idx="29">
                  <c:v>2.0414186224905775</c:v>
                </c:pt>
                <c:pt idx="30">
                  <c:v>2.0489814658650292</c:v>
                </c:pt>
                <c:pt idx="31">
                  <c:v>2.057117186045073</c:v>
                </c:pt>
                <c:pt idx="32">
                  <c:v>2.0651126961782995</c:v>
                </c:pt>
                <c:pt idx="33">
                  <c:v>2.0727350520808629</c:v>
                </c:pt>
                <c:pt idx="34">
                  <c:v>2.0806753015234252</c:v>
                </c:pt>
                <c:pt idx="35">
                  <c:v>2.0891600644100947</c:v>
                </c:pt>
                <c:pt idx="36">
                  <c:v>2.0968080053862304</c:v>
                </c:pt>
                <c:pt idx="37">
                  <c:v>2.1043236315236631</c:v>
                </c:pt>
                <c:pt idx="38">
                  <c:v>2.1117114400944414</c:v>
                </c:pt>
                <c:pt idx="39">
                  <c:v>2.1189921970428083</c:v>
                </c:pt>
                <c:pt idx="40">
                  <c:v>2.1261365568017854</c:v>
                </c:pt>
                <c:pt idx="41">
                  <c:v>2.133356335755705</c:v>
                </c:pt>
                <c:pt idx="42">
                  <c:v>2.1410681005587855</c:v>
                </c:pt>
                <c:pt idx="43">
                  <c:v>2.1482380626568287</c:v>
                </c:pt>
                <c:pt idx="44">
                  <c:v>2.1549283101398578</c:v>
                </c:pt>
                <c:pt idx="45">
                  <c:v>2.1620685383782141</c:v>
                </c:pt>
                <c:pt idx="46">
                  <c:v>2.1685580478984341</c:v>
                </c:pt>
                <c:pt idx="47">
                  <c:v>2.1747640970471256</c:v>
                </c:pt>
                <c:pt idx="48">
                  <c:v>2.1815879095149171</c:v>
                </c:pt>
                <c:pt idx="49">
                  <c:v>2.1881238916559349</c:v>
                </c:pt>
                <c:pt idx="50">
                  <c:v>2.1950947448506284</c:v>
                </c:pt>
                <c:pt idx="51">
                  <c:v>2.2016226071022973</c:v>
                </c:pt>
                <c:pt idx="52">
                  <c:v>2.2078795816945873</c:v>
                </c:pt>
                <c:pt idx="53">
                  <c:v>2.213724209341644</c:v>
                </c:pt>
                <c:pt idx="54">
                  <c:v>2.2198105348326953</c:v>
                </c:pt>
                <c:pt idx="55">
                  <c:v>2.2258059279296414</c:v>
                </c:pt>
                <c:pt idx="56">
                  <c:v>2.2315545152165863</c:v>
                </c:pt>
                <c:pt idx="57">
                  <c:v>2.2383292290873373</c:v>
                </c:pt>
                <c:pt idx="58">
                  <c:v>2.2439219774380499</c:v>
                </c:pt>
                <c:pt idx="59">
                  <c:v>2.2494498165491059</c:v>
                </c:pt>
                <c:pt idx="60">
                  <c:v>2.2549082024365532</c:v>
                </c:pt>
                <c:pt idx="61">
                  <c:v>2.2607502268168966</c:v>
                </c:pt>
                <c:pt idx="62">
                  <c:v>2.2662158316793715</c:v>
                </c:pt>
                <c:pt idx="63">
                  <c:v>2.272191734609482</c:v>
                </c:pt>
                <c:pt idx="64">
                  <c:v>2.2778014171933973</c:v>
                </c:pt>
                <c:pt idx="65">
                  <c:v>2.282916983342647</c:v>
                </c:pt>
                <c:pt idx="66">
                  <c:v>2.2878160393146585</c:v>
                </c:pt>
                <c:pt idx="67">
                  <c:v>2.2928391162530581</c:v>
                </c:pt>
                <c:pt idx="68">
                  <c:v>2.2984561066632501</c:v>
                </c:pt>
                <c:pt idx="69">
                  <c:v>2.3037214105764496</c:v>
                </c:pt>
                <c:pt idx="70">
                  <c:v>2.3086639476460218</c:v>
                </c:pt>
                <c:pt idx="71">
                  <c:v>2.3135672851730917</c:v>
                </c:pt>
                <c:pt idx="72">
                  <c:v>2.3185295153685601</c:v>
                </c:pt>
                <c:pt idx="73">
                  <c:v>2.3229325358464936</c:v>
                </c:pt>
                <c:pt idx="74">
                  <c:v>2.327927157574968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12"/>
          <c:tx>
            <c:strRef>
              <c:f>Data_Compiled!$EZ$1:$EZ$2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Data_Compiled!$FI$7:$FI$84</c:f>
              <c:numCache>
                <c:formatCode>General</c:formatCode>
                <c:ptCount val="78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</c:numCache>
              <c:extLst xmlns:c15="http://schemas.microsoft.com/office/drawing/2012/chart"/>
            </c:numRef>
          </c:xVal>
          <c:yVal>
            <c:numRef>
              <c:f>Data_Compiled!$FJ$7:$FJ$84</c:f>
              <c:numCache>
                <c:formatCode>General</c:formatCode>
                <c:ptCount val="78"/>
                <c:pt idx="0">
                  <c:v>1.8225858628773783</c:v>
                </c:pt>
                <c:pt idx="1">
                  <c:v>1.8279746261494831</c:v>
                </c:pt>
                <c:pt idx="2">
                  <c:v>1.8309744338144047</c:v>
                </c:pt>
                <c:pt idx="3">
                  <c:v>1.8364243784615246</c:v>
                </c:pt>
                <c:pt idx="4">
                  <c:v>1.8413712309331265</c:v>
                </c:pt>
                <c:pt idx="5">
                  <c:v>1.845192294148648</c:v>
                </c:pt>
                <c:pt idx="6">
                  <c:v>1.8504187306098925</c:v>
                </c:pt>
                <c:pt idx="7">
                  <c:v>1.857048361490433</c:v>
                </c:pt>
                <c:pt idx="8">
                  <c:v>1.8615654694254942</c:v>
                </c:pt>
                <c:pt idx="9">
                  <c:v>1.8657722974532194</c:v>
                </c:pt>
                <c:pt idx="10">
                  <c:v>1.8710516211834969</c:v>
                </c:pt>
                <c:pt idx="11">
                  <c:v>1.8765452443165629</c:v>
                </c:pt>
                <c:pt idx="12">
                  <c:v>1.8811491101157811</c:v>
                </c:pt>
                <c:pt idx="13">
                  <c:v>1.8875779594016817</c:v>
                </c:pt>
                <c:pt idx="14">
                  <c:v>1.8928636141972108</c:v>
                </c:pt>
                <c:pt idx="15">
                  <c:v>1.9004175821101412</c:v>
                </c:pt>
                <c:pt idx="16">
                  <c:v>1.9063127145585395</c:v>
                </c:pt>
                <c:pt idx="17">
                  <c:v>1.9108713069708152</c:v>
                </c:pt>
                <c:pt idx="18">
                  <c:v>1.9173762690976526</c:v>
                </c:pt>
                <c:pt idx="19">
                  <c:v>1.9233009636204343</c:v>
                </c:pt>
                <c:pt idx="20">
                  <c:v>1.9298604995316357</c:v>
                </c:pt>
                <c:pt idx="21">
                  <c:v>1.9368231023390383</c:v>
                </c:pt>
                <c:pt idx="22">
                  <c:v>1.9417740472437601</c:v>
                </c:pt>
                <c:pt idx="23">
                  <c:v>1.9483050248278095</c:v>
                </c:pt>
                <c:pt idx="24">
                  <c:v>1.9535999582172474</c:v>
                </c:pt>
                <c:pt idx="25">
                  <c:v>1.9592711311180295</c:v>
                </c:pt>
                <c:pt idx="26">
                  <c:v>1.9651028914985229</c:v>
                </c:pt>
                <c:pt idx="27">
                  <c:v>1.971290513669945</c:v>
                </c:pt>
                <c:pt idx="28">
                  <c:v>1.9777870298432092</c:v>
                </c:pt>
                <c:pt idx="29">
                  <c:v>1.985725369755128</c:v>
                </c:pt>
                <c:pt idx="30">
                  <c:v>1.9914139253586325</c:v>
                </c:pt>
                <c:pt idx="31">
                  <c:v>1.9968310934177746</c:v>
                </c:pt>
                <c:pt idx="32">
                  <c:v>2.0027941794523207</c:v>
                </c:pt>
                <c:pt idx="33">
                  <c:v>2.0094807384640965</c:v>
                </c:pt>
                <c:pt idx="34">
                  <c:v>2.0162586522539647</c:v>
                </c:pt>
                <c:pt idx="35">
                  <c:v>2.0221639093981971</c:v>
                </c:pt>
                <c:pt idx="36">
                  <c:v>2.0275890524039575</c:v>
                </c:pt>
                <c:pt idx="37">
                  <c:v>2.0331325398950497</c:v>
                </c:pt>
                <c:pt idx="38">
                  <c:v>2.0382357447866735</c:v>
                </c:pt>
                <c:pt idx="39">
                  <c:v>2.0434850726125044</c:v>
                </c:pt>
                <c:pt idx="40">
                  <c:v>2.0495897584241747</c:v>
                </c:pt>
                <c:pt idx="41">
                  <c:v>2.0559381302392086</c:v>
                </c:pt>
                <c:pt idx="42">
                  <c:v>2.0609699655479159</c:v>
                </c:pt>
                <c:pt idx="43">
                  <c:v>2.0661206234284597</c:v>
                </c:pt>
                <c:pt idx="44">
                  <c:v>2.0717277537280645</c:v>
                </c:pt>
                <c:pt idx="45">
                  <c:v>2.0778005722752839</c:v>
                </c:pt>
                <c:pt idx="46">
                  <c:v>2.08360423886303</c:v>
                </c:pt>
                <c:pt idx="47">
                  <c:v>2.0889914546986343</c:v>
                </c:pt>
                <c:pt idx="48">
                  <c:v>2.0934807052975377</c:v>
                </c:pt>
                <c:pt idx="49">
                  <c:v>2.0984205723470692</c:v>
                </c:pt>
                <c:pt idx="50">
                  <c:v>2.1038009822068755</c:v>
                </c:pt>
                <c:pt idx="51">
                  <c:v>2.1089392422981175</c:v>
                </c:pt>
                <c:pt idx="52">
                  <c:v>2.1140175665493763</c:v>
                </c:pt>
                <c:pt idx="53">
                  <c:v>2.119053305813865</c:v>
                </c:pt>
                <c:pt idx="54">
                  <c:v>2.1235370162832901</c:v>
                </c:pt>
                <c:pt idx="55">
                  <c:v>2.1289016665982854</c:v>
                </c:pt>
                <c:pt idx="56">
                  <c:v>2.1345210272182698</c:v>
                </c:pt>
                <c:pt idx="57">
                  <c:v>2.1397922891691463</c:v>
                </c:pt>
                <c:pt idx="58">
                  <c:v>2.1441041669842114</c:v>
                </c:pt>
                <c:pt idx="59">
                  <c:v>2.1488057223858115</c:v>
                </c:pt>
                <c:pt idx="60">
                  <c:v>2.1533131330876238</c:v>
                </c:pt>
                <c:pt idx="61">
                  <c:v>2.1577572696517313</c:v>
                </c:pt>
                <c:pt idx="62">
                  <c:v>2.1628619297154121</c:v>
                </c:pt>
                <c:pt idx="63">
                  <c:v>2.1672208950628189</c:v>
                </c:pt>
                <c:pt idx="64">
                  <c:v>2.1713876366239049</c:v>
                </c:pt>
                <c:pt idx="65">
                  <c:v>2.1761989716245926</c:v>
                </c:pt>
                <c:pt idx="66">
                  <c:v>2.1812433492287964</c:v>
                </c:pt>
                <c:pt idx="67">
                  <c:v>2.1856798524349235</c:v>
                </c:pt>
                <c:pt idx="68">
                  <c:v>2.1895367254019082</c:v>
                </c:pt>
                <c:pt idx="69">
                  <c:v>2.1939300620751236</c:v>
                </c:pt>
                <c:pt idx="70">
                  <c:v>2.1981196433588086</c:v>
                </c:pt>
                <c:pt idx="71">
                  <c:v>2.2025162100378606</c:v>
                </c:pt>
                <c:pt idx="72">
                  <c:v>2.2063640554188897</c:v>
                </c:pt>
                <c:pt idx="73">
                  <c:v>2.2102755231892086</c:v>
                </c:pt>
                <c:pt idx="74">
                  <c:v>2.2144267718110533</c:v>
                </c:pt>
                <c:pt idx="75">
                  <c:v>2.2189020103792667</c:v>
                </c:pt>
                <c:pt idx="76">
                  <c:v>2.2231035225156335</c:v>
                </c:pt>
                <c:pt idx="77">
                  <c:v>2.2273950510911802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13"/>
          <c:tx>
            <c:strRef>
              <c:f>Data_Compiled!$FL$1:$FL$2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Data_Compiled!$FT$7:$FT$21</c:f>
              <c:numCache>
                <c:formatCode>General</c:formatCode>
                <c:ptCount val="15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Data_Compiled!$FU$7:$FU$21</c:f>
              <c:numCache>
                <c:formatCode>General</c:formatCode>
                <c:ptCount val="15"/>
                <c:pt idx="0">
                  <c:v>1.995449105825122</c:v>
                </c:pt>
                <c:pt idx="1">
                  <c:v>2.0069042048400103</c:v>
                </c:pt>
                <c:pt idx="2">
                  <c:v>2.0211226382319509</c:v>
                </c:pt>
                <c:pt idx="3">
                  <c:v>2.038728717126598</c:v>
                </c:pt>
                <c:pt idx="4">
                  <c:v>2.0579907101650541</c:v>
                </c:pt>
                <c:pt idx="5">
                  <c:v>2.0789392787298673</c:v>
                </c:pt>
                <c:pt idx="6">
                  <c:v>2.0993736410139556</c:v>
                </c:pt>
                <c:pt idx="7">
                  <c:v>2.1211840584867292</c:v>
                </c:pt>
                <c:pt idx="8">
                  <c:v>2.1433100345668148</c:v>
                </c:pt>
                <c:pt idx="9">
                  <c:v>2.1656371110423165</c:v>
                </c:pt>
                <c:pt idx="10">
                  <c:v>2.1870015866802976</c:v>
                </c:pt>
                <c:pt idx="11">
                  <c:v>2.207822339360022</c:v>
                </c:pt>
                <c:pt idx="12">
                  <c:v>2.2282532651919662</c:v>
                </c:pt>
                <c:pt idx="13">
                  <c:v>2.24838467604823</c:v>
                </c:pt>
                <c:pt idx="14">
                  <c:v>2.2674280009066665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4"/>
          <c:order val="14"/>
          <c:tx>
            <c:strRef>
              <c:f>Data_Compiled!$FW$1:$FW$2</c:f>
              <c:strCache>
                <c:ptCount val="2"/>
                <c:pt idx="0">
                  <c:v>Drop_06288</c:v>
                </c:pt>
                <c:pt idx="1">
                  <c:v>2mL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Data_Compiled!$GD$7:$GD$34</c:f>
              <c:numCache>
                <c:formatCode>General</c:formatCode>
                <c:ptCount val="28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  <c:pt idx="21">
                  <c:v>0.1856365769619116</c:v>
                </c:pt>
                <c:pt idx="22">
                  <c:v>0.20411998265592474</c:v>
                </c:pt>
                <c:pt idx="23">
                  <c:v>0.22184874961635639</c:v>
                </c:pt>
                <c:pt idx="24">
                  <c:v>0.23888208891513674</c:v>
                </c:pt>
                <c:pt idx="25">
                  <c:v>0.25527250510330607</c:v>
                </c:pt>
                <c:pt idx="26">
                  <c:v>0.27106677228653797</c:v>
                </c:pt>
                <c:pt idx="27">
                  <c:v>0.28630673884327484</c:v>
                </c:pt>
              </c:numCache>
              <c:extLst xmlns:c15="http://schemas.microsoft.com/office/drawing/2012/chart"/>
            </c:numRef>
          </c:xVal>
          <c:yVal>
            <c:numRef>
              <c:f>Data_Compiled!$GE$7:$GE$34</c:f>
              <c:numCache>
                <c:formatCode>General</c:formatCode>
                <c:ptCount val="28"/>
                <c:pt idx="0">
                  <c:v>2.1629124162965687</c:v>
                </c:pt>
                <c:pt idx="1">
                  <c:v>2.1666384890738124</c:v>
                </c:pt>
                <c:pt idx="2">
                  <c:v>2.1710215489923743</c:v>
                </c:pt>
                <c:pt idx="3">
                  <c:v>2.1759434497031664</c:v>
                </c:pt>
                <c:pt idx="4">
                  <c:v>2.1819081285821897</c:v>
                </c:pt>
                <c:pt idx="5">
                  <c:v>2.1875958400374564</c:v>
                </c:pt>
                <c:pt idx="6">
                  <c:v>2.1943132450872227</c:v>
                </c:pt>
                <c:pt idx="7">
                  <c:v>2.2010554689904716</c:v>
                </c:pt>
                <c:pt idx="8">
                  <c:v>2.2083593915802742</c:v>
                </c:pt>
                <c:pt idx="9">
                  <c:v>2.2162887832167373</c:v>
                </c:pt>
                <c:pt idx="10">
                  <c:v>2.2244539057360062</c:v>
                </c:pt>
                <c:pt idx="11">
                  <c:v>2.233082484927019</c:v>
                </c:pt>
                <c:pt idx="12">
                  <c:v>2.2420252872788291</c:v>
                </c:pt>
                <c:pt idx="13">
                  <c:v>2.2512381301315108</c:v>
                </c:pt>
                <c:pt idx="14">
                  <c:v>2.2604970528613166</c:v>
                </c:pt>
                <c:pt idx="15">
                  <c:v>2.2698987974357392</c:v>
                </c:pt>
                <c:pt idx="16">
                  <c:v>2.279430127347291</c:v>
                </c:pt>
                <c:pt idx="17">
                  <c:v>2.2889559275510214</c:v>
                </c:pt>
                <c:pt idx="18">
                  <c:v>2.2982981097838628</c:v>
                </c:pt>
                <c:pt idx="19">
                  <c:v>2.3077488793955836</c:v>
                </c:pt>
                <c:pt idx="20">
                  <c:v>2.316895079430294</c:v>
                </c:pt>
                <c:pt idx="21">
                  <c:v>2.3262489743310835</c:v>
                </c:pt>
                <c:pt idx="22">
                  <c:v>2.335501948630438</c:v>
                </c:pt>
                <c:pt idx="23">
                  <c:v>2.3445592512544513</c:v>
                </c:pt>
                <c:pt idx="24">
                  <c:v>2.3535264704775445</c:v>
                </c:pt>
                <c:pt idx="25">
                  <c:v>2.3623174684839841</c:v>
                </c:pt>
                <c:pt idx="26">
                  <c:v>2.3710964140449025</c:v>
                </c:pt>
                <c:pt idx="27">
                  <c:v>2.3796340763764547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15"/>
          <c:tx>
            <c:strRef>
              <c:f>Data_Compiled!$GG$1:$GG$2</c:f>
              <c:strCache>
                <c:ptCount val="2"/>
                <c:pt idx="0">
                  <c:v>Drop_06290</c:v>
                </c:pt>
                <c:pt idx="1">
                  <c:v>3mL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Data_Compiled!$GN$7:$GN$27</c:f>
              <c:numCache>
                <c:formatCode>General</c:formatCode>
                <c:ptCount val="21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</c:numCache>
              <c:extLst xmlns:c15="http://schemas.microsoft.com/office/drawing/2012/chart"/>
            </c:numRef>
          </c:xVal>
          <c:yVal>
            <c:numRef>
              <c:f>Data_Compiled!$GO$7:$GO$27</c:f>
              <c:numCache>
                <c:formatCode>General</c:formatCode>
                <c:ptCount val="21"/>
                <c:pt idx="0">
                  <c:v>2.1151969015323844</c:v>
                </c:pt>
                <c:pt idx="1">
                  <c:v>2.1203832020502436</c:v>
                </c:pt>
                <c:pt idx="2">
                  <c:v>2.1285323147956126</c:v>
                </c:pt>
                <c:pt idx="3">
                  <c:v>2.1364222041612044</c:v>
                </c:pt>
                <c:pt idx="4">
                  <c:v>2.1453503977945911</c:v>
                </c:pt>
                <c:pt idx="5">
                  <c:v>2.1558658263155639</c:v>
                </c:pt>
                <c:pt idx="6">
                  <c:v>2.1666527674444063</c:v>
                </c:pt>
                <c:pt idx="7">
                  <c:v>2.1778075641173555</c:v>
                </c:pt>
                <c:pt idx="8">
                  <c:v>2.190309941947064</c:v>
                </c:pt>
                <c:pt idx="9">
                  <c:v>2.2031496362613803</c:v>
                </c:pt>
                <c:pt idx="10">
                  <c:v>2.2159643649077401</c:v>
                </c:pt>
                <c:pt idx="11">
                  <c:v>2.2292129549014033</c:v>
                </c:pt>
                <c:pt idx="12">
                  <c:v>2.2421785522032391</c:v>
                </c:pt>
                <c:pt idx="13">
                  <c:v>2.2557238957306964</c:v>
                </c:pt>
                <c:pt idx="14">
                  <c:v>2.2690671887561225</c:v>
                </c:pt>
                <c:pt idx="15">
                  <c:v>2.2818042012498996</c:v>
                </c:pt>
                <c:pt idx="16">
                  <c:v>2.2947655518781835</c:v>
                </c:pt>
                <c:pt idx="17">
                  <c:v>2.3074431218121427</c:v>
                </c:pt>
                <c:pt idx="18">
                  <c:v>2.3200409092339149</c:v>
                </c:pt>
                <c:pt idx="19">
                  <c:v>2.3326342176909241</c:v>
                </c:pt>
                <c:pt idx="20">
                  <c:v>2.3446140815936474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strRef>
              <c:f>Data_Compiled!$GQ$1:$GQ$2</c:f>
              <c:strCache>
                <c:ptCount val="2"/>
                <c:pt idx="0">
                  <c:v>Drop_06291</c:v>
                </c:pt>
                <c:pt idx="1">
                  <c:v>4mL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Data_Compiled!$GX$7:$GX$26</c:f>
              <c:numCache>
                <c:formatCode>General</c:formatCode>
                <c:ptCount val="20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Data_Compiled!$GY$7:$GY$26</c:f>
              <c:numCache>
                <c:formatCode>General</c:formatCode>
                <c:ptCount val="20"/>
                <c:pt idx="0">
                  <c:v>2.0964817531621978</c:v>
                </c:pt>
                <c:pt idx="1">
                  <c:v>2.1026849362974187</c:v>
                </c:pt>
                <c:pt idx="2">
                  <c:v>2.1106333973817333</c:v>
                </c:pt>
                <c:pt idx="3">
                  <c:v>2.1202399028830561</c:v>
                </c:pt>
                <c:pt idx="4">
                  <c:v>2.1307317019419165</c:v>
                </c:pt>
                <c:pt idx="5">
                  <c:v>2.1420573925162971</c:v>
                </c:pt>
                <c:pt idx="6">
                  <c:v>2.1542889816589148</c:v>
                </c:pt>
                <c:pt idx="7">
                  <c:v>2.1677715730607154</c:v>
                </c:pt>
                <c:pt idx="8">
                  <c:v>2.1818291918523318</c:v>
                </c:pt>
                <c:pt idx="9">
                  <c:v>2.1959924965005433</c:v>
                </c:pt>
                <c:pt idx="10">
                  <c:v>2.2106221833746194</c:v>
                </c:pt>
                <c:pt idx="11">
                  <c:v>2.2256543089725738</c:v>
                </c:pt>
                <c:pt idx="12">
                  <c:v>2.240556004385557</c:v>
                </c:pt>
                <c:pt idx="13">
                  <c:v>2.2549596465411215</c:v>
                </c:pt>
                <c:pt idx="14">
                  <c:v>2.2697087191909255</c:v>
                </c:pt>
                <c:pt idx="15">
                  <c:v>2.2844032434407242</c:v>
                </c:pt>
                <c:pt idx="16">
                  <c:v>2.2985160971242351</c:v>
                </c:pt>
                <c:pt idx="17">
                  <c:v>2.3129140247121951</c:v>
                </c:pt>
                <c:pt idx="18">
                  <c:v>2.3266413244584063</c:v>
                </c:pt>
                <c:pt idx="19">
                  <c:v>2.3402413460173266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strRef>
              <c:f>Data_Compiled!$HA$1:$HA$2</c:f>
              <c:strCache>
                <c:ptCount val="2"/>
                <c:pt idx="0">
                  <c:v>Drop_06292</c:v>
                </c:pt>
                <c:pt idx="1">
                  <c:v>6mL 3.14deg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Data_Compiled!$HH$7:$HH$25</c:f>
              <c:numCache>
                <c:formatCode>General</c:formatCode>
                <c:ptCount val="19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Data_Compiled!$HI$7:$HI$25</c:f>
              <c:numCache>
                <c:formatCode>General</c:formatCode>
                <c:ptCount val="19"/>
                <c:pt idx="0">
                  <c:v>2.1098513521976114</c:v>
                </c:pt>
                <c:pt idx="1">
                  <c:v>2.1162072058644954</c:v>
                </c:pt>
                <c:pt idx="2">
                  <c:v>2.123061577873373</c:v>
                </c:pt>
                <c:pt idx="3">
                  <c:v>2.1323666833765937</c:v>
                </c:pt>
                <c:pt idx="4">
                  <c:v>2.1428076934296794</c:v>
                </c:pt>
                <c:pt idx="5">
                  <c:v>2.1532712117275508</c:v>
                </c:pt>
                <c:pt idx="6">
                  <c:v>2.1656326974334448</c:v>
                </c:pt>
                <c:pt idx="7">
                  <c:v>2.1787441029855592</c:v>
                </c:pt>
                <c:pt idx="8">
                  <c:v>2.1930073666910648</c:v>
                </c:pt>
                <c:pt idx="9">
                  <c:v>2.2063591662935202</c:v>
                </c:pt>
                <c:pt idx="10">
                  <c:v>2.2204283289009075</c:v>
                </c:pt>
                <c:pt idx="11">
                  <c:v>2.2346918542276137</c:v>
                </c:pt>
                <c:pt idx="12">
                  <c:v>2.249439519648289</c:v>
                </c:pt>
                <c:pt idx="13">
                  <c:v>2.2634989693296994</c:v>
                </c:pt>
                <c:pt idx="14">
                  <c:v>2.2774099992024865</c:v>
                </c:pt>
                <c:pt idx="15">
                  <c:v>2.2914545817336225</c:v>
                </c:pt>
                <c:pt idx="16">
                  <c:v>2.3059673772515508</c:v>
                </c:pt>
                <c:pt idx="17">
                  <c:v>2.3196653272596328</c:v>
                </c:pt>
                <c:pt idx="18">
                  <c:v>2.3331948695339166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92056"/>
        <c:axId val="412293232"/>
        <c:extLst/>
      </c:scatterChart>
      <c:valAx>
        <c:axId val="41229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293232"/>
        <c:crosses val="autoZero"/>
        <c:crossBetween val="midCat"/>
      </c:valAx>
      <c:valAx>
        <c:axId val="4122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2292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tabSelected="1" zoomScale="98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376236</xdr:colOff>
      <xdr:row>3</xdr:row>
      <xdr:rowOff>85724</xdr:rowOff>
    </xdr:from>
    <xdr:to>
      <xdr:col>16</xdr:col>
      <xdr:colOff>380999</xdr:colOff>
      <xdr:row>21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95249</xdr:rowOff>
    </xdr:from>
    <xdr:to>
      <xdr:col>24</xdr:col>
      <xdr:colOff>38100</xdr:colOff>
      <xdr:row>29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ack_threshold_6" connectionId="2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ront_threshold_7" connectionId="6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7" connectionId="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4" connectionId="5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" connectionId="7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manual_1" connectionId="3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5" connectionId="6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front_threshold_2" connectionId="51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back_threshold_5" connectionId="2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front_threshold_3" connectionId="5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front_threshold_8" connectionId="6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" connectionId="3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3" connectionId="1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6" connectionId="6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front_threshold_manual" connectionId="4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11" connectionId="5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threshold_4" connectionId="1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front_threshold_manual_1" connectionId="40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15" connectionId="6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6" connectionId="66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ront_threshold_14" connectionId="6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9" connectionId="3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front_threshold_5" connectionId="6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ont_threshold_manual_2" connectionId="4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11" connectionId="1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7" connectionId="6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12" connectionId="1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2" connectionId="52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4" connectionId="5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front_threshold" connectionId="7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_13" connectionId="5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threshold_8" connectionId="3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8" connectionId="7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10" connectionId="1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_manual_2" connectionId="43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ck_threshold_14" connectionId="2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front_threshold_3" connectionId="5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ck_threshold_13" connectionId="21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1" connectionId="48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ck_threshold_22" connectionId="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front_threshold_12" connectionId="4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back_threshold_19" connectionId="1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ck_threshold_1" connectionId="36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front_threshold_20" connectionId="74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front_threshold_8" connectionId="63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front_threshold_manual_3" connectionId="44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ck_threshold_18" connectionId="2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back_threshold_12" connectionId="2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1" connectionId="47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front_threshold_manual_2" connectionId="41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front_threshold_18" connectionId="71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ck_threshold_20" connectionId="2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21" connectionId="59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front_threshold_manual_1" connectionId="46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nake_tracking" connectionId="7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ront_threshold_manual" connectionId="3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Experiments\PNG\Drop_06334_DropletJumpWedge_water_Type_2mL_320grit_Surfaces_4Deg_FullAngle_dry_1" TargetMode="External"/><Relationship Id="rId13" Type="http://schemas.openxmlformats.org/officeDocument/2006/relationships/hyperlink" Target="../../../Experiments/PNG/Drop_06282_DropletJumpWedge_water_Type_4mL_L_400grit_U_320grit_Surfaces_6deg_Inclination_dry_1" TargetMode="External"/><Relationship Id="rId18" Type="http://schemas.openxmlformats.org/officeDocument/2006/relationships/hyperlink" Target="..\..\..\Experiments\PNG\Drop_06262_DropletJumpWedge_water_Type_2mL_L_420grit_U_320grit_Surfaces_2deg_Inclination_dry_1" TargetMode="External"/><Relationship Id="rId3" Type="http://schemas.openxmlformats.org/officeDocument/2006/relationships/hyperlink" Target="../../../Experiments/PNG/Drop_06290_DropletJumpWedge_water_Type_3mL_L_400grit_U_320grit_Surfaces_2deg_Inclination_dry_1" TargetMode="External"/><Relationship Id="rId7" Type="http://schemas.openxmlformats.org/officeDocument/2006/relationships/hyperlink" Target="../../../Experiments/PNG/Drop_06335_DropletJumpWedge_water_Type_2mL_320grit_Surfaces_4Deg_FullAngle_dry_1" TargetMode="External"/><Relationship Id="rId12" Type="http://schemas.openxmlformats.org/officeDocument/2006/relationships/hyperlink" Target="../../../Experiments/PNG/Drop_06284_DropletJumpWedge_water_Type_2mL_L_400grit_U_320grit_Surfaces_4deg_Inclination_dry_1" TargetMode="External"/><Relationship Id="rId17" Type="http://schemas.openxmlformats.org/officeDocument/2006/relationships/hyperlink" Target="../../../Experiments/PNG/Drop_06263_DropletJumpWedge_water_Type_3mL_L_420grit_U_320grit_Surfaces_2deg_Inclination_dry_1" TargetMode="External"/><Relationship Id="rId2" Type="http://schemas.openxmlformats.org/officeDocument/2006/relationships/hyperlink" Target="../../../Experiments/PNG/Drop_06291_DropletJumpWedge_water_Type_4mL_L_400grit_U_320grit_Surfaces_2deg_Inclination_dry_1" TargetMode="External"/><Relationship Id="rId16" Type="http://schemas.openxmlformats.org/officeDocument/2006/relationships/hyperlink" Target="../../../Experiments/PNG/Drop_06264_DropletJumpWedge_water_Type_4mL_L_420grit_U_320grit_Surfaces_2deg_Inclination_dry_1" TargetMode="External"/><Relationship Id="rId1" Type="http://schemas.openxmlformats.org/officeDocument/2006/relationships/hyperlink" Target="../../../Experiments/PNG/Drop_06292_DropletJumpWedge_water_Type_6mL_L_400grit_U_320grit_Surfaces_2deg_Inclination_dry_1" TargetMode="External"/><Relationship Id="rId6" Type="http://schemas.openxmlformats.org/officeDocument/2006/relationships/hyperlink" Target="../../../Experiments/PNG/Drop_06283_DropletJumpWedge_water_Type_6mL_L_400grit_U_320grit_Surfaces_6deg_Inclination_dry_1" TargetMode="External"/><Relationship Id="rId11" Type="http://schemas.openxmlformats.org/officeDocument/2006/relationships/hyperlink" Target="../../../Experiments/PNG/Drop_06285_DropletJumpWedge_water_Type_3mL_L_400grit_U_320grit_Surfaces_4deg_Inclination_dry_1" TargetMode="External"/><Relationship Id="rId5" Type="http://schemas.openxmlformats.org/officeDocument/2006/relationships/hyperlink" Target="../../../Experiments/PNG/Drop_06287_DropletJumpWedge_water_Type_6mL_L_400grit_U_320grit_Surfaces_4deg_Inclination_dry_1" TargetMode="External"/><Relationship Id="rId15" Type="http://schemas.openxmlformats.org/officeDocument/2006/relationships/hyperlink" Target="../../../Experiments/PNG/Drop_06278_DropletJumpWedge_water_Type_2mL_L_400grit_U_320grit_Surfaces_6deg_Inclination_dry_1" TargetMode="External"/><Relationship Id="rId10" Type="http://schemas.openxmlformats.org/officeDocument/2006/relationships/hyperlink" Target="../../../Experiments/PNG/Drop_06286_DropletJumpWedge_water_Type_4mL_L_400grit_U_320grit_Surfaces_4deg_Inclination_dry_1" TargetMode="External"/><Relationship Id="rId4" Type="http://schemas.openxmlformats.org/officeDocument/2006/relationships/hyperlink" Target="../../../Experiments/PNG/Drop_06288_DropletJumpWedge_water_Type_2mL_L_400grit_U_320grit_Surfaces_2deg_Inclination_dry_1" TargetMode="External"/><Relationship Id="rId9" Type="http://schemas.openxmlformats.org/officeDocument/2006/relationships/hyperlink" Target="../../../Experiments/PNG/Drop_06333_DropletJumpWedge_water_Type_2mL_320grit_Surfaces_4Deg_FullAngle_dry_1" TargetMode="External"/><Relationship Id="rId14" Type="http://schemas.openxmlformats.org/officeDocument/2006/relationships/hyperlink" Target="../../../Experiments/PNG/Drop_06281_DropletJumpWedge_water_Type_3mL_L_400grit_U_320grit_Surfaces_6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5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F1" zoomScale="85" zoomScaleNormal="85" workbookViewId="0">
      <selection activeCell="K3" sqref="K3"/>
    </sheetView>
  </sheetViews>
  <sheetFormatPr defaultRowHeight="15.75" x14ac:dyDescent="0.25"/>
  <cols>
    <col min="1" max="2" width="20.625" style="1" customWidth="1"/>
    <col min="3" max="4" width="20.625" style="1" hidden="1" customWidth="1"/>
    <col min="5" max="5" width="20.625" style="1" customWidth="1"/>
    <col min="6" max="6" width="23.25" style="1" bestFit="1" customWidth="1"/>
    <col min="7" max="7" width="27.125" style="1" bestFit="1" customWidth="1"/>
    <col min="8" max="8" width="20.625" style="1" customWidth="1"/>
    <col min="9" max="9" width="24.625" style="1" bestFit="1" customWidth="1"/>
    <col min="10" max="10" width="23.75" style="1" bestFit="1" customWidth="1"/>
    <col min="11" max="11" width="11.875" style="1" customWidth="1"/>
    <col min="12" max="12" width="28.125" style="1" customWidth="1"/>
    <col min="13" max="13" width="40.75" style="1" customWidth="1"/>
    <col min="14" max="14" width="27.125" style="1" bestFit="1" customWidth="1"/>
    <col min="15" max="15" width="22.25" style="1" customWidth="1"/>
    <col min="16" max="16" width="28.125" style="1" bestFit="1" customWidth="1"/>
    <col min="17" max="17" width="19.625" style="1" bestFit="1" customWidth="1"/>
    <col min="18" max="18" width="3.5" style="73" customWidth="1"/>
    <col min="19" max="19" width="16.75" style="1" bestFit="1" customWidth="1"/>
    <col min="20" max="20" width="20.75" style="1" bestFit="1" customWidth="1"/>
    <col min="21" max="21" width="23.25" style="1" bestFit="1" customWidth="1"/>
    <col min="22" max="22" width="4.625" style="73" customWidth="1"/>
    <col min="23" max="23" width="22.125" style="1" bestFit="1" customWidth="1"/>
    <col min="24" max="31" width="15.25" style="1" customWidth="1"/>
    <col min="32" max="16384" width="9" style="1"/>
  </cols>
  <sheetData>
    <row r="1" spans="1:33" ht="27" customHeight="1" thickBo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S1" s="15" t="s">
        <v>42</v>
      </c>
      <c r="T1" s="15" t="s">
        <v>43</v>
      </c>
      <c r="U1" s="15" t="s">
        <v>44</v>
      </c>
      <c r="W1" s="41"/>
      <c r="X1" s="102" t="s">
        <v>94</v>
      </c>
      <c r="Y1" s="103"/>
      <c r="Z1" s="102" t="s">
        <v>79</v>
      </c>
      <c r="AA1" s="103"/>
      <c r="AB1" s="102" t="s">
        <v>80</v>
      </c>
      <c r="AC1" s="103"/>
      <c r="AD1" s="102" t="s">
        <v>81</v>
      </c>
      <c r="AE1" s="103"/>
    </row>
    <row r="2" spans="1:33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6</v>
      </c>
      <c r="H2" s="68" t="s">
        <v>62</v>
      </c>
      <c r="I2" s="68" t="s">
        <v>7</v>
      </c>
      <c r="J2" s="68" t="s">
        <v>63</v>
      </c>
      <c r="K2" s="68" t="s">
        <v>73</v>
      </c>
      <c r="L2" s="68" t="s">
        <v>78</v>
      </c>
      <c r="M2" s="68" t="s">
        <v>115</v>
      </c>
      <c r="N2" s="3" t="s">
        <v>2</v>
      </c>
      <c r="O2" s="3" t="s">
        <v>3</v>
      </c>
      <c r="P2" s="69" t="s">
        <v>4</v>
      </c>
      <c r="Q2" s="68" t="s">
        <v>76</v>
      </c>
      <c r="S2" s="6">
        <v>1</v>
      </c>
      <c r="T2" s="6">
        <f>((S2*1000)/(PI()*5.34))^(1/2)</f>
        <v>7.7206601348791972</v>
      </c>
      <c r="U2" s="6">
        <f>T2*2</f>
        <v>15.441320269758394</v>
      </c>
      <c r="W2" s="42" t="s">
        <v>82</v>
      </c>
      <c r="X2" s="45">
        <v>0.749</v>
      </c>
      <c r="Y2" s="42">
        <v>0.749</v>
      </c>
      <c r="Z2" s="45">
        <v>1.1539999999999999</v>
      </c>
      <c r="AA2" s="42">
        <f>Z2</f>
        <v>1.1539999999999999</v>
      </c>
      <c r="AB2" s="45">
        <v>0.748</v>
      </c>
      <c r="AC2" s="42">
        <f>AB2</f>
        <v>0.748</v>
      </c>
      <c r="AD2" s="45">
        <v>0.76500000000000001</v>
      </c>
      <c r="AE2" s="42">
        <f>AD2</f>
        <v>0.76500000000000001</v>
      </c>
      <c r="AF2" s="35"/>
      <c r="AG2" s="35"/>
    </row>
    <row r="3" spans="1:33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">
        <v>1.2170000000000001</v>
      </c>
      <c r="H3" s="20">
        <f t="shared" ref="H3:H20" si="0">(D3/2)*P3</f>
        <v>2.7752464584541467</v>
      </c>
      <c r="I3" s="5">
        <f>AVERAGE($G$3:$G$5)</f>
        <v>1.1903333333333335</v>
      </c>
      <c r="J3" s="20">
        <f t="shared" ref="J3:J20" si="1">H3/TAN((G3/2)*(PI()/180))</f>
        <v>261.30473429340645</v>
      </c>
      <c r="K3" s="20">
        <f t="shared" ref="K3:K20" si="2">(((3*F3*1000)/(4*PI()))^(1/3))/TAN(Q3)</f>
        <v>735.91250596225757</v>
      </c>
      <c r="L3" s="20">
        <f t="shared" ref="L3:L20" si="3">((3*F3*0.000001)/(4*PI()))^(2/3)</f>
        <v>6.1088705771085761E-5</v>
      </c>
      <c r="M3" s="20">
        <f>((1000*J3*0.001*L3)/(0.07*TAN(Q3)))^(1/2)</f>
        <v>4.6337003100219203</v>
      </c>
      <c r="N3" s="1">
        <v>100</v>
      </c>
      <c r="O3" s="4">
        <v>1207.0999999999999</v>
      </c>
      <c r="P3" s="1">
        <f>N3/O3</f>
        <v>8.2843177864302883E-2</v>
      </c>
      <c r="Q3" s="1">
        <f t="shared" ref="Q3:Q20" si="4">G3*PI()/180/2</f>
        <v>1.0620328498385496E-2</v>
      </c>
      <c r="S3" s="6">
        <v>2</v>
      </c>
      <c r="T3" s="6">
        <f t="shared" ref="T3:T19" si="5">((S3*1000)/(PI()*5.34))^(1/2)</f>
        <v>10.91866227321945</v>
      </c>
      <c r="U3" s="6">
        <f t="shared" ref="U3:U19" si="6">T3*2</f>
        <v>21.8373245464389</v>
      </c>
      <c r="W3" s="42" t="s">
        <v>90</v>
      </c>
      <c r="X3" s="42" t="s">
        <v>88</v>
      </c>
      <c r="Y3" s="42" t="s">
        <v>89</v>
      </c>
      <c r="Z3" s="42" t="s">
        <v>88</v>
      </c>
      <c r="AA3" s="42" t="s">
        <v>89</v>
      </c>
      <c r="AB3" s="42" t="s">
        <v>88</v>
      </c>
      <c r="AC3" s="42" t="s">
        <v>89</v>
      </c>
      <c r="AD3" s="42" t="s">
        <v>88</v>
      </c>
      <c r="AE3" s="43" t="s">
        <v>89</v>
      </c>
      <c r="AF3" s="35"/>
      <c r="AG3" s="35"/>
    </row>
    <row r="4" spans="1:33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">
        <f>0.391+0.814</f>
        <v>1.2050000000000001</v>
      </c>
      <c r="H4" s="20">
        <f t="shared" si="0"/>
        <v>2.9931718267701806</v>
      </c>
      <c r="I4" s="5">
        <f>AVERAGE($G$3:$G$5)</f>
        <v>1.1903333333333335</v>
      </c>
      <c r="J4" s="20">
        <f t="shared" si="1"/>
        <v>284.63035975243389</v>
      </c>
      <c r="K4" s="20">
        <f t="shared" si="2"/>
        <v>850.79929510251407</v>
      </c>
      <c r="L4" s="20">
        <f t="shared" si="3"/>
        <v>8.0048849966466232E-5</v>
      </c>
      <c r="M4" s="20">
        <f t="shared" ref="M4:M20" si="7">((1000*J4*0.001*L4)/(0.07*TAN(Q4)))^(1/2)</f>
        <v>5.5634466244107452</v>
      </c>
      <c r="N4" s="1">
        <v>100</v>
      </c>
      <c r="O4" s="4">
        <v>1069.0999999999999</v>
      </c>
      <c r="P4" s="1">
        <f t="shared" ref="P4:P20" si="8">N4/O4</f>
        <v>9.3536619586568143E-2</v>
      </c>
      <c r="Q4" s="1">
        <f t="shared" si="4"/>
        <v>1.0515608743265837E-2</v>
      </c>
      <c r="S4" s="6">
        <v>3</v>
      </c>
      <c r="T4" s="6">
        <f t="shared" si="5"/>
        <v>13.372575621582349</v>
      </c>
      <c r="U4" s="6">
        <f t="shared" si="6"/>
        <v>26.745151243164699</v>
      </c>
      <c r="W4" s="43" t="s">
        <v>83</v>
      </c>
      <c r="X4" s="39">
        <f>148.519-X2</f>
        <v>147.77000000000001</v>
      </c>
      <c r="Y4" s="39">
        <f>180-(35.789-Y$2)</f>
        <v>144.96</v>
      </c>
      <c r="Z4" s="39">
        <f>156.337-Z2</f>
        <v>155.18299999999999</v>
      </c>
      <c r="AA4" s="39">
        <f>180-(33.064-AA2)</f>
        <v>148.09</v>
      </c>
      <c r="AB4" s="39">
        <f>148.473-AB2</f>
        <v>147.72500000000002</v>
      </c>
      <c r="AC4" s="39">
        <f>180-(28.223-AC2)</f>
        <v>152.52500000000001</v>
      </c>
      <c r="AD4" s="39">
        <f>143.59-AD2</f>
        <v>142.82500000000002</v>
      </c>
      <c r="AE4" s="39">
        <f>180-25.447+AE2</f>
        <v>155.31799999999998</v>
      </c>
    </row>
    <row r="5" spans="1:33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">
        <f>0.319+0.83</f>
        <v>1.149</v>
      </c>
      <c r="H5" s="20">
        <f t="shared" si="0"/>
        <v>2.8409090909090904</v>
      </c>
      <c r="I5" s="5">
        <f>AVERAGE($G$3:$G$5)</f>
        <v>1.1903333333333335</v>
      </c>
      <c r="J5" s="20">
        <f t="shared" si="1"/>
        <v>283.31879176404539</v>
      </c>
      <c r="K5" s="20">
        <f t="shared" si="2"/>
        <v>982.06862964014203</v>
      </c>
      <c r="L5" s="20">
        <f t="shared" si="3"/>
        <v>9.6972275804397298E-5</v>
      </c>
      <c r="M5" s="20">
        <f t="shared" si="7"/>
        <v>6.2563564861887011</v>
      </c>
      <c r="N5" s="1">
        <v>100</v>
      </c>
      <c r="O5" s="4">
        <v>1214.4000000000001</v>
      </c>
      <c r="P5" s="1">
        <f t="shared" si="8"/>
        <v>8.2345191040843202E-2</v>
      </c>
      <c r="Q5" s="1">
        <f t="shared" si="4"/>
        <v>1.0026916552707424E-2</v>
      </c>
      <c r="S5" s="6">
        <v>4</v>
      </c>
      <c r="T5" s="6">
        <f t="shared" si="5"/>
        <v>15.441320269758394</v>
      </c>
      <c r="U5" s="6">
        <f t="shared" si="6"/>
        <v>30.882640539516789</v>
      </c>
      <c r="W5" s="43" t="s">
        <v>84</v>
      </c>
      <c r="X5" s="39">
        <f>160.98-X2</f>
        <v>160.23099999999999</v>
      </c>
      <c r="Y5" s="39">
        <f>180-(45.789-Y$2)</f>
        <v>134.96</v>
      </c>
      <c r="Z5" s="39">
        <f>144.97-Z2</f>
        <v>143.816</v>
      </c>
      <c r="AA5" s="39">
        <f>180-(41.56-AA2)</f>
        <v>139.59399999999999</v>
      </c>
      <c r="AB5" s="39">
        <f>150.302-AB2</f>
        <v>149.554</v>
      </c>
      <c r="AC5" s="39">
        <f>180-(37.44-AC2)</f>
        <v>143.30799999999999</v>
      </c>
      <c r="AD5" s="39">
        <f>154.832-AD2</f>
        <v>154.06700000000001</v>
      </c>
      <c r="AE5" s="39">
        <f>180-38.938+AE2</f>
        <v>141.827</v>
      </c>
    </row>
    <row r="6" spans="1:33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">
        <f>6.798+(360-359.096)</f>
        <v>7.7019999999999964</v>
      </c>
      <c r="H6" s="20">
        <f t="shared" si="0"/>
        <v>3.3460803059273423</v>
      </c>
      <c r="I6" s="5">
        <f>AVERAGE($G$6,$G$7,$G$8,$G$15)</f>
        <v>7.6605000000000132</v>
      </c>
      <c r="J6" s="20">
        <f t="shared" si="1"/>
        <v>49.708516565394042</v>
      </c>
      <c r="K6" s="20">
        <f t="shared" si="2"/>
        <v>116.11141165178174</v>
      </c>
      <c r="L6" s="20">
        <f t="shared" si="3"/>
        <v>6.1088705771085761E-5</v>
      </c>
      <c r="M6" s="20">
        <f t="shared" si="7"/>
        <v>0.80277541737068703</v>
      </c>
      <c r="N6" s="1">
        <v>100</v>
      </c>
      <c r="O6" s="4">
        <v>1046</v>
      </c>
      <c r="P6" s="1">
        <f t="shared" si="8"/>
        <v>9.5602294455066919E-2</v>
      </c>
      <c r="Q6" s="1">
        <f t="shared" si="4"/>
        <v>6.7212629494301596E-2</v>
      </c>
      <c r="S6" s="6">
        <v>5</v>
      </c>
      <c r="T6" s="6">
        <f t="shared" si="5"/>
        <v>17.263920892762577</v>
      </c>
      <c r="U6" s="6">
        <f t="shared" si="6"/>
        <v>34.527841785525155</v>
      </c>
      <c r="W6" s="43" t="s">
        <v>85</v>
      </c>
      <c r="X6" s="39">
        <f>161.687-X2</f>
        <v>160.93800000000002</v>
      </c>
      <c r="Y6" s="39">
        <f>180-(26.878-Y$2)</f>
        <v>153.87100000000001</v>
      </c>
      <c r="Z6" s="39">
        <f>147.373-Z2</f>
        <v>146.21899999999999</v>
      </c>
      <c r="AA6" s="39">
        <f>180-(49.063-AA2)</f>
        <v>132.09100000000001</v>
      </c>
      <c r="AB6" s="39">
        <f>138.136-AB2</f>
        <v>137.38800000000001</v>
      </c>
      <c r="AC6" s="39">
        <f>180-(38.641-AC2)</f>
        <v>142.107</v>
      </c>
      <c r="AD6" s="39">
        <f>147.766-AD2</f>
        <v>147.001</v>
      </c>
      <c r="AE6" s="39">
        <f>180-36.027+AE2</f>
        <v>144.738</v>
      </c>
    </row>
    <row r="7" spans="1:33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">
        <f>6.746+(360-359.15)</f>
        <v>7.5960000000000232</v>
      </c>
      <c r="H7" s="20">
        <f t="shared" si="0"/>
        <v>3.7481783736519962</v>
      </c>
      <c r="I7" s="5">
        <f>AVERAGE($G$6,$G$7,$G$8,$G$15)</f>
        <v>7.6605000000000132</v>
      </c>
      <c r="J7" s="20">
        <f t="shared" si="1"/>
        <v>56.461338061569982</v>
      </c>
      <c r="K7" s="20">
        <f t="shared" si="2"/>
        <v>134.77472802529923</v>
      </c>
      <c r="L7" s="20">
        <f t="shared" si="3"/>
        <v>8.0048849966466232E-5</v>
      </c>
      <c r="M7" s="20">
        <f t="shared" si="7"/>
        <v>0.98621038029080488</v>
      </c>
      <c r="N7" s="1">
        <v>100</v>
      </c>
      <c r="O7" s="4">
        <v>1029.3</v>
      </c>
      <c r="P7" s="1">
        <f t="shared" si="8"/>
        <v>9.7153405226853201E-2</v>
      </c>
      <c r="Q7" s="1">
        <f t="shared" si="4"/>
        <v>6.6287604990744833E-2</v>
      </c>
      <c r="S7" s="6">
        <v>6</v>
      </c>
      <c r="T7" s="6">
        <f t="shared" si="5"/>
        <v>18.911677807901579</v>
      </c>
      <c r="U7" s="6">
        <f t="shared" si="6"/>
        <v>37.823355615803159</v>
      </c>
      <c r="W7" s="43" t="s">
        <v>86</v>
      </c>
      <c r="X7" s="1">
        <f>143.781-X2</f>
        <v>143.03200000000001</v>
      </c>
      <c r="Y7" s="39">
        <f>180-(25.665-Y$2)</f>
        <v>155.084</v>
      </c>
      <c r="Z7" s="39">
        <f>136.931-Z2</f>
        <v>135.77700000000002</v>
      </c>
      <c r="AA7" s="39">
        <f>180-(38.904-AA2)</f>
        <v>142.25</v>
      </c>
      <c r="AB7" s="39">
        <f>147.873-AB2</f>
        <v>147.125</v>
      </c>
      <c r="AC7" s="39">
        <f>180-(39.391-AC2)</f>
        <v>141.357</v>
      </c>
      <c r="AD7" s="39">
        <f>155.002-AD2</f>
        <v>154.23700000000002</v>
      </c>
      <c r="AE7" s="39">
        <f>180-26.65+AE2</f>
        <v>154.11499999999998</v>
      </c>
    </row>
    <row r="8" spans="1:33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">
        <f>6.742+(360-359.054)</f>
        <v>7.6880000000000264</v>
      </c>
      <c r="H8" s="20">
        <f t="shared" si="0"/>
        <v>3.8628364881575195</v>
      </c>
      <c r="I8" s="5">
        <f>AVERAGE($G$6,$G$7,$G$8,$G$15)</f>
        <v>7.6605000000000132</v>
      </c>
      <c r="J8" s="20">
        <f t="shared" si="1"/>
        <v>57.490129649614907</v>
      </c>
      <c r="K8" s="20">
        <f t="shared" si="2"/>
        <v>146.55841413715282</v>
      </c>
      <c r="L8" s="20">
        <f t="shared" si="3"/>
        <v>9.6972275804397298E-5</v>
      </c>
      <c r="M8" s="20">
        <f t="shared" si="7"/>
        <v>1.0887167371797735</v>
      </c>
      <c r="N8" s="1">
        <v>100</v>
      </c>
      <c r="O8" s="4">
        <v>1051.3</v>
      </c>
      <c r="P8" s="1">
        <f t="shared" si="8"/>
        <v>9.5120327213925618E-2</v>
      </c>
      <c r="Q8" s="1">
        <f t="shared" si="4"/>
        <v>6.7090456446662255E-2</v>
      </c>
      <c r="S8" s="6">
        <v>7</v>
      </c>
      <c r="T8" s="6">
        <f t="shared" si="5"/>
        <v>20.426946674140755</v>
      </c>
      <c r="U8" s="6">
        <f t="shared" si="6"/>
        <v>40.85389334828151</v>
      </c>
      <c r="W8" s="43" t="s">
        <v>87</v>
      </c>
      <c r="X8" s="44">
        <f>150.524-X2</f>
        <v>149.77500000000001</v>
      </c>
      <c r="Y8" s="44">
        <f>180-(31.035-Y$2)</f>
        <v>149.714</v>
      </c>
      <c r="Z8" s="44">
        <f>136.71-Z2</f>
        <v>135.55600000000001</v>
      </c>
      <c r="AA8" s="44">
        <f>180-(34.992-AA2)</f>
        <v>146.16200000000001</v>
      </c>
      <c r="AB8" s="44">
        <f>160.502-AB2</f>
        <v>159.75400000000002</v>
      </c>
      <c r="AC8" s="44">
        <f>180-(34.605-AC2)</f>
        <v>146.143</v>
      </c>
      <c r="AD8" s="44">
        <f>141.1-AD2</f>
        <v>140.33500000000001</v>
      </c>
      <c r="AE8" s="44">
        <f>180-(26.993-AE2)</f>
        <v>153.77199999999999</v>
      </c>
    </row>
    <row r="9" spans="1:33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">
        <f>3.402+(360-359.237)</f>
        <v>4.1649999999999769</v>
      </c>
      <c r="H9" s="20">
        <f>(D9/2)*P9</f>
        <v>3.1935176358436608</v>
      </c>
      <c r="I9" s="5">
        <f>AVERAGE($G$9:$G$11)</f>
        <v>3.9866666666666646</v>
      </c>
      <c r="J9" s="20">
        <f>H9/TAN((G9/2)*(PI()/180))</f>
        <v>87.824490343048879</v>
      </c>
      <c r="K9" s="20">
        <f>(((3*F9*1000)/(4*PI()))^(1/3))/TAN(Q9)</f>
        <v>214.94472005176397</v>
      </c>
      <c r="L9" s="20">
        <f>((3*F9*0.000001)/(4*PI()))^(2/3)</f>
        <v>6.1088705771085761E-5</v>
      </c>
      <c r="M9" s="20">
        <f>((1000*J9*0.001*L9)/(0.07*TAN(Q9)))^(1/2)</f>
        <v>1.4518188166932855</v>
      </c>
      <c r="N9" s="1">
        <v>100</v>
      </c>
      <c r="O9" s="4">
        <v>1049</v>
      </c>
      <c r="P9" s="1">
        <f>N9/O9</f>
        <v>9.532888465204957E-2</v>
      </c>
      <c r="Q9" s="1">
        <f>G9*PI()/180/2</f>
        <v>3.6346481672781712E-2</v>
      </c>
      <c r="S9" s="6">
        <v>8</v>
      </c>
      <c r="T9" s="6">
        <f t="shared" si="5"/>
        <v>21.8373245464389</v>
      </c>
      <c r="U9" s="6">
        <f t="shared" si="6"/>
        <v>43.6746490928778</v>
      </c>
      <c r="W9" s="43" t="s">
        <v>93</v>
      </c>
      <c r="X9" s="40">
        <f t="shared" ref="X9:AE9" si="9">AVERAGE(X4:X8)</f>
        <v>152.3492</v>
      </c>
      <c r="Y9" s="40">
        <f t="shared" si="9"/>
        <v>147.71779999999998</v>
      </c>
      <c r="Z9" s="40">
        <f t="shared" si="9"/>
        <v>143.31020000000001</v>
      </c>
      <c r="AA9" s="40">
        <f t="shared" si="9"/>
        <v>141.63740000000001</v>
      </c>
      <c r="AB9" s="40">
        <f t="shared" si="9"/>
        <v>148.3092</v>
      </c>
      <c r="AC9" s="40">
        <f t="shared" si="9"/>
        <v>145.08799999999999</v>
      </c>
      <c r="AD9" s="40">
        <f t="shared" si="9"/>
        <v>147.69300000000004</v>
      </c>
      <c r="AE9" s="40">
        <f t="shared" si="9"/>
        <v>149.95400000000001</v>
      </c>
      <c r="AF9" s="1" t="s">
        <v>91</v>
      </c>
      <c r="AG9" s="1" t="s">
        <v>95</v>
      </c>
    </row>
    <row r="10" spans="1:33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">
        <f>3.185+(360-359.265)</f>
        <v>3.9200000000000137</v>
      </c>
      <c r="H10" s="20">
        <f>(D10/2)*P10</f>
        <v>3.0104712041884816</v>
      </c>
      <c r="I10" s="5">
        <f>AVERAGE($G$9:$G$11)</f>
        <v>3.9866666666666646</v>
      </c>
      <c r="J10" s="20">
        <f>H10/TAN((G10/2)*(PI()/180))</f>
        <v>87.969391071988582</v>
      </c>
      <c r="K10" s="20">
        <f>(((3*F10*1000)/(4*PI()))^(1/3))/TAN(Q10)</f>
        <v>261.44157838907552</v>
      </c>
      <c r="L10" s="20">
        <f>((3*F10*0.000001)/(4*PI()))^(2/3)</f>
        <v>8.0048849966466232E-5</v>
      </c>
      <c r="M10" s="20">
        <f>((1000*J10*0.001*L10)/(0.07*TAN(Q10)))^(1/2)</f>
        <v>1.7145212631587188</v>
      </c>
      <c r="N10" s="1">
        <v>100</v>
      </c>
      <c r="O10" s="4">
        <v>1146</v>
      </c>
      <c r="P10" s="1">
        <f>N10/O10</f>
        <v>8.7260034904013961E-2</v>
      </c>
      <c r="Q10" s="1">
        <f>G10*PI()/180/2</f>
        <v>3.4208453339088979E-2</v>
      </c>
      <c r="S10" s="6">
        <v>9</v>
      </c>
      <c r="T10" s="6">
        <f t="shared" si="5"/>
        <v>23.161980404637589</v>
      </c>
      <c r="U10" s="6">
        <f t="shared" si="6"/>
        <v>46.323960809275178</v>
      </c>
      <c r="W10" s="43" t="s">
        <v>92</v>
      </c>
      <c r="X10" s="101">
        <f>AVERAGE(X9:Y9)</f>
        <v>150.0335</v>
      </c>
      <c r="Y10" s="101"/>
      <c r="Z10" s="101">
        <f>AVERAGE(Z9:AA9)</f>
        <v>142.47380000000001</v>
      </c>
      <c r="AA10" s="101"/>
      <c r="AB10" s="101">
        <f>AVERAGE(AB9:AC9)</f>
        <v>146.6986</v>
      </c>
      <c r="AC10" s="101"/>
      <c r="AD10" s="101">
        <f>AVERAGE(AD9:AE9)</f>
        <v>148.82350000000002</v>
      </c>
      <c r="AE10" s="101"/>
      <c r="AF10" s="1">
        <f>AVERAGE(X10:AE10)</f>
        <v>147.00735</v>
      </c>
      <c r="AG10" s="1">
        <f>_xlfn.STDEV.S(X10:AE10)</f>
        <v>3.3218662831807868</v>
      </c>
    </row>
    <row r="11" spans="1:33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">
        <f>3.166+(360-359.291)</f>
        <v>3.8750000000000031</v>
      </c>
      <c r="H11" s="20">
        <f>(D11/2)*P11</f>
        <v>2.9828154216009262</v>
      </c>
      <c r="I11" s="5">
        <f>AVERAGE($G$9:$G$11)</f>
        <v>3.9866666666666646</v>
      </c>
      <c r="J11" s="20">
        <f>H11/TAN((G11/2)*(PI()/180))</f>
        <v>88.174238468984015</v>
      </c>
      <c r="K11" s="20">
        <f>(((3*F11*1000)/(4*PI()))^(1/3))/TAN(Q11)</f>
        <v>291.09793974613473</v>
      </c>
      <c r="L11" s="20">
        <f>((3*F11*0.000001)/(4*PI()))^(2/3)</f>
        <v>9.6972275804397298E-5</v>
      </c>
      <c r="M11" s="20">
        <f>((1000*J11*0.001*L11)/(0.07*TAN(Q11)))^(1/2)</f>
        <v>1.9002174484143879</v>
      </c>
      <c r="N11" s="1">
        <v>100</v>
      </c>
      <c r="O11" s="4">
        <v>1123.0999999999999</v>
      </c>
      <c r="P11" s="1">
        <f>N11/O11</f>
        <v>8.9039266316445556E-2</v>
      </c>
      <c r="Q11" s="1">
        <f>G11*PI()/180/2</f>
        <v>3.3815754257390161E-2</v>
      </c>
      <c r="S11" s="6">
        <v>10</v>
      </c>
      <c r="T11" s="6">
        <f t="shared" si="5"/>
        <v>24.414871066281069</v>
      </c>
      <c r="U11" s="6">
        <f t="shared" si="6"/>
        <v>48.829742132562139</v>
      </c>
    </row>
    <row r="12" spans="1:33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">
        <f>4.42+(-0.459)</f>
        <v>3.9609999999999999</v>
      </c>
      <c r="H12" s="20">
        <f t="shared" si="0"/>
        <v>2.0002495632642878</v>
      </c>
      <c r="I12" s="7">
        <f>AVERAGE($G$12:$G$14)</f>
        <v>4.003333333333333</v>
      </c>
      <c r="J12" s="20">
        <f t="shared" si="1"/>
        <v>57.844084650441616</v>
      </c>
      <c r="K12" s="20">
        <f t="shared" si="2"/>
        <v>226.02435098385385</v>
      </c>
      <c r="L12" s="20">
        <f t="shared" si="3"/>
        <v>6.1088705771085761E-5</v>
      </c>
      <c r="M12" s="20">
        <f t="shared" si="7"/>
        <v>1.208226350101868</v>
      </c>
      <c r="N12" s="1">
        <v>100</v>
      </c>
      <c r="O12" s="4">
        <v>801.4</v>
      </c>
      <c r="P12" s="1">
        <f t="shared" si="8"/>
        <v>0.12478163214374845</v>
      </c>
      <c r="Q12" s="1">
        <f t="shared" si="4"/>
        <v>3.4566245835747696E-2</v>
      </c>
      <c r="S12" s="6">
        <v>11</v>
      </c>
      <c r="T12" s="6">
        <f t="shared" si="5"/>
        <v>25.60653280124901</v>
      </c>
      <c r="U12" s="6">
        <f t="shared" si="6"/>
        <v>51.21306560249802</v>
      </c>
    </row>
    <row r="13" spans="1:33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">
        <f>4.145+(-0.32)</f>
        <v>3.8249999999999997</v>
      </c>
      <c r="H13" s="20">
        <f t="shared" si="0"/>
        <v>2.3135543703924712</v>
      </c>
      <c r="I13" s="7">
        <f>AVERAGE($G$12:$G$14)</f>
        <v>4.003333333333333</v>
      </c>
      <c r="J13" s="20">
        <f t="shared" si="1"/>
        <v>69.285054344716343</v>
      </c>
      <c r="K13" s="20">
        <f t="shared" si="2"/>
        <v>234.06706734596133</v>
      </c>
      <c r="L13" s="20">
        <f t="shared" si="3"/>
        <v>6.1088705771085761E-5</v>
      </c>
      <c r="M13" s="20">
        <f t="shared" si="7"/>
        <v>1.3456470044495368</v>
      </c>
      <c r="N13" s="1">
        <v>100</v>
      </c>
      <c r="O13" s="4">
        <v>804.39</v>
      </c>
      <c r="P13" s="1">
        <f t="shared" si="8"/>
        <v>0.12431780603935902</v>
      </c>
      <c r="Q13" s="1">
        <f t="shared" si="4"/>
        <v>3.337942194439155E-2</v>
      </c>
      <c r="S13" s="6">
        <v>12</v>
      </c>
      <c r="T13" s="6">
        <f t="shared" si="5"/>
        <v>26.745151243164699</v>
      </c>
      <c r="U13" s="6">
        <f t="shared" si="6"/>
        <v>53.490302486329398</v>
      </c>
    </row>
    <row r="14" spans="1:33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">
        <f>4.291+(-0.067)</f>
        <v>4.2240000000000002</v>
      </c>
      <c r="H14" s="20">
        <f t="shared" si="0"/>
        <v>2.4424284717376135</v>
      </c>
      <c r="I14" s="7">
        <f>AVERAGE($G$12:$G$14)</f>
        <v>4.003333333333333</v>
      </c>
      <c r="J14" s="20">
        <f t="shared" si="1"/>
        <v>66.229855810660922</v>
      </c>
      <c r="K14" s="20">
        <f t="shared" si="2"/>
        <v>211.93974999827464</v>
      </c>
      <c r="L14" s="20">
        <f t="shared" si="3"/>
        <v>6.1088705771085761E-5</v>
      </c>
      <c r="M14" s="20">
        <f t="shared" si="7"/>
        <v>1.2519135058006092</v>
      </c>
      <c r="N14" s="1">
        <v>100</v>
      </c>
      <c r="O14" s="4">
        <v>802.48</v>
      </c>
      <c r="P14" s="1">
        <f t="shared" si="8"/>
        <v>0.12461369753763334</v>
      </c>
      <c r="Q14" s="1">
        <f t="shared" si="4"/>
        <v>3.6861353802120238E-2</v>
      </c>
      <c r="S14" s="6">
        <v>13</v>
      </c>
      <c r="T14" s="6">
        <f t="shared" si="5"/>
        <v>27.837235996737665</v>
      </c>
      <c r="U14" s="6">
        <f t="shared" si="6"/>
        <v>55.674471993475329</v>
      </c>
    </row>
    <row r="15" spans="1:33" x14ac:dyDescent="0.25">
      <c r="A15" s="13" t="s">
        <v>96</v>
      </c>
      <c r="B15" s="14" t="s">
        <v>102</v>
      </c>
      <c r="C15" s="98">
        <v>7</v>
      </c>
      <c r="D15" s="1">
        <v>93.09</v>
      </c>
      <c r="E15" s="49">
        <v>1.21</v>
      </c>
      <c r="F15" s="1">
        <v>6</v>
      </c>
      <c r="G15" s="1">
        <f>(360-359.046)+6.702</f>
        <v>7.6560000000000077</v>
      </c>
      <c r="H15" s="1">
        <f t="shared" si="0"/>
        <v>4.3997164217581846</v>
      </c>
      <c r="I15" s="5">
        <f>AVERAGE($G$6,$G$7,$G$8,$G$15)</f>
        <v>7.6605000000000132</v>
      </c>
      <c r="J15" s="1">
        <f t="shared" si="1"/>
        <v>65.754960739075159</v>
      </c>
      <c r="K15" s="20">
        <f t="shared" si="2"/>
        <v>168.47083084659377</v>
      </c>
      <c r="L15" s="1">
        <f t="shared" si="3"/>
        <v>1.27069628645613E-4</v>
      </c>
      <c r="M15" s="1">
        <f t="shared" si="7"/>
        <v>1.335635766677755</v>
      </c>
      <c r="N15" s="1">
        <v>110</v>
      </c>
      <c r="O15" s="4">
        <v>1163.7</v>
      </c>
      <c r="P15" s="1">
        <f>N15/O15</f>
        <v>9.4526080604966908E-2</v>
      </c>
      <c r="Q15" s="35">
        <f t="shared" si="4"/>
        <v>6.6811203766343003E-2</v>
      </c>
      <c r="S15" s="6">
        <v>14</v>
      </c>
      <c r="T15" s="6">
        <f t="shared" si="5"/>
        <v>28.88806502444184</v>
      </c>
      <c r="U15" s="6">
        <f t="shared" si="6"/>
        <v>57.77613004888368</v>
      </c>
    </row>
    <row r="16" spans="1:33" x14ac:dyDescent="0.25">
      <c r="A16" s="13" t="s">
        <v>97</v>
      </c>
      <c r="B16" s="14" t="s">
        <v>103</v>
      </c>
      <c r="C16" s="98">
        <v>4</v>
      </c>
      <c r="D16" s="1">
        <v>78.099999999999994</v>
      </c>
      <c r="E16" s="49">
        <v>1.52</v>
      </c>
      <c r="F16" s="1">
        <v>2</v>
      </c>
      <c r="G16" s="1">
        <f>(360-359.088)+3.05</f>
        <v>3.9619999999999775</v>
      </c>
      <c r="H16" s="1">
        <f t="shared" si="0"/>
        <v>3.3713994191978656</v>
      </c>
      <c r="I16" s="1">
        <f>AVERAGE(G9:G11,G16)</f>
        <v>3.980499999999993</v>
      </c>
      <c r="J16" s="1">
        <f t="shared" si="1"/>
        <v>97.470963753001797</v>
      </c>
      <c r="K16" s="20">
        <f t="shared" si="2"/>
        <v>225.96725746696515</v>
      </c>
      <c r="L16" s="1">
        <f t="shared" si="3"/>
        <v>6.1088705771085761E-5</v>
      </c>
      <c r="M16" s="35">
        <f t="shared" si="7"/>
        <v>1.5682005379343862</v>
      </c>
      <c r="N16" s="1">
        <v>110</v>
      </c>
      <c r="O16" s="4">
        <v>1274.0999999999999</v>
      </c>
      <c r="P16" s="1">
        <f t="shared" si="8"/>
        <v>8.6335452476257762E-2</v>
      </c>
      <c r="Q16" s="35">
        <f t="shared" si="4"/>
        <v>3.4574972482007471E-2</v>
      </c>
      <c r="S16" s="6">
        <v>15</v>
      </c>
      <c r="T16" s="6">
        <f t="shared" si="5"/>
        <v>29.901988124114638</v>
      </c>
      <c r="U16" s="6">
        <f t="shared" si="6"/>
        <v>59.803976248229276</v>
      </c>
    </row>
    <row r="17" spans="1:22" x14ac:dyDescent="0.25">
      <c r="A17" s="13" t="s">
        <v>98</v>
      </c>
      <c r="B17" s="14" t="s">
        <v>104</v>
      </c>
      <c r="C17" s="98">
        <v>4</v>
      </c>
      <c r="D17" s="1">
        <v>70.03</v>
      </c>
      <c r="E17" s="50">
        <v>1.49</v>
      </c>
      <c r="F17" s="1">
        <v>3</v>
      </c>
      <c r="G17" s="1">
        <f>1.422+(360-358.761)</f>
        <v>2.6609999999999756</v>
      </c>
      <c r="H17" s="1">
        <f t="shared" si="0"/>
        <v>3.3630053261154287</v>
      </c>
      <c r="I17" s="35">
        <f>AVERAGE($G$16:$G$20)</f>
        <v>3.1417999999999835</v>
      </c>
      <c r="J17" s="1">
        <f t="shared" si="1"/>
        <v>144.79622364683689</v>
      </c>
      <c r="K17" s="20">
        <f t="shared" si="2"/>
        <v>385.21858243995871</v>
      </c>
      <c r="L17" s="1">
        <f t="shared" si="3"/>
        <v>8.0048849966466232E-5</v>
      </c>
      <c r="M17" s="35">
        <f t="shared" si="7"/>
        <v>2.6700659367262509</v>
      </c>
      <c r="N17" s="1">
        <v>110</v>
      </c>
      <c r="O17" s="4">
        <v>1145.3</v>
      </c>
      <c r="P17" s="1">
        <f t="shared" si="8"/>
        <v>9.6044704444250423E-2</v>
      </c>
      <c r="Q17" s="35">
        <f t="shared" si="4"/>
        <v>2.3221605697784344E-2</v>
      </c>
      <c r="S17" s="6">
        <v>16</v>
      </c>
      <c r="T17" s="6">
        <f t="shared" si="5"/>
        <v>30.882640539516789</v>
      </c>
      <c r="U17" s="6">
        <f t="shared" si="6"/>
        <v>61.765281079033578</v>
      </c>
    </row>
    <row r="18" spans="1:22" x14ac:dyDescent="0.25">
      <c r="A18" s="13" t="s">
        <v>99</v>
      </c>
      <c r="B18" s="14" t="s">
        <v>105</v>
      </c>
      <c r="C18" s="98">
        <v>4</v>
      </c>
      <c r="D18" s="1">
        <v>79.06</v>
      </c>
      <c r="E18" s="50">
        <v>1.65</v>
      </c>
      <c r="F18" s="1">
        <v>4</v>
      </c>
      <c r="G18" s="1">
        <f>2.199+(360-359.137)</f>
        <v>3.0619999999999994</v>
      </c>
      <c r="H18" s="1">
        <f t="shared" si="0"/>
        <v>3.4708652618135383</v>
      </c>
      <c r="I18" s="35">
        <f>AVERAGE($G$16:$G$20)</f>
        <v>3.1417999999999835</v>
      </c>
      <c r="J18" s="35">
        <f t="shared" si="1"/>
        <v>129.86191878727954</v>
      </c>
      <c r="K18" s="20">
        <f t="shared" si="2"/>
        <v>368.44091719623788</v>
      </c>
      <c r="L18" s="1">
        <f t="shared" si="3"/>
        <v>9.6972275804397298E-5</v>
      </c>
      <c r="M18" s="35">
        <f t="shared" si="7"/>
        <v>2.5944046386021431</v>
      </c>
      <c r="N18" s="1">
        <v>110</v>
      </c>
      <c r="O18" s="4">
        <v>1252.8</v>
      </c>
      <c r="P18" s="1">
        <f t="shared" si="8"/>
        <v>8.7803320561941262E-2</v>
      </c>
      <c r="Q18" s="35">
        <f t="shared" si="4"/>
        <v>2.6720990848033182E-2</v>
      </c>
      <c r="S18" s="6">
        <v>17</v>
      </c>
      <c r="T18" s="6">
        <f t="shared" si="5"/>
        <v>31.833097235602423</v>
      </c>
      <c r="U18" s="6">
        <f t="shared" si="6"/>
        <v>63.666194471204847</v>
      </c>
    </row>
    <row r="19" spans="1:22" x14ac:dyDescent="0.25">
      <c r="A19" s="13" t="s">
        <v>100</v>
      </c>
      <c r="B19" s="14" t="s">
        <v>106</v>
      </c>
      <c r="C19" s="98">
        <v>4</v>
      </c>
      <c r="D19" s="1">
        <v>64.010000000000005</v>
      </c>
      <c r="E19" s="50">
        <v>1.46</v>
      </c>
      <c r="F19" s="1">
        <v>6</v>
      </c>
      <c r="G19" s="1">
        <f>2.054+(360-359.151)</f>
        <v>2.9029999999999894</v>
      </c>
      <c r="H19" s="1">
        <f t="shared" si="0"/>
        <v>3.1302125011114077</v>
      </c>
      <c r="I19" s="35">
        <f>AVERAGE($G$16:$G$20)</f>
        <v>3.1417999999999835</v>
      </c>
      <c r="J19" s="35">
        <f t="shared" si="1"/>
        <v>123.5339966281623</v>
      </c>
      <c r="K19" s="20">
        <f t="shared" si="2"/>
        <v>444.87044154823656</v>
      </c>
      <c r="L19" s="1">
        <f t="shared" si="3"/>
        <v>1.27069628645613E-4</v>
      </c>
      <c r="M19" s="35">
        <f t="shared" si="7"/>
        <v>2.9748936297730157</v>
      </c>
      <c r="N19" s="1">
        <v>110</v>
      </c>
      <c r="O19" s="4">
        <v>1124.7</v>
      </c>
      <c r="P19" s="1">
        <f t="shared" si="8"/>
        <v>9.7803858806792918E-2</v>
      </c>
      <c r="Q19" s="35">
        <f t="shared" si="4"/>
        <v>2.5333454092697601E-2</v>
      </c>
      <c r="S19" s="6">
        <v>18</v>
      </c>
      <c r="T19" s="6">
        <f t="shared" si="5"/>
        <v>32.755986819658347</v>
      </c>
      <c r="U19" s="6">
        <f t="shared" si="6"/>
        <v>65.511973639316693</v>
      </c>
    </row>
    <row r="20" spans="1:22" x14ac:dyDescent="0.25">
      <c r="A20" s="13" t="s">
        <v>101</v>
      </c>
      <c r="B20" s="14" t="s">
        <v>107</v>
      </c>
      <c r="C20" s="98">
        <v>4</v>
      </c>
      <c r="D20" s="1">
        <v>82.05</v>
      </c>
      <c r="E20" s="50">
        <v>1.48</v>
      </c>
      <c r="F20" s="1">
        <v>2</v>
      </c>
      <c r="G20" s="4">
        <f>1.918+(360-358.797)</f>
        <v>3.1209999999999747</v>
      </c>
      <c r="H20" s="1">
        <f t="shared" si="0"/>
        <v>3.4745534339390205</v>
      </c>
      <c r="I20" s="35">
        <f>AVERAGE($G$16:$G$20)</f>
        <v>3.1417999999999835</v>
      </c>
      <c r="J20" s="35">
        <f t="shared" si="1"/>
        <v>127.54118575521079</v>
      </c>
      <c r="K20" s="20">
        <f t="shared" si="2"/>
        <v>286.90090455537239</v>
      </c>
      <c r="L20" s="1">
        <f t="shared" si="3"/>
        <v>6.1088705771085761E-5</v>
      </c>
      <c r="M20" s="35">
        <f t="shared" si="7"/>
        <v>2.0213075350670455</v>
      </c>
      <c r="N20" s="1">
        <v>110</v>
      </c>
      <c r="O20" s="1">
        <v>1298.8</v>
      </c>
      <c r="P20" s="1">
        <f t="shared" si="8"/>
        <v>8.4693563289190019E-2</v>
      </c>
      <c r="Q20" s="35">
        <f t="shared" si="4"/>
        <v>2.7235862977371295E-2</v>
      </c>
      <c r="V20" s="75"/>
    </row>
    <row r="21" spans="1:22" s="35" customFormat="1" x14ac:dyDescent="0.25">
      <c r="A21" s="1"/>
      <c r="F21" s="20"/>
      <c r="N21" s="4"/>
      <c r="R21" s="73"/>
      <c r="V21" s="75"/>
    </row>
    <row r="22" spans="1:22" x14ac:dyDescent="0.25">
      <c r="E22" s="35"/>
      <c r="F22" s="20"/>
      <c r="H22" s="35"/>
      <c r="N22" s="4"/>
      <c r="O22" s="35"/>
      <c r="V22" s="75"/>
    </row>
    <row r="23" spans="1:22" x14ac:dyDescent="0.25">
      <c r="E23" s="35"/>
      <c r="F23" s="20"/>
      <c r="H23" s="35"/>
      <c r="O23" s="35"/>
    </row>
    <row r="24" spans="1:22" x14ac:dyDescent="0.25">
      <c r="E24" s="98">
        <v>1.2170000000000001</v>
      </c>
      <c r="F24" s="98">
        <v>2</v>
      </c>
      <c r="G24" s="97">
        <v>1.28</v>
      </c>
    </row>
    <row r="25" spans="1:22" x14ac:dyDescent="0.25">
      <c r="E25" s="98">
        <f>0.391+0.814</f>
        <v>1.2050000000000001</v>
      </c>
      <c r="F25" s="98">
        <v>3</v>
      </c>
      <c r="G25" s="97">
        <v>1.25</v>
      </c>
    </row>
    <row r="26" spans="1:22" x14ac:dyDescent="0.25">
      <c r="E26" s="98">
        <f>0.319+0.83</f>
        <v>1.149</v>
      </c>
      <c r="F26" s="98">
        <v>4</v>
      </c>
      <c r="G26" s="97">
        <v>1.21</v>
      </c>
    </row>
    <row r="27" spans="1:22" x14ac:dyDescent="0.25">
      <c r="E27" s="98">
        <f>6.798+(360-359.096)</f>
        <v>7.7019999999999964</v>
      </c>
      <c r="F27" s="98">
        <v>2</v>
      </c>
      <c r="G27" s="97">
        <v>1.1599999999999999</v>
      </c>
    </row>
    <row r="28" spans="1:22" x14ac:dyDescent="0.25">
      <c r="E28" s="98">
        <f>6.746+(360-359.15)</f>
        <v>7.5960000000000232</v>
      </c>
      <c r="F28" s="98">
        <v>3</v>
      </c>
      <c r="G28" s="97">
        <v>1.17</v>
      </c>
    </row>
    <row r="29" spans="1:22" x14ac:dyDescent="0.25">
      <c r="A29"/>
      <c r="E29" s="98">
        <f>6.742+(360-359.054)</f>
        <v>7.6880000000000264</v>
      </c>
      <c r="F29" s="98">
        <v>4</v>
      </c>
      <c r="G29" s="97">
        <v>1.1399999999999999</v>
      </c>
    </row>
    <row r="30" spans="1:22" x14ac:dyDescent="0.25">
      <c r="A30" s="35"/>
      <c r="B30" s="13"/>
      <c r="C30" s="13"/>
      <c r="D30" s="13"/>
      <c r="E30" s="98">
        <f>3.402+(360-359.237)</f>
        <v>4.1649999999999769</v>
      </c>
      <c r="F30" s="98">
        <v>2</v>
      </c>
      <c r="G30" s="97">
        <v>1.28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74"/>
      <c r="S30" s="13"/>
      <c r="T30" s="13"/>
      <c r="U30" s="13"/>
      <c r="V30" s="74"/>
    </row>
    <row r="31" spans="1:22" x14ac:dyDescent="0.25">
      <c r="A31"/>
      <c r="B31"/>
      <c r="C31"/>
      <c r="D31"/>
      <c r="E31" s="98">
        <f>3.185+(360-359.265)</f>
        <v>3.9200000000000137</v>
      </c>
      <c r="F31" s="98">
        <v>3</v>
      </c>
      <c r="G31" s="97">
        <v>1.27</v>
      </c>
    </row>
    <row r="32" spans="1:22" x14ac:dyDescent="0.25">
      <c r="A32"/>
      <c r="B32"/>
      <c r="C32"/>
      <c r="D32"/>
      <c r="E32" s="98">
        <f>3.166+(360-359.291)</f>
        <v>3.8750000000000031</v>
      </c>
      <c r="F32" s="98">
        <v>4</v>
      </c>
      <c r="G32" s="97">
        <v>1.32</v>
      </c>
    </row>
    <row r="33" spans="1:7" x14ac:dyDescent="0.25">
      <c r="A33"/>
      <c r="B33"/>
      <c r="C33"/>
      <c r="D33"/>
      <c r="E33" s="98">
        <f>4.42+(-0.459)</f>
        <v>3.9609999999999999</v>
      </c>
      <c r="F33" s="98">
        <v>2</v>
      </c>
      <c r="G33" s="97">
        <v>1.31</v>
      </c>
    </row>
    <row r="34" spans="1:7" x14ac:dyDescent="0.25">
      <c r="A34"/>
      <c r="B34"/>
      <c r="C34"/>
      <c r="D34"/>
      <c r="E34" s="98">
        <f>4.145+(-0.32)</f>
        <v>3.8249999999999997</v>
      </c>
      <c r="F34" s="98">
        <v>2</v>
      </c>
      <c r="G34" s="97">
        <v>1.29</v>
      </c>
    </row>
    <row r="35" spans="1:7" x14ac:dyDescent="0.25">
      <c r="A35"/>
      <c r="B35"/>
      <c r="C35"/>
      <c r="D35"/>
      <c r="E35" s="98">
        <f>4.291+(-0.067)</f>
        <v>4.2240000000000002</v>
      </c>
      <c r="F35" s="98">
        <v>2</v>
      </c>
      <c r="G35" s="97">
        <v>1.32</v>
      </c>
    </row>
    <row r="36" spans="1:7" x14ac:dyDescent="0.25">
      <c r="A36"/>
      <c r="B36"/>
      <c r="C36"/>
      <c r="D36"/>
      <c r="E36" s="98">
        <f>(360-359.046)+6.702</f>
        <v>7.6560000000000077</v>
      </c>
      <c r="F36" s="98">
        <v>6</v>
      </c>
      <c r="G36" s="97">
        <v>1.21</v>
      </c>
    </row>
    <row r="37" spans="1:7" x14ac:dyDescent="0.25">
      <c r="A37"/>
      <c r="B37"/>
      <c r="C37"/>
      <c r="D37"/>
      <c r="E37" s="98">
        <f>(360-359.088)+3.05</f>
        <v>3.9619999999999775</v>
      </c>
      <c r="F37" s="98">
        <v>2</v>
      </c>
      <c r="G37" s="97">
        <v>1.52</v>
      </c>
    </row>
    <row r="38" spans="1:7" x14ac:dyDescent="0.25">
      <c r="B38"/>
      <c r="C38"/>
      <c r="D38"/>
      <c r="E38" s="98">
        <f>1.422+(360-358.761)</f>
        <v>2.6609999999999756</v>
      </c>
      <c r="F38" s="98">
        <v>3</v>
      </c>
      <c r="G38" s="98">
        <v>1.49</v>
      </c>
    </row>
    <row r="39" spans="1:7" x14ac:dyDescent="0.25">
      <c r="B39"/>
      <c r="C39"/>
      <c r="D39"/>
      <c r="E39" s="98">
        <f>2.199+(360-359.137)</f>
        <v>3.0619999999999994</v>
      </c>
      <c r="F39" s="98">
        <v>4</v>
      </c>
      <c r="G39" s="98">
        <v>1.65</v>
      </c>
    </row>
    <row r="40" spans="1:7" x14ac:dyDescent="0.25">
      <c r="B40"/>
      <c r="C40"/>
      <c r="D40"/>
      <c r="E40" s="98">
        <f>2.054+(360-359.151)</f>
        <v>2.9029999999999894</v>
      </c>
      <c r="F40" s="98">
        <v>6</v>
      </c>
      <c r="G40" s="98">
        <v>1.46</v>
      </c>
    </row>
    <row r="41" spans="1:7" x14ac:dyDescent="0.25">
      <c r="E41" s="4">
        <f>1.918+(360-358.797)</f>
        <v>3.1209999999999747</v>
      </c>
      <c r="F41" s="98">
        <v>2</v>
      </c>
      <c r="G41" s="98">
        <v>1.48</v>
      </c>
    </row>
  </sheetData>
  <mergeCells count="9">
    <mergeCell ref="A1:Q1"/>
    <mergeCell ref="X10:Y10"/>
    <mergeCell ref="Z10:AA10"/>
    <mergeCell ref="AB10:AC10"/>
    <mergeCell ref="AD10:AE10"/>
    <mergeCell ref="X1:Y1"/>
    <mergeCell ref="Z1:AA1"/>
    <mergeCell ref="AB1:AC1"/>
    <mergeCell ref="AD1:AE1"/>
  </mergeCells>
  <hyperlinks>
    <hyperlink ref="A20" r:id="rId1"/>
    <hyperlink ref="A19" r:id="rId2"/>
    <hyperlink ref="A18" r:id="rId3"/>
    <hyperlink ref="A17" r:id="rId4"/>
    <hyperlink ref="A16" r:id="rId5"/>
    <hyperlink ref="A15" r:id="rId6"/>
    <hyperlink ref="A14" r:id="rId7"/>
    <hyperlink ref="A13" r:id="rId8"/>
    <hyperlink ref="A12" r:id="rId9"/>
    <hyperlink ref="A11" r:id="rId10"/>
    <hyperlink ref="A10" r:id="rId11"/>
    <hyperlink ref="A9" r:id="rId12"/>
    <hyperlink ref="A8" r:id="rId13"/>
    <hyperlink ref="A7" r:id="rId14"/>
    <hyperlink ref="A6" r:id="rId15"/>
    <hyperlink ref="A5" r:id="rId16"/>
    <hyperlink ref="A4" r:id="rId17"/>
    <hyperlink ref="A3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</row>
    <row r="2" spans="1:229" x14ac:dyDescent="0.25">
      <c r="C2"/>
      <c r="E2" s="107" t="s">
        <v>33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W2" s="107" t="s">
        <v>34</v>
      </c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P2" s="107" t="s">
        <v>35</v>
      </c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I2" s="107" t="s">
        <v>41</v>
      </c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t="s">
        <v>18</v>
      </c>
      <c r="CB2" s="107" t="s">
        <v>36</v>
      </c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U2" s="106" t="s">
        <v>37</v>
      </c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N2" s="106" t="s">
        <v>38</v>
      </c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G2" s="106" t="s">
        <v>39</v>
      </c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Z2" s="106" t="s">
        <v>40</v>
      </c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GA2"/>
      <c r="GB2"/>
      <c r="GC2"/>
      <c r="GF2" s="104" t="s">
        <v>59</v>
      </c>
      <c r="GG2" s="104"/>
      <c r="GH2" s="104"/>
      <c r="GI2" s="104"/>
      <c r="GJ2" s="6"/>
      <c r="GT2"/>
      <c r="GU2"/>
      <c r="GV2"/>
      <c r="GY2" s="104" t="s">
        <v>59</v>
      </c>
      <c r="GZ2" s="104"/>
      <c r="HA2" s="104"/>
      <c r="HB2" s="104"/>
      <c r="HC2" s="6"/>
      <c r="HM2"/>
      <c r="HN2"/>
      <c r="HO2"/>
      <c r="HR2" s="104" t="s">
        <v>59</v>
      </c>
      <c r="HS2" s="104"/>
      <c r="HT2" s="104"/>
      <c r="HU2" s="104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GF2:GI2"/>
    <mergeCell ref="GY2:HB2"/>
    <mergeCell ref="HR2:HU2"/>
    <mergeCell ref="DN2:EE2"/>
    <mergeCell ref="EG2:EX2"/>
    <mergeCell ref="EZ2:FQ2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FS1:GI1"/>
    <mergeCell ref="GL1:HB1"/>
    <mergeCell ref="HE1:HU1"/>
    <mergeCell ref="CB1:CS1"/>
    <mergeCell ref="CU1:DL1"/>
    <mergeCell ref="DN1:EE1"/>
    <mergeCell ref="EG1:EX1"/>
    <mergeCell ref="EZ1:F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100" t="str">
        <f>A4</f>
        <v>Drop_06262</v>
      </c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B1" s="108" t="str">
        <f>A5</f>
        <v>Drop_06263</v>
      </c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U1" s="108" t="str">
        <f>A6</f>
        <v>Drop_06264</v>
      </c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N1" s="108">
        <v>6278</v>
      </c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G1" s="108" t="s">
        <v>13</v>
      </c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Z1" s="108" t="s">
        <v>14</v>
      </c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S1" s="108" t="str">
        <f>A10</f>
        <v>Drop_06278</v>
      </c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L1" s="108" t="str">
        <f>A11</f>
        <v>Drop_06281</v>
      </c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/>
      <c r="EX1" s="108"/>
      <c r="EY1" s="108"/>
      <c r="EZ1" s="108"/>
      <c r="FA1" s="108"/>
      <c r="FB1" s="108"/>
      <c r="FC1" s="108"/>
      <c r="FE1" s="108" t="str">
        <f>A12</f>
        <v>Drop_06282</v>
      </c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X1" s="108" t="str">
        <f>A13</f>
        <v>Drop_06333</v>
      </c>
      <c r="FY1" s="108"/>
      <c r="FZ1" s="108"/>
      <c r="GA1" s="108"/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48"/>
      <c r="GP1" s="108" t="str">
        <f>A14</f>
        <v>Drop_06334</v>
      </c>
      <c r="GQ1" s="108"/>
      <c r="GR1" s="108"/>
      <c r="GS1" s="108"/>
      <c r="GT1" s="108"/>
      <c r="GU1" s="108"/>
      <c r="GV1" s="108"/>
      <c r="GW1" s="108"/>
      <c r="GX1" s="108"/>
      <c r="GY1" s="108"/>
      <c r="GZ1" s="108"/>
      <c r="HA1" s="108"/>
      <c r="HB1" s="108"/>
      <c r="HC1" s="108"/>
      <c r="HD1" s="108"/>
      <c r="HE1" s="108"/>
      <c r="HF1" s="108"/>
      <c r="HH1" s="108" t="str">
        <f>A15</f>
        <v>Drop_06335</v>
      </c>
      <c r="HI1" s="108"/>
      <c r="HJ1" s="108"/>
      <c r="HK1" s="108"/>
      <c r="HL1" s="108"/>
      <c r="HM1" s="108"/>
      <c r="HN1" s="108"/>
      <c r="HO1" s="108"/>
      <c r="HP1" s="108"/>
      <c r="HQ1" s="108"/>
      <c r="HR1" s="108"/>
      <c r="HS1" s="108"/>
      <c r="HT1" s="108"/>
      <c r="HU1" s="108"/>
      <c r="HV1" s="108"/>
      <c r="HW1" s="108"/>
      <c r="HX1" s="108"/>
      <c r="HZ1" s="108" t="str">
        <f>A16</f>
        <v>Drop_06283</v>
      </c>
      <c r="IA1" s="108"/>
      <c r="IB1" s="108"/>
      <c r="IC1" s="108"/>
      <c r="ID1" s="108"/>
      <c r="IE1" s="108"/>
      <c r="IF1" s="108"/>
      <c r="IG1" s="108"/>
      <c r="IH1" s="108"/>
      <c r="II1" s="108"/>
      <c r="IJ1" s="108"/>
      <c r="IK1" s="108"/>
      <c r="IL1" s="108"/>
      <c r="IM1" s="108"/>
      <c r="IN1" s="108"/>
      <c r="IO1" s="108"/>
      <c r="IP1" s="108"/>
      <c r="IQ1" s="48"/>
      <c r="IR1" s="48"/>
      <c r="IS1" s="108" t="str">
        <f>$A17</f>
        <v>Drop_06287</v>
      </c>
      <c r="IT1" s="108"/>
      <c r="IU1" s="108"/>
      <c r="IV1" s="108"/>
      <c r="IW1" s="108"/>
      <c r="IX1" s="108"/>
      <c r="IY1" s="108"/>
      <c r="IZ1" s="108"/>
      <c r="JA1" s="108"/>
      <c r="JB1" s="108"/>
      <c r="JC1" s="108"/>
      <c r="JD1" s="108"/>
      <c r="JE1" s="108"/>
      <c r="JF1" s="108"/>
      <c r="JG1" s="108"/>
      <c r="JH1" s="108"/>
      <c r="JI1" s="108"/>
      <c r="JK1" s="108" t="str">
        <f>$A18</f>
        <v>Drop_06288</v>
      </c>
      <c r="JL1" s="108"/>
      <c r="JM1" s="108"/>
      <c r="JN1" s="108"/>
      <c r="JO1" s="108"/>
      <c r="JP1" s="108"/>
      <c r="JQ1" s="108"/>
      <c r="JR1" s="108"/>
      <c r="JS1" s="108"/>
      <c r="JT1" s="108"/>
      <c r="JU1" s="108"/>
      <c r="JV1" s="108"/>
      <c r="JW1" s="108"/>
      <c r="JX1" s="108"/>
      <c r="JY1" s="108"/>
      <c r="JZ1" s="108"/>
      <c r="KA1" s="108"/>
      <c r="KC1" s="108" t="str">
        <f>$A19</f>
        <v>Drop_06290</v>
      </c>
      <c r="KD1" s="108"/>
      <c r="KE1" s="108"/>
      <c r="KF1" s="108"/>
      <c r="KG1" s="108"/>
      <c r="KH1" s="108"/>
      <c r="KI1" s="108"/>
      <c r="KJ1" s="108"/>
      <c r="KK1" s="108"/>
      <c r="KL1" s="108"/>
      <c r="KM1" s="108"/>
      <c r="KN1" s="108"/>
      <c r="KO1" s="108"/>
      <c r="KP1" s="108"/>
      <c r="KQ1" s="108"/>
      <c r="KR1" s="108"/>
      <c r="KS1" s="108"/>
      <c r="KU1" s="108" t="str">
        <f>$A20</f>
        <v>Drop_06291</v>
      </c>
      <c r="KV1" s="108"/>
      <c r="KW1" s="108"/>
      <c r="KX1" s="108"/>
      <c r="KY1" s="108"/>
      <c r="KZ1" s="108"/>
      <c r="LA1" s="108"/>
      <c r="LB1" s="108"/>
      <c r="LC1" s="108"/>
      <c r="LD1" s="108"/>
      <c r="LE1" s="108"/>
      <c r="LF1" s="108"/>
      <c r="LG1" s="108"/>
      <c r="LH1" s="108"/>
      <c r="LI1" s="108"/>
      <c r="LJ1" s="108"/>
      <c r="LK1" s="108"/>
      <c r="LM1" s="108" t="str">
        <f>$A21</f>
        <v>Drop_06292</v>
      </c>
      <c r="LN1" s="108"/>
      <c r="LO1" s="108"/>
      <c r="LP1" s="108"/>
      <c r="LQ1" s="108"/>
      <c r="LR1" s="108"/>
      <c r="LS1" s="108"/>
      <c r="LT1" s="108"/>
      <c r="LU1" s="108"/>
      <c r="LV1" s="108"/>
      <c r="LW1" s="108"/>
      <c r="LX1" s="108"/>
      <c r="LY1" s="108"/>
      <c r="LZ1" s="108"/>
      <c r="MA1" s="108"/>
      <c r="MB1" s="108"/>
      <c r="MC1" s="108"/>
    </row>
    <row r="2" spans="1:341" s="33" customFormat="1" ht="20.25" x14ac:dyDescent="0.25">
      <c r="A2"/>
      <c r="B2"/>
      <c r="C2"/>
      <c r="D2"/>
      <c r="E2"/>
      <c r="F2"/>
      <c r="G2"/>
      <c r="H2"/>
      <c r="I2" s="110" t="s">
        <v>33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B2" s="110" t="s">
        <v>34</v>
      </c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U2" s="110" t="s">
        <v>35</v>
      </c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N2" s="110" t="s">
        <v>41</v>
      </c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33" t="s">
        <v>18</v>
      </c>
      <c r="CG2" s="110" t="s">
        <v>36</v>
      </c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Z2" s="110" t="s">
        <v>37</v>
      </c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S2" s="110" t="s">
        <v>38</v>
      </c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L2" s="110" t="s">
        <v>39</v>
      </c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7"/>
      <c r="FE2" s="110" t="s">
        <v>40</v>
      </c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X2" s="109" t="s">
        <v>59</v>
      </c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"/>
      <c r="GP2" s="109" t="s">
        <v>59</v>
      </c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  <c r="HG2" s="1"/>
      <c r="HH2" s="109" t="s">
        <v>59</v>
      </c>
      <c r="HI2" s="109"/>
      <c r="HJ2" s="109"/>
      <c r="HK2" s="109"/>
      <c r="HL2" s="109"/>
      <c r="HM2" s="109"/>
      <c r="HN2" s="109"/>
      <c r="HO2" s="109"/>
      <c r="HP2" s="109"/>
      <c r="HQ2" s="109"/>
      <c r="HR2" s="109"/>
      <c r="HS2" s="109"/>
      <c r="HT2" s="109"/>
      <c r="HU2" s="109"/>
      <c r="HV2" s="109"/>
      <c r="HW2" s="109"/>
      <c r="HX2" s="109"/>
      <c r="HZ2" s="109" t="s">
        <v>108</v>
      </c>
      <c r="IA2" s="109"/>
      <c r="IB2" s="109"/>
      <c r="IC2" s="109"/>
      <c r="ID2" s="109"/>
      <c r="IE2" s="109"/>
      <c r="IF2" s="109"/>
      <c r="IG2" s="109"/>
      <c r="IH2" s="109"/>
      <c r="II2" s="109"/>
      <c r="IJ2" s="109"/>
      <c r="IK2" s="109"/>
      <c r="IL2" s="109"/>
      <c r="IM2" s="109"/>
      <c r="IN2" s="109"/>
      <c r="IO2" s="109"/>
      <c r="IP2" s="109"/>
      <c r="IQ2"/>
      <c r="IR2"/>
      <c r="IS2" s="109" t="str">
        <f>$B17</f>
        <v>6mL 3.99deg</v>
      </c>
      <c r="IT2" s="109"/>
      <c r="IU2" s="109"/>
      <c r="IV2" s="109"/>
      <c r="IW2" s="109"/>
      <c r="IX2" s="109"/>
      <c r="IY2" s="109"/>
      <c r="IZ2" s="109"/>
      <c r="JA2" s="109"/>
      <c r="JB2" s="109"/>
      <c r="JC2" s="109"/>
      <c r="JD2" s="109"/>
      <c r="JE2" s="109"/>
      <c r="JF2" s="109"/>
      <c r="JG2" s="109"/>
      <c r="JH2" s="109"/>
      <c r="JI2" s="109"/>
      <c r="JK2" s="109" t="str">
        <f>$B18</f>
        <v>2mL 3.14deg</v>
      </c>
      <c r="JL2" s="109"/>
      <c r="JM2" s="109"/>
      <c r="JN2" s="109"/>
      <c r="JO2" s="109"/>
      <c r="JP2" s="109"/>
      <c r="JQ2" s="109"/>
      <c r="JR2" s="109"/>
      <c r="JS2" s="109"/>
      <c r="JT2" s="109"/>
      <c r="JU2" s="109"/>
      <c r="JV2" s="109"/>
      <c r="JW2" s="109"/>
      <c r="JX2" s="109"/>
      <c r="JY2" s="109"/>
      <c r="JZ2" s="109"/>
      <c r="KA2" s="109"/>
      <c r="KC2" s="109" t="str">
        <f>$B19</f>
        <v>3mL 3.14deg</v>
      </c>
      <c r="KD2" s="109"/>
      <c r="KE2" s="109"/>
      <c r="KF2" s="109"/>
      <c r="KG2" s="109"/>
      <c r="KH2" s="109"/>
      <c r="KI2" s="109"/>
      <c r="KJ2" s="109"/>
      <c r="KK2" s="109"/>
      <c r="KL2" s="109"/>
      <c r="KM2" s="109"/>
      <c r="KN2" s="109"/>
      <c r="KO2" s="109"/>
      <c r="KP2" s="109"/>
      <c r="KQ2" s="109"/>
      <c r="KR2" s="109"/>
      <c r="KS2" s="109"/>
      <c r="KU2" s="109" t="str">
        <f>$B20</f>
        <v>4mL 3.14deg</v>
      </c>
      <c r="KV2" s="109"/>
      <c r="KW2" s="109"/>
      <c r="KX2" s="109"/>
      <c r="KY2" s="109"/>
      <c r="KZ2" s="109"/>
      <c r="LA2" s="109"/>
      <c r="LB2" s="109"/>
      <c r="LC2" s="109"/>
      <c r="LD2" s="109"/>
      <c r="LE2" s="109"/>
      <c r="LF2" s="109"/>
      <c r="LG2" s="109"/>
      <c r="LH2" s="109"/>
      <c r="LI2" s="109"/>
      <c r="LJ2" s="109"/>
      <c r="LK2" s="109"/>
      <c r="LM2" s="109" t="str">
        <f>$B21</f>
        <v>6mL 3.14deg</v>
      </c>
      <c r="LN2" s="109"/>
      <c r="LO2" s="109"/>
      <c r="LP2" s="109"/>
      <c r="LQ2" s="109"/>
      <c r="LR2" s="109"/>
      <c r="LS2" s="109"/>
      <c r="LT2" s="109"/>
      <c r="LU2" s="109"/>
      <c r="LV2" s="109"/>
      <c r="LW2" s="109"/>
      <c r="LX2" s="109"/>
      <c r="LY2" s="109"/>
      <c r="LZ2" s="109"/>
      <c r="MA2" s="109"/>
      <c r="MB2" s="109"/>
      <c r="MC2" s="109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HZ1:IP1"/>
    <mergeCell ref="HZ2:IP2"/>
    <mergeCell ref="IS2:JI2"/>
    <mergeCell ref="IS1:JI1"/>
    <mergeCell ref="HH1:HX1"/>
    <mergeCell ref="LM1:MC1"/>
    <mergeCell ref="LM2:MC2"/>
    <mergeCell ref="JK1:KA1"/>
    <mergeCell ref="JK2:KA2"/>
    <mergeCell ref="KC1:KS1"/>
    <mergeCell ref="KC2:KS2"/>
    <mergeCell ref="KU1:LK1"/>
    <mergeCell ref="KU2:L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80"/>
  <sheetViews>
    <sheetView zoomScale="115" zoomScaleNormal="115" workbookViewId="0">
      <selection activeCell="I2" sqref="I2:J19"/>
    </sheetView>
  </sheetViews>
  <sheetFormatPr defaultRowHeight="15.75" x14ac:dyDescent="0.25"/>
  <cols>
    <col min="1" max="1" width="9.125" bestFit="1" customWidth="1"/>
    <col min="2" max="2" width="20.75" bestFit="1" customWidth="1"/>
    <col min="3" max="3" width="16.75" bestFit="1" customWidth="1"/>
    <col min="4" max="4" width="23.75" style="50" hidden="1" customWidth="1"/>
    <col min="5" max="5" width="25.625" style="50" hidden="1" customWidth="1"/>
    <col min="6" max="6" width="19.375" bestFit="1" customWidth="1"/>
    <col min="7" max="7" width="30.625" hidden="1" customWidth="1"/>
    <col min="8" max="10" width="17.375" bestFit="1" customWidth="1"/>
    <col min="11" max="11" width="6.375" style="61" customWidth="1"/>
    <col min="12" max="12" width="16.625" style="50" bestFit="1" customWidth="1"/>
    <col min="13" max="13" width="18.625" style="50" bestFit="1" customWidth="1"/>
    <col min="14" max="14" width="22.125" style="49" bestFit="1" customWidth="1"/>
    <col min="15" max="15" width="15" style="49" bestFit="1" customWidth="1"/>
    <col min="16" max="16" width="13.625" style="72" bestFit="1" customWidth="1"/>
    <col min="17" max="17" width="15.75" style="52" bestFit="1" customWidth="1"/>
    <col min="18" max="18" width="12.375" style="88" bestFit="1" customWidth="1"/>
    <col min="19" max="19" width="12.375" style="72" bestFit="1" customWidth="1"/>
    <col min="20" max="20" width="12.375" style="52" bestFit="1" customWidth="1"/>
    <col min="21" max="21" width="13.125" style="49" bestFit="1" customWidth="1"/>
    <col min="22" max="22" width="10.5" style="49" customWidth="1"/>
    <col min="23" max="23" width="6.375" style="65" customWidth="1"/>
    <col min="24" max="24" width="16.625" style="49" bestFit="1" customWidth="1"/>
    <col min="25" max="25" width="18.625" style="49" bestFit="1" customWidth="1"/>
    <col min="26" max="26" width="17.375" style="49" bestFit="1" customWidth="1"/>
    <col min="27" max="27" width="15" style="49" bestFit="1" customWidth="1"/>
    <col min="28" max="28" width="13.625" style="72" bestFit="1" customWidth="1"/>
    <col min="29" max="29" width="15.75" style="52" bestFit="1" customWidth="1"/>
    <col min="30" max="30" width="12.375" style="88" bestFit="1" customWidth="1"/>
    <col min="31" max="31" width="12.375" style="72" bestFit="1" customWidth="1"/>
    <col min="32" max="32" width="13.125" style="52" bestFit="1" customWidth="1"/>
    <col min="33" max="34" width="13.125" style="49" bestFit="1" customWidth="1"/>
    <col min="35" max="35" width="6.375" style="66" customWidth="1"/>
    <col min="36" max="36" width="16.625" style="49" bestFit="1" customWidth="1"/>
    <col min="37" max="37" width="18.625" bestFit="1" customWidth="1"/>
    <col min="38" max="38" width="17.375" bestFit="1" customWidth="1"/>
    <col min="39" max="39" width="15" bestFit="1" customWidth="1"/>
    <col min="40" max="40" width="13.625" bestFit="1" customWidth="1"/>
    <col min="41" max="41" width="23.5" customWidth="1"/>
    <col min="42" max="43" width="12.375" bestFit="1" customWidth="1"/>
    <col min="44" max="44" width="26.25" customWidth="1"/>
    <col min="45" max="46" width="13.125" bestFit="1" customWidth="1"/>
    <col min="47" max="47" width="6.375" style="61" customWidth="1"/>
    <col min="48" max="48" width="16.625" style="49" bestFit="1" customWidth="1"/>
    <col min="49" max="49" width="18.625" style="49" bestFit="1" customWidth="1"/>
    <col min="50" max="50" width="17.375" style="49" bestFit="1" customWidth="1"/>
    <col min="51" max="51" width="15" style="49" bestFit="1" customWidth="1"/>
    <col min="52" max="52" width="22.75" style="72" bestFit="1" customWidth="1"/>
    <col min="53" max="53" width="23.75" style="52" bestFit="1" customWidth="1"/>
    <col min="54" max="54" width="12.375" style="88" bestFit="1" customWidth="1"/>
    <col min="55" max="55" width="12.375" style="72" bestFit="1" customWidth="1"/>
    <col min="56" max="56" width="13.125" style="52" bestFit="1" customWidth="1"/>
    <col min="57" max="57" width="17.375" bestFit="1" customWidth="1"/>
    <col min="58" max="58" width="13.125" style="49" bestFit="1" customWidth="1"/>
    <col min="59" max="59" width="6.375" style="65" customWidth="1"/>
    <col min="60" max="60" width="16.625" style="49" bestFit="1" customWidth="1"/>
    <col min="61" max="61" width="18.625" bestFit="1" customWidth="1"/>
    <col min="62" max="62" width="17.375" bestFit="1" customWidth="1"/>
    <col min="63" max="63" width="15" style="49" bestFit="1" customWidth="1"/>
    <col min="64" max="64" width="22.75" style="72" bestFit="1" customWidth="1"/>
    <col min="65" max="65" width="15.75" style="52" bestFit="1" customWidth="1"/>
    <col min="66" max="66" width="12.375" style="88" bestFit="1" customWidth="1"/>
    <col min="67" max="67" width="12.375" style="72" bestFit="1" customWidth="1"/>
    <col min="68" max="68" width="13.125" style="52" bestFit="1" customWidth="1"/>
    <col min="69" max="69" width="11.875" bestFit="1" customWidth="1"/>
    <col min="70" max="70" width="12.625" bestFit="1" customWidth="1"/>
    <col min="71" max="71" width="6.375" style="61" customWidth="1"/>
    <col min="72" max="72" width="23.75" bestFit="1" customWidth="1"/>
    <col min="73" max="73" width="18.625" style="49" bestFit="1" customWidth="1"/>
    <col min="74" max="74" width="17.375" style="49" bestFit="1" customWidth="1"/>
    <col min="75" max="75" width="15" style="49" bestFit="1" customWidth="1"/>
    <col min="76" max="76" width="13.625" style="72" bestFit="1" customWidth="1"/>
    <col min="77" max="77" width="15.75" style="52" bestFit="1" customWidth="1"/>
    <col min="78" max="78" width="12.375" style="88" bestFit="1" customWidth="1"/>
    <col min="79" max="79" width="12.375" style="72" bestFit="1" customWidth="1"/>
    <col min="80" max="80" width="13.125" style="52" bestFit="1" customWidth="1"/>
    <col min="81" max="81" width="8.125" style="49" bestFit="1" customWidth="1"/>
    <col min="82" max="82" width="13.5" style="49" bestFit="1" customWidth="1"/>
    <col min="83" max="83" width="6.375" style="61" customWidth="1"/>
    <col min="84" max="84" width="16.625" bestFit="1" customWidth="1"/>
    <col min="85" max="85" width="18.625" style="49" bestFit="1" customWidth="1"/>
    <col min="86" max="86" width="17.375" style="49" bestFit="1" customWidth="1"/>
    <col min="87" max="87" width="15" style="49" bestFit="1" customWidth="1"/>
    <col min="88" max="88" width="13.625" style="72" bestFit="1" customWidth="1"/>
    <col min="89" max="89" width="15.75" style="52" bestFit="1" customWidth="1"/>
    <col min="90" max="90" width="12.375" style="88" bestFit="1" customWidth="1"/>
    <col min="91" max="91" width="12.375" style="72" bestFit="1" customWidth="1"/>
    <col min="92" max="92" width="13.125" style="52" bestFit="1" customWidth="1"/>
    <col min="93" max="93" width="13.375" bestFit="1" customWidth="1"/>
    <col min="94" max="94" width="10.875" bestFit="1" customWidth="1"/>
    <col min="95" max="95" width="6.375" style="61" customWidth="1"/>
    <col min="96" max="96" width="16.625" bestFit="1" customWidth="1"/>
    <col min="97" max="97" width="18.625" bestFit="1" customWidth="1"/>
    <col min="98" max="98" width="17.375" bestFit="1" customWidth="1"/>
    <col min="99" max="99" width="15" bestFit="1" customWidth="1"/>
    <col min="100" max="100" width="13.625" bestFit="1" customWidth="1"/>
    <col min="101" max="101" width="15.75" bestFit="1" customWidth="1"/>
    <col min="102" max="104" width="12.375" bestFit="1" customWidth="1"/>
    <col min="105" max="106" width="13.125" bestFit="1" customWidth="1"/>
    <col min="107" max="107" width="6.375" style="61" customWidth="1"/>
    <col min="108" max="108" width="16.625" bestFit="1" customWidth="1"/>
    <col min="109" max="109" width="23.75" bestFit="1" customWidth="1"/>
    <col min="110" max="110" width="17.375" bestFit="1" customWidth="1"/>
    <col min="111" max="111" width="15" bestFit="1" customWidth="1"/>
    <col min="112" max="112" width="13.625" bestFit="1" customWidth="1"/>
    <col min="113" max="113" width="15.75" bestFit="1" customWidth="1"/>
    <col min="114" max="116" width="12.375" bestFit="1" customWidth="1"/>
    <col min="117" max="118" width="13.125" style="49" bestFit="1" customWidth="1"/>
    <col min="119" max="119" width="6.375" style="61" customWidth="1"/>
    <col min="120" max="120" width="16.625" bestFit="1" customWidth="1"/>
    <col min="121" max="121" width="18.625" bestFit="1" customWidth="1"/>
    <col min="122" max="122" width="22.125" bestFit="1" customWidth="1"/>
    <col min="123" max="123" width="15" bestFit="1" customWidth="1"/>
    <col min="124" max="124" width="13.625" bestFit="1" customWidth="1"/>
    <col min="125" max="125" width="15.75" bestFit="1" customWidth="1"/>
    <col min="126" max="127" width="12.375" bestFit="1" customWidth="1"/>
    <col min="128" max="130" width="13.125" bestFit="1" customWidth="1"/>
    <col min="131" max="131" width="6.375" style="61" customWidth="1"/>
    <col min="132" max="132" width="23.125" customWidth="1"/>
    <col min="133" max="133" width="18.625" bestFit="1" customWidth="1"/>
    <col min="134" max="134" width="17.375" bestFit="1" customWidth="1"/>
    <col min="135" max="135" width="15" bestFit="1" customWidth="1"/>
    <col min="136" max="136" width="13.625" bestFit="1" customWidth="1"/>
    <col min="137" max="137" width="15.75" bestFit="1" customWidth="1"/>
    <col min="138" max="139" width="12.375" bestFit="1" customWidth="1"/>
    <col min="140" max="140" width="13.125" bestFit="1" customWidth="1"/>
    <col min="141" max="141" width="13.5" bestFit="1" customWidth="1"/>
    <col min="142" max="142" width="13.125" bestFit="1" customWidth="1"/>
    <col min="143" max="143" width="6.375" style="61" customWidth="1"/>
    <col min="144" max="144" width="16.625" bestFit="1" customWidth="1"/>
    <col min="145" max="145" width="18.625" bestFit="1" customWidth="1"/>
    <col min="146" max="146" width="22.125" bestFit="1" customWidth="1"/>
    <col min="147" max="147" width="15" bestFit="1" customWidth="1"/>
    <col min="148" max="148" width="13.625" bestFit="1" customWidth="1"/>
    <col min="149" max="149" width="15.75" bestFit="1" customWidth="1"/>
    <col min="150" max="151" width="12.375" bestFit="1" customWidth="1"/>
    <col min="152" max="152" width="13.125" bestFit="1" customWidth="1"/>
    <col min="153" max="153" width="13.375" bestFit="1" customWidth="1"/>
    <col min="154" max="154" width="13.5" bestFit="1" customWidth="1"/>
    <col min="155" max="155" width="6.375" style="61" customWidth="1"/>
    <col min="156" max="156" width="16.625" bestFit="1" customWidth="1"/>
    <col min="157" max="157" width="18.625" bestFit="1" customWidth="1"/>
    <col min="158" max="158" width="22.125" customWidth="1"/>
    <col min="159" max="159" width="15" bestFit="1" customWidth="1"/>
    <col min="160" max="160" width="13.625" bestFit="1" customWidth="1"/>
    <col min="161" max="161" width="15.75" bestFit="1" customWidth="1"/>
    <col min="162" max="163" width="12.375" bestFit="1" customWidth="1"/>
    <col min="164" max="164" width="13.125" bestFit="1" customWidth="1"/>
    <col min="165" max="165" width="14" bestFit="1" customWidth="1"/>
    <col min="166" max="166" width="17.625" bestFit="1" customWidth="1"/>
    <col min="167" max="167" width="6.375" style="61" customWidth="1"/>
    <col min="168" max="168" width="16.625" bestFit="1" customWidth="1"/>
    <col min="169" max="169" width="18.625" bestFit="1" customWidth="1"/>
    <col min="170" max="170" width="22.125" bestFit="1" customWidth="1"/>
    <col min="171" max="171" width="15" bestFit="1" customWidth="1"/>
    <col min="172" max="172" width="13.625" bestFit="1" customWidth="1"/>
    <col min="173" max="173" width="15.75" bestFit="1" customWidth="1"/>
    <col min="174" max="175" width="12.375" bestFit="1" customWidth="1"/>
    <col min="176" max="176" width="14" bestFit="1" customWidth="1"/>
    <col min="177" max="177" width="12.375" bestFit="1" customWidth="1"/>
    <col min="178" max="178" width="6.375" style="61" customWidth="1"/>
    <col min="179" max="179" width="16.625" bestFit="1" customWidth="1"/>
    <col min="180" max="180" width="18.625" bestFit="1" customWidth="1"/>
    <col min="181" max="181" width="17.375" bestFit="1" customWidth="1"/>
    <col min="182" max="182" width="15" bestFit="1" customWidth="1"/>
    <col min="183" max="183" width="13.625" bestFit="1" customWidth="1"/>
    <col min="184" max="184" width="15.75" bestFit="1" customWidth="1"/>
    <col min="185" max="185" width="12.375" bestFit="1" customWidth="1"/>
    <col min="186" max="186" width="18.125" bestFit="1" customWidth="1"/>
    <col min="187" max="187" width="12.25" bestFit="1" customWidth="1"/>
    <col min="188" max="188" width="6.375" style="61" customWidth="1"/>
    <col min="189" max="189" width="16.625" bestFit="1" customWidth="1"/>
    <col min="190" max="190" width="18.625" bestFit="1" customWidth="1"/>
    <col min="191" max="191" width="17.375" bestFit="1" customWidth="1"/>
    <col min="192" max="192" width="15" bestFit="1" customWidth="1"/>
    <col min="193" max="193" width="13.625" bestFit="1" customWidth="1"/>
    <col min="194" max="194" width="15.75" bestFit="1" customWidth="1"/>
    <col min="195" max="195" width="12.375" bestFit="1" customWidth="1"/>
    <col min="196" max="197" width="13.125" bestFit="1" customWidth="1"/>
    <col min="198" max="198" width="6.375" style="61" customWidth="1"/>
    <col min="199" max="199" width="16.625" bestFit="1" customWidth="1"/>
    <col min="200" max="200" width="18.625" bestFit="1" customWidth="1"/>
    <col min="201" max="201" width="17.375" bestFit="1" customWidth="1"/>
    <col min="202" max="202" width="15" bestFit="1" customWidth="1"/>
    <col min="203" max="203" width="13.625" bestFit="1" customWidth="1"/>
    <col min="204" max="204" width="15.75" bestFit="1" customWidth="1"/>
    <col min="205" max="205" width="12.375" bestFit="1" customWidth="1"/>
    <col min="206" max="206" width="13.125" bestFit="1" customWidth="1"/>
    <col min="207" max="207" width="12.375" bestFit="1" customWidth="1"/>
    <col min="208" max="208" width="6.375" style="61" customWidth="1"/>
    <col min="209" max="209" width="16.625" bestFit="1" customWidth="1"/>
    <col min="210" max="210" width="18.625" bestFit="1" customWidth="1"/>
    <col min="211" max="211" width="17.375" bestFit="1" customWidth="1"/>
    <col min="212" max="212" width="15" bestFit="1" customWidth="1"/>
    <col min="213" max="213" width="13.625" bestFit="1" customWidth="1"/>
    <col min="214" max="214" width="15.75" bestFit="1" customWidth="1"/>
    <col min="215" max="215" width="12.375" bestFit="1" customWidth="1"/>
    <col min="216" max="216" width="13.125" bestFit="1" customWidth="1"/>
    <col min="217" max="217" width="12.375" bestFit="1" customWidth="1"/>
    <col min="218" max="218" width="6.375" style="61" customWidth="1"/>
    <col min="219" max="219" width="7.625" bestFit="1" customWidth="1"/>
    <col min="220" max="220" width="15.125" bestFit="1" customWidth="1"/>
    <col min="221" max="221" width="7.625" bestFit="1" customWidth="1"/>
    <col min="222" max="222" width="23.75" bestFit="1" customWidth="1"/>
    <col min="223" max="224" width="23.875" style="49" customWidth="1"/>
    <col min="225" max="225" width="20.125" style="49" customWidth="1"/>
    <col min="226" max="226" width="13" bestFit="1" customWidth="1"/>
    <col min="227" max="227" width="10.875" bestFit="1" customWidth="1"/>
    <col min="228" max="228" width="13" bestFit="1" customWidth="1"/>
    <col min="229" max="229" width="28.5" bestFit="1" customWidth="1"/>
    <col min="230" max="230" width="13.75" bestFit="1" customWidth="1"/>
    <col min="231" max="231" width="13" bestFit="1" customWidth="1"/>
    <col min="233" max="233" width="18.625" bestFit="1" customWidth="1"/>
    <col min="234" max="234" width="17.375" bestFit="1" customWidth="1"/>
    <col min="235" max="235" width="10" bestFit="1" customWidth="1"/>
    <col min="236" max="236" width="13.625" bestFit="1" customWidth="1"/>
    <col min="237" max="238" width="7.625" bestFit="1" customWidth="1"/>
    <col min="240" max="240" width="6.625" bestFit="1" customWidth="1"/>
    <col min="241" max="241" width="23.75" bestFit="1" customWidth="1"/>
    <col min="242" max="242" width="22.125" bestFit="1" customWidth="1"/>
    <col min="243" max="243" width="16.75" customWidth="1"/>
    <col min="244" max="244" width="9.125" customWidth="1"/>
    <col min="245" max="245" width="10.25" bestFit="1" customWidth="1"/>
    <col min="246" max="246" width="9.625" customWidth="1"/>
    <col min="247" max="247" width="28.25" bestFit="1" customWidth="1"/>
    <col min="248" max="248" width="10.375" customWidth="1"/>
    <col min="249" max="249" width="11" bestFit="1" customWidth="1"/>
    <col min="250" max="251" width="11" customWidth="1"/>
    <col min="252" max="252" width="18.625" bestFit="1" customWidth="1"/>
    <col min="253" max="253" width="17.375" bestFit="1" customWidth="1"/>
    <col min="254" max="254" width="10" bestFit="1" customWidth="1"/>
    <col min="255" max="255" width="13.625" bestFit="1" customWidth="1"/>
    <col min="256" max="256" width="7.625" bestFit="1" customWidth="1"/>
    <col min="257" max="257" width="15.125" bestFit="1" customWidth="1"/>
    <col min="259" max="259" width="23.75" bestFit="1" customWidth="1"/>
    <col min="262" max="262" width="16.625" bestFit="1" customWidth="1"/>
    <col min="264" max="264" width="10.25" bestFit="1" customWidth="1"/>
    <col min="265" max="265" width="12.375" bestFit="1" customWidth="1"/>
    <col min="266" max="266" width="28.25" bestFit="1" customWidth="1"/>
    <col min="267" max="267" width="9.25" bestFit="1" customWidth="1"/>
    <col min="268" max="268" width="11" bestFit="1" customWidth="1"/>
    <col min="270" max="270" width="18.625" bestFit="1" customWidth="1"/>
    <col min="271" max="271" width="17.375" bestFit="1" customWidth="1"/>
    <col min="272" max="272" width="10" bestFit="1" customWidth="1"/>
    <col min="273" max="273" width="13.625" bestFit="1" customWidth="1"/>
    <col min="274" max="274" width="12.375" bestFit="1" customWidth="1"/>
    <col min="275" max="275" width="11.25" bestFit="1" customWidth="1"/>
    <col min="280" max="280" width="16.625" bestFit="1" customWidth="1"/>
    <col min="282" max="282" width="10.25" bestFit="1" customWidth="1"/>
    <col min="284" max="284" width="28.25" bestFit="1" customWidth="1"/>
    <col min="285" max="285" width="9.25" bestFit="1" customWidth="1"/>
    <col min="286" max="286" width="11" bestFit="1" customWidth="1"/>
    <col min="288" max="288" width="18.625" bestFit="1" customWidth="1"/>
    <col min="289" max="289" width="17.375" bestFit="1" customWidth="1"/>
    <col min="290" max="290" width="10" bestFit="1" customWidth="1"/>
    <col min="291" max="291" width="13.625" bestFit="1" customWidth="1"/>
    <col min="298" max="298" width="16.625" bestFit="1" customWidth="1"/>
    <col min="300" max="300" width="10.25" bestFit="1" customWidth="1"/>
    <col min="302" max="302" width="28.25" bestFit="1" customWidth="1"/>
    <col min="303" max="303" width="9.25" bestFit="1" customWidth="1"/>
    <col min="304" max="304" width="11" bestFit="1" customWidth="1"/>
    <col min="306" max="306" width="18.625" bestFit="1" customWidth="1"/>
    <col min="307" max="307" width="17.375" bestFit="1" customWidth="1"/>
    <col min="308" max="308" width="10" bestFit="1" customWidth="1"/>
    <col min="309" max="309" width="13.625" bestFit="1" customWidth="1"/>
    <col min="310" max="310" width="12.375" bestFit="1" customWidth="1"/>
    <col min="311" max="311" width="11.25" bestFit="1" customWidth="1"/>
    <col min="316" max="316" width="16.625" bestFit="1" customWidth="1"/>
    <col min="318" max="318" width="10.25" bestFit="1" customWidth="1"/>
    <col min="320" max="320" width="28.25" bestFit="1" customWidth="1"/>
    <col min="321" max="321" width="9.25" bestFit="1" customWidth="1"/>
    <col min="322" max="322" width="11" bestFit="1" customWidth="1"/>
    <col min="324" max="324" width="17.25" bestFit="1" customWidth="1"/>
    <col min="325" max="325" width="16.25" bestFit="1" customWidth="1"/>
    <col min="326" max="326" width="9.25" bestFit="1" customWidth="1"/>
    <col min="327" max="327" width="12.625" bestFit="1" customWidth="1"/>
    <col min="328" max="328" width="8.75" customWidth="1"/>
    <col min="329" max="331" width="10.875" bestFit="1" customWidth="1"/>
    <col min="332" max="332" width="12.125" customWidth="1"/>
    <col min="333" max="333" width="8.75" customWidth="1"/>
    <col min="334" max="334" width="16.625" bestFit="1" customWidth="1"/>
    <col min="335" max="335" width="12.375" bestFit="1" customWidth="1"/>
    <col min="336" max="336" width="10.25" bestFit="1" customWidth="1"/>
    <col min="338" max="338" width="28.25" bestFit="1" customWidth="1"/>
    <col min="339" max="339" width="9.25" bestFit="1" customWidth="1"/>
    <col min="340" max="340" width="11" bestFit="1" customWidth="1"/>
  </cols>
  <sheetData>
    <row r="1" spans="1:228" s="51" customFormat="1" ht="21" thickBot="1" x14ac:dyDescent="0.35">
      <c r="A1" s="83"/>
      <c r="B1" s="2" t="s">
        <v>1</v>
      </c>
      <c r="C1" s="2" t="s">
        <v>32</v>
      </c>
      <c r="D1" s="68" t="s">
        <v>2</v>
      </c>
      <c r="E1" s="68" t="s">
        <v>3</v>
      </c>
      <c r="F1" s="2" t="s">
        <v>77</v>
      </c>
      <c r="G1" s="2" t="s">
        <v>6</v>
      </c>
      <c r="H1" s="84" t="s">
        <v>63</v>
      </c>
      <c r="I1" s="84" t="s">
        <v>73</v>
      </c>
      <c r="J1" s="84" t="s">
        <v>72</v>
      </c>
      <c r="K1" s="59"/>
      <c r="L1" s="58" t="str">
        <f>$B2</f>
        <v>Drop_06262</v>
      </c>
      <c r="M1" s="53" t="s">
        <v>2</v>
      </c>
      <c r="N1" s="53" t="s">
        <v>3</v>
      </c>
      <c r="O1" s="70" t="s">
        <v>77</v>
      </c>
      <c r="P1" s="78" t="s">
        <v>116</v>
      </c>
      <c r="Q1" s="92" t="s">
        <v>117</v>
      </c>
      <c r="R1" s="92"/>
      <c r="S1" s="81"/>
      <c r="T1" s="81"/>
      <c r="U1" s="79"/>
      <c r="V1" s="79"/>
      <c r="W1" s="59"/>
      <c r="X1" s="58" t="str">
        <f>$B3</f>
        <v>Drop_06263</v>
      </c>
      <c r="Y1" s="3" t="s">
        <v>2</v>
      </c>
      <c r="Z1" s="3" t="s">
        <v>3</v>
      </c>
      <c r="AA1" s="70" t="s">
        <v>77</v>
      </c>
      <c r="AB1" s="78" t="s">
        <v>116</v>
      </c>
      <c r="AC1" s="92" t="s">
        <v>117</v>
      </c>
      <c r="AD1" s="92"/>
      <c r="AE1" s="81"/>
      <c r="AF1" s="81"/>
      <c r="AG1" s="79"/>
      <c r="AH1" s="79"/>
      <c r="AI1" s="59"/>
      <c r="AJ1" s="58" t="str">
        <f>$B4</f>
        <v>Drop_06264</v>
      </c>
      <c r="AK1" s="3" t="s">
        <v>2</v>
      </c>
      <c r="AL1" s="3" t="s">
        <v>3</v>
      </c>
      <c r="AM1" s="70" t="s">
        <v>77</v>
      </c>
      <c r="AN1" s="78" t="s">
        <v>116</v>
      </c>
      <c r="AO1" s="92" t="s">
        <v>117</v>
      </c>
      <c r="AP1" s="92"/>
      <c r="AQ1" s="78"/>
      <c r="AR1" s="78"/>
      <c r="AS1" s="79"/>
      <c r="AT1" s="79"/>
      <c r="AU1" s="59"/>
      <c r="AV1" s="58" t="str">
        <f>$B5</f>
        <v>Drop_06278</v>
      </c>
      <c r="AW1" s="3" t="s">
        <v>2</v>
      </c>
      <c r="AX1" s="3" t="s">
        <v>3</v>
      </c>
      <c r="AY1" s="70" t="s">
        <v>77</v>
      </c>
      <c r="AZ1" s="78" t="s">
        <v>116</v>
      </c>
      <c r="BA1" s="92" t="s">
        <v>117</v>
      </c>
      <c r="BB1" s="92"/>
      <c r="BC1" s="78"/>
      <c r="BD1" s="78"/>
      <c r="BE1" s="79"/>
      <c r="BF1" s="79"/>
      <c r="BG1" s="59"/>
      <c r="BH1" s="58" t="str">
        <f>$B6</f>
        <v>Drop_06281</v>
      </c>
      <c r="BI1" s="3" t="s">
        <v>2</v>
      </c>
      <c r="BJ1" s="3" t="s">
        <v>3</v>
      </c>
      <c r="BK1" s="70" t="s">
        <v>77</v>
      </c>
      <c r="BL1" s="78" t="s">
        <v>116</v>
      </c>
      <c r="BM1" s="92" t="s">
        <v>117</v>
      </c>
      <c r="BN1" s="92"/>
      <c r="BO1" s="78"/>
      <c r="BP1" s="78"/>
      <c r="BQ1" s="79"/>
      <c r="BR1" s="79"/>
      <c r="BS1" s="59"/>
      <c r="BT1" s="58" t="str">
        <f>$B7</f>
        <v>Drop_06282</v>
      </c>
      <c r="BU1" s="3" t="s">
        <v>2</v>
      </c>
      <c r="BV1" s="3" t="s">
        <v>3</v>
      </c>
      <c r="BW1" s="70" t="s">
        <v>77</v>
      </c>
      <c r="BX1" s="78" t="s">
        <v>116</v>
      </c>
      <c r="BY1" s="92" t="s">
        <v>117</v>
      </c>
      <c r="BZ1" s="92"/>
      <c r="CA1" s="78"/>
      <c r="CB1" s="78"/>
      <c r="CC1" s="79"/>
      <c r="CD1" s="79"/>
      <c r="CE1" s="59"/>
      <c r="CF1" s="58" t="str">
        <f>$B8</f>
        <v>Drop_06284</v>
      </c>
      <c r="CG1" s="3" t="s">
        <v>2</v>
      </c>
      <c r="CH1" s="3" t="s">
        <v>3</v>
      </c>
      <c r="CI1" s="70" t="s">
        <v>77</v>
      </c>
      <c r="CJ1" s="78" t="s">
        <v>116</v>
      </c>
      <c r="CK1" s="92" t="s">
        <v>117</v>
      </c>
      <c r="CL1" s="92"/>
      <c r="CM1" s="78"/>
      <c r="CN1" s="78"/>
      <c r="CO1" s="79"/>
      <c r="CP1" s="79"/>
      <c r="CQ1" s="59"/>
      <c r="CR1" s="79" t="str">
        <f>$B9</f>
        <v>Drop_06285</v>
      </c>
      <c r="CS1" s="78" t="s">
        <v>2</v>
      </c>
      <c r="CT1" s="78" t="s">
        <v>3</v>
      </c>
      <c r="CU1" s="78" t="s">
        <v>77</v>
      </c>
      <c r="CV1" s="78" t="s">
        <v>116</v>
      </c>
      <c r="CW1" s="92" t="s">
        <v>117</v>
      </c>
      <c r="CX1" s="92"/>
      <c r="CY1" s="78"/>
      <c r="CZ1" s="78"/>
      <c r="DA1" s="79"/>
      <c r="DB1" s="79"/>
      <c r="DC1" s="59"/>
      <c r="DD1" s="79" t="str">
        <f>$B10</f>
        <v>Drop_06286</v>
      </c>
      <c r="DE1" s="78" t="s">
        <v>2</v>
      </c>
      <c r="DF1" s="78" t="s">
        <v>3</v>
      </c>
      <c r="DG1" s="78" t="s">
        <v>77</v>
      </c>
      <c r="DH1" s="78" t="s">
        <v>116</v>
      </c>
      <c r="DI1" s="92" t="s">
        <v>117</v>
      </c>
      <c r="DJ1" s="92"/>
      <c r="DK1" s="78"/>
      <c r="DL1" s="78"/>
      <c r="DM1" s="79"/>
      <c r="DN1" s="79"/>
      <c r="DO1" s="59"/>
      <c r="DP1" s="79" t="str">
        <f>$B11</f>
        <v>Drop_06333</v>
      </c>
      <c r="DQ1" s="78" t="s">
        <v>2</v>
      </c>
      <c r="DR1" s="78" t="s">
        <v>3</v>
      </c>
      <c r="DS1" s="78" t="s">
        <v>77</v>
      </c>
      <c r="DT1" s="78" t="s">
        <v>116</v>
      </c>
      <c r="DU1" s="92" t="s">
        <v>117</v>
      </c>
      <c r="DV1" s="92"/>
      <c r="DW1" s="78"/>
      <c r="DX1" s="78"/>
      <c r="DY1" s="79"/>
      <c r="DZ1" s="79"/>
      <c r="EA1" s="59"/>
      <c r="EB1" s="58" t="str">
        <f>$B12</f>
        <v>Drop_06334</v>
      </c>
      <c r="EC1" s="3" t="s">
        <v>2</v>
      </c>
      <c r="ED1" s="3" t="s">
        <v>3</v>
      </c>
      <c r="EE1" s="70" t="s">
        <v>77</v>
      </c>
      <c r="EF1" s="78" t="s">
        <v>116</v>
      </c>
      <c r="EG1" s="92" t="s">
        <v>117</v>
      </c>
      <c r="EH1" s="92"/>
      <c r="EI1" s="78"/>
      <c r="EJ1" s="78"/>
      <c r="EK1" s="79"/>
      <c r="EL1" s="79"/>
      <c r="EM1" s="59"/>
      <c r="EN1" s="58" t="str">
        <f>$B13</f>
        <v>Drop_06335</v>
      </c>
      <c r="EO1" s="3" t="s">
        <v>2</v>
      </c>
      <c r="EP1" s="3" t="s">
        <v>3</v>
      </c>
      <c r="EQ1" s="70" t="s">
        <v>77</v>
      </c>
      <c r="ER1" s="78" t="s">
        <v>116</v>
      </c>
      <c r="ES1" s="92" t="s">
        <v>117</v>
      </c>
      <c r="ET1" s="92"/>
      <c r="EU1" s="78"/>
      <c r="EV1" s="78"/>
      <c r="EW1" s="79"/>
      <c r="EX1" s="79"/>
      <c r="EY1" s="59"/>
      <c r="EZ1" s="58" t="str">
        <f>$B14</f>
        <v>Drop_06283</v>
      </c>
      <c r="FA1" s="3" t="s">
        <v>2</v>
      </c>
      <c r="FB1" s="3" t="s">
        <v>3</v>
      </c>
      <c r="FC1" s="70" t="s">
        <v>77</v>
      </c>
      <c r="FD1" s="78" t="s">
        <v>116</v>
      </c>
      <c r="FE1" s="92" t="s">
        <v>117</v>
      </c>
      <c r="FF1" s="92"/>
      <c r="FG1" s="78"/>
      <c r="FH1" s="78"/>
      <c r="FI1" s="79"/>
      <c r="FJ1" s="79"/>
      <c r="FK1" s="59"/>
      <c r="FL1" s="58" t="str">
        <f>$B15</f>
        <v>Drop_06287</v>
      </c>
      <c r="FM1" s="3" t="s">
        <v>2</v>
      </c>
      <c r="FN1" s="3" t="s">
        <v>3</v>
      </c>
      <c r="FO1" s="70" t="s">
        <v>77</v>
      </c>
      <c r="FP1" s="78" t="s">
        <v>116</v>
      </c>
      <c r="FQ1" s="92" t="s">
        <v>117</v>
      </c>
      <c r="FR1" s="92"/>
      <c r="FS1" s="78"/>
      <c r="FT1" s="79"/>
      <c r="FU1" s="79"/>
      <c r="FV1" s="59"/>
      <c r="FW1" s="58" t="str">
        <f>$B16</f>
        <v>Drop_06288</v>
      </c>
      <c r="FX1" s="3" t="s">
        <v>2</v>
      </c>
      <c r="FY1" s="3" t="s">
        <v>3</v>
      </c>
      <c r="FZ1" s="70" t="s">
        <v>77</v>
      </c>
      <c r="GA1" s="78" t="s">
        <v>116</v>
      </c>
      <c r="GB1" s="92" t="s">
        <v>117</v>
      </c>
      <c r="GC1" s="92"/>
      <c r="GD1" s="79"/>
      <c r="GE1" s="79"/>
      <c r="GF1" s="59"/>
      <c r="GG1" s="58" t="str">
        <f>$B17</f>
        <v>Drop_06290</v>
      </c>
      <c r="GH1" s="3" t="s">
        <v>2</v>
      </c>
      <c r="GI1" s="3" t="s">
        <v>3</v>
      </c>
      <c r="GJ1" s="70" t="s">
        <v>77</v>
      </c>
      <c r="GK1" s="78" t="s">
        <v>116</v>
      </c>
      <c r="GL1" s="92" t="s">
        <v>117</v>
      </c>
      <c r="GM1" s="92"/>
      <c r="GN1" s="79"/>
      <c r="GO1" s="79"/>
      <c r="GP1" s="59"/>
      <c r="GQ1" s="58" t="str">
        <f>$B18</f>
        <v>Drop_06291</v>
      </c>
      <c r="GR1" s="3" t="s">
        <v>2</v>
      </c>
      <c r="GS1" s="3" t="s">
        <v>3</v>
      </c>
      <c r="GT1" s="70" t="s">
        <v>77</v>
      </c>
      <c r="GU1" s="78" t="s">
        <v>116</v>
      </c>
      <c r="GV1" s="92" t="s">
        <v>117</v>
      </c>
      <c r="GW1" s="92"/>
      <c r="GX1" s="79"/>
      <c r="GY1" s="79"/>
      <c r="GZ1" s="80"/>
      <c r="HA1" s="58" t="str">
        <f>$B19</f>
        <v>Drop_06292</v>
      </c>
      <c r="HB1" s="3" t="s">
        <v>2</v>
      </c>
      <c r="HC1" s="3" t="s">
        <v>3</v>
      </c>
      <c r="HD1" s="70" t="s">
        <v>77</v>
      </c>
      <c r="HE1" s="78" t="s">
        <v>116</v>
      </c>
      <c r="HF1" s="92" t="s">
        <v>117</v>
      </c>
      <c r="HG1" s="92"/>
      <c r="HH1" s="79"/>
      <c r="HI1" s="79"/>
      <c r="HJ1" s="59"/>
    </row>
    <row r="2" spans="1:228" s="55" customFormat="1" ht="20.25" x14ac:dyDescent="0.3">
      <c r="A2" s="85">
        <v>1</v>
      </c>
      <c r="B2" s="86" t="s">
        <v>9</v>
      </c>
      <c r="C2" s="87" t="s">
        <v>33</v>
      </c>
      <c r="D2" s="77">
        <v>100</v>
      </c>
      <c r="E2" s="4">
        <v>1207.0999999999999</v>
      </c>
      <c r="F2" s="90">
        <v>6</v>
      </c>
      <c r="G2" s="88">
        <v>1.2170000000000001</v>
      </c>
      <c r="H2" s="90">
        <v>261.30473429340645</v>
      </c>
      <c r="I2" s="99">
        <v>1</v>
      </c>
      <c r="J2" s="99">
        <v>1</v>
      </c>
      <c r="K2" s="60"/>
      <c r="L2" s="54" t="str">
        <f>$C2</f>
        <v>2mL 1.19deg</v>
      </c>
      <c r="M2" s="50">
        <v>100</v>
      </c>
      <c r="N2" s="4">
        <v>1207.0999999999999</v>
      </c>
      <c r="O2" s="71">
        <f>$F2</f>
        <v>6</v>
      </c>
      <c r="P2" s="71">
        <f>O2</f>
        <v>6</v>
      </c>
      <c r="Q2" s="19">
        <f>((3*2000)/(4*PI()))^(1/3)</f>
        <v>7.815926417967721</v>
      </c>
      <c r="R2" s="19"/>
      <c r="S2" s="71"/>
      <c r="T2" s="71"/>
      <c r="U2" s="54"/>
      <c r="V2" s="54"/>
      <c r="W2" s="62"/>
      <c r="X2" s="54" t="str">
        <f>$C3</f>
        <v>3mL 1.19deg</v>
      </c>
      <c r="Y2" s="50">
        <v>100</v>
      </c>
      <c r="Z2" s="4">
        <v>1069.0999999999999</v>
      </c>
      <c r="AA2" s="71">
        <f>$F3</f>
        <v>7</v>
      </c>
      <c r="AB2" s="71">
        <f>AA2</f>
        <v>7</v>
      </c>
      <c r="AC2" s="19">
        <f>((3*3000)/(4*PI()))^(1/3)</f>
        <v>8.9470022893964956</v>
      </c>
      <c r="AD2" s="19"/>
      <c r="AE2" s="71"/>
      <c r="AF2" s="71"/>
      <c r="AG2" s="54"/>
      <c r="AH2" s="54"/>
      <c r="AI2" s="62"/>
      <c r="AJ2" s="54" t="str">
        <f>$C4</f>
        <v>4mL 1.19deg</v>
      </c>
      <c r="AK2" s="50">
        <v>100</v>
      </c>
      <c r="AL2" s="4">
        <v>1214.4000000000001</v>
      </c>
      <c r="AM2" s="71">
        <f>$F4</f>
        <v>17</v>
      </c>
      <c r="AN2" s="71">
        <f>AM2</f>
        <v>17</v>
      </c>
      <c r="AO2" s="19">
        <f>((3*4000)/(4*PI()))^(1/3)</f>
        <v>9.8474502184269639</v>
      </c>
      <c r="AP2" s="19"/>
      <c r="AQ2" s="71"/>
      <c r="AR2" s="71"/>
      <c r="AS2" s="54"/>
      <c r="AT2" s="54"/>
      <c r="AU2" s="62"/>
      <c r="AV2" s="54" t="str">
        <f>$C5</f>
        <v>2mL 7.66deg</v>
      </c>
      <c r="AW2" s="50">
        <v>100</v>
      </c>
      <c r="AX2" s="4">
        <v>1046</v>
      </c>
      <c r="AY2" s="71">
        <f>$F5</f>
        <v>9</v>
      </c>
      <c r="AZ2" s="71">
        <f>AY2</f>
        <v>9</v>
      </c>
      <c r="BA2" s="19">
        <f>((3*2000)/(4*PI()))^(1/3)</f>
        <v>7.815926417967721</v>
      </c>
      <c r="BB2" s="19"/>
      <c r="BC2" s="71"/>
      <c r="BD2" s="71"/>
      <c r="BE2" s="54"/>
      <c r="BF2" s="54"/>
      <c r="BG2" s="62"/>
      <c r="BH2" s="54" t="str">
        <f>$C6</f>
        <v>3mL 7.66deg</v>
      </c>
      <c r="BI2" s="50">
        <v>100</v>
      </c>
      <c r="BJ2" s="50">
        <v>1029.3</v>
      </c>
      <c r="BK2" s="71">
        <f>$F6</f>
        <v>9</v>
      </c>
      <c r="BL2" s="71">
        <f>BK2</f>
        <v>9</v>
      </c>
      <c r="BM2" s="19">
        <f>((3*3000)/(4*PI()))^(1/3)</f>
        <v>8.9470022893964956</v>
      </c>
      <c r="BN2" s="19"/>
      <c r="BO2" s="71"/>
      <c r="BP2" s="71"/>
      <c r="BQ2" s="54"/>
      <c r="BR2" s="54"/>
      <c r="BS2" s="62"/>
      <c r="BT2" s="54" t="str">
        <f>$C7</f>
        <v>4mL 7.66deg</v>
      </c>
      <c r="BU2" s="50">
        <v>100</v>
      </c>
      <c r="BV2" s="50">
        <v>1051.3</v>
      </c>
      <c r="BW2" s="71">
        <f>$F7</f>
        <v>13</v>
      </c>
      <c r="BX2" s="71">
        <f>BW2</f>
        <v>13</v>
      </c>
      <c r="BY2" s="19">
        <f>((3*4000)/(4*PI()))^(1/3)</f>
        <v>9.8474502184269639</v>
      </c>
      <c r="BZ2" s="19"/>
      <c r="CA2" s="71"/>
      <c r="CB2" s="71"/>
      <c r="CC2" s="54"/>
      <c r="CD2" s="54"/>
      <c r="CE2" s="62"/>
      <c r="CF2" s="54" t="str">
        <f>$C8</f>
        <v>2mL 3.99deg</v>
      </c>
      <c r="CG2" s="50">
        <v>100</v>
      </c>
      <c r="CH2" s="50">
        <v>1049</v>
      </c>
      <c r="CI2" s="71">
        <f>$F8</f>
        <v>6</v>
      </c>
      <c r="CJ2" s="71">
        <f>CI2</f>
        <v>6</v>
      </c>
      <c r="CK2" s="19">
        <f>((3*2000)/(4*PI()))^(1/3)</f>
        <v>7.815926417967721</v>
      </c>
      <c r="CL2" s="19"/>
      <c r="CM2" s="71"/>
      <c r="CN2" s="71"/>
      <c r="CO2" s="54"/>
      <c r="CP2" s="54"/>
      <c r="CQ2" s="62"/>
      <c r="CR2" s="54" t="str">
        <f>$C9</f>
        <v>3mL 3.99deg</v>
      </c>
      <c r="CS2" s="50">
        <v>100</v>
      </c>
      <c r="CT2" s="4">
        <v>1146</v>
      </c>
      <c r="CU2" s="71">
        <f>$F9</f>
        <v>6</v>
      </c>
      <c r="CV2" s="71">
        <f>CU2</f>
        <v>6</v>
      </c>
      <c r="CW2" s="19">
        <f>((3*3000)/(4*PI()))^(1/3)</f>
        <v>8.9470022893964956</v>
      </c>
      <c r="CX2" s="19"/>
      <c r="CY2" s="71"/>
      <c r="CZ2" s="71"/>
      <c r="DA2" s="54"/>
      <c r="DB2" s="54"/>
      <c r="DC2" s="62"/>
      <c r="DD2" s="54" t="str">
        <f>$C10</f>
        <v>4mL 3.99deg</v>
      </c>
      <c r="DE2" s="50">
        <v>100</v>
      </c>
      <c r="DF2" s="4">
        <v>1123.0999999999999</v>
      </c>
      <c r="DG2" s="71">
        <f>$F10</f>
        <v>6</v>
      </c>
      <c r="DH2" s="71">
        <f>DG2</f>
        <v>6</v>
      </c>
      <c r="DI2" s="19">
        <f>((3*4000)/(4*PI()))^(1/3)</f>
        <v>9.8474502184269639</v>
      </c>
      <c r="DJ2" s="19"/>
      <c r="DK2" s="71"/>
      <c r="DL2" s="71"/>
      <c r="DM2" s="54"/>
      <c r="DN2" s="54"/>
      <c r="DO2" s="62"/>
      <c r="DP2" s="54" t="str">
        <f>$C11</f>
        <v>2mL 4.00deg</v>
      </c>
      <c r="DQ2" s="50">
        <v>100</v>
      </c>
      <c r="DR2" s="4">
        <v>801.4</v>
      </c>
      <c r="DS2" s="71">
        <f>$F11</f>
        <v>5</v>
      </c>
      <c r="DT2" s="71">
        <f>DS2</f>
        <v>5</v>
      </c>
      <c r="DU2" s="19">
        <f>((3*2000)/(4*PI()))^(1/3)</f>
        <v>7.815926417967721</v>
      </c>
      <c r="DV2" s="19"/>
      <c r="DW2" s="71"/>
      <c r="DX2" s="71"/>
      <c r="DY2" s="54"/>
      <c r="DZ2" s="54"/>
      <c r="EA2" s="62"/>
      <c r="EB2" s="54" t="str">
        <f>$C12</f>
        <v>2mL 4.00deg</v>
      </c>
      <c r="EC2" s="50">
        <v>100</v>
      </c>
      <c r="ED2" s="4">
        <v>804.39</v>
      </c>
      <c r="EE2" s="71">
        <f>$F12</f>
        <v>7</v>
      </c>
      <c r="EF2" s="71">
        <f>EE2</f>
        <v>7</v>
      </c>
      <c r="EG2" s="19">
        <f>((3*2000)/(4*PI()))^(1/3)</f>
        <v>7.815926417967721</v>
      </c>
      <c r="EH2" s="19"/>
      <c r="EI2" s="71"/>
      <c r="EJ2" s="71"/>
      <c r="EK2" s="54"/>
      <c r="EL2" s="54"/>
      <c r="EM2" s="62"/>
      <c r="EN2" s="54" t="str">
        <f>$C13</f>
        <v>2mL 4.00deg</v>
      </c>
      <c r="EO2" s="50">
        <v>100</v>
      </c>
      <c r="EP2" s="4">
        <v>802.48</v>
      </c>
      <c r="EQ2" s="71">
        <f>$F13</f>
        <v>6</v>
      </c>
      <c r="ER2" s="71">
        <f>EQ2</f>
        <v>6</v>
      </c>
      <c r="ES2" s="19">
        <f>((3*2000)/(4*PI()))^(1/3)</f>
        <v>7.815926417967721</v>
      </c>
      <c r="ET2" s="19"/>
      <c r="EU2" s="71"/>
      <c r="EV2" s="71"/>
      <c r="EW2" s="54"/>
      <c r="EX2" s="54"/>
      <c r="EY2" s="62"/>
      <c r="EZ2" s="54" t="str">
        <f>$C14</f>
        <v>6mL 7.66deg</v>
      </c>
      <c r="FA2" s="52">
        <v>110</v>
      </c>
      <c r="FB2" s="52">
        <v>1163.7</v>
      </c>
      <c r="FC2" s="71">
        <f>$F14</f>
        <v>7</v>
      </c>
      <c r="FD2" s="71">
        <f>FC2</f>
        <v>7</v>
      </c>
      <c r="FE2" s="19">
        <f>((3*6000)/(4*PI()))^(1/3)</f>
        <v>11.272516517868263</v>
      </c>
      <c r="FF2" s="19"/>
      <c r="FG2" s="71"/>
      <c r="FH2" s="71"/>
      <c r="FI2" s="54"/>
      <c r="FJ2" s="54"/>
      <c r="FK2" s="62"/>
      <c r="FL2" s="54" t="str">
        <f>$C15</f>
        <v>6mL 3.99deg</v>
      </c>
      <c r="FM2" s="52">
        <v>110</v>
      </c>
      <c r="FN2" s="52">
        <v>1274.0999999999999</v>
      </c>
      <c r="FO2" s="71">
        <f>$F15</f>
        <v>4</v>
      </c>
      <c r="FP2" s="71">
        <f>FO2</f>
        <v>4</v>
      </c>
      <c r="FQ2" s="19">
        <f>((3*6000)/(4*PI()))^(1/3)</f>
        <v>11.272516517868263</v>
      </c>
      <c r="FR2" s="19"/>
      <c r="FS2" s="71"/>
      <c r="FT2" s="54"/>
      <c r="FU2" s="54"/>
      <c r="FV2" s="62"/>
      <c r="FW2" s="54" t="str">
        <f>$C16</f>
        <v>2mL 3.14deg</v>
      </c>
      <c r="FX2" s="52">
        <v>110</v>
      </c>
      <c r="FY2" s="52">
        <v>1145.3</v>
      </c>
      <c r="FZ2" s="71">
        <f>$F16</f>
        <v>4</v>
      </c>
      <c r="GA2" s="71">
        <f>FZ2</f>
        <v>4</v>
      </c>
      <c r="GB2" s="19">
        <f>((3*2000)/(4*PI()))^(1/3)</f>
        <v>7.815926417967721</v>
      </c>
      <c r="GC2" s="19"/>
      <c r="GD2" s="54"/>
      <c r="GE2" s="54"/>
      <c r="GF2" s="62"/>
      <c r="GG2" s="54" t="str">
        <f>$C17</f>
        <v>3mL 3.14deg</v>
      </c>
      <c r="GH2" s="52">
        <v>110</v>
      </c>
      <c r="GI2" s="52">
        <v>1252.8</v>
      </c>
      <c r="GJ2" s="71">
        <f>$F17</f>
        <v>4</v>
      </c>
      <c r="GK2" s="71">
        <f>GJ2</f>
        <v>4</v>
      </c>
      <c r="GL2" s="19">
        <f>((3*3000)/(4*PI()))^(1/3)</f>
        <v>8.9470022893964956</v>
      </c>
      <c r="GM2" s="19"/>
      <c r="GN2" s="54"/>
      <c r="GO2" s="54"/>
      <c r="GP2" s="62"/>
      <c r="GQ2" s="54" t="str">
        <f>$C18</f>
        <v>4mL 3.14deg</v>
      </c>
      <c r="GR2" s="52">
        <v>110</v>
      </c>
      <c r="GS2" s="52">
        <v>1124.7</v>
      </c>
      <c r="GT2" s="71">
        <f>$F18</f>
        <v>4</v>
      </c>
      <c r="GU2" s="71">
        <f>GT2</f>
        <v>4</v>
      </c>
      <c r="GV2" s="19">
        <f>((3*4000)/(4*PI()))^(1/3)</f>
        <v>9.8474502184269639</v>
      </c>
      <c r="GW2" s="19"/>
      <c r="GX2" s="54"/>
      <c r="GY2" s="54"/>
      <c r="GZ2" s="62"/>
      <c r="HA2" s="54" t="str">
        <f>$C19</f>
        <v>6mL 3.14deg</v>
      </c>
      <c r="HB2" s="52">
        <v>110</v>
      </c>
      <c r="HC2" s="52">
        <v>1298.8</v>
      </c>
      <c r="HD2" s="71">
        <f>$F19</f>
        <v>4</v>
      </c>
      <c r="HE2" s="71">
        <f>HD2</f>
        <v>4</v>
      </c>
      <c r="HF2" s="19">
        <f>((3*6000)/(4*PI()))^(1/3)</f>
        <v>11.272516517868263</v>
      </c>
      <c r="HG2" s="19"/>
      <c r="HH2" s="54"/>
      <c r="HI2" s="54"/>
      <c r="HJ2" s="62"/>
      <c r="HK2" s="54"/>
      <c r="HL2" s="54"/>
      <c r="HM2" s="54"/>
      <c r="HN2" s="54"/>
      <c r="HO2" s="54"/>
      <c r="HP2" s="54"/>
      <c r="HQ2" s="54"/>
      <c r="HR2" s="54"/>
      <c r="HS2" s="54"/>
      <c r="HT2" s="54"/>
    </row>
    <row r="3" spans="1:228" x14ac:dyDescent="0.25">
      <c r="A3" s="87">
        <v>2</v>
      </c>
      <c r="B3" s="87" t="s">
        <v>10</v>
      </c>
      <c r="C3" s="87" t="s">
        <v>34</v>
      </c>
      <c r="D3" s="77">
        <v>100</v>
      </c>
      <c r="E3" s="4">
        <v>1069.0999999999999</v>
      </c>
      <c r="F3" s="90">
        <v>7</v>
      </c>
      <c r="G3" s="90">
        <v>1.2050000000000001</v>
      </c>
      <c r="H3" s="90">
        <v>284.63035975243389</v>
      </c>
      <c r="I3" s="99">
        <v>1</v>
      </c>
      <c r="J3" s="99">
        <v>1</v>
      </c>
      <c r="L3" s="31" t="s">
        <v>110</v>
      </c>
      <c r="M3" s="82" t="s">
        <v>111</v>
      </c>
      <c r="N3" s="31" t="s">
        <v>109</v>
      </c>
      <c r="O3" s="31" t="s">
        <v>72</v>
      </c>
      <c r="P3" s="31" t="s">
        <v>74</v>
      </c>
      <c r="Q3" s="31"/>
      <c r="R3" s="31"/>
      <c r="S3" s="31"/>
      <c r="T3" s="31"/>
      <c r="U3" s="31"/>
      <c r="V3" s="31"/>
      <c r="W3" s="63"/>
      <c r="X3" s="31" t="s">
        <v>110</v>
      </c>
      <c r="Y3" s="82" t="s">
        <v>111</v>
      </c>
      <c r="Z3" s="31" t="s">
        <v>109</v>
      </c>
      <c r="AA3" s="31" t="s">
        <v>72</v>
      </c>
      <c r="AB3" s="31" t="s">
        <v>74</v>
      </c>
      <c r="AC3" s="31"/>
      <c r="AD3" s="31"/>
      <c r="AE3" s="31"/>
      <c r="AF3" s="31"/>
      <c r="AG3" s="31"/>
      <c r="AH3" s="31"/>
      <c r="AI3" s="63"/>
      <c r="AJ3" s="31" t="s">
        <v>110</v>
      </c>
      <c r="AK3" s="82" t="s">
        <v>111</v>
      </c>
      <c r="AL3" s="31" t="s">
        <v>109</v>
      </c>
      <c r="AM3" s="31" t="s">
        <v>72</v>
      </c>
      <c r="AN3" s="31" t="s">
        <v>74</v>
      </c>
      <c r="AO3" s="31"/>
      <c r="AP3" s="31"/>
      <c r="AQ3" s="31"/>
      <c r="AR3" s="31"/>
      <c r="AS3" s="31"/>
      <c r="AT3" s="31"/>
      <c r="AU3" s="63"/>
      <c r="AV3" s="31" t="s">
        <v>110</v>
      </c>
      <c r="AW3" s="82" t="s">
        <v>111</v>
      </c>
      <c r="AX3" s="31" t="s">
        <v>109</v>
      </c>
      <c r="AY3" s="31" t="s">
        <v>72</v>
      </c>
      <c r="AZ3" s="31" t="s">
        <v>74</v>
      </c>
      <c r="BA3" s="31"/>
      <c r="BB3" s="31"/>
      <c r="BC3" s="31"/>
      <c r="BD3" s="31"/>
      <c r="BE3" s="31"/>
      <c r="BF3" s="31"/>
      <c r="BG3" s="63"/>
      <c r="BH3" s="31" t="s">
        <v>110</v>
      </c>
      <c r="BI3" s="82" t="s">
        <v>111</v>
      </c>
      <c r="BJ3" s="31" t="s">
        <v>109</v>
      </c>
      <c r="BK3" s="31" t="s">
        <v>72</v>
      </c>
      <c r="BL3" s="31" t="s">
        <v>74</v>
      </c>
      <c r="BM3" s="31"/>
      <c r="BN3" s="31"/>
      <c r="BO3" s="31"/>
      <c r="BP3" s="31"/>
      <c r="BQ3" s="31"/>
      <c r="BR3" s="31"/>
      <c r="BS3" s="63"/>
      <c r="BT3" s="31" t="s">
        <v>110</v>
      </c>
      <c r="BU3" s="82" t="s">
        <v>111</v>
      </c>
      <c r="BV3" s="31" t="s">
        <v>109</v>
      </c>
      <c r="BW3" s="31" t="s">
        <v>72</v>
      </c>
      <c r="BX3" s="31" t="s">
        <v>74</v>
      </c>
      <c r="BY3" s="31"/>
      <c r="BZ3" s="31"/>
      <c r="CA3" s="31"/>
      <c r="CB3" s="31"/>
      <c r="CC3" s="31"/>
      <c r="CD3" s="31"/>
      <c r="CE3" s="63"/>
      <c r="CF3" s="31" t="s">
        <v>110</v>
      </c>
      <c r="CG3" s="82" t="s">
        <v>111</v>
      </c>
      <c r="CH3" s="31" t="s">
        <v>109</v>
      </c>
      <c r="CI3" s="31" t="s">
        <v>72</v>
      </c>
      <c r="CJ3" s="31" t="s">
        <v>74</v>
      </c>
      <c r="CK3" s="31"/>
      <c r="CL3" s="31"/>
      <c r="CM3" s="31"/>
      <c r="CN3" s="31"/>
      <c r="CO3" s="31"/>
      <c r="CP3" s="31"/>
      <c r="CQ3" s="63"/>
      <c r="CR3" s="31" t="s">
        <v>110</v>
      </c>
      <c r="CS3" s="82" t="s">
        <v>111</v>
      </c>
      <c r="CT3" s="31" t="s">
        <v>109</v>
      </c>
      <c r="CU3" s="31" t="s">
        <v>72</v>
      </c>
      <c r="CV3" s="31" t="s">
        <v>74</v>
      </c>
      <c r="CW3" s="31"/>
      <c r="CX3" s="31"/>
      <c r="CY3" s="31"/>
      <c r="CZ3" s="31"/>
      <c r="DA3" s="31"/>
      <c r="DB3" s="31"/>
      <c r="DC3" s="63"/>
      <c r="DD3" s="31" t="s">
        <v>110</v>
      </c>
      <c r="DE3" s="82" t="s">
        <v>111</v>
      </c>
      <c r="DF3" s="31" t="s">
        <v>109</v>
      </c>
      <c r="DG3" s="31" t="s">
        <v>72</v>
      </c>
      <c r="DH3" s="31" t="s">
        <v>74</v>
      </c>
      <c r="DI3" s="31"/>
      <c r="DJ3" s="31"/>
      <c r="DK3" s="31"/>
      <c r="DL3" s="31"/>
      <c r="DM3" s="31"/>
      <c r="DN3" s="31"/>
      <c r="DO3" s="63"/>
      <c r="DP3" s="31" t="s">
        <v>110</v>
      </c>
      <c r="DQ3" s="82" t="s">
        <v>111</v>
      </c>
      <c r="DR3" s="31" t="s">
        <v>109</v>
      </c>
      <c r="DS3" s="31" t="s">
        <v>72</v>
      </c>
      <c r="DT3" s="31" t="s">
        <v>74</v>
      </c>
      <c r="DU3" s="31"/>
      <c r="DV3" s="31"/>
      <c r="DW3" s="31"/>
      <c r="DX3" s="31"/>
      <c r="DY3" s="31"/>
      <c r="DZ3" s="31"/>
      <c r="EA3" s="63"/>
      <c r="EB3" s="31" t="s">
        <v>110</v>
      </c>
      <c r="EC3" s="82" t="s">
        <v>111</v>
      </c>
      <c r="ED3" s="31" t="s">
        <v>109</v>
      </c>
      <c r="EE3" s="31" t="s">
        <v>72</v>
      </c>
      <c r="EF3" s="31" t="s">
        <v>74</v>
      </c>
      <c r="EG3" s="31"/>
      <c r="EH3" s="31"/>
      <c r="EI3" s="31"/>
      <c r="EJ3" s="31"/>
      <c r="EK3" s="31"/>
      <c r="EL3" s="31"/>
      <c r="EM3" s="63"/>
      <c r="EN3" s="31" t="s">
        <v>110</v>
      </c>
      <c r="EO3" s="82" t="s">
        <v>111</v>
      </c>
      <c r="EP3" s="31" t="s">
        <v>109</v>
      </c>
      <c r="EQ3" s="31" t="s">
        <v>72</v>
      </c>
      <c r="ER3" s="31" t="s">
        <v>74</v>
      </c>
      <c r="ES3" s="31"/>
      <c r="ET3" s="31"/>
      <c r="EU3" s="31"/>
      <c r="EV3" s="31"/>
      <c r="EW3" s="31"/>
      <c r="EX3" s="31"/>
      <c r="EY3" s="63"/>
      <c r="EZ3" s="31" t="s">
        <v>110</v>
      </c>
      <c r="FA3" s="82" t="s">
        <v>111</v>
      </c>
      <c r="FB3" s="31" t="s">
        <v>109</v>
      </c>
      <c r="FC3" s="31" t="s">
        <v>72</v>
      </c>
      <c r="FD3" s="31" t="s">
        <v>74</v>
      </c>
      <c r="FE3" s="31"/>
      <c r="FF3" s="31"/>
      <c r="FG3" s="31"/>
      <c r="FH3" s="31"/>
      <c r="FI3" s="31"/>
      <c r="FJ3" s="31"/>
      <c r="FK3" s="63"/>
      <c r="FL3" s="31" t="s">
        <v>110</v>
      </c>
      <c r="FM3" s="82" t="s">
        <v>111</v>
      </c>
      <c r="FN3" s="31" t="s">
        <v>109</v>
      </c>
      <c r="FO3" s="31" t="s">
        <v>72</v>
      </c>
      <c r="FP3" s="31" t="s">
        <v>74</v>
      </c>
      <c r="FQ3" s="31"/>
      <c r="FR3" s="31"/>
      <c r="FS3" s="31"/>
      <c r="FT3" s="31"/>
      <c r="FU3" s="31"/>
      <c r="FV3" s="63"/>
      <c r="FW3" s="31" t="s">
        <v>110</v>
      </c>
      <c r="FX3" s="82" t="s">
        <v>111</v>
      </c>
      <c r="FY3" s="31" t="s">
        <v>109</v>
      </c>
      <c r="FZ3" s="31" t="s">
        <v>72</v>
      </c>
      <c r="GA3" s="31" t="s">
        <v>74</v>
      </c>
      <c r="GB3" s="31"/>
      <c r="GC3" s="31"/>
      <c r="GD3" s="31"/>
      <c r="GE3" s="31"/>
      <c r="GF3" s="63"/>
      <c r="GG3" s="31" t="s">
        <v>110</v>
      </c>
      <c r="GH3" s="82" t="s">
        <v>111</v>
      </c>
      <c r="GI3" s="31" t="s">
        <v>109</v>
      </c>
      <c r="GJ3" s="31" t="s">
        <v>72</v>
      </c>
      <c r="GK3" s="31" t="s">
        <v>74</v>
      </c>
      <c r="GL3" s="31"/>
      <c r="GM3" s="31"/>
      <c r="GN3" s="31"/>
      <c r="GO3" s="31"/>
      <c r="GP3" s="63"/>
      <c r="GQ3" s="31" t="s">
        <v>110</v>
      </c>
      <c r="GR3" s="82" t="s">
        <v>111</v>
      </c>
      <c r="GS3" s="31" t="s">
        <v>109</v>
      </c>
      <c r="GT3" s="31" t="s">
        <v>72</v>
      </c>
      <c r="GU3" s="31" t="s">
        <v>74</v>
      </c>
      <c r="GV3" s="31"/>
      <c r="GW3" s="31"/>
      <c r="GX3" s="31"/>
      <c r="GY3" s="31"/>
      <c r="GZ3" s="63"/>
      <c r="HA3" s="31" t="s">
        <v>110</v>
      </c>
      <c r="HB3" s="82" t="s">
        <v>111</v>
      </c>
      <c r="HC3" s="31" t="s">
        <v>109</v>
      </c>
      <c r="HD3" s="31" t="s">
        <v>72</v>
      </c>
      <c r="HE3" s="31" t="s">
        <v>74</v>
      </c>
      <c r="HF3" s="31"/>
      <c r="HG3" s="31"/>
      <c r="HH3" s="31"/>
      <c r="HI3" s="77"/>
      <c r="HO3"/>
      <c r="HP3"/>
      <c r="HQ3"/>
    </row>
    <row r="4" spans="1:228" x14ac:dyDescent="0.25">
      <c r="A4" s="87">
        <v>3</v>
      </c>
      <c r="B4" s="87" t="s">
        <v>11</v>
      </c>
      <c r="C4" s="87" t="s">
        <v>35</v>
      </c>
      <c r="D4" s="77">
        <v>100</v>
      </c>
      <c r="E4" s="4">
        <v>1214.4000000000001</v>
      </c>
      <c r="F4" s="90">
        <v>17</v>
      </c>
      <c r="G4" s="90">
        <v>1.149</v>
      </c>
      <c r="H4" s="90">
        <v>283.31879176404539</v>
      </c>
      <c r="I4" s="99">
        <v>1</v>
      </c>
      <c r="J4" s="99">
        <v>1</v>
      </c>
      <c r="L4" s="32">
        <f>$H2</f>
        <v>261.30473429340645</v>
      </c>
      <c r="M4" s="32">
        <f>I2</f>
        <v>1</v>
      </c>
      <c r="N4" s="17">
        <f>$J2</f>
        <v>1</v>
      </c>
      <c r="O4" s="17">
        <f>N4</f>
        <v>1</v>
      </c>
      <c r="P4" s="17">
        <f>M$4</f>
        <v>1</v>
      </c>
      <c r="Q4" s="17"/>
      <c r="R4" s="17"/>
      <c r="S4" s="17"/>
      <c r="T4" s="17"/>
      <c r="U4" s="17"/>
      <c r="V4" s="17"/>
      <c r="W4" s="64"/>
      <c r="X4" s="32">
        <f>$H3</f>
        <v>284.63035975243389</v>
      </c>
      <c r="Y4" s="32">
        <f>$I3</f>
        <v>1</v>
      </c>
      <c r="Z4" s="17">
        <f>$J3</f>
        <v>1</v>
      </c>
      <c r="AA4" s="17">
        <f>Z4</f>
        <v>1</v>
      </c>
      <c r="AB4" s="17">
        <f>Y$4</f>
        <v>1</v>
      </c>
      <c r="AC4" s="17"/>
      <c r="AD4" s="17"/>
      <c r="AE4" s="17"/>
      <c r="AF4" s="17"/>
      <c r="AG4" s="17"/>
      <c r="AH4" s="17"/>
      <c r="AI4" s="64"/>
      <c r="AJ4" s="89">
        <f>$H4</f>
        <v>283.31879176404539</v>
      </c>
      <c r="AK4" s="32">
        <f>$I4</f>
        <v>1</v>
      </c>
      <c r="AL4" s="17">
        <f>$J4</f>
        <v>1</v>
      </c>
      <c r="AM4" s="17">
        <f>AL4</f>
        <v>1</v>
      </c>
      <c r="AN4" s="17">
        <f>AK$4</f>
        <v>1</v>
      </c>
      <c r="AO4" s="17"/>
      <c r="AP4" s="17"/>
      <c r="AQ4" s="17"/>
      <c r="AR4" s="17"/>
      <c r="AS4" s="17"/>
      <c r="AT4" s="17"/>
      <c r="AU4" s="64"/>
      <c r="AV4" s="89">
        <f>$H5</f>
        <v>49.708516565394042</v>
      </c>
      <c r="AW4" s="32">
        <f>$I5</f>
        <v>1</v>
      </c>
      <c r="AX4" s="17">
        <f>$J5</f>
        <v>1</v>
      </c>
      <c r="AY4" s="17">
        <f>AX4</f>
        <v>1</v>
      </c>
      <c r="AZ4" s="17">
        <f>AW$4</f>
        <v>1</v>
      </c>
      <c r="BA4" s="17"/>
      <c r="BB4" s="17"/>
      <c r="BC4" s="17"/>
      <c r="BD4" s="17"/>
      <c r="BE4" s="17"/>
      <c r="BF4" s="17"/>
      <c r="BG4" s="64"/>
      <c r="BH4" s="89">
        <f>$H6</f>
        <v>56.461338061569982</v>
      </c>
      <c r="BI4" s="32">
        <f>$I6</f>
        <v>1</v>
      </c>
      <c r="BJ4" s="17">
        <f>$J6</f>
        <v>1</v>
      </c>
      <c r="BK4" s="17">
        <f>BJ4</f>
        <v>1</v>
      </c>
      <c r="BL4" s="17">
        <f>BI$4</f>
        <v>1</v>
      </c>
      <c r="BM4" s="17"/>
      <c r="BN4" s="17"/>
      <c r="BO4" s="17"/>
      <c r="BP4" s="17"/>
      <c r="BQ4" s="17"/>
      <c r="BR4" s="17"/>
      <c r="BS4" s="64"/>
      <c r="BT4" s="89">
        <f>$H7</f>
        <v>57.490129649614907</v>
      </c>
      <c r="BU4" s="32">
        <f>$I7</f>
        <v>1</v>
      </c>
      <c r="BV4" s="17">
        <f>$J7</f>
        <v>1</v>
      </c>
      <c r="BW4" s="17">
        <f>BV4</f>
        <v>1</v>
      </c>
      <c r="BX4" s="17">
        <f>BU$4</f>
        <v>1</v>
      </c>
      <c r="BY4" s="17"/>
      <c r="BZ4" s="17"/>
      <c r="CA4" s="17"/>
      <c r="CB4" s="17"/>
      <c r="CC4" s="17"/>
      <c r="CD4" s="17"/>
      <c r="CE4" s="64"/>
      <c r="CF4" s="89">
        <f>$H8</f>
        <v>87.824490343048879</v>
      </c>
      <c r="CG4" s="32">
        <f>$I8</f>
        <v>1</v>
      </c>
      <c r="CH4" s="17">
        <f>$J8</f>
        <v>1</v>
      </c>
      <c r="CI4" s="17">
        <f>CH4</f>
        <v>1</v>
      </c>
      <c r="CJ4" s="17">
        <f>CG$4</f>
        <v>1</v>
      </c>
      <c r="CK4" s="17"/>
      <c r="CL4" s="17"/>
      <c r="CM4" s="17"/>
      <c r="CN4" s="17"/>
      <c r="CO4" s="17"/>
      <c r="CP4" s="17"/>
      <c r="CQ4" s="64"/>
      <c r="CR4" s="89">
        <f>$H9</f>
        <v>87.969391071988582</v>
      </c>
      <c r="CS4" s="32">
        <f>$I9</f>
        <v>1</v>
      </c>
      <c r="CT4" s="17">
        <f>$J9</f>
        <v>1</v>
      </c>
      <c r="CU4" s="17">
        <f>CT4</f>
        <v>1</v>
      </c>
      <c r="CV4" s="17">
        <f>CS$4</f>
        <v>1</v>
      </c>
      <c r="CW4" s="17"/>
      <c r="CX4" s="17"/>
      <c r="CY4" s="17"/>
      <c r="CZ4" s="17"/>
      <c r="DA4" s="17"/>
      <c r="DB4" s="17"/>
      <c r="DC4" s="64"/>
      <c r="DD4" s="89">
        <f>$H10</f>
        <v>88.174238468984015</v>
      </c>
      <c r="DE4" s="32">
        <f>$I10</f>
        <v>1</v>
      </c>
      <c r="DF4" s="17">
        <f>$J10</f>
        <v>1</v>
      </c>
      <c r="DG4" s="17">
        <f>DF4</f>
        <v>1</v>
      </c>
      <c r="DH4" s="17">
        <f>DE$4</f>
        <v>1</v>
      </c>
      <c r="DI4" s="17"/>
      <c r="DJ4" s="17"/>
      <c r="DK4" s="17"/>
      <c r="DL4" s="17"/>
      <c r="DM4" s="17"/>
      <c r="DN4" s="17"/>
      <c r="DO4" s="64"/>
      <c r="DP4" s="89">
        <f>$H11</f>
        <v>57.844084650441616</v>
      </c>
      <c r="DQ4" s="32">
        <f>$I11</f>
        <v>1</v>
      </c>
      <c r="DR4" s="17">
        <f>$J11</f>
        <v>1</v>
      </c>
      <c r="DS4" s="17">
        <f>DR4</f>
        <v>1</v>
      </c>
      <c r="DT4" s="17">
        <f>DQ$4</f>
        <v>1</v>
      </c>
      <c r="DU4" s="17"/>
      <c r="DV4" s="17"/>
      <c r="DW4" s="17"/>
      <c r="DX4" s="17"/>
      <c r="DY4" s="17"/>
      <c r="DZ4" s="17"/>
      <c r="EA4" s="64"/>
      <c r="EB4" s="89">
        <f>$H12</f>
        <v>69.285054344716343</v>
      </c>
      <c r="EC4" s="32">
        <f>$I12</f>
        <v>1</v>
      </c>
      <c r="ED4" s="17">
        <f>$J12</f>
        <v>1</v>
      </c>
      <c r="EE4" s="17">
        <f>ED4</f>
        <v>1</v>
      </c>
      <c r="EF4" s="17">
        <f>EC$4</f>
        <v>1</v>
      </c>
      <c r="EG4" s="17"/>
      <c r="EH4" s="17"/>
      <c r="EI4" s="17"/>
      <c r="EJ4" s="17"/>
      <c r="EK4" s="17"/>
      <c r="EL4" s="17"/>
      <c r="EM4" s="64"/>
      <c r="EN4" s="89">
        <f>$H13</f>
        <v>66.229855810660922</v>
      </c>
      <c r="EO4" s="32">
        <f>$I13</f>
        <v>1</v>
      </c>
      <c r="EP4" s="17">
        <f>$J13</f>
        <v>1</v>
      </c>
      <c r="EQ4" s="17">
        <f>EP4</f>
        <v>1</v>
      </c>
      <c r="ER4" s="17">
        <f>EO$4</f>
        <v>1</v>
      </c>
      <c r="ES4" s="17"/>
      <c r="ET4" s="17"/>
      <c r="EU4" s="17"/>
      <c r="EV4" s="17"/>
      <c r="EW4" s="17"/>
      <c r="EX4" s="17"/>
      <c r="EY4" s="64"/>
      <c r="EZ4" s="89">
        <f>$H14</f>
        <v>65.754960739075159</v>
      </c>
      <c r="FA4" s="32">
        <f>$I14</f>
        <v>1</v>
      </c>
      <c r="FB4" s="17">
        <f>$J14</f>
        <v>1</v>
      </c>
      <c r="FC4" s="17">
        <f>FB4</f>
        <v>1</v>
      </c>
      <c r="FD4" s="17">
        <f>FA4</f>
        <v>1</v>
      </c>
      <c r="FE4" s="17"/>
      <c r="FF4" s="17"/>
      <c r="FG4" s="17"/>
      <c r="FH4" s="17"/>
      <c r="FI4" s="17"/>
      <c r="FJ4" s="17"/>
      <c r="FK4" s="64"/>
      <c r="FL4" s="89">
        <f>$H15</f>
        <v>97.470963753001797</v>
      </c>
      <c r="FM4" s="32">
        <f>$I15</f>
        <v>1</v>
      </c>
      <c r="FN4" s="17">
        <f>$J15</f>
        <v>1</v>
      </c>
      <c r="FO4" s="17">
        <f>FN4</f>
        <v>1</v>
      </c>
      <c r="FP4" s="17">
        <f>FM4</f>
        <v>1</v>
      </c>
      <c r="FQ4" s="17"/>
      <c r="FR4" s="17"/>
      <c r="FS4" s="17"/>
      <c r="FT4" s="17"/>
      <c r="FU4" s="17"/>
      <c r="FV4" s="64"/>
      <c r="FW4" s="89">
        <f>$H16</f>
        <v>144.79622364683689</v>
      </c>
      <c r="FX4" s="32">
        <f>$I16</f>
        <v>1</v>
      </c>
      <c r="FY4" s="17">
        <f>$J16</f>
        <v>1</v>
      </c>
      <c r="FZ4" s="17">
        <f>FY4</f>
        <v>1</v>
      </c>
      <c r="GA4" s="17">
        <f>FX4</f>
        <v>1</v>
      </c>
      <c r="GB4" s="17"/>
      <c r="GC4" s="17"/>
      <c r="GD4" s="17"/>
      <c r="GE4" s="17"/>
      <c r="GF4" s="64"/>
      <c r="GG4" s="89">
        <f>$H17</f>
        <v>129.86191878727954</v>
      </c>
      <c r="GH4" s="32">
        <f>$I17</f>
        <v>1</v>
      </c>
      <c r="GI4" s="17">
        <f>$J17</f>
        <v>1</v>
      </c>
      <c r="GJ4" s="17">
        <f>GI4</f>
        <v>1</v>
      </c>
      <c r="GK4" s="17">
        <f>GH4</f>
        <v>1</v>
      </c>
      <c r="GL4" s="17"/>
      <c r="GM4" s="17"/>
      <c r="GN4" s="17"/>
      <c r="GO4" s="17"/>
      <c r="GP4" s="64"/>
      <c r="GQ4" s="89">
        <f>$H18</f>
        <v>123.5339966281623</v>
      </c>
      <c r="GR4" s="32">
        <f>$I18</f>
        <v>1</v>
      </c>
      <c r="GS4" s="17">
        <f>$J18</f>
        <v>1</v>
      </c>
      <c r="GT4" s="17">
        <f>GS4</f>
        <v>1</v>
      </c>
      <c r="GU4" s="17">
        <f>GR4</f>
        <v>1</v>
      </c>
      <c r="GV4" s="17"/>
      <c r="GW4" s="17"/>
      <c r="GX4" s="17"/>
      <c r="GY4" s="17"/>
      <c r="GZ4" s="64"/>
      <c r="HA4" s="89">
        <f>$H19</f>
        <v>127.54118575521079</v>
      </c>
      <c r="HB4" s="32">
        <f>$I19</f>
        <v>1</v>
      </c>
      <c r="HC4" s="17">
        <f>$J19</f>
        <v>1</v>
      </c>
      <c r="HD4" s="17">
        <f>HC4</f>
        <v>1</v>
      </c>
      <c r="HE4" s="17">
        <f>HB4</f>
        <v>1</v>
      </c>
      <c r="HF4" s="17"/>
      <c r="HG4" s="17"/>
      <c r="HH4" s="17"/>
      <c r="HI4" s="89"/>
      <c r="HO4"/>
      <c r="HP4"/>
      <c r="HQ4"/>
    </row>
    <row r="5" spans="1:228" ht="16.5" thickBot="1" x14ac:dyDescent="0.3">
      <c r="A5" s="87">
        <v>4</v>
      </c>
      <c r="B5" s="87" t="s">
        <v>12</v>
      </c>
      <c r="C5" s="87" t="s">
        <v>112</v>
      </c>
      <c r="D5" s="77">
        <v>100</v>
      </c>
      <c r="E5" s="4">
        <v>1046</v>
      </c>
      <c r="F5" s="90">
        <v>9</v>
      </c>
      <c r="G5" s="90">
        <v>7.7019999999999964</v>
      </c>
      <c r="H5" s="90">
        <v>49.708516565394042</v>
      </c>
      <c r="I5" s="99">
        <v>1</v>
      </c>
      <c r="J5" s="99">
        <v>1</v>
      </c>
      <c r="L5" s="9" t="s">
        <v>71</v>
      </c>
      <c r="M5" s="9" t="s">
        <v>66</v>
      </c>
      <c r="N5" s="25" t="s">
        <v>27</v>
      </c>
      <c r="O5" s="93" t="s">
        <v>122</v>
      </c>
      <c r="P5" s="25" t="s">
        <v>27</v>
      </c>
      <c r="Q5" s="93" t="s">
        <v>119</v>
      </c>
      <c r="R5" s="93" t="s">
        <v>118</v>
      </c>
      <c r="S5" s="25" t="s">
        <v>27</v>
      </c>
      <c r="T5" s="93" t="s">
        <v>120</v>
      </c>
      <c r="U5" s="9" t="s">
        <v>28</v>
      </c>
      <c r="V5" s="9" t="s">
        <v>114</v>
      </c>
      <c r="W5" s="61"/>
      <c r="X5" s="9" t="s">
        <v>71</v>
      </c>
      <c r="Y5" s="9" t="s">
        <v>66</v>
      </c>
      <c r="Z5" s="9" t="s">
        <v>31</v>
      </c>
      <c r="AA5" s="93" t="s">
        <v>122</v>
      </c>
      <c r="AB5" s="9" t="s">
        <v>31</v>
      </c>
      <c r="AC5" s="93" t="s">
        <v>119</v>
      </c>
      <c r="AD5" s="93" t="s">
        <v>118</v>
      </c>
      <c r="AE5" s="9" t="s">
        <v>31</v>
      </c>
      <c r="AF5" s="93" t="s">
        <v>121</v>
      </c>
      <c r="AG5" s="9" t="s">
        <v>28</v>
      </c>
      <c r="AH5" s="9" t="s">
        <v>29</v>
      </c>
      <c r="AI5" s="61"/>
      <c r="AJ5" s="9" t="s">
        <v>71</v>
      </c>
      <c r="AK5" s="9" t="s">
        <v>66</v>
      </c>
      <c r="AL5" s="9" t="s">
        <v>31</v>
      </c>
      <c r="AM5" s="93" t="s">
        <v>122</v>
      </c>
      <c r="AN5" s="9" t="s">
        <v>31</v>
      </c>
      <c r="AO5" s="93" t="s">
        <v>119</v>
      </c>
      <c r="AP5" s="93" t="s">
        <v>118</v>
      </c>
      <c r="AQ5" s="9" t="s">
        <v>31</v>
      </c>
      <c r="AR5" s="93" t="s">
        <v>121</v>
      </c>
      <c r="AS5" s="9" t="s">
        <v>28</v>
      </c>
      <c r="AT5" s="9" t="s">
        <v>29</v>
      </c>
      <c r="AV5" s="9" t="s">
        <v>71</v>
      </c>
      <c r="AW5" s="9" t="s">
        <v>66</v>
      </c>
      <c r="AX5" s="9" t="s">
        <v>31</v>
      </c>
      <c r="AY5" s="93" t="s">
        <v>122</v>
      </c>
      <c r="AZ5" s="9" t="s">
        <v>31</v>
      </c>
      <c r="BA5" s="93" t="s">
        <v>119</v>
      </c>
      <c r="BB5" s="93" t="s">
        <v>118</v>
      </c>
      <c r="BC5" s="9" t="s">
        <v>31</v>
      </c>
      <c r="BD5" s="93" t="s">
        <v>121</v>
      </c>
      <c r="BE5" s="9" t="s">
        <v>28</v>
      </c>
      <c r="BF5" s="9" t="s">
        <v>29</v>
      </c>
      <c r="BG5" s="61"/>
      <c r="BH5" s="9" t="s">
        <v>71</v>
      </c>
      <c r="BI5" s="9" t="s">
        <v>66</v>
      </c>
      <c r="BJ5" s="9" t="s">
        <v>31</v>
      </c>
      <c r="BK5" s="93" t="s">
        <v>122</v>
      </c>
      <c r="BL5" s="9" t="s">
        <v>31</v>
      </c>
      <c r="BM5" s="93" t="s">
        <v>119</v>
      </c>
      <c r="BN5" s="93" t="s">
        <v>118</v>
      </c>
      <c r="BO5" s="9" t="s">
        <v>31</v>
      </c>
      <c r="BP5" s="93" t="s">
        <v>121</v>
      </c>
      <c r="BQ5" s="9" t="s">
        <v>28</v>
      </c>
      <c r="BR5" s="9" t="s">
        <v>29</v>
      </c>
      <c r="BT5" s="9" t="s">
        <v>71</v>
      </c>
      <c r="BU5" s="9" t="s">
        <v>66</v>
      </c>
      <c r="BV5" s="9" t="s">
        <v>31</v>
      </c>
      <c r="BW5" s="93" t="s">
        <v>122</v>
      </c>
      <c r="BX5" s="9" t="s">
        <v>31</v>
      </c>
      <c r="BY5" s="93" t="s">
        <v>119</v>
      </c>
      <c r="BZ5" s="93" t="s">
        <v>118</v>
      </c>
      <c r="CA5" s="9" t="s">
        <v>31</v>
      </c>
      <c r="CB5" s="93" t="s">
        <v>121</v>
      </c>
      <c r="CC5" s="9" t="s">
        <v>28</v>
      </c>
      <c r="CD5" s="9" t="s">
        <v>29</v>
      </c>
      <c r="CF5" s="9" t="s">
        <v>71</v>
      </c>
      <c r="CG5" s="9" t="s">
        <v>66</v>
      </c>
      <c r="CH5" s="9" t="s">
        <v>31</v>
      </c>
      <c r="CI5" s="93" t="s">
        <v>122</v>
      </c>
      <c r="CJ5" s="9" t="s">
        <v>31</v>
      </c>
      <c r="CK5" s="93" t="s">
        <v>119</v>
      </c>
      <c r="CL5" s="93" t="s">
        <v>118</v>
      </c>
      <c r="CM5" s="9" t="s">
        <v>31</v>
      </c>
      <c r="CN5" s="93" t="s">
        <v>121</v>
      </c>
      <c r="CO5" s="9" t="s">
        <v>28</v>
      </c>
      <c r="CP5" s="9" t="s">
        <v>29</v>
      </c>
      <c r="CR5" s="9" t="s">
        <v>71</v>
      </c>
      <c r="CS5" s="9" t="s">
        <v>66</v>
      </c>
      <c r="CT5" s="9" t="s">
        <v>31</v>
      </c>
      <c r="CU5" s="93" t="s">
        <v>122</v>
      </c>
      <c r="CV5" s="9" t="s">
        <v>31</v>
      </c>
      <c r="CW5" s="93" t="s">
        <v>119</v>
      </c>
      <c r="CX5" s="93" t="s">
        <v>118</v>
      </c>
      <c r="CY5" s="9" t="s">
        <v>31</v>
      </c>
      <c r="CZ5" s="93" t="s">
        <v>121</v>
      </c>
      <c r="DA5" s="9" t="s">
        <v>28</v>
      </c>
      <c r="DB5" s="9" t="s">
        <v>29</v>
      </c>
      <c r="DC5" s="67"/>
      <c r="DD5" s="9" t="s">
        <v>71</v>
      </c>
      <c r="DE5" s="9" t="s">
        <v>66</v>
      </c>
      <c r="DF5" s="9" t="s">
        <v>31</v>
      </c>
      <c r="DG5" s="93" t="s">
        <v>122</v>
      </c>
      <c r="DH5" s="9" t="s">
        <v>31</v>
      </c>
      <c r="DI5" s="93" t="s">
        <v>119</v>
      </c>
      <c r="DJ5" s="93" t="s">
        <v>118</v>
      </c>
      <c r="DK5" s="9" t="s">
        <v>31</v>
      </c>
      <c r="DL5" s="93" t="s">
        <v>121</v>
      </c>
      <c r="DM5" s="9" t="s">
        <v>28</v>
      </c>
      <c r="DN5" s="9" t="s">
        <v>29</v>
      </c>
      <c r="DP5" s="9" t="s">
        <v>71</v>
      </c>
      <c r="DQ5" s="9" t="s">
        <v>66</v>
      </c>
      <c r="DR5" s="9" t="s">
        <v>53</v>
      </c>
      <c r="DS5" s="93" t="s">
        <v>122</v>
      </c>
      <c r="DT5" s="9" t="s">
        <v>31</v>
      </c>
      <c r="DU5" s="93" t="s">
        <v>119</v>
      </c>
      <c r="DV5" s="93" t="s">
        <v>118</v>
      </c>
      <c r="DW5" s="9" t="s">
        <v>31</v>
      </c>
      <c r="DX5" s="93" t="s">
        <v>121</v>
      </c>
      <c r="DY5" s="9" t="s">
        <v>54</v>
      </c>
      <c r="DZ5" s="9" t="s">
        <v>55</v>
      </c>
      <c r="EA5" s="67"/>
      <c r="EB5" s="9" t="s">
        <v>71</v>
      </c>
      <c r="EC5" s="9" t="s">
        <v>66</v>
      </c>
      <c r="ED5" s="9" t="s">
        <v>53</v>
      </c>
      <c r="EE5" s="93" t="s">
        <v>122</v>
      </c>
      <c r="EF5" s="9" t="s">
        <v>31</v>
      </c>
      <c r="EG5" s="93" t="s">
        <v>119</v>
      </c>
      <c r="EH5" s="93" t="s">
        <v>118</v>
      </c>
      <c r="EI5" s="9" t="s">
        <v>31</v>
      </c>
      <c r="EJ5" s="93" t="s">
        <v>121</v>
      </c>
      <c r="EK5" s="9" t="s">
        <v>54</v>
      </c>
      <c r="EL5" s="9" t="s">
        <v>55</v>
      </c>
      <c r="EM5" s="67"/>
      <c r="EN5" s="9" t="s">
        <v>71</v>
      </c>
      <c r="EO5" s="9" t="s">
        <v>66</v>
      </c>
      <c r="EP5" s="9" t="s">
        <v>53</v>
      </c>
      <c r="EQ5" s="93" t="s">
        <v>122</v>
      </c>
      <c r="ER5" s="9" t="s">
        <v>31</v>
      </c>
      <c r="ES5" s="93" t="s">
        <v>119</v>
      </c>
      <c r="ET5" s="93" t="s">
        <v>118</v>
      </c>
      <c r="EU5" s="9" t="s">
        <v>31</v>
      </c>
      <c r="EV5" s="93" t="s">
        <v>121</v>
      </c>
      <c r="EW5" s="9" t="s">
        <v>54</v>
      </c>
      <c r="EX5" s="9" t="s">
        <v>55</v>
      </c>
      <c r="EZ5" s="9" t="s">
        <v>71</v>
      </c>
      <c r="FA5" s="9" t="s">
        <v>66</v>
      </c>
      <c r="FB5" s="9" t="s">
        <v>53</v>
      </c>
      <c r="FC5" s="93" t="s">
        <v>122</v>
      </c>
      <c r="FD5" s="9" t="s">
        <v>31</v>
      </c>
      <c r="FE5" s="93" t="s">
        <v>119</v>
      </c>
      <c r="FF5" s="93" t="s">
        <v>118</v>
      </c>
      <c r="FG5" s="9" t="s">
        <v>31</v>
      </c>
      <c r="FH5" s="93" t="s">
        <v>121</v>
      </c>
      <c r="FI5" s="9" t="s">
        <v>54</v>
      </c>
      <c r="FJ5" s="9" t="s">
        <v>55</v>
      </c>
      <c r="FK5" s="67"/>
      <c r="FL5" s="9" t="s">
        <v>71</v>
      </c>
      <c r="FM5" s="9" t="s">
        <v>66</v>
      </c>
      <c r="FN5" s="9" t="s">
        <v>53</v>
      </c>
      <c r="FO5" s="93" t="s">
        <v>122</v>
      </c>
      <c r="FP5" s="93" t="s">
        <v>119</v>
      </c>
      <c r="FQ5" s="9" t="s">
        <v>53</v>
      </c>
      <c r="FR5" s="93" t="s">
        <v>118</v>
      </c>
      <c r="FS5" s="93" t="s">
        <v>121</v>
      </c>
      <c r="FT5" s="9" t="s">
        <v>54</v>
      </c>
      <c r="FU5" s="9" t="s">
        <v>55</v>
      </c>
      <c r="FW5" s="9" t="s">
        <v>71</v>
      </c>
      <c r="FX5" s="9" t="s">
        <v>66</v>
      </c>
      <c r="FY5" s="9" t="s">
        <v>53</v>
      </c>
      <c r="FZ5" s="93" t="s">
        <v>122</v>
      </c>
      <c r="GA5" s="93" t="s">
        <v>119</v>
      </c>
      <c r="GB5" s="93" t="s">
        <v>121</v>
      </c>
      <c r="GC5" s="93" t="s">
        <v>118</v>
      </c>
      <c r="GD5" s="9" t="s">
        <v>54</v>
      </c>
      <c r="GE5" s="9" t="s">
        <v>55</v>
      </c>
      <c r="GG5" s="9" t="s">
        <v>71</v>
      </c>
      <c r="GH5" s="9" t="s">
        <v>66</v>
      </c>
      <c r="GI5" s="9" t="s">
        <v>53</v>
      </c>
      <c r="GJ5" s="93" t="s">
        <v>122</v>
      </c>
      <c r="GK5" s="93" t="s">
        <v>119</v>
      </c>
      <c r="GL5" s="93" t="s">
        <v>121</v>
      </c>
      <c r="GM5" s="93" t="s">
        <v>118</v>
      </c>
      <c r="GN5" s="9" t="s">
        <v>54</v>
      </c>
      <c r="GO5" s="9" t="s">
        <v>55</v>
      </c>
      <c r="GQ5" s="9" t="s">
        <v>71</v>
      </c>
      <c r="GR5" s="9" t="s">
        <v>66</v>
      </c>
      <c r="GS5" s="9" t="s">
        <v>53</v>
      </c>
      <c r="GT5" s="93" t="s">
        <v>122</v>
      </c>
      <c r="GU5" s="93" t="s">
        <v>119</v>
      </c>
      <c r="GV5" s="93" t="s">
        <v>121</v>
      </c>
      <c r="GW5" s="93" t="s">
        <v>118</v>
      </c>
      <c r="GX5" s="9" t="s">
        <v>54</v>
      </c>
      <c r="GY5" s="9" t="s">
        <v>55</v>
      </c>
      <c r="HA5" s="9" t="s">
        <v>71</v>
      </c>
      <c r="HB5" s="9" t="s">
        <v>66</v>
      </c>
      <c r="HC5" s="9" t="s">
        <v>53</v>
      </c>
      <c r="HD5" s="93" t="s">
        <v>122</v>
      </c>
      <c r="HE5" s="93" t="s">
        <v>119</v>
      </c>
      <c r="HF5" s="93" t="s">
        <v>121</v>
      </c>
      <c r="HG5" s="93" t="s">
        <v>118</v>
      </c>
      <c r="HH5" s="9" t="s">
        <v>54</v>
      </c>
      <c r="HI5" s="9" t="s">
        <v>55</v>
      </c>
      <c r="HO5"/>
      <c r="HP5"/>
      <c r="HQ5"/>
    </row>
    <row r="6" spans="1:228" x14ac:dyDescent="0.25">
      <c r="A6" s="87">
        <v>5</v>
      </c>
      <c r="B6" s="87" t="s">
        <v>13</v>
      </c>
      <c r="C6" s="87" t="s">
        <v>36</v>
      </c>
      <c r="D6" s="77">
        <v>100</v>
      </c>
      <c r="E6" s="4">
        <v>1029.3</v>
      </c>
      <c r="F6" s="90">
        <v>9</v>
      </c>
      <c r="G6" s="90">
        <v>7.5960000000000232</v>
      </c>
      <c r="H6" s="90">
        <v>56.461338061569982</v>
      </c>
      <c r="I6" s="99">
        <v>1</v>
      </c>
      <c r="J6" s="99">
        <v>1</v>
      </c>
      <c r="L6" s="49">
        <v>0</v>
      </c>
      <c r="M6" s="49">
        <v>0</v>
      </c>
      <c r="N6" s="22">
        <f>((M6*(1/60))+(P$2*(1/60)))/O$4</f>
        <v>0.1</v>
      </c>
      <c r="O6" s="49">
        <f t="shared" ref="O6:O37" si="0">(L6*($D$2/$E$2)+L$4)/$P$4</f>
        <v>261.30473429340645</v>
      </c>
      <c r="P6" s="72">
        <f>AVERAGE(N6:N11)</f>
        <v>0.14166666666666669</v>
      </c>
      <c r="Q6" s="52">
        <f>(O11-O6)/(N11-N6)</f>
        <v>13.864295267316491</v>
      </c>
      <c r="R6" s="88">
        <f>(Q6*Q$2)/15.68</f>
        <v>6.910861712137998</v>
      </c>
      <c r="S6" s="72">
        <f t="shared" ref="S6:S25" si="1">P7</f>
        <v>0.22500000000000001</v>
      </c>
      <c r="T6" s="72">
        <f t="shared" ref="T6:T24" si="2">(Q8-Q6)/(P8-P6)</f>
        <v>18.084250692034434</v>
      </c>
      <c r="U6">
        <f>LOG10(N6)</f>
        <v>-1</v>
      </c>
      <c r="V6">
        <f>LOG10(O6)</f>
        <v>2.4171472783032004</v>
      </c>
      <c r="W6" s="61"/>
      <c r="X6" s="49">
        <v>0</v>
      </c>
      <c r="Y6" s="49">
        <v>0</v>
      </c>
      <c r="Z6" s="22">
        <f t="shared" ref="Z6:Z37" si="3">((Y6*(1/60))+(AB$2*(1/60)))/AA$4</f>
        <v>0.11666666666666667</v>
      </c>
      <c r="AA6" s="49">
        <f t="shared" ref="AA6:AA37" si="4">((X6*($D$3/$E$3)+X$4))/AB$4</f>
        <v>284.63035975243389</v>
      </c>
      <c r="AB6" s="72">
        <f>AVERAGE(Z6:Z11)</f>
        <v>0.15833333333333333</v>
      </c>
      <c r="AC6" s="52">
        <f>(AA11-AA6)/(Z11-Z6)</f>
        <v>18.176935449295794</v>
      </c>
      <c r="AD6" s="88">
        <f>(AC6*AC$2)/15.68</f>
        <v>10.371752747389145</v>
      </c>
      <c r="AE6" s="72">
        <f t="shared" ref="AE6:AE24" si="5">AB7</f>
        <v>0.2416666666666667</v>
      </c>
      <c r="AF6" s="52">
        <f t="shared" ref="AF6:AF24" si="6">(AC8-AC6)/(AB8-AB6)</f>
        <v>18.096686850740706</v>
      </c>
      <c r="AG6">
        <f t="shared" ref="AG6:AG37" si="7">LOG10(Z6)</f>
        <v>-0.93305321036938682</v>
      </c>
      <c r="AH6">
        <f t="shared" ref="AH6:AH37" si="8">LOG10(AA6)</f>
        <v>2.4542812217136345</v>
      </c>
      <c r="AI6" s="61"/>
      <c r="AJ6" s="49">
        <v>0</v>
      </c>
      <c r="AK6" s="49">
        <v>0</v>
      </c>
      <c r="AL6" s="22">
        <f t="shared" ref="AL6:AL37" si="9">((AK6*(1/60))+(AN$2*(1/60)))/AM$4</f>
        <v>0.28333333333333333</v>
      </c>
      <c r="AM6" s="49">
        <f t="shared" ref="AM6:AM37" si="10">((AJ6*($D$4/$E$4)+AJ$4))/AN$4</f>
        <v>283.31879176404539</v>
      </c>
      <c r="AN6" s="72">
        <f>AVERAGE(AL6:AL11)</f>
        <v>0.32499999999999996</v>
      </c>
      <c r="AO6" s="52">
        <f>(AM11-AM6)/(AL11-AL6)</f>
        <v>15.387758401578825</v>
      </c>
      <c r="AP6" s="88">
        <f>(AO6*AO$2)/15.68</f>
        <v>9.6639148490260691</v>
      </c>
      <c r="AQ6" s="72">
        <f t="shared" ref="AQ6:AQ23" si="11">AN7</f>
        <v>0.40833333333333327</v>
      </c>
      <c r="AR6" s="52">
        <f t="shared" ref="AR6:AR23" si="12">(AO8-AO6)/(AN8-AN6)</f>
        <v>14.531740780723728</v>
      </c>
      <c r="AS6">
        <f t="shared" ref="AS6:AS37" si="13">LOG10(AL6)</f>
        <v>-0.54770232900536975</v>
      </c>
      <c r="AT6">
        <f t="shared" ref="AT6:AT37" si="14">LOG10(AM6)</f>
        <v>2.452275381046277</v>
      </c>
      <c r="AV6" s="49">
        <v>0</v>
      </c>
      <c r="AW6" s="49">
        <v>0</v>
      </c>
      <c r="AX6" s="22">
        <f t="shared" ref="AX6:AX37" si="15">((AW6*(1/60))+(AZ$2*(1/60)))/AY$4</f>
        <v>0.15</v>
      </c>
      <c r="AY6" s="49">
        <f t="shared" ref="AY6:AY37" si="16">((AV6*(AW$2/AX$2))+AV$4)/AZ$4</f>
        <v>49.708516565394042</v>
      </c>
      <c r="AZ6" s="72">
        <f>AVERAGE(AX6:AX11)</f>
        <v>0.19166666666666665</v>
      </c>
      <c r="BA6" s="52">
        <f>(AY11-AY6)/(AX11-AX6)</f>
        <v>37.897598453137071</v>
      </c>
      <c r="BB6" s="88">
        <f>(BA6*BA$2)/15.68</f>
        <v>18.8906148550642</v>
      </c>
      <c r="BC6" s="72">
        <f t="shared" ref="BC6:BC26" si="17">AZ7</f>
        <v>0.27499999999999997</v>
      </c>
      <c r="BD6" s="72">
        <f t="shared" ref="BD6:BD26" si="18">(BA8-BA6)/(AZ8-AZ6)</f>
        <v>86.220094529186795</v>
      </c>
      <c r="BE6">
        <f t="shared" ref="BE6:BE37" si="19">LOG10(AX6)</f>
        <v>-0.82390874094431876</v>
      </c>
      <c r="BF6">
        <f t="shared" ref="BF6:BF37" si="20">LOG10(AY6)</f>
        <v>1.696430802827662</v>
      </c>
      <c r="BG6" s="61"/>
      <c r="BH6" s="49">
        <v>0</v>
      </c>
      <c r="BI6" s="49">
        <v>0</v>
      </c>
      <c r="BJ6" s="22">
        <f t="shared" ref="BJ6:BJ37" si="21">((BI6*(1/60))+(BL$2*(1/60)))/BK$4</f>
        <v>0.15</v>
      </c>
      <c r="BK6" s="49">
        <f t="shared" ref="BK6:BK37" si="22">((BH6*(BI$2/BJ$2))+BH$4)/BL$4</f>
        <v>56.461338061569982</v>
      </c>
      <c r="BL6" s="72">
        <f>AVERAGE(BJ6:BJ11)</f>
        <v>0.19166666666666665</v>
      </c>
      <c r="BM6" s="52">
        <f>(BK11-BK6)/(BJ11-BJ6)</f>
        <v>36.797934368024805</v>
      </c>
      <c r="BN6" s="88">
        <f>(BM6*BM$2)/15.68</f>
        <v>20.996887948710455</v>
      </c>
      <c r="BO6" s="72">
        <f t="shared" ref="BO6:BO25" si="23">BL7</f>
        <v>0.27499999999999997</v>
      </c>
      <c r="BP6" s="72">
        <f t="shared" ref="BP6:BP25" si="24">(BM8-BM6)/(BL8-BL6)</f>
        <v>51.687059388670228</v>
      </c>
      <c r="BQ6">
        <f t="shared" ref="BQ6:BQ37" si="25">LOG10(BJ6)</f>
        <v>-0.82390874094431876</v>
      </c>
      <c r="BR6">
        <f t="shared" ref="BR6:BR37" si="26">LOG10(BK6)</f>
        <v>1.7517511661571707</v>
      </c>
      <c r="BT6" s="49">
        <v>0</v>
      </c>
      <c r="BU6" s="49">
        <v>0</v>
      </c>
      <c r="BV6" s="22">
        <f t="shared" ref="BV6:BV37" si="27">((BU6*(1/60))+(BX$2*(1/60)))/BW$4</f>
        <v>0.21666666666666667</v>
      </c>
      <c r="BW6" s="49">
        <f t="shared" ref="BW6:BW37" si="28">((BT6*(BU$2/BV$2))+BT$4)/BX$4</f>
        <v>57.490129649614907</v>
      </c>
      <c r="BX6" s="72">
        <f>AVERAGE(BV6:BV11)</f>
        <v>0.25833333333333336</v>
      </c>
      <c r="BY6" s="52">
        <f>(BW11-BW6)/(BV11-BV6)</f>
        <v>51.364976695519843</v>
      </c>
      <c r="BZ6" s="88">
        <f>(BY6*BY$2)/15.68</f>
        <v>32.258549169629646</v>
      </c>
      <c r="CA6" s="72">
        <f t="shared" ref="CA6:CA18" si="29">BX7</f>
        <v>0.34166666666666662</v>
      </c>
      <c r="CB6" s="72">
        <f t="shared" ref="CB6:CB18" si="30">(BY8-BY6)/(BX8-BX6)</f>
        <v>65.345697064236973</v>
      </c>
      <c r="CC6">
        <f>LOG10(BV6)</f>
        <v>-0.6642078980768068</v>
      </c>
      <c r="CD6">
        <f>LOG10(BW6)</f>
        <v>1.7595932880519385</v>
      </c>
      <c r="CF6" s="49">
        <v>0</v>
      </c>
      <c r="CG6" s="49">
        <v>0</v>
      </c>
      <c r="CH6" s="22">
        <f t="shared" ref="CH6:CH37" si="31">((CG6*(1/60))+(CJ$2*(1/60)))/CI$4</f>
        <v>0.1</v>
      </c>
      <c r="CI6" s="49">
        <f t="shared" ref="CI6:CI37" si="32">((CF6*(CG$2/CH$2))+CF$4)/CJ$4</f>
        <v>87.824490343048879</v>
      </c>
      <c r="CJ6" s="72">
        <f>AVERAGE(CH6:CH11)</f>
        <v>0.14166666666666669</v>
      </c>
      <c r="CK6" s="52">
        <f>(CI11-CI6)/(CH11-CH6)</f>
        <v>34.136793086086122</v>
      </c>
      <c r="CL6" s="88">
        <f>(CK6*CK$2)/15.68</f>
        <v>17.015986154734588</v>
      </c>
      <c r="CM6" s="72">
        <f t="shared" ref="CM6:CM18" si="33">CJ7</f>
        <v>0.22500000000000001</v>
      </c>
      <c r="CN6" s="72">
        <f t="shared" ref="CN6:CN18" si="34">(CK8-CK6)/(CJ8-CJ6)</f>
        <v>104.33269569983817</v>
      </c>
      <c r="CO6">
        <f t="shared" ref="CO6:CO37" si="35">LOG10(CH6)</f>
        <v>-1</v>
      </c>
      <c r="CP6">
        <f t="shared" ref="CP6:CP37" si="36">LOG10(CI6)</f>
        <v>1.9436156382039576</v>
      </c>
      <c r="CR6" s="49">
        <v>0</v>
      </c>
      <c r="CS6" s="49">
        <v>0</v>
      </c>
      <c r="CT6" s="22">
        <f t="shared" ref="CT6:CT37" si="37">((CS6*(1/60))+(CV$2*(1/60)))/CU$4</f>
        <v>0.1</v>
      </c>
      <c r="CU6" s="49">
        <f t="shared" ref="CU6:CU37" si="38">((CR6*(CS$2/CT$2))+CR$4)/CV$4</f>
        <v>87.969391071988582</v>
      </c>
      <c r="CV6" s="72">
        <f>AVERAGE(CT6:CT11)</f>
        <v>0.14166666666666669</v>
      </c>
      <c r="CW6" s="52">
        <f>(CU11-CU6)/(CT11-CT6)</f>
        <v>39.531396190602429</v>
      </c>
      <c r="CX6" s="88">
        <f>(CW6*CW$2)/15.68</f>
        <v>22.556600269155602</v>
      </c>
      <c r="CY6" s="72">
        <f t="shared" ref="CY6:CY14" si="39">CV7</f>
        <v>0.22500000000000001</v>
      </c>
      <c r="CZ6" s="72">
        <f t="shared" ref="CZ6:CZ14" si="40">(CW8-CW6)/(CV8-CV6)</f>
        <v>143.23902666288032</v>
      </c>
      <c r="DA6">
        <f t="shared" ref="DA6:DA37" si="41">LOG10(CT6)</f>
        <v>-1</v>
      </c>
      <c r="DB6">
        <f t="shared" ref="DB6:DB37" si="42">LOG10(CU6)</f>
        <v>1.9443315857755961</v>
      </c>
      <c r="DD6" s="49">
        <v>0</v>
      </c>
      <c r="DE6" s="49">
        <v>0</v>
      </c>
      <c r="DF6" s="22">
        <f t="shared" ref="DF6:DF37" si="43">((DE6*(1/60))+(DH$2*(1/60)))/DG$4</f>
        <v>0.1</v>
      </c>
      <c r="DG6" s="49">
        <f t="shared" ref="DG6:DG37" si="44">((DD6*(DE$2/DF$2))+DD$4)/DH$4</f>
        <v>88.174238468984015</v>
      </c>
      <c r="DH6" s="72">
        <f>AVERAGE(DF6:DF11)</f>
        <v>0.14166666666666669</v>
      </c>
      <c r="DI6" s="52">
        <f>(DG11-DG6)/(DF11-DF6)</f>
        <v>36.469161782657288</v>
      </c>
      <c r="DJ6" s="88">
        <f>(DI6*DI$2)/15.68</f>
        <v>22.903587701688572</v>
      </c>
      <c r="DK6" s="72">
        <f t="shared" ref="DK6:DK15" si="45">DH7</f>
        <v>0.22500000000000001</v>
      </c>
      <c r="DL6" s="72">
        <f t="shared" ref="DL6:DL15" si="46">(DI8-DI6)/(DH8-DH6)</f>
        <v>204.0095966019733</v>
      </c>
      <c r="DM6">
        <f t="shared" ref="DM6:DM37" si="47">LOG10(DF6)</f>
        <v>-1</v>
      </c>
      <c r="DN6">
        <f t="shared" ref="DN6:DN37" si="48">LOG10(DG6)</f>
        <v>1.945341717501464</v>
      </c>
      <c r="DP6" s="49">
        <v>0</v>
      </c>
      <c r="DQ6">
        <v>0</v>
      </c>
      <c r="DR6" s="22">
        <f t="shared" ref="DR6:DR37" si="49">((DQ6*(1/60))+(DT$2*(1/60)))/DS$4</f>
        <v>8.3333333333333329E-2</v>
      </c>
      <c r="DS6" s="49">
        <f t="shared" ref="DS6:DS37" si="50">((DP6*(DQ$2/DR$2))+DP$4)/DT$4</f>
        <v>57.844084650441616</v>
      </c>
      <c r="DT6" s="72">
        <f>AVERAGE(DR6:DR11)</f>
        <v>0.125</v>
      </c>
      <c r="DU6" s="52">
        <f>(DS11-DS6)/(DR11-DR6)</f>
        <v>42.093414914511385</v>
      </c>
      <c r="DV6" s="88">
        <f>(DU6*DU$2)/15.68</f>
        <v>20.982081227857527</v>
      </c>
      <c r="DW6" s="72">
        <f t="shared" ref="DW6:DW24" si="51">DT7</f>
        <v>0.20833333333333334</v>
      </c>
      <c r="DX6" s="72">
        <f t="shared" ref="DX6:DX24" si="52">(DU8-DU6)/(DT8-DT6)</f>
        <v>26.088282955802235</v>
      </c>
      <c r="DY6">
        <f>LOG10(DR6)</f>
        <v>-1.0791812460476249</v>
      </c>
      <c r="DZ6">
        <f>LOG(DS6)</f>
        <v>1.7622589530021131</v>
      </c>
      <c r="EB6">
        <v>0</v>
      </c>
      <c r="EC6">
        <v>0</v>
      </c>
      <c r="ED6" s="22">
        <f t="shared" ref="ED6:ED37" si="53">((EC6*(1/60))+(EF$2*(1/60)))/EE$4</f>
        <v>0.11666666666666667</v>
      </c>
      <c r="EE6" s="49">
        <f t="shared" ref="EE6:EE37" si="54">((EB6*(EC$2/ED$2))+EB$4)/EF$4</f>
        <v>69.285054344716343</v>
      </c>
      <c r="EF6" s="72">
        <f>AVERAGE(ED6:ED11)</f>
        <v>0.15833333333333333</v>
      </c>
      <c r="EG6" s="52">
        <f>(EE11-EE6)/(ED11-ED6)</f>
        <v>52.553358307711953</v>
      </c>
      <c r="EH6" s="88">
        <f>(EG6*EG$2)/15.68</f>
        <v>26.195993721311815</v>
      </c>
      <c r="EI6" s="72">
        <f t="shared" ref="EI6:EI22" si="55">EF7</f>
        <v>0.2416666666666667</v>
      </c>
      <c r="EJ6" s="72">
        <f t="shared" ref="EJ6:EJ22" si="56">(EG8-EG6)/(EF8-EF6)</f>
        <v>145.541245176415</v>
      </c>
      <c r="EK6">
        <f>LOG10(ED6)</f>
        <v>-0.93305321036938682</v>
      </c>
      <c r="EL6">
        <f>LOG(EE6)</f>
        <v>1.8406395619474061</v>
      </c>
      <c r="EN6">
        <v>0</v>
      </c>
      <c r="EO6">
        <v>0</v>
      </c>
      <c r="EP6" s="22">
        <f t="shared" ref="EP6:EP37" si="57">((EO6*(1/60))+(ER$2*(1/60)))/EQ$4</f>
        <v>0.1</v>
      </c>
      <c r="EQ6" s="49">
        <f t="shared" ref="EQ6:EQ37" si="58">((EN6*(EO$2/EP$2))+EN$4)/ER$4</f>
        <v>66.229855810660922</v>
      </c>
      <c r="ER6" s="72">
        <f>AVERAGE(EP6:EP11)</f>
        <v>0.14166666666666669</v>
      </c>
      <c r="ES6" s="52">
        <f>(EQ11-EQ6)/(EP11-EP6)</f>
        <v>52.423132717450123</v>
      </c>
      <c r="ET6" s="88">
        <f>(ES6*ES$2)/15.68</f>
        <v>26.131080862177704</v>
      </c>
      <c r="EU6" s="72">
        <f t="shared" ref="EU6:EU22" si="59">ER7</f>
        <v>0.22500000000000001</v>
      </c>
      <c r="EV6" s="72">
        <f t="shared" ref="EV6:EV22" si="60">(ES8-ES6)/(ER8-ER6)</f>
        <v>180.00550284479962</v>
      </c>
      <c r="EW6">
        <f>LOG10(EP6)</f>
        <v>-1</v>
      </c>
      <c r="EX6">
        <f>LOG(EQ6)</f>
        <v>1.8210538095433024</v>
      </c>
      <c r="EZ6" s="49">
        <v>0</v>
      </c>
      <c r="FA6">
        <v>0</v>
      </c>
      <c r="FB6" s="22">
        <f t="shared" ref="FB6:FB37" si="61">((FA6*(1/60))+(FD$2*(1/60)))/FC$4</f>
        <v>0.11666666666666667</v>
      </c>
      <c r="FC6" s="49">
        <f t="shared" ref="FC6:FC37" si="62">((EZ6*(FA$2/FB$2))+EZ$4)/FD$4</f>
        <v>65.754960739075159</v>
      </c>
      <c r="FD6" s="72">
        <f>AVERAGE(FB6:FB11)</f>
        <v>0.15833333333333333</v>
      </c>
      <c r="FE6" s="52">
        <f>(FC11-FC6)/(FB11-FB6)</f>
        <v>43.763023245674553</v>
      </c>
      <c r="FF6" s="88">
        <f>(FE6*FE$2)/15.68</f>
        <v>31.461696582188722</v>
      </c>
      <c r="FG6" s="72">
        <f t="shared" ref="FG6:FG19" si="63">FD7</f>
        <v>0.2416666666666667</v>
      </c>
      <c r="FH6" s="72">
        <f t="shared" ref="FH6:FH19" si="64">(FE8-FE6)/(FD8-FD6)</f>
        <v>77.647208980350882</v>
      </c>
      <c r="FI6">
        <f t="shared" ref="FI6:FI37" si="65">LOG(FB6)</f>
        <v>-0.93305321036938682</v>
      </c>
      <c r="FJ6">
        <f t="shared" ref="FJ6:FJ37" si="66">LOG(FC6)</f>
        <v>1.8179285227942921</v>
      </c>
      <c r="FL6">
        <v>0</v>
      </c>
      <c r="FM6">
        <v>0</v>
      </c>
      <c r="FN6" s="22">
        <f t="shared" ref="FN6:FN22" si="67">((FM6*(1/60))+(FP$2*(1/60)))/FO$4</f>
        <v>6.6666666666666666E-2</v>
      </c>
      <c r="FO6" s="49">
        <f t="shared" ref="FO6:FO22" si="68">((FL6*(FM$2/FN$2))+FL$4)/FP$4</f>
        <v>97.470963753001797</v>
      </c>
      <c r="FP6" s="52">
        <f t="shared" ref="FP6:FP20" si="69">(FO8-FO6)/(FN8-FN6)</f>
        <v>30.986189605382492</v>
      </c>
      <c r="FQ6" s="72">
        <f t="shared" ref="FQ6:FQ18" si="70">FN8</f>
        <v>0.2</v>
      </c>
      <c r="FR6" s="88">
        <f>(FP6*FQ$2)/15.68</f>
        <v>22.276296820948474</v>
      </c>
      <c r="FS6" s="52">
        <f t="shared" ref="FS6:FS18" si="71">(FP8-FP6)/(FN9-FN7)</f>
        <v>202.12740704450869</v>
      </c>
      <c r="FT6">
        <f t="shared" ref="FT6:FT22" si="72">LOG(FN6)</f>
        <v>-1.1760912590556813</v>
      </c>
      <c r="FU6">
        <f t="shared" ref="FU6:FU22" si="73">LOG(FO6)</f>
        <v>1.9888752602119866</v>
      </c>
      <c r="FW6">
        <v>0</v>
      </c>
      <c r="FX6">
        <v>0</v>
      </c>
      <c r="FY6" s="22">
        <f t="shared" ref="FY6:FY34" si="74">((FX6*(1/60))+(GA$2*(1/60)))/FZ$4</f>
        <v>6.6666666666666666E-2</v>
      </c>
      <c r="FZ6" s="49">
        <f t="shared" ref="FZ6:FZ34" si="75">((FW6*(FX$2/FY$2))+FW$4)/GA$4</f>
        <v>144.79622364683689</v>
      </c>
      <c r="GA6" s="52">
        <f t="shared" ref="GA6:GA32" si="76">(FZ8-FZ6)/(FY8-FY6)</f>
        <v>14.806351133024474</v>
      </c>
      <c r="GB6" s="52">
        <f t="shared" ref="GB6:GB30" si="77">(GA8-GA6)/(FY9-FY7)</f>
        <v>67.745992264591109</v>
      </c>
      <c r="GC6" s="88">
        <f>(GA6*GB$2)/15.68</f>
        <v>7.3804433019331821</v>
      </c>
      <c r="GD6">
        <f t="shared" ref="GD6:GD34" si="78">LOG(FY6)</f>
        <v>-1.1760912590556813</v>
      </c>
      <c r="GE6">
        <f t="shared" ref="GE6:GE34" si="79">LOG(FZ6)</f>
        <v>2.160757235405832</v>
      </c>
      <c r="GG6">
        <v>0</v>
      </c>
      <c r="GH6">
        <v>0</v>
      </c>
      <c r="GI6" s="22">
        <f t="shared" ref="GI6:GI27" si="80">((GH6*(1/60))+(GK$2*(1/60)))/GJ$4</f>
        <v>6.6666666666666666E-2</v>
      </c>
      <c r="GJ6" s="49">
        <f t="shared" ref="GJ6:GJ27" si="81">((GG6*(GH$2/GI$2))+GG$4)/GK$4</f>
        <v>129.86191878727954</v>
      </c>
      <c r="GK6" s="52">
        <f t="shared" ref="GK6:GK25" si="82">(GJ8-GJ6)/(GI8-GI6)</f>
        <v>15.6009261428764</v>
      </c>
      <c r="GL6" s="52">
        <f t="shared" ref="GL6:GL23" si="83">(GK8-GK6)/(GI9-GI7)</f>
        <v>162.21075283071818</v>
      </c>
      <c r="GM6" s="88">
        <f>(GK6*GL$2)/15.68</f>
        <v>8.9018827753202032</v>
      </c>
      <c r="GN6">
        <f t="shared" ref="GN6:GN27" si="84">LOG(GI6)</f>
        <v>-1.1760912590556813</v>
      </c>
      <c r="GO6">
        <f t="shared" ref="GO6:GO27" si="85">LOG(GJ6)</f>
        <v>2.1134818155440604</v>
      </c>
      <c r="GQ6">
        <v>0</v>
      </c>
      <c r="GR6">
        <v>0</v>
      </c>
      <c r="GS6" s="22">
        <f t="shared" ref="GS6:GS26" si="86">((GR6*(1/60))+(GU$2*(1/60)))/GT$4</f>
        <v>6.6666666666666666E-2</v>
      </c>
      <c r="GT6" s="49">
        <f t="shared" ref="GT6:GT26" si="87">((GQ6*(GR$2/GS$2))+GQ$4)/GU$4</f>
        <v>123.5339966281623</v>
      </c>
      <c r="GU6" s="52">
        <f t="shared" ref="GU6:GU24" si="88">(GT8-GT6)/(GS8-GS6)</f>
        <v>23.544450827253197</v>
      </c>
      <c r="GV6" s="52">
        <f t="shared" ref="GV6:GV22" si="89">(GU8-GU6)/(GS9-GS7)</f>
        <v>117.33734272888786</v>
      </c>
      <c r="GW6" s="88">
        <f>(GU6*GV$2)/15.68</f>
        <v>14.786531086835293</v>
      </c>
      <c r="GX6">
        <f t="shared" ref="GX6:GX26" si="90">LOG(GS6)</f>
        <v>-1.1760912590556813</v>
      </c>
      <c r="GY6">
        <f t="shared" ref="GY6:GY26" si="91">LOG(GT6)</f>
        <v>2.0917864921399896</v>
      </c>
      <c r="HA6">
        <v>0</v>
      </c>
      <c r="HB6">
        <v>0</v>
      </c>
      <c r="HC6" s="22">
        <f t="shared" ref="HC6:HC25" si="92">((HB6*(1/60))+(HE$2*(1/60)))/HD$4</f>
        <v>6.6666666666666666E-2</v>
      </c>
      <c r="HD6" s="49">
        <f t="shared" ref="HD6:HD25" si="93">((HA6*(HB$2/HC$2))+HA$4)/HE$4</f>
        <v>127.54118575521079</v>
      </c>
      <c r="HE6" s="52">
        <f t="shared" ref="HE6:HE23" si="94">(HD8-HD6)/(HC8-HC6)</f>
        <v>23.536773997167227</v>
      </c>
      <c r="HF6" s="52">
        <f t="shared" ref="HF6:HF21" si="95">(HE8-HE6)/(HC9-HC7)</f>
        <v>102.1360522681891</v>
      </c>
      <c r="HG6" s="88">
        <f>(HE6*HF$2)/15.68</f>
        <v>16.92083377936223</v>
      </c>
      <c r="HH6">
        <f>LOG(HC6)</f>
        <v>-1.1760912590556813</v>
      </c>
      <c r="HI6">
        <f>LOG(HD6)</f>
        <v>2.1056504503221718</v>
      </c>
      <c r="HO6"/>
      <c r="HP6"/>
      <c r="HQ6"/>
    </row>
    <row r="7" spans="1:228" x14ac:dyDescent="0.25">
      <c r="A7" s="87">
        <v>6</v>
      </c>
      <c r="B7" s="87" t="s">
        <v>14</v>
      </c>
      <c r="C7" s="87" t="s">
        <v>37</v>
      </c>
      <c r="D7" s="77">
        <v>100</v>
      </c>
      <c r="E7" s="4">
        <v>1051.3</v>
      </c>
      <c r="F7" s="90">
        <v>13</v>
      </c>
      <c r="G7" s="90">
        <v>7.6880000000000264</v>
      </c>
      <c r="H7" s="90">
        <v>57.490129649614907</v>
      </c>
      <c r="I7" s="99">
        <v>1</v>
      </c>
      <c r="J7" s="99">
        <v>1</v>
      </c>
      <c r="L7" s="49">
        <v>2.5</v>
      </c>
      <c r="M7" s="49">
        <v>1</v>
      </c>
      <c r="N7" s="22">
        <f t="shared" ref="N7:N38" si="96">((M7*(1/60))+($P$2*(1/60)))/$O$4</f>
        <v>0.11666666666666667</v>
      </c>
      <c r="O7" s="49">
        <f t="shared" si="0"/>
        <v>261.51184223806723</v>
      </c>
      <c r="P7" s="72">
        <f>AVERAGE(N11:N16)</f>
        <v>0.22500000000000001</v>
      </c>
      <c r="Q7" s="72">
        <f>(O16-O11)/(N16-N11)</f>
        <v>15.118979829255299</v>
      </c>
      <c r="R7" s="88">
        <f t="shared" ref="R7:R26" si="97">(Q7*Q$2)/15.68</f>
        <v>7.5362776696554592</v>
      </c>
      <c r="S7" s="72">
        <f t="shared" si="1"/>
        <v>0.30833333333333335</v>
      </c>
      <c r="T7" s="72">
        <f t="shared" si="2"/>
        <v>27.888887407470012</v>
      </c>
      <c r="U7">
        <f t="shared" ref="U7:U38" si="98">LOG10(N7)</f>
        <v>-0.93305321036938682</v>
      </c>
      <c r="V7">
        <f t="shared" ref="V7:V70" si="99">LOG10(O7)</f>
        <v>2.4174913601332992</v>
      </c>
      <c r="W7" s="61"/>
      <c r="X7" s="49">
        <v>5.315072906367325</v>
      </c>
      <c r="Y7" s="49">
        <v>1</v>
      </c>
      <c r="Z7" s="22">
        <f t="shared" si="3"/>
        <v>0.13333333333333333</v>
      </c>
      <c r="AA7" s="49">
        <f t="shared" si="4"/>
        <v>285.12751370495164</v>
      </c>
      <c r="AB7" s="72">
        <f>AVERAGE(Z11:Z16)</f>
        <v>0.2416666666666667</v>
      </c>
      <c r="AC7" s="72">
        <f>(AA16-AA11)/(Z16-Z11)</f>
        <v>22.618758525942216</v>
      </c>
      <c r="AD7" s="88">
        <f t="shared" ref="AD7:AD26" si="100">(AC7*AC$2)/15.68</f>
        <v>12.906255377226499</v>
      </c>
      <c r="AE7" s="72">
        <f t="shared" si="5"/>
        <v>0.32500000000000001</v>
      </c>
      <c r="AF7" s="72">
        <f t="shared" si="6"/>
        <v>21.549171699221144</v>
      </c>
      <c r="AG7">
        <f t="shared" si="7"/>
        <v>-0.87506126339170009</v>
      </c>
      <c r="AH7">
        <f t="shared" si="8"/>
        <v>2.4550391270734027</v>
      </c>
      <c r="AI7" s="61"/>
      <c r="AJ7" s="49">
        <v>3.5</v>
      </c>
      <c r="AK7" s="49">
        <v>1</v>
      </c>
      <c r="AL7" s="22">
        <f t="shared" si="9"/>
        <v>0.3</v>
      </c>
      <c r="AM7" s="49">
        <f t="shared" si="10"/>
        <v>283.60699993268832</v>
      </c>
      <c r="AN7" s="72">
        <f>AVERAGE(AL11:AL16)</f>
        <v>0.40833333333333327</v>
      </c>
      <c r="AO7" s="72">
        <f>(AM16-AM11)/(AL16-AL11)</f>
        <v>14.256510373124915</v>
      </c>
      <c r="AP7" s="88">
        <f t="shared" ref="AP7:AP25" si="101">(AO7*AO$2)/15.68</f>
        <v>8.9534614915711241</v>
      </c>
      <c r="AQ7" s="72">
        <f t="shared" si="11"/>
        <v>0.49166666666666664</v>
      </c>
      <c r="AR7" s="72">
        <f t="shared" si="12"/>
        <v>32.942681414987781</v>
      </c>
      <c r="AS7">
        <f t="shared" si="13"/>
        <v>-0.52287874528033762</v>
      </c>
      <c r="AT7">
        <f t="shared" si="14"/>
        <v>2.4527169458150597</v>
      </c>
      <c r="AV7" s="49">
        <v>6.7082039324993694</v>
      </c>
      <c r="AW7" s="49">
        <v>1</v>
      </c>
      <c r="AX7" s="22">
        <f t="shared" si="15"/>
        <v>0.16666666666666666</v>
      </c>
      <c r="AY7" s="49">
        <f t="shared" si="16"/>
        <v>50.349836253013486</v>
      </c>
      <c r="AZ7" s="72">
        <f>AVERAGE(AX11:AX16)</f>
        <v>0.27499999999999997</v>
      </c>
      <c r="BA7" s="72">
        <f>(AY16-AY11)/(AX16-AX11)</f>
        <v>47.578551956562059</v>
      </c>
      <c r="BB7" s="88">
        <f t="shared" ref="BB7:BB28" si="102">(BA7*BA$2)/15.68</f>
        <v>23.716228390685153</v>
      </c>
      <c r="BC7" s="72">
        <f t="shared" si="17"/>
        <v>0.35833333333333334</v>
      </c>
      <c r="BD7" s="72">
        <f t="shared" si="18"/>
        <v>51.680613635048836</v>
      </c>
      <c r="BE7">
        <f t="shared" si="19"/>
        <v>-0.77815125038364363</v>
      </c>
      <c r="BF7">
        <f t="shared" si="20"/>
        <v>1.7019980624858968</v>
      </c>
      <c r="BG7" s="61"/>
      <c r="BH7" s="49">
        <v>4.1231056256176606</v>
      </c>
      <c r="BI7" s="49">
        <v>1</v>
      </c>
      <c r="BJ7" s="22">
        <f t="shared" si="21"/>
        <v>0.16666666666666666</v>
      </c>
      <c r="BK7" s="49">
        <f t="shared" si="22"/>
        <v>56.861911813208735</v>
      </c>
      <c r="BL7" s="72">
        <f>AVERAGE(BJ11:BJ16)</f>
        <v>0.27499999999999997</v>
      </c>
      <c r="BM7" s="72">
        <f>(BK16-BK11)/(BJ16-BJ11)</f>
        <v>38.624401015346344</v>
      </c>
      <c r="BN7" s="88">
        <f t="shared" ref="BN7:BN27" si="103">(BM7*BM$2)/15.68</f>
        <v>22.039069152479087</v>
      </c>
      <c r="BO7" s="72">
        <f t="shared" si="23"/>
        <v>0.35833333333333334</v>
      </c>
      <c r="BP7" s="72">
        <f t="shared" si="24"/>
        <v>66.053523261058075</v>
      </c>
      <c r="BQ7">
        <f t="shared" si="25"/>
        <v>-0.77815125038364363</v>
      </c>
      <c r="BR7">
        <f t="shared" si="26"/>
        <v>1.7548214574643215</v>
      </c>
      <c r="BT7" s="49">
        <v>8.0777472107017552</v>
      </c>
      <c r="BU7" s="49">
        <v>1</v>
      </c>
      <c r="BV7" s="22">
        <f t="shared" si="27"/>
        <v>0.23333333333333334</v>
      </c>
      <c r="BW7" s="49">
        <f t="shared" si="28"/>
        <v>58.258487607448231</v>
      </c>
      <c r="BX7" s="72">
        <f>AVERAGE(BV11:BV16)</f>
        <v>0.34166666666666662</v>
      </c>
      <c r="BY7" s="72">
        <f>(BW16-BW11)/(BV16-BV11)</f>
        <v>55.360030438504722</v>
      </c>
      <c r="BZ7" s="88">
        <f t="shared" ref="BZ7:BZ21" si="104">(BY7*BY$2)/15.68</f>
        <v>34.767547438378621</v>
      </c>
      <c r="CA7" s="72">
        <f t="shared" si="29"/>
        <v>0.42500000000000004</v>
      </c>
      <c r="CB7" s="72">
        <f t="shared" si="30"/>
        <v>47.926460596669038</v>
      </c>
      <c r="CC7">
        <f t="shared" ref="CC7:CC70" si="105">LOG10(BV7)</f>
        <v>-0.63202321470540557</v>
      </c>
      <c r="CD7">
        <f t="shared" ref="CD7:CD38" si="106">LOG10(BW7)</f>
        <v>1.7653592061367358</v>
      </c>
      <c r="CF7" s="49">
        <v>5.0990195135927845</v>
      </c>
      <c r="CG7" s="49">
        <v>1</v>
      </c>
      <c r="CH7" s="22">
        <f t="shared" si="31"/>
        <v>0.11666666666666667</v>
      </c>
      <c r="CI7" s="49">
        <f t="shared" si="32"/>
        <v>88.310574186098719</v>
      </c>
      <c r="CJ7" s="72">
        <f>AVERAGE(CH11:CH16)</f>
        <v>0.22500000000000001</v>
      </c>
      <c r="CK7" s="72">
        <f>(CI16-CI11)/(CH16-CH11)</f>
        <v>44.928043652724064</v>
      </c>
      <c r="CL7" s="88">
        <f t="shared" ref="CL7:CL20" si="107">(CK7*CK$2)/15.68</f>
        <v>22.39504357735542</v>
      </c>
      <c r="CM7" s="72">
        <f t="shared" si="33"/>
        <v>0.30833333333333335</v>
      </c>
      <c r="CN7" s="72">
        <f t="shared" si="34"/>
        <v>97.420929874980118</v>
      </c>
      <c r="CO7">
        <f t="shared" si="35"/>
        <v>-0.93305321036938682</v>
      </c>
      <c r="CP7">
        <f t="shared" si="36"/>
        <v>1.9460127085121535</v>
      </c>
      <c r="CR7" s="49">
        <v>9.013878188659973</v>
      </c>
      <c r="CS7" s="49">
        <v>1</v>
      </c>
      <c r="CT7" s="22">
        <f t="shared" si="37"/>
        <v>0.11666666666666667</v>
      </c>
      <c r="CU7" s="49">
        <f t="shared" si="38"/>
        <v>88.755942397351575</v>
      </c>
      <c r="CV7" s="72">
        <f>AVERAGE(CT11:CT16)</f>
        <v>0.22500000000000001</v>
      </c>
      <c r="CW7" s="72">
        <f>(CU16-CU11)/(CT16-CT11)</f>
        <v>53.233367538760561</v>
      </c>
      <c r="CX7" s="88">
        <f t="shared" ref="CX7:CX17" si="108">(CW7*CW$2)/15.68</f>
        <v>30.374940130202543</v>
      </c>
      <c r="CY7" s="72">
        <f t="shared" si="39"/>
        <v>0.30833333333333335</v>
      </c>
      <c r="CZ7" s="72">
        <f t="shared" si="40"/>
        <v>133.09208794422332</v>
      </c>
      <c r="DA7">
        <f t="shared" si="41"/>
        <v>-0.93305321036938682</v>
      </c>
      <c r="DB7">
        <f t="shared" si="42"/>
        <v>1.9481974396311745</v>
      </c>
      <c r="DD7" s="49">
        <v>6.5764732189829527</v>
      </c>
      <c r="DE7" s="49">
        <v>1</v>
      </c>
      <c r="DF7" s="22">
        <f t="shared" si="43"/>
        <v>0.11666666666666667</v>
      </c>
      <c r="DG7" s="49">
        <f t="shared" si="44"/>
        <v>88.759802819352004</v>
      </c>
      <c r="DH7" s="72">
        <f>AVERAGE(DF11:DF16)</f>
        <v>0.22500000000000001</v>
      </c>
      <c r="DI7" s="72">
        <f>(DG16-DG11)/(DF16-DF11)</f>
        <v>56.107871246125868</v>
      </c>
      <c r="DJ7" s="88">
        <f t="shared" ref="DJ7:DJ17" si="109">(DI7*DI$2)/15.68</f>
        <v>35.237211030493249</v>
      </c>
      <c r="DK7" s="72">
        <f t="shared" si="45"/>
        <v>0.30833333333333335</v>
      </c>
      <c r="DL7" s="72">
        <f t="shared" si="46"/>
        <v>141.22722423153996</v>
      </c>
      <c r="DM7">
        <f t="shared" si="47"/>
        <v>-0.93305321036938682</v>
      </c>
      <c r="DN7">
        <f t="shared" si="48"/>
        <v>1.9482163287722005</v>
      </c>
      <c r="DP7" s="49">
        <v>5</v>
      </c>
      <c r="DQ7">
        <v>1</v>
      </c>
      <c r="DR7" s="22">
        <f t="shared" si="49"/>
        <v>9.9999999999999992E-2</v>
      </c>
      <c r="DS7" s="49">
        <f t="shared" si="50"/>
        <v>58.467992811160357</v>
      </c>
      <c r="DT7" s="72">
        <f>AVERAGE(DR11:DR16)</f>
        <v>0.20833333333333334</v>
      </c>
      <c r="DU7" s="72">
        <f>(DS16-DS11)/(DR16-DR11)</f>
        <v>47.079279642818754</v>
      </c>
      <c r="DV7" s="88">
        <f t="shared" ref="DV7:DV26" si="110">(DU7*DU$2)/15.68</f>
        <v>23.467358769081443</v>
      </c>
      <c r="DW7" s="72">
        <f t="shared" si="51"/>
        <v>0.29166666666666663</v>
      </c>
      <c r="DX7" s="72">
        <f t="shared" si="52"/>
        <v>72.348207041053527</v>
      </c>
      <c r="DY7">
        <f t="shared" ref="DY7:DY70" si="111">LOG10(DR7)</f>
        <v>-1</v>
      </c>
      <c r="DZ7">
        <f t="shared" ref="DZ7:DZ70" si="112">LOG(DS7)</f>
        <v>1.7669181848925291</v>
      </c>
      <c r="EB7">
        <v>5.8523499553598128</v>
      </c>
      <c r="EC7">
        <v>1</v>
      </c>
      <c r="ED7" s="22">
        <f t="shared" si="53"/>
        <v>0.13333333333333333</v>
      </c>
      <c r="EE7" s="49">
        <f t="shared" si="54"/>
        <v>70.012605651341218</v>
      </c>
      <c r="EF7" s="72">
        <f>AVERAGE(ED11:ED16)</f>
        <v>0.2416666666666667</v>
      </c>
      <c r="EG7" s="72">
        <f>(EE16-EE11)/(ED16-ED11)</f>
        <v>65.639339967168112</v>
      </c>
      <c r="EH7" s="88">
        <f t="shared" ref="EH7:EH23" si="113">(EG7*EG$2)/15.68</f>
        <v>32.718893578275107</v>
      </c>
      <c r="EI7" s="72">
        <f t="shared" si="55"/>
        <v>0.32500000000000001</v>
      </c>
      <c r="EJ7" s="72">
        <f t="shared" si="56"/>
        <v>247.15226075162136</v>
      </c>
      <c r="EK7">
        <f t="shared" ref="EK7:EK70" si="114">LOG10(ED7)</f>
        <v>-0.87506126339170009</v>
      </c>
      <c r="EL7">
        <f t="shared" ref="EL7:EL70" si="115">LOG(EE7)</f>
        <v>1.8451762410420516</v>
      </c>
      <c r="EN7">
        <v>4.0311288741492746</v>
      </c>
      <c r="EO7">
        <v>1</v>
      </c>
      <c r="EP7" s="22">
        <f t="shared" si="57"/>
        <v>0.11666666666666667</v>
      </c>
      <c r="EQ7" s="49">
        <f t="shared" si="58"/>
        <v>66.732189684919376</v>
      </c>
      <c r="ER7" s="72">
        <f>AVERAGE(EP11:EP16)</f>
        <v>0.22500000000000001</v>
      </c>
      <c r="ES7" s="72">
        <f>(EQ16-EQ11)/(EP16-EP11)</f>
        <v>62.033310467447862</v>
      </c>
      <c r="ET7" s="88">
        <f t="shared" ref="ET7:ET24" si="116">(ES7*ES$2)/15.68</f>
        <v>30.921415183451487</v>
      </c>
      <c r="EU7" s="72">
        <f t="shared" si="59"/>
        <v>0.30833333333333335</v>
      </c>
      <c r="EV7" s="72">
        <f t="shared" si="60"/>
        <v>219.97708341937388</v>
      </c>
      <c r="EW7">
        <f t="shared" ref="EW7:EW70" si="117">LOG10(EP7)</f>
        <v>-0.93305321036938682</v>
      </c>
      <c r="EX7">
        <f t="shared" ref="EX7:EX70" si="118">LOG(EQ7)</f>
        <v>1.8243353755996901</v>
      </c>
      <c r="EZ7" s="49">
        <v>7.5</v>
      </c>
      <c r="FA7">
        <v>1</v>
      </c>
      <c r="FB7" s="22">
        <f t="shared" si="61"/>
        <v>0.13333333333333333</v>
      </c>
      <c r="FC7" s="49">
        <f t="shared" si="62"/>
        <v>66.463906343612408</v>
      </c>
      <c r="FD7" s="72">
        <f>AVERAGE(FB11:FB16)</f>
        <v>0.2416666666666667</v>
      </c>
      <c r="FE7" s="72">
        <f>(FC16-FC11)/(FB16-FB11)</f>
        <v>48.132080098670954</v>
      </c>
      <c r="FF7" s="88">
        <f t="shared" ref="FF7:FF21" si="119">(FE7*FE$2)/15.68</f>
        <v>34.60265739487415</v>
      </c>
      <c r="FG7" s="72">
        <f t="shared" si="63"/>
        <v>0.32500000000000001</v>
      </c>
      <c r="FH7" s="72">
        <f t="shared" si="64"/>
        <v>119.64555931087658</v>
      </c>
      <c r="FI7">
        <f t="shared" si="65"/>
        <v>-0.87506126339170009</v>
      </c>
      <c r="FJ7">
        <f t="shared" si="66"/>
        <v>1.8225858628773783</v>
      </c>
      <c r="FL7">
        <v>17.219175357722563</v>
      </c>
      <c r="FM7">
        <v>4</v>
      </c>
      <c r="FN7" s="22">
        <f t="shared" si="67"/>
        <v>0.13333333333333333</v>
      </c>
      <c r="FO7" s="49">
        <f t="shared" si="68"/>
        <v>98.9575890487788</v>
      </c>
      <c r="FP7" s="52">
        <f>(FO9-FO7)/(FN9-FN7)</f>
        <v>45.197216262063229</v>
      </c>
      <c r="FQ7" s="72">
        <f t="shared" si="70"/>
        <v>0.26666666666666666</v>
      </c>
      <c r="FR7" s="88">
        <f t="shared" ref="FR7:FR19" si="120">(FP7*FQ$2)/15.68</f>
        <v>32.492752989526267</v>
      </c>
      <c r="FS7" s="52">
        <f t="shared" si="71"/>
        <v>184.23049296061316</v>
      </c>
      <c r="FT7">
        <f t="shared" si="72"/>
        <v>-0.87506126339170009</v>
      </c>
      <c r="FU7">
        <f t="shared" si="73"/>
        <v>1.995449105825122</v>
      </c>
      <c r="FW7">
        <v>7.5</v>
      </c>
      <c r="FX7">
        <v>4</v>
      </c>
      <c r="FY7" s="22">
        <f t="shared" si="74"/>
        <v>0.13333333333333333</v>
      </c>
      <c r="FZ7" s="49">
        <f t="shared" si="75"/>
        <v>145.51655893016877</v>
      </c>
      <c r="GA7" s="52">
        <f t="shared" si="76"/>
        <v>20.569543370800574</v>
      </c>
      <c r="GB7" s="52">
        <f t="shared" si="77"/>
        <v>57.421122181310011</v>
      </c>
      <c r="GC7" s="88">
        <f t="shared" ref="GC7:GC32" si="121">(GA7*GB$2)/15.68</f>
        <v>10.253191163097769</v>
      </c>
      <c r="GD7">
        <f t="shared" si="78"/>
        <v>-0.87506126339170009</v>
      </c>
      <c r="GE7">
        <f t="shared" si="79"/>
        <v>2.1629124162965687</v>
      </c>
      <c r="GG7">
        <v>5.8523499553598128</v>
      </c>
      <c r="GH7">
        <v>4</v>
      </c>
      <c r="GI7" s="22">
        <f t="shared" si="80"/>
        <v>0.13333333333333333</v>
      </c>
      <c r="GJ7" s="49">
        <f t="shared" si="81"/>
        <v>130.37577454645066</v>
      </c>
      <c r="GK7" s="52">
        <f t="shared" si="82"/>
        <v>30.490538921747827</v>
      </c>
      <c r="GL7" s="52">
        <f t="shared" si="83"/>
        <v>69.916417674372752</v>
      </c>
      <c r="GM7" s="88">
        <f t="shared" ref="GM7:GM25" si="122">(GK7*GL$2)/15.68</f>
        <v>17.397890404197117</v>
      </c>
      <c r="GN7">
        <f t="shared" si="84"/>
        <v>-0.87506126339170009</v>
      </c>
      <c r="GO7">
        <f t="shared" si="85"/>
        <v>2.1151969015323844</v>
      </c>
      <c r="GQ7">
        <v>13.729530217745982</v>
      </c>
      <c r="GR7">
        <v>4</v>
      </c>
      <c r="GS7" s="22">
        <f t="shared" si="86"/>
        <v>0.13333333333333333</v>
      </c>
      <c r="GT7" s="49">
        <f t="shared" si="87"/>
        <v>124.87679766306232</v>
      </c>
      <c r="GU7" s="52">
        <f t="shared" si="88"/>
        <v>31.021346367338012</v>
      </c>
      <c r="GV7" s="52">
        <f t="shared" si="89"/>
        <v>111.07109263583251</v>
      </c>
      <c r="GW7" s="88">
        <f t="shared" ref="GW7:GW24" si="123">(GU7*GV$2)/15.68</f>
        <v>19.482217095723289</v>
      </c>
      <c r="GX7">
        <f t="shared" si="90"/>
        <v>-0.87506126339170009</v>
      </c>
      <c r="GY7">
        <f t="shared" si="91"/>
        <v>2.0964817531621978</v>
      </c>
      <c r="HA7">
        <v>14.637281168304447</v>
      </c>
      <c r="HB7">
        <v>4</v>
      </c>
      <c r="HC7" s="22">
        <f t="shared" si="92"/>
        <v>0.13333333333333333</v>
      </c>
      <c r="HD7" s="49">
        <f t="shared" si="93"/>
        <v>128.78086925422025</v>
      </c>
      <c r="HE7" s="52">
        <f t="shared" si="94"/>
        <v>29.830490644322722</v>
      </c>
      <c r="HF7" s="52">
        <f t="shared" si="95"/>
        <v>123.64101970118861</v>
      </c>
      <c r="HG7" s="88">
        <f t="shared" ref="HG7:HG23" si="124">(HE7*HF$2)/15.68</f>
        <v>21.445452712005267</v>
      </c>
      <c r="HH7">
        <f t="shared" ref="HH7:HH25" si="125">LOG(HC7)</f>
        <v>-0.87506126339170009</v>
      </c>
      <c r="HI7">
        <f t="shared" ref="HI7:HI25" si="126">LOG(HD7)</f>
        <v>2.1098513521976114</v>
      </c>
      <c r="HO7"/>
      <c r="HP7"/>
      <c r="HQ7"/>
    </row>
    <row r="8" spans="1:228" x14ac:dyDescent="0.25">
      <c r="A8" s="87">
        <v>7</v>
      </c>
      <c r="B8" s="87" t="s">
        <v>15</v>
      </c>
      <c r="C8" s="87" t="s">
        <v>113</v>
      </c>
      <c r="D8" s="77">
        <v>100</v>
      </c>
      <c r="E8" s="4">
        <v>1049</v>
      </c>
      <c r="F8" s="90">
        <v>6</v>
      </c>
      <c r="G8" s="90">
        <v>4.1649999999999769</v>
      </c>
      <c r="H8" s="90">
        <v>87.824490343048879</v>
      </c>
      <c r="I8" s="99">
        <v>1</v>
      </c>
      <c r="J8" s="99">
        <v>1</v>
      </c>
      <c r="L8" s="49">
        <v>3.2015621187164243</v>
      </c>
      <c r="M8" s="49">
        <v>2</v>
      </c>
      <c r="N8" s="22">
        <f t="shared" si="96"/>
        <v>0.13333333333333333</v>
      </c>
      <c r="O8" s="49">
        <f t="shared" si="0"/>
        <v>261.56996187345089</v>
      </c>
      <c r="P8" s="72">
        <f>AVERAGE(N16:N21)</f>
        <v>0.30833333333333335</v>
      </c>
      <c r="Q8" s="72">
        <f>(O21-O16)/(N21-N16)</f>
        <v>16.87833704932223</v>
      </c>
      <c r="R8" s="88">
        <f t="shared" si="97"/>
        <v>8.4132551297934306</v>
      </c>
      <c r="S8" s="72">
        <f t="shared" si="1"/>
        <v>0.39166666666666661</v>
      </c>
      <c r="T8" s="72">
        <f t="shared" si="2"/>
        <v>24.435394008888945</v>
      </c>
      <c r="U8">
        <f t="shared" si="98"/>
        <v>-0.87506126339170009</v>
      </c>
      <c r="V8">
        <f t="shared" si="99"/>
        <v>2.417587869080247</v>
      </c>
      <c r="W8" s="61"/>
      <c r="X8" s="49">
        <v>5.3851648071345037</v>
      </c>
      <c r="Y8" s="49">
        <v>2</v>
      </c>
      <c r="Z8" s="22">
        <f t="shared" si="3"/>
        <v>0.15</v>
      </c>
      <c r="AA8" s="49">
        <f t="shared" si="4"/>
        <v>285.13406986440981</v>
      </c>
      <c r="AB8" s="72">
        <f>AVERAGE(Z16:Z21)</f>
        <v>0.32500000000000001</v>
      </c>
      <c r="AC8" s="72">
        <f>(AA21-AA16)/(Z21-Z16)</f>
        <v>21.193049924419245</v>
      </c>
      <c r="AD8" s="88">
        <f t="shared" si="100"/>
        <v>12.092746568435791</v>
      </c>
      <c r="AE8" s="72">
        <f t="shared" si="5"/>
        <v>0.40833333333333327</v>
      </c>
      <c r="AF8" s="72">
        <f t="shared" si="6"/>
        <v>57.908036510824779</v>
      </c>
      <c r="AG8">
        <f t="shared" si="7"/>
        <v>-0.82390874094431876</v>
      </c>
      <c r="AH8">
        <f t="shared" si="8"/>
        <v>2.4550491130305749</v>
      </c>
      <c r="AI8" s="61"/>
      <c r="AJ8" s="49">
        <v>7.0178344238090995</v>
      </c>
      <c r="AK8" s="49">
        <v>2</v>
      </c>
      <c r="AL8" s="22">
        <f t="shared" si="9"/>
        <v>0.31666666666666665</v>
      </c>
      <c r="AM8" s="49">
        <f t="shared" si="10"/>
        <v>283.89667668036697</v>
      </c>
      <c r="AN8" s="72">
        <f>AVERAGE(AL16:AL21)</f>
        <v>0.49166666666666664</v>
      </c>
      <c r="AO8" s="72">
        <f>(AM21-AM16)/(AL21-AL16)</f>
        <v>17.809715198366113</v>
      </c>
      <c r="AP8" s="88">
        <f t="shared" si="101"/>
        <v>11.184967080374516</v>
      </c>
      <c r="AQ8" s="72">
        <f t="shared" si="11"/>
        <v>0.57500000000000007</v>
      </c>
      <c r="AR8" s="72">
        <f t="shared" si="12"/>
        <v>35.422827851787751</v>
      </c>
      <c r="AS8">
        <f t="shared" si="13"/>
        <v>-0.49939764943081472</v>
      </c>
      <c r="AT8">
        <f t="shared" si="14"/>
        <v>2.4531603086659564</v>
      </c>
      <c r="AV8" s="49">
        <v>13.647344063956181</v>
      </c>
      <c r="AW8" s="49">
        <v>2</v>
      </c>
      <c r="AX8" s="22">
        <f t="shared" si="15"/>
        <v>0.18333333333333332</v>
      </c>
      <c r="AY8" s="49">
        <f t="shared" si="16"/>
        <v>51.013233971125992</v>
      </c>
      <c r="AZ8" s="72">
        <f>AVERAGE(AX16:AX21)</f>
        <v>0.35833333333333334</v>
      </c>
      <c r="BA8" s="72">
        <f>(AY21-AY16)/(AX21-AX16)</f>
        <v>52.26761420800154</v>
      </c>
      <c r="BB8" s="88">
        <f t="shared" si="102"/>
        <v>26.053560375794913</v>
      </c>
      <c r="BC8" s="72">
        <f t="shared" si="17"/>
        <v>0.44166666666666665</v>
      </c>
      <c r="BD8" s="72">
        <f t="shared" si="18"/>
        <v>48.004461602735589</v>
      </c>
      <c r="BE8">
        <f t="shared" si="19"/>
        <v>-0.7367585652254186</v>
      </c>
      <c r="BF8">
        <f t="shared" si="20"/>
        <v>1.7076828563932704</v>
      </c>
      <c r="BG8" s="61"/>
      <c r="BH8" s="49">
        <v>12.971121771072847</v>
      </c>
      <c r="BI8" s="49">
        <v>2</v>
      </c>
      <c r="BJ8" s="22">
        <f t="shared" si="21"/>
        <v>0.18333333333333332</v>
      </c>
      <c r="BK8" s="49">
        <f t="shared" si="22"/>
        <v>57.721526711241879</v>
      </c>
      <c r="BL8" s="72">
        <f>AVERAGE(BJ16:BJ21)</f>
        <v>0.35833333333333334</v>
      </c>
      <c r="BM8" s="72">
        <f>(BK21-BK16)/(BJ21-BJ16)</f>
        <v>45.412444266136511</v>
      </c>
      <c r="BN8" s="88">
        <f t="shared" si="103"/>
        <v>25.912324159197329</v>
      </c>
      <c r="BO8" s="72">
        <f t="shared" si="23"/>
        <v>0.44166666666666665</v>
      </c>
      <c r="BP8" s="72">
        <f t="shared" si="24"/>
        <v>25.525928877730692</v>
      </c>
      <c r="BQ8">
        <f t="shared" si="25"/>
        <v>-0.7367585652254186</v>
      </c>
      <c r="BR8">
        <f t="shared" si="26"/>
        <v>1.7613378094883161</v>
      </c>
      <c r="BT8" s="49">
        <v>18.439088914585774</v>
      </c>
      <c r="BU8" s="49">
        <v>2</v>
      </c>
      <c r="BV8" s="22">
        <f t="shared" si="27"/>
        <v>0.25</v>
      </c>
      <c r="BW8" s="49">
        <f t="shared" si="28"/>
        <v>59.244061820696977</v>
      </c>
      <c r="BX8" s="72">
        <f>AVERAGE(BV16:BV21)</f>
        <v>0.42500000000000004</v>
      </c>
      <c r="BY8" s="72">
        <f>(BW21-BW16)/(BV21-BV16)</f>
        <v>62.255926206226007</v>
      </c>
      <c r="BZ8" s="88">
        <f t="shared" si="104"/>
        <v>39.098350390170488</v>
      </c>
      <c r="CA8" s="72">
        <f t="shared" si="29"/>
        <v>0.5083333333333333</v>
      </c>
      <c r="CB8" s="72">
        <f t="shared" si="30"/>
        <v>75.498612377972037</v>
      </c>
      <c r="CC8">
        <f t="shared" si="105"/>
        <v>-0.6020599913279624</v>
      </c>
      <c r="CD8">
        <f t="shared" si="106"/>
        <v>1.7726448264501544</v>
      </c>
      <c r="CF8" s="49">
        <v>11.629703349613008</v>
      </c>
      <c r="CG8" s="49">
        <v>2</v>
      </c>
      <c r="CH8" s="22">
        <f t="shared" si="31"/>
        <v>0.13333333333333333</v>
      </c>
      <c r="CI8" s="49">
        <f t="shared" si="32"/>
        <v>88.933136992201696</v>
      </c>
      <c r="CJ8" s="72">
        <f>AVERAGE(CH16:CH21)</f>
        <v>0.30833333333333335</v>
      </c>
      <c r="CK8" s="72">
        <f>(CI21-CI16)/(CH21-CH16)</f>
        <v>51.525575702725817</v>
      </c>
      <c r="CL8" s="88">
        <f t="shared" si="107"/>
        <v>25.683680378566994</v>
      </c>
      <c r="CM8" s="72">
        <f t="shared" si="33"/>
        <v>0.39166666666666661</v>
      </c>
      <c r="CN8" s="72">
        <f t="shared" si="34"/>
        <v>95.907731100536537</v>
      </c>
      <c r="CO8">
        <f t="shared" si="35"/>
        <v>-0.87506126339170009</v>
      </c>
      <c r="CP8">
        <f t="shared" si="36"/>
        <v>1.9490636117171558</v>
      </c>
      <c r="CR8" s="49">
        <v>14.773286702694158</v>
      </c>
      <c r="CS8" s="49">
        <v>2</v>
      </c>
      <c r="CT8" s="22">
        <f t="shared" si="37"/>
        <v>0.13333333333333333</v>
      </c>
      <c r="CU8" s="49">
        <f t="shared" si="38"/>
        <v>89.258508585312683</v>
      </c>
      <c r="CV8" s="72">
        <f>AVERAGE(CT16:CT21)</f>
        <v>0.30833333333333335</v>
      </c>
      <c r="CW8" s="72">
        <f>(CU21-CU16)/(CT21-CT16)</f>
        <v>63.40456730108248</v>
      </c>
      <c r="CX8" s="88">
        <f t="shared" si="108"/>
        <v>36.178623010266527</v>
      </c>
      <c r="CY8" s="72">
        <f t="shared" si="39"/>
        <v>0.39166666666666661</v>
      </c>
      <c r="CZ8" s="72">
        <f t="shared" si="40"/>
        <v>131.5248621143123</v>
      </c>
      <c r="DA8">
        <f t="shared" si="41"/>
        <v>-0.87506126339170009</v>
      </c>
      <c r="DB8">
        <f t="shared" si="42"/>
        <v>1.9506496259665294</v>
      </c>
      <c r="DD8" s="49">
        <v>10.920164833920778</v>
      </c>
      <c r="DE8" s="49">
        <v>2</v>
      </c>
      <c r="DF8" s="22">
        <f t="shared" si="43"/>
        <v>0.13333333333333333</v>
      </c>
      <c r="DG8" s="49">
        <f t="shared" si="44"/>
        <v>89.146561933850975</v>
      </c>
      <c r="DH8" s="72">
        <f>AVERAGE(DF16:DF21)</f>
        <v>0.30833333333333335</v>
      </c>
      <c r="DI8" s="72">
        <f>(DG21-DG16)/(DF21-DF16)</f>
        <v>70.470761216319502</v>
      </c>
      <c r="DJ8" s="88">
        <f t="shared" si="109"/>
        <v>44.257481692114787</v>
      </c>
      <c r="DK8" s="72">
        <f t="shared" si="45"/>
        <v>0.39166666666666661</v>
      </c>
      <c r="DL8" s="72">
        <f t="shared" si="46"/>
        <v>105.91336013701617</v>
      </c>
      <c r="DM8">
        <f t="shared" si="47"/>
        <v>-0.87506126339170009</v>
      </c>
      <c r="DN8">
        <f t="shared" si="48"/>
        <v>1.9501045986392591</v>
      </c>
      <c r="DP8" s="49">
        <v>9.5131487952202232</v>
      </c>
      <c r="DQ8">
        <v>2</v>
      </c>
      <c r="DR8" s="22">
        <f t="shared" si="49"/>
        <v>0.11666666666666667</v>
      </c>
      <c r="DS8" s="49">
        <f t="shared" si="50"/>
        <v>59.031150883935531</v>
      </c>
      <c r="DT8" s="72">
        <f>AVERAGE(DR16:DR21)</f>
        <v>0.29166666666666663</v>
      </c>
      <c r="DU8" s="72">
        <f>(DS21-DS16)/(DR21-DR16)</f>
        <v>46.441462073811756</v>
      </c>
      <c r="DV8" s="88">
        <f t="shared" si="110"/>
        <v>23.14942922906577</v>
      </c>
      <c r="DW8" s="72">
        <f t="shared" si="51"/>
        <v>0.375</v>
      </c>
      <c r="DX8" s="72">
        <f t="shared" si="52"/>
        <v>157.76860157661059</v>
      </c>
      <c r="DY8">
        <f t="shared" si="111"/>
        <v>-0.93305321036938682</v>
      </c>
      <c r="DZ8">
        <f t="shared" si="112"/>
        <v>1.7710812504017834</v>
      </c>
      <c r="EB8">
        <v>12.854960132182441</v>
      </c>
      <c r="EC8">
        <v>2</v>
      </c>
      <c r="ED8" s="22">
        <f t="shared" si="53"/>
        <v>0.15</v>
      </c>
      <c r="EE8" s="49">
        <f t="shared" si="54"/>
        <v>70.883154785072691</v>
      </c>
      <c r="EF8" s="72">
        <f>AVERAGE(ED16:ED21)</f>
        <v>0.32500000000000001</v>
      </c>
      <c r="EG8" s="72">
        <f>(EE21-EE16)/(ED21-ED16)</f>
        <v>76.810232503781123</v>
      </c>
      <c r="EH8" s="88">
        <f t="shared" si="113"/>
        <v>38.28718911967767</v>
      </c>
      <c r="EI8" s="72">
        <f t="shared" si="55"/>
        <v>0.40833333333333327</v>
      </c>
      <c r="EJ8" s="72">
        <f t="shared" si="56"/>
        <v>143.20028923052888</v>
      </c>
      <c r="EK8">
        <f t="shared" si="114"/>
        <v>-0.82390874094431876</v>
      </c>
      <c r="EL8">
        <f t="shared" si="115"/>
        <v>1.850543038383208</v>
      </c>
      <c r="EN8">
        <v>10.012492197250394</v>
      </c>
      <c r="EO8">
        <v>2</v>
      </c>
      <c r="EP8" s="22">
        <f t="shared" si="57"/>
        <v>0.13333333333333333</v>
      </c>
      <c r="EQ8" s="49">
        <f t="shared" si="58"/>
        <v>67.477549484926996</v>
      </c>
      <c r="ER8" s="72">
        <f>AVERAGE(EP16:EP21)</f>
        <v>0.30833333333333335</v>
      </c>
      <c r="ES8" s="72">
        <f>(EQ21-EQ16)/(EP21-EP16)</f>
        <v>82.424049858250058</v>
      </c>
      <c r="ET8" s="88">
        <f t="shared" si="116"/>
        <v>41.08547887519039</v>
      </c>
      <c r="EU8" s="72">
        <f t="shared" si="59"/>
        <v>0.39166666666666661</v>
      </c>
      <c r="EV8" s="72">
        <f t="shared" si="60"/>
        <v>165.28264015288468</v>
      </c>
      <c r="EW8">
        <f t="shared" si="117"/>
        <v>-0.87506126339170009</v>
      </c>
      <c r="EX8">
        <f t="shared" si="118"/>
        <v>1.8291593023625772</v>
      </c>
      <c r="EZ8" s="49">
        <v>16.278820596099706</v>
      </c>
      <c r="FA8">
        <v>2</v>
      </c>
      <c r="FB8" s="22">
        <f t="shared" si="61"/>
        <v>0.15</v>
      </c>
      <c r="FC8" s="49">
        <f t="shared" si="62"/>
        <v>67.293733846895876</v>
      </c>
      <c r="FD8" s="72">
        <f>AVERAGE(FB16:FB21)</f>
        <v>0.32500000000000001</v>
      </c>
      <c r="FE8" s="72">
        <f>(FC21-FC16)/(FB21-FB16)</f>
        <v>56.704224742399703</v>
      </c>
      <c r="FF8" s="88">
        <f t="shared" si="119"/>
        <v>40.765262120000955</v>
      </c>
      <c r="FG8" s="72">
        <f t="shared" si="63"/>
        <v>0.40833333333333327</v>
      </c>
      <c r="FH8" s="72">
        <f t="shared" si="64"/>
        <v>95.80321174261384</v>
      </c>
      <c r="FI8">
        <f t="shared" si="65"/>
        <v>-0.82390874094431876</v>
      </c>
      <c r="FJ8">
        <f t="shared" si="66"/>
        <v>1.8279746261494831</v>
      </c>
      <c r="FL8">
        <v>47.853944456021594</v>
      </c>
      <c r="FM8">
        <v>8</v>
      </c>
      <c r="FN8" s="22">
        <f t="shared" si="67"/>
        <v>0.2</v>
      </c>
      <c r="FO8" s="49">
        <f t="shared" si="68"/>
        <v>101.60245570038613</v>
      </c>
      <c r="FP8" s="52">
        <f t="shared" si="69"/>
        <v>57.936510544650318</v>
      </c>
      <c r="FQ8" s="72">
        <f t="shared" si="70"/>
        <v>0.33333333333333331</v>
      </c>
      <c r="FR8" s="88">
        <f t="shared" si="120"/>
        <v>41.651165312641552</v>
      </c>
      <c r="FS8" s="52">
        <f t="shared" si="71"/>
        <v>162.05449135736353</v>
      </c>
      <c r="FT8">
        <f t="shared" si="72"/>
        <v>-0.69897000433601875</v>
      </c>
      <c r="FU8">
        <f t="shared" si="73"/>
        <v>2.0069042048400103</v>
      </c>
      <c r="FW8">
        <v>20.554804791094465</v>
      </c>
      <c r="FX8">
        <v>8</v>
      </c>
      <c r="FY8" s="22">
        <f t="shared" si="74"/>
        <v>0.2</v>
      </c>
      <c r="FZ8" s="49">
        <f t="shared" si="75"/>
        <v>146.77040379790682</v>
      </c>
      <c r="GA8" s="52">
        <f t="shared" si="76"/>
        <v>23.839150101636623</v>
      </c>
      <c r="GB8" s="52">
        <f t="shared" si="77"/>
        <v>50.576002785927017</v>
      </c>
      <c r="GC8" s="88">
        <f t="shared" si="121"/>
        <v>11.882974685030584</v>
      </c>
      <c r="GD8">
        <f t="shared" si="78"/>
        <v>-0.69897000433601875</v>
      </c>
      <c r="GE8">
        <f t="shared" si="79"/>
        <v>2.1666384890738124</v>
      </c>
      <c r="GG8">
        <v>23.690715480964268</v>
      </c>
      <c r="GH8">
        <v>8</v>
      </c>
      <c r="GI8" s="22">
        <f t="shared" si="80"/>
        <v>0.2</v>
      </c>
      <c r="GJ8" s="49">
        <f t="shared" si="81"/>
        <v>131.94204227299639</v>
      </c>
      <c r="GK8" s="52">
        <f t="shared" si="82"/>
        <v>37.229026520305489</v>
      </c>
      <c r="GL8" s="52">
        <f t="shared" si="83"/>
        <v>73.393152991201219</v>
      </c>
      <c r="GM8" s="88">
        <f t="shared" si="122"/>
        <v>21.242868973799496</v>
      </c>
      <c r="GN8">
        <f t="shared" si="84"/>
        <v>-0.69897000433601875</v>
      </c>
      <c r="GO8">
        <f t="shared" si="85"/>
        <v>2.1203832020502436</v>
      </c>
      <c r="GQ8">
        <v>32.097507691408069</v>
      </c>
      <c r="GR8">
        <v>8</v>
      </c>
      <c r="GS8" s="22">
        <f t="shared" si="86"/>
        <v>0.2</v>
      </c>
      <c r="GT8" s="49">
        <f t="shared" si="87"/>
        <v>126.67325673846273</v>
      </c>
      <c r="GU8" s="52">
        <f t="shared" si="88"/>
        <v>39.189429857771579</v>
      </c>
      <c r="GV8" s="52">
        <f t="shared" si="89"/>
        <v>88.320311384015952</v>
      </c>
      <c r="GW8" s="88">
        <f t="shared" si="123"/>
        <v>24.61198722021307</v>
      </c>
      <c r="GX8">
        <f t="shared" si="90"/>
        <v>-0.69897000433601875</v>
      </c>
      <c r="GY8">
        <f t="shared" si="91"/>
        <v>2.1026849362974187</v>
      </c>
      <c r="HA8">
        <v>37.054014627297811</v>
      </c>
      <c r="HB8">
        <v>8</v>
      </c>
      <c r="HC8" s="22">
        <f t="shared" si="92"/>
        <v>0.2</v>
      </c>
      <c r="HD8" s="49">
        <f t="shared" si="93"/>
        <v>130.67942228816642</v>
      </c>
      <c r="HE8" s="52">
        <f t="shared" si="94"/>
        <v>37.154914299592441</v>
      </c>
      <c r="HF8" s="52">
        <f t="shared" si="95"/>
        <v>97.556048728347292</v>
      </c>
      <c r="HG8" s="88">
        <f t="shared" si="124"/>
        <v>26.71105772717701</v>
      </c>
      <c r="HH8">
        <f t="shared" si="125"/>
        <v>-0.69897000433601875</v>
      </c>
      <c r="HI8">
        <f t="shared" si="126"/>
        <v>2.1162072058644954</v>
      </c>
      <c r="HO8"/>
      <c r="HP8"/>
      <c r="HQ8"/>
    </row>
    <row r="9" spans="1:228" x14ac:dyDescent="0.25">
      <c r="A9" s="87">
        <v>8</v>
      </c>
      <c r="B9" s="87" t="s">
        <v>16</v>
      </c>
      <c r="C9" s="87" t="s">
        <v>39</v>
      </c>
      <c r="D9" s="77">
        <v>100</v>
      </c>
      <c r="E9" s="4">
        <v>1146</v>
      </c>
      <c r="F9" s="90">
        <v>6</v>
      </c>
      <c r="G9" s="90">
        <v>3.9200000000000137</v>
      </c>
      <c r="H9" s="90">
        <v>87.969391071988582</v>
      </c>
      <c r="I9" s="99">
        <v>1</v>
      </c>
      <c r="J9" s="99">
        <v>1</v>
      </c>
      <c r="L9" s="49">
        <v>6.7082039324993694</v>
      </c>
      <c r="M9" s="49">
        <v>3</v>
      </c>
      <c r="N9" s="22">
        <f t="shared" si="96"/>
        <v>0.15000000000000002</v>
      </c>
      <c r="O9" s="49">
        <f t="shared" si="0"/>
        <v>261.8604632249365</v>
      </c>
      <c r="P9" s="72">
        <f>AVERAGE(N21:N26)</f>
        <v>0.39166666666666661</v>
      </c>
      <c r="Q9" s="72">
        <f>(O26-O21)/(N26-N21)</f>
        <v>19.767127730500299</v>
      </c>
      <c r="R9" s="88">
        <f t="shared" si="97"/>
        <v>9.8532152956734453</v>
      </c>
      <c r="S9" s="72">
        <f t="shared" si="1"/>
        <v>0.47500000000000003</v>
      </c>
      <c r="T9" s="72">
        <f t="shared" si="2"/>
        <v>21.046690222232574</v>
      </c>
      <c r="U9">
        <f t="shared" si="98"/>
        <v>-0.82390874094431865</v>
      </c>
      <c r="V9">
        <f t="shared" si="99"/>
        <v>2.4180699317989571</v>
      </c>
      <c r="W9" s="61"/>
      <c r="X9" s="49">
        <v>8.1394102980498531</v>
      </c>
      <c r="Y9" s="49">
        <v>3</v>
      </c>
      <c r="Z9" s="22">
        <f t="shared" si="3"/>
        <v>0.16666666666666669</v>
      </c>
      <c r="AA9" s="49">
        <f t="shared" si="4"/>
        <v>285.39169267714158</v>
      </c>
      <c r="AB9" s="72">
        <f>AVERAGE(Z21:Z26)</f>
        <v>0.40833333333333327</v>
      </c>
      <c r="AC9" s="72">
        <f>(AA26-AA21)/(Z26-Z21)</f>
        <v>26.210287142479071</v>
      </c>
      <c r="AD9" s="88">
        <f t="shared" si="100"/>
        <v>14.955580297799731</v>
      </c>
      <c r="AE9" s="72">
        <f t="shared" si="5"/>
        <v>0.49166666666666664</v>
      </c>
      <c r="AF9" s="72">
        <f t="shared" si="6"/>
        <v>17.679347630352119</v>
      </c>
      <c r="AG9">
        <f t="shared" si="7"/>
        <v>-0.77815125038364363</v>
      </c>
      <c r="AH9">
        <f t="shared" si="8"/>
        <v>2.4554413273035562</v>
      </c>
      <c r="AI9" s="61"/>
      <c r="AJ9" s="49">
        <v>9.013878188659973</v>
      </c>
      <c r="AK9" s="49">
        <v>3</v>
      </c>
      <c r="AL9" s="22">
        <f t="shared" si="9"/>
        <v>0.33333333333333331</v>
      </c>
      <c r="AM9" s="49">
        <f t="shared" si="10"/>
        <v>284.06104128550948</v>
      </c>
      <c r="AN9" s="72">
        <f>AVERAGE(AL21:AL26)</f>
        <v>0.57500000000000007</v>
      </c>
      <c r="AO9" s="72">
        <f>(AM26-AM21)/(AL26-AL21)</f>
        <v>19.746957275622883</v>
      </c>
      <c r="AP9" s="88">
        <f t="shared" si="101"/>
        <v>12.401605786804879</v>
      </c>
      <c r="AQ9" s="72">
        <f t="shared" si="11"/>
        <v>0.65833333333333333</v>
      </c>
      <c r="AR9" s="72">
        <f t="shared" si="12"/>
        <v>23.836022641051823</v>
      </c>
      <c r="AS9">
        <f t="shared" si="13"/>
        <v>-0.47712125471966244</v>
      </c>
      <c r="AT9">
        <f t="shared" si="14"/>
        <v>2.4534116747122949</v>
      </c>
      <c r="AV9" s="49">
        <v>18.062391868188442</v>
      </c>
      <c r="AW9" s="49">
        <v>3</v>
      </c>
      <c r="AX9" s="22">
        <f t="shared" si="15"/>
        <v>0.2</v>
      </c>
      <c r="AY9" s="49">
        <f t="shared" si="16"/>
        <v>51.435322671339399</v>
      </c>
      <c r="AZ9" s="72">
        <f>AVERAGE(AX21:AX26)</f>
        <v>0.44166666666666665</v>
      </c>
      <c r="BA9" s="72">
        <f>(AY26-AY21)/(AX26-AX21)</f>
        <v>56.191987562403533</v>
      </c>
      <c r="BB9" s="88">
        <f t="shared" si="102"/>
        <v>28.009721943055062</v>
      </c>
      <c r="BC9" s="72">
        <f t="shared" si="17"/>
        <v>0.52499999999999991</v>
      </c>
      <c r="BD9" s="72">
        <f t="shared" si="18"/>
        <v>55.43136733356323</v>
      </c>
      <c r="BE9">
        <f t="shared" si="19"/>
        <v>-0.69897000433601875</v>
      </c>
      <c r="BF9">
        <f t="shared" si="20"/>
        <v>1.7112614686567267</v>
      </c>
      <c r="BG9" s="61"/>
      <c r="BH9" s="49">
        <v>19.448650338776723</v>
      </c>
      <c r="BI9" s="49">
        <v>3</v>
      </c>
      <c r="BJ9" s="22">
        <f t="shared" si="21"/>
        <v>0.2</v>
      </c>
      <c r="BK9" s="49">
        <f t="shared" si="22"/>
        <v>58.35084066904853</v>
      </c>
      <c r="BL9" s="72">
        <f>AVERAGE(BJ21:BJ26)</f>
        <v>0.44166666666666665</v>
      </c>
      <c r="BM9" s="72">
        <f>(BK26-BK21)/(BJ26-BJ21)</f>
        <v>49.633321558856025</v>
      </c>
      <c r="BN9" s="88">
        <f t="shared" si="103"/>
        <v>28.320755205193706</v>
      </c>
      <c r="BO9" s="72">
        <f t="shared" si="23"/>
        <v>0.52499999999999991</v>
      </c>
      <c r="BP9" s="72">
        <f t="shared" si="24"/>
        <v>62.127886924062793</v>
      </c>
      <c r="BQ9">
        <f t="shared" si="25"/>
        <v>-0.69897000433601875</v>
      </c>
      <c r="BR9">
        <f t="shared" si="26"/>
        <v>1.7660471173702297</v>
      </c>
      <c r="BT9" s="49">
        <v>27.115493725912497</v>
      </c>
      <c r="BU9" s="49">
        <v>3</v>
      </c>
      <c r="BV9" s="22">
        <f t="shared" si="27"/>
        <v>0.26666666666666666</v>
      </c>
      <c r="BW9" s="49">
        <f t="shared" si="28"/>
        <v>60.069364285390854</v>
      </c>
      <c r="BX9" s="72">
        <f>AVERAGE(BV21:BV26)</f>
        <v>0.5083333333333333</v>
      </c>
      <c r="BY9" s="72">
        <f>(BW26-BW21)/(BV26-BV21)</f>
        <v>63.347773871282897</v>
      </c>
      <c r="BZ9" s="88">
        <f t="shared" si="104"/>
        <v>39.784059288624157</v>
      </c>
      <c r="CA9" s="72">
        <f t="shared" si="29"/>
        <v>0.59166666666666667</v>
      </c>
      <c r="CB9" s="72">
        <f t="shared" si="30"/>
        <v>92.403530366102373</v>
      </c>
      <c r="CC9">
        <f t="shared" si="105"/>
        <v>-0.57403126772771884</v>
      </c>
      <c r="CD9">
        <f t="shared" si="106"/>
        <v>1.7786530358293642</v>
      </c>
      <c r="CF9" s="49">
        <v>16.347782724271816</v>
      </c>
      <c r="CG9" s="49">
        <v>3</v>
      </c>
      <c r="CH9" s="22">
        <f t="shared" si="31"/>
        <v>0.15000000000000002</v>
      </c>
      <c r="CI9" s="49">
        <f t="shared" si="32"/>
        <v>89.382906236687759</v>
      </c>
      <c r="CJ9" s="72">
        <f>AVERAGE(CH21:CH26)</f>
        <v>0.39166666666666661</v>
      </c>
      <c r="CK9" s="72">
        <f>(CI26-CI21)/(CH26-CH21)</f>
        <v>61.164865298554076</v>
      </c>
      <c r="CL9" s="88">
        <f t="shared" si="107"/>
        <v>30.488525927194257</v>
      </c>
      <c r="CM9" s="72">
        <f t="shared" si="33"/>
        <v>0.47500000000000003</v>
      </c>
      <c r="CN9" s="72">
        <f t="shared" si="34"/>
        <v>89.424617272479324</v>
      </c>
      <c r="CO9">
        <f t="shared" si="35"/>
        <v>-0.82390874094431865</v>
      </c>
      <c r="CP9">
        <f t="shared" si="36"/>
        <v>1.9512544714032967</v>
      </c>
      <c r="CR9" s="49">
        <v>22.276669409945463</v>
      </c>
      <c r="CS9" s="49">
        <v>3</v>
      </c>
      <c r="CT9" s="22">
        <f t="shared" si="37"/>
        <v>0.15000000000000002</v>
      </c>
      <c r="CU9" s="49">
        <f t="shared" si="38"/>
        <v>89.91325402224561</v>
      </c>
      <c r="CV9" s="72">
        <f>AVERAGE(CT21:CT26)</f>
        <v>0.39166666666666661</v>
      </c>
      <c r="CW9" s="72">
        <f>(CU26-CU21)/(CT26-CT21)</f>
        <v>75.415382196131105</v>
      </c>
      <c r="CX9" s="88">
        <f t="shared" si="108"/>
        <v>43.031989615082701</v>
      </c>
      <c r="CY9" s="72">
        <f t="shared" si="39"/>
        <v>0.47500000000000003</v>
      </c>
      <c r="CZ9" s="72">
        <f t="shared" si="40"/>
        <v>109.67562400711641</v>
      </c>
      <c r="DA9">
        <f t="shared" si="41"/>
        <v>-0.82390874094431865</v>
      </c>
      <c r="DB9">
        <f t="shared" si="42"/>
        <v>1.9538237153644791</v>
      </c>
      <c r="DD9" s="49">
        <v>20.303940504246953</v>
      </c>
      <c r="DE9" s="49">
        <v>3</v>
      </c>
      <c r="DF9" s="22">
        <f t="shared" si="43"/>
        <v>0.15000000000000002</v>
      </c>
      <c r="DG9" s="49">
        <f t="shared" si="44"/>
        <v>89.982086434814931</v>
      </c>
      <c r="DH9" s="72">
        <f>AVERAGE(DF21:DF26)</f>
        <v>0.39166666666666661</v>
      </c>
      <c r="DI9" s="72">
        <f>(DG26-DG21)/(DF26-DF21)</f>
        <v>79.645741951382519</v>
      </c>
      <c r="DJ9" s="88">
        <f t="shared" si="109"/>
        <v>50.019609628566286</v>
      </c>
      <c r="DK9" s="72">
        <f t="shared" si="45"/>
        <v>0.47500000000000003</v>
      </c>
      <c r="DL9" s="72">
        <f t="shared" si="46"/>
        <v>134.48384769680828</v>
      </c>
      <c r="DM9">
        <f t="shared" si="47"/>
        <v>-0.82390874094431865</v>
      </c>
      <c r="DN9">
        <f t="shared" si="48"/>
        <v>1.9541560590298326</v>
      </c>
      <c r="DP9" s="49">
        <v>15.033296378372908</v>
      </c>
      <c r="DQ9">
        <v>3</v>
      </c>
      <c r="DR9" s="22">
        <f t="shared" si="49"/>
        <v>0.13333333333333333</v>
      </c>
      <c r="DS9" s="49">
        <f t="shared" si="50"/>
        <v>59.719963909035691</v>
      </c>
      <c r="DT9" s="72">
        <f>AVERAGE(DR21:DR26)</f>
        <v>0.375</v>
      </c>
      <c r="DU9" s="72">
        <f>(DS26-DS21)/(DR26-DR21)</f>
        <v>59.137314149661009</v>
      </c>
      <c r="DV9" s="88">
        <f t="shared" si="110"/>
        <v>29.477863262116824</v>
      </c>
      <c r="DW9" s="72">
        <f t="shared" si="51"/>
        <v>0.45833333333333326</v>
      </c>
      <c r="DX9" s="72">
        <f t="shared" si="52"/>
        <v>108.39566972202044</v>
      </c>
      <c r="DY9">
        <f t="shared" si="111"/>
        <v>-0.87506126339170009</v>
      </c>
      <c r="DZ9">
        <f t="shared" si="112"/>
        <v>1.7761195365929847</v>
      </c>
      <c r="EB9">
        <v>19.811612756158951</v>
      </c>
      <c r="EC9">
        <v>3</v>
      </c>
      <c r="ED9" s="22">
        <f t="shared" si="53"/>
        <v>0.16666666666666669</v>
      </c>
      <c r="EE9" s="49">
        <f t="shared" si="54"/>
        <v>71.747990576663398</v>
      </c>
      <c r="EF9" s="72">
        <f>AVERAGE(ED21:ED26)</f>
        <v>0.40833333333333327</v>
      </c>
      <c r="EG9" s="72">
        <f>(EE26-EE21)/(ED26-ED21)</f>
        <v>106.83138342577165</v>
      </c>
      <c r="EH9" s="88">
        <f t="shared" si="113"/>
        <v>53.251672958260684</v>
      </c>
      <c r="EI9" s="72">
        <f t="shared" si="55"/>
        <v>0.49166666666666664</v>
      </c>
      <c r="EJ9" s="72">
        <f t="shared" si="56"/>
        <v>125.36576544370199</v>
      </c>
      <c r="EK9">
        <f t="shared" si="114"/>
        <v>-0.77815125038364363</v>
      </c>
      <c r="EL9">
        <f t="shared" si="115"/>
        <v>1.8558097424278106</v>
      </c>
      <c r="EN9">
        <v>19.059118552545918</v>
      </c>
      <c r="EO9">
        <v>3</v>
      </c>
      <c r="EP9" s="22">
        <f t="shared" si="57"/>
        <v>0.15000000000000002</v>
      </c>
      <c r="EQ9" s="49">
        <f t="shared" si="58"/>
        <v>68.604883045301776</v>
      </c>
      <c r="ER9" s="72">
        <f>AVERAGE(EP21:EP26)</f>
        <v>0.39166666666666661</v>
      </c>
      <c r="ES9" s="72">
        <f>(EQ26-EQ21)/(EP26-EP21)</f>
        <v>98.696157704010162</v>
      </c>
      <c r="ET9" s="88">
        <f t="shared" si="116"/>
        <v>49.196550149915907</v>
      </c>
      <c r="EU9" s="72">
        <f t="shared" si="59"/>
        <v>0.47500000000000003</v>
      </c>
      <c r="EV9" s="72">
        <f t="shared" si="60"/>
        <v>126.45961123335931</v>
      </c>
      <c r="EW9">
        <f t="shared" si="117"/>
        <v>-0.82390874094431865</v>
      </c>
      <c r="EX9">
        <f t="shared" si="118"/>
        <v>1.8363550283037857</v>
      </c>
      <c r="EZ9" s="49">
        <v>21.213203435596427</v>
      </c>
      <c r="FA9">
        <v>3</v>
      </c>
      <c r="FB9" s="22">
        <f t="shared" si="61"/>
        <v>0.16666666666666669</v>
      </c>
      <c r="FC9" s="49">
        <f t="shared" si="62"/>
        <v>67.760161716917906</v>
      </c>
      <c r="FD9" s="72">
        <f>AVERAGE(FB21:FB26)</f>
        <v>0.40833333333333327</v>
      </c>
      <c r="FE9" s="72">
        <f>(FC26-FC21)/(FB26-FB21)</f>
        <v>68.073006650483705</v>
      </c>
      <c r="FF9" s="88">
        <f t="shared" si="119"/>
        <v>48.938398717380977</v>
      </c>
      <c r="FG9" s="72">
        <f t="shared" si="63"/>
        <v>0.49166666666666664</v>
      </c>
      <c r="FH9" s="72">
        <f t="shared" si="64"/>
        <v>88.335619044477326</v>
      </c>
      <c r="FI9">
        <f t="shared" si="65"/>
        <v>-0.77815125038364363</v>
      </c>
      <c r="FJ9">
        <f t="shared" si="66"/>
        <v>1.8309744338144047</v>
      </c>
      <c r="FL9">
        <v>87.020112617716137</v>
      </c>
      <c r="FM9">
        <v>12</v>
      </c>
      <c r="FN9" s="22">
        <f t="shared" si="67"/>
        <v>0.26666666666666666</v>
      </c>
      <c r="FO9" s="49">
        <f t="shared" si="68"/>
        <v>104.98388455038723</v>
      </c>
      <c r="FP9" s="52">
        <f t="shared" si="69"/>
        <v>69.76128199014498</v>
      </c>
      <c r="FQ9" s="72">
        <f t="shared" si="70"/>
        <v>0.39999999999999997</v>
      </c>
      <c r="FR9" s="88">
        <f t="shared" si="120"/>
        <v>50.152117572804528</v>
      </c>
      <c r="FS9" s="52">
        <f t="shared" si="71"/>
        <v>119.48687421287485</v>
      </c>
      <c r="FT9">
        <f t="shared" si="72"/>
        <v>-0.57403126772771884</v>
      </c>
      <c r="FU9">
        <f t="shared" si="73"/>
        <v>2.0211226382319509</v>
      </c>
      <c r="FW9">
        <v>36.055512754639892</v>
      </c>
      <c r="FX9">
        <v>12</v>
      </c>
      <c r="FY9" s="22">
        <f t="shared" si="74"/>
        <v>0.26666666666666666</v>
      </c>
      <c r="FZ9" s="49">
        <f t="shared" si="75"/>
        <v>148.25916471294218</v>
      </c>
      <c r="GA9" s="52">
        <f t="shared" si="76"/>
        <v>28.22569299497524</v>
      </c>
      <c r="GB9" s="52">
        <f t="shared" si="77"/>
        <v>36.086312700466003</v>
      </c>
      <c r="GC9" s="88">
        <f t="shared" si="121"/>
        <v>14.069511450565907</v>
      </c>
      <c r="GD9">
        <f t="shared" si="78"/>
        <v>-0.57403126772771884</v>
      </c>
      <c r="GE9">
        <f t="shared" si="79"/>
        <v>2.1710215489923743</v>
      </c>
      <c r="GG9">
        <v>52.153619241621193</v>
      </c>
      <c r="GH9">
        <v>12</v>
      </c>
      <c r="GI9" s="22">
        <f t="shared" si="80"/>
        <v>0.26666666666666666</v>
      </c>
      <c r="GJ9" s="49">
        <f t="shared" si="81"/>
        <v>134.44117973601703</v>
      </c>
      <c r="GK9" s="52">
        <f t="shared" si="82"/>
        <v>39.812727944997526</v>
      </c>
      <c r="GL9" s="52">
        <f t="shared" si="83"/>
        <v>96.599367210626724</v>
      </c>
      <c r="GM9" s="88">
        <f t="shared" si="122"/>
        <v>22.717128065753361</v>
      </c>
      <c r="GN9">
        <f t="shared" si="84"/>
        <v>-0.57403126772771884</v>
      </c>
      <c r="GO9">
        <f t="shared" si="85"/>
        <v>2.1285323147956126</v>
      </c>
      <c r="GQ9">
        <v>56.020085683618873</v>
      </c>
      <c r="GR9">
        <v>12</v>
      </c>
      <c r="GS9" s="22">
        <f t="shared" si="86"/>
        <v>0.26666666666666666</v>
      </c>
      <c r="GT9" s="49">
        <f t="shared" si="87"/>
        <v>129.01297717870739</v>
      </c>
      <c r="GU9" s="52">
        <f t="shared" si="88"/>
        <v>45.83082538544901</v>
      </c>
      <c r="GV9" s="52">
        <f t="shared" si="89"/>
        <v>79.938052586507879</v>
      </c>
      <c r="GW9" s="88">
        <f t="shared" si="123"/>
        <v>28.782957363050251</v>
      </c>
      <c r="GX9">
        <f t="shared" si="90"/>
        <v>-0.57403126772771884</v>
      </c>
      <c r="GY9">
        <f t="shared" si="91"/>
        <v>2.1106333973817333</v>
      </c>
      <c r="HA9">
        <v>61.599512985087799</v>
      </c>
      <c r="HB9">
        <v>12</v>
      </c>
      <c r="HC9" s="22">
        <f t="shared" si="92"/>
        <v>0.26666666666666666</v>
      </c>
      <c r="HD9" s="49">
        <f t="shared" si="93"/>
        <v>132.75826800679661</v>
      </c>
      <c r="HE9" s="52">
        <f t="shared" si="94"/>
        <v>46.315959937814533</v>
      </c>
      <c r="HF9" s="52">
        <f t="shared" si="95"/>
        <v>74.345501338687825</v>
      </c>
      <c r="HG9" s="88">
        <f t="shared" si="124"/>
        <v>33.297029556118567</v>
      </c>
      <c r="HH9">
        <f t="shared" si="125"/>
        <v>-0.57403126772771884</v>
      </c>
      <c r="HI9">
        <f t="shared" si="126"/>
        <v>2.123061577873373</v>
      </c>
      <c r="HO9"/>
      <c r="HP9"/>
      <c r="HQ9"/>
    </row>
    <row r="10" spans="1:228" x14ac:dyDescent="0.25">
      <c r="A10" s="87">
        <v>9</v>
      </c>
      <c r="B10" s="87" t="s">
        <v>17</v>
      </c>
      <c r="C10" s="87" t="s">
        <v>40</v>
      </c>
      <c r="D10" s="77">
        <v>100</v>
      </c>
      <c r="E10" s="4">
        <v>1123.0999999999999</v>
      </c>
      <c r="F10" s="90">
        <v>6</v>
      </c>
      <c r="G10" s="90">
        <v>3.8750000000000031</v>
      </c>
      <c r="H10" s="90">
        <v>88.174238468984015</v>
      </c>
      <c r="I10" s="99">
        <v>1</v>
      </c>
      <c r="J10" s="99">
        <v>1</v>
      </c>
      <c r="L10" s="49">
        <v>10.965856099730654</v>
      </c>
      <c r="M10" s="49">
        <v>4</v>
      </c>
      <c r="N10" s="22">
        <f t="shared" si="96"/>
        <v>0.16666666666666669</v>
      </c>
      <c r="O10" s="49">
        <f t="shared" si="0"/>
        <v>262.2131806607108</v>
      </c>
      <c r="P10" s="72">
        <f>AVERAGE(N26:N31)</f>
        <v>0.47500000000000003</v>
      </c>
      <c r="Q10" s="72">
        <f>(O31-O26)/(N31-N26)</f>
        <v>20.950902717470388</v>
      </c>
      <c r="R10" s="88">
        <f t="shared" si="97"/>
        <v>10.443285333529881</v>
      </c>
      <c r="S10" s="72">
        <f t="shared" si="1"/>
        <v>0.55833333333333346</v>
      </c>
      <c r="T10" s="72">
        <f t="shared" si="2"/>
        <v>8.523994514997872</v>
      </c>
      <c r="U10">
        <f t="shared" si="98"/>
        <v>-0.77815125038364363</v>
      </c>
      <c r="V10">
        <f t="shared" si="99"/>
        <v>2.41865451856818</v>
      </c>
      <c r="W10" s="61"/>
      <c r="X10" s="49">
        <v>12.747548783981962</v>
      </c>
      <c r="Y10" s="49">
        <v>4</v>
      </c>
      <c r="Z10" s="22">
        <f t="shared" si="3"/>
        <v>0.18333333333333335</v>
      </c>
      <c r="AA10" s="49">
        <f t="shared" si="4"/>
        <v>285.82272237370245</v>
      </c>
      <c r="AB10" s="72">
        <f>AVERAGE(Z26:Z31)</f>
        <v>0.49166666666666664</v>
      </c>
      <c r="AC10" s="72">
        <f>(AA31-AA26)/(Z31-Z26)</f>
        <v>30.84438934289004</v>
      </c>
      <c r="AD10" s="88">
        <f t="shared" si="100"/>
        <v>17.599797325629723</v>
      </c>
      <c r="AE10" s="72">
        <f t="shared" si="5"/>
        <v>0.57500000000000007</v>
      </c>
      <c r="AF10" s="72">
        <f t="shared" si="6"/>
        <v>23.994177044872682</v>
      </c>
      <c r="AG10">
        <f t="shared" si="7"/>
        <v>-0.7367585652254186</v>
      </c>
      <c r="AH10">
        <f t="shared" si="8"/>
        <v>2.4560967514292429</v>
      </c>
      <c r="AI10" s="61"/>
      <c r="AJ10" s="49">
        <v>12.509996003196804</v>
      </c>
      <c r="AK10" s="49">
        <v>4</v>
      </c>
      <c r="AL10" s="22">
        <f t="shared" si="9"/>
        <v>0.35</v>
      </c>
      <c r="AM10" s="49">
        <f t="shared" si="10"/>
        <v>284.34892977484878</v>
      </c>
      <c r="AN10" s="72">
        <f>AVERAGE(AL26:AL31)</f>
        <v>0.65833333333333333</v>
      </c>
      <c r="AO10" s="72">
        <f>(AM31-AM26)/(AL31-AL26)</f>
        <v>23.71351984033074</v>
      </c>
      <c r="AP10" s="88">
        <f t="shared" si="101"/>
        <v>14.892710850212826</v>
      </c>
      <c r="AQ10" s="72">
        <f t="shared" si="11"/>
        <v>0.7416666666666667</v>
      </c>
      <c r="AR10" s="72">
        <f t="shared" si="12"/>
        <v>20.751341254277403</v>
      </c>
      <c r="AS10">
        <f t="shared" si="13"/>
        <v>-0.45593195564972439</v>
      </c>
      <c r="AT10">
        <f t="shared" si="14"/>
        <v>2.4538515980049183</v>
      </c>
      <c r="AV10" s="49">
        <v>25.504901489713699</v>
      </c>
      <c r="AW10" s="49">
        <v>4</v>
      </c>
      <c r="AX10" s="22">
        <f t="shared" si="15"/>
        <v>0.21666666666666667</v>
      </c>
      <c r="AY10" s="49">
        <f t="shared" si="16"/>
        <v>52.146843667661123</v>
      </c>
      <c r="AZ10" s="72">
        <f>AVERAGE(AX26:AX31)</f>
        <v>0.52499999999999991</v>
      </c>
      <c r="BA10" s="72">
        <f>(AY31-AY26)/(AX31-AX26)</f>
        <v>60.268357808457466</v>
      </c>
      <c r="BB10" s="88">
        <f t="shared" si="102"/>
        <v>30.04164859455701</v>
      </c>
      <c r="BC10" s="72">
        <f t="shared" si="17"/>
        <v>0.60833333333333328</v>
      </c>
      <c r="BD10" s="72">
        <f t="shared" si="18"/>
        <v>37.856853141794616</v>
      </c>
      <c r="BE10">
        <f t="shared" si="19"/>
        <v>-0.6642078980768068</v>
      </c>
      <c r="BF10">
        <f t="shared" si="20"/>
        <v>1.7172280266800559</v>
      </c>
      <c r="BG10" s="61"/>
      <c r="BH10" s="49">
        <v>24.418230894149559</v>
      </c>
      <c r="BI10" s="49">
        <v>4</v>
      </c>
      <c r="BJ10" s="22">
        <f t="shared" si="21"/>
        <v>0.21666666666666667</v>
      </c>
      <c r="BK10" s="49">
        <f t="shared" si="22"/>
        <v>58.833652342552163</v>
      </c>
      <c r="BL10" s="72">
        <f>AVERAGE(BJ26:BJ31)</f>
        <v>0.52499999999999991</v>
      </c>
      <c r="BM10" s="72">
        <f>(BK31-BK26)/(BJ31-BJ26)</f>
        <v>49.666765745758291</v>
      </c>
      <c r="BN10" s="88">
        <f t="shared" si="103"/>
        <v>28.339838446059876</v>
      </c>
      <c r="BO10" s="72">
        <f t="shared" si="23"/>
        <v>0.60833333333333328</v>
      </c>
      <c r="BP10" s="72">
        <f t="shared" si="24"/>
        <v>44.874673984430068</v>
      </c>
      <c r="BQ10">
        <f t="shared" si="25"/>
        <v>-0.6642078980768068</v>
      </c>
      <c r="BR10">
        <f t="shared" si="26"/>
        <v>1.769625809852357</v>
      </c>
      <c r="BT10" s="49">
        <v>34.033072150483271</v>
      </c>
      <c r="BU10" s="49">
        <v>4</v>
      </c>
      <c r="BV10" s="22">
        <f t="shared" si="27"/>
        <v>0.28333333333333333</v>
      </c>
      <c r="BW10" s="49">
        <f t="shared" si="28"/>
        <v>60.727366608664013</v>
      </c>
      <c r="BX10" s="72">
        <f>AVERAGE(BV26:BV31)</f>
        <v>0.59166666666666667</v>
      </c>
      <c r="BY10" s="72">
        <f>(BW31-BW26)/(BV31-BV26)</f>
        <v>74.839028269221345</v>
      </c>
      <c r="BZ10" s="88">
        <f t="shared" si="104"/>
        <v>47.000867683456981</v>
      </c>
      <c r="CA10" s="72">
        <f t="shared" si="29"/>
        <v>0.67499999999999993</v>
      </c>
      <c r="CB10" s="72">
        <f t="shared" si="30"/>
        <v>11.34165745283619</v>
      </c>
      <c r="CC10">
        <f t="shared" si="105"/>
        <v>-0.54770232900536975</v>
      </c>
      <c r="CD10">
        <f t="shared" si="106"/>
        <v>1.7833844487148138</v>
      </c>
      <c r="CF10" s="49">
        <v>23.759208741033444</v>
      </c>
      <c r="CG10" s="49">
        <v>4</v>
      </c>
      <c r="CH10" s="22">
        <f t="shared" si="31"/>
        <v>0.16666666666666669</v>
      </c>
      <c r="CI10" s="49">
        <f t="shared" si="32"/>
        <v>90.089429212546818</v>
      </c>
      <c r="CJ10" s="72">
        <f>AVERAGE(CH26:CH31)</f>
        <v>0.47500000000000003</v>
      </c>
      <c r="CK10" s="72">
        <f>(CI31-CI26)/(CH31-CH26)</f>
        <v>67.510197552815242</v>
      </c>
      <c r="CL10" s="88">
        <f t="shared" si="107"/>
        <v>33.651450034137014</v>
      </c>
      <c r="CM10" s="72">
        <f t="shared" si="33"/>
        <v>0.55833333333333346</v>
      </c>
      <c r="CN10" s="72">
        <f t="shared" si="34"/>
        <v>82.452106391442797</v>
      </c>
      <c r="CO10">
        <f t="shared" si="35"/>
        <v>-0.77815125038364363</v>
      </c>
      <c r="CP10">
        <f t="shared" si="36"/>
        <v>1.9546738353299373</v>
      </c>
      <c r="CR10" s="49">
        <v>29.652150006365474</v>
      </c>
      <c r="CS10" s="49">
        <v>4</v>
      </c>
      <c r="CT10" s="22">
        <f t="shared" si="37"/>
        <v>0.16666666666666669</v>
      </c>
      <c r="CU10" s="49">
        <f t="shared" si="38"/>
        <v>90.556838716523089</v>
      </c>
      <c r="CV10" s="72">
        <f>AVERAGE(CT26:CT31)</f>
        <v>0.47500000000000003</v>
      </c>
      <c r="CW10" s="72">
        <f>(CU31-CU26)/(CT31-CT26)</f>
        <v>85.325377653467868</v>
      </c>
      <c r="CX10" s="88">
        <f t="shared" si="108"/>
        <v>48.68662941385189</v>
      </c>
      <c r="CY10" s="72">
        <f t="shared" si="39"/>
        <v>0.55833333333333346</v>
      </c>
      <c r="CZ10" s="72">
        <f t="shared" si="40"/>
        <v>75.774347140549636</v>
      </c>
      <c r="DA10">
        <f t="shared" si="41"/>
        <v>-0.77815125038364363</v>
      </c>
      <c r="DB10">
        <f t="shared" si="42"/>
        <v>1.9569212531558844</v>
      </c>
      <c r="DD10" s="49">
        <v>27.166155414412248</v>
      </c>
      <c r="DE10" s="49">
        <v>4</v>
      </c>
      <c r="DF10" s="22">
        <f t="shared" si="43"/>
        <v>0.16666666666666669</v>
      </c>
      <c r="DG10" s="49">
        <f t="shared" si="44"/>
        <v>90.59309301572182</v>
      </c>
      <c r="DH10" s="72">
        <f>AVERAGE(DF26:DF31)</f>
        <v>0.47500000000000003</v>
      </c>
      <c r="DI10" s="72">
        <f>(DG31-DG26)/(DF31-DF26)</f>
        <v>88.1229879058222</v>
      </c>
      <c r="DJ10" s="88">
        <f t="shared" si="109"/>
        <v>55.34354186872612</v>
      </c>
      <c r="DK10" s="72">
        <f t="shared" si="45"/>
        <v>0.55833333333333346</v>
      </c>
      <c r="DL10" s="72">
        <f t="shared" si="46"/>
        <v>70.973649310093194</v>
      </c>
      <c r="DM10">
        <f t="shared" si="47"/>
        <v>-0.77815125038364363</v>
      </c>
      <c r="DN10">
        <f t="shared" si="48"/>
        <v>1.9570950875277435</v>
      </c>
      <c r="DP10" s="49">
        <v>20.71834935510066</v>
      </c>
      <c r="DQ10">
        <v>4</v>
      </c>
      <c r="DR10" s="22">
        <f t="shared" si="49"/>
        <v>0.15</v>
      </c>
      <c r="DS10" s="49">
        <f t="shared" si="50"/>
        <v>60.429354098295455</v>
      </c>
      <c r="DT10" s="72">
        <f>AVERAGE(DR26:DR31)</f>
        <v>0.45833333333333326</v>
      </c>
      <c r="DU10" s="72">
        <f>(DS31-DS26)/(DR31-DR26)</f>
        <v>72.736229003246848</v>
      </c>
      <c r="DV10" s="88">
        <f t="shared" si="110"/>
        <v>36.256442207259376</v>
      </c>
      <c r="DW10" s="72">
        <f t="shared" si="51"/>
        <v>0.54166666666666663</v>
      </c>
      <c r="DX10" s="72">
        <f t="shared" si="52"/>
        <v>130.62287461967625</v>
      </c>
      <c r="DY10">
        <f t="shared" si="111"/>
        <v>-0.82390874094431876</v>
      </c>
      <c r="DZ10">
        <f t="shared" si="112"/>
        <v>1.7812479522983447</v>
      </c>
      <c r="EB10">
        <v>27.789386463180506</v>
      </c>
      <c r="EC10">
        <v>4</v>
      </c>
      <c r="ED10" s="22">
        <f t="shared" si="53"/>
        <v>0.18333333333333335</v>
      </c>
      <c r="EE10" s="49">
        <f t="shared" si="54"/>
        <v>72.739769900998809</v>
      </c>
      <c r="EF10" s="72">
        <f>AVERAGE(ED26:ED31)</f>
        <v>0.49166666666666664</v>
      </c>
      <c r="EG10" s="72">
        <f>(EE31-EE26)/(ED31-ED26)</f>
        <v>100.67694737553593</v>
      </c>
      <c r="EH10" s="88">
        <f t="shared" si="113"/>
        <v>50.183903869438602</v>
      </c>
      <c r="EI10" s="72">
        <f t="shared" si="55"/>
        <v>0.57500000000000007</v>
      </c>
      <c r="EJ10" s="72">
        <f t="shared" si="56"/>
        <v>94.380755179353301</v>
      </c>
      <c r="EK10">
        <f t="shared" si="114"/>
        <v>-0.7367585652254186</v>
      </c>
      <c r="EL10">
        <f t="shared" si="115"/>
        <v>1.8617719229094469</v>
      </c>
      <c r="EN10">
        <v>26.518861212352238</v>
      </c>
      <c r="EO10">
        <v>4</v>
      </c>
      <c r="EP10" s="22">
        <f t="shared" si="57"/>
        <v>0.16666666666666669</v>
      </c>
      <c r="EQ10" s="49">
        <f t="shared" si="58"/>
        <v>69.534469160819455</v>
      </c>
      <c r="ER10" s="72">
        <f>AVERAGE(EP26:EP31)</f>
        <v>0.47500000000000003</v>
      </c>
      <c r="ES10" s="72">
        <f>(EQ31-EQ26)/(EP31-EP26)</f>
        <v>109.97115655039751</v>
      </c>
      <c r="ET10" s="88">
        <f t="shared" si="116"/>
        <v>54.816739011270151</v>
      </c>
      <c r="EU10" s="72">
        <f t="shared" si="59"/>
        <v>0.55833333333333346</v>
      </c>
      <c r="EV10" s="72">
        <f t="shared" si="60"/>
        <v>89.474467009809317</v>
      </c>
      <c r="EW10">
        <f t="shared" si="117"/>
        <v>-0.77815125038364363</v>
      </c>
      <c r="EX10">
        <f t="shared" si="118"/>
        <v>1.8422001435163065</v>
      </c>
      <c r="EZ10" s="49">
        <v>30.265491900843113</v>
      </c>
      <c r="FA10">
        <v>4</v>
      </c>
      <c r="FB10" s="22">
        <f t="shared" si="61"/>
        <v>0.18333333333333335</v>
      </c>
      <c r="FC10" s="49">
        <f t="shared" si="62"/>
        <v>68.615839066043222</v>
      </c>
      <c r="FD10" s="72">
        <f>AVERAGE(FB26:FB31)</f>
        <v>0.49166666666666664</v>
      </c>
      <c r="FE10" s="72">
        <f>(FC31-FC26)/(FB31-FB26)</f>
        <v>72.671426699502007</v>
      </c>
      <c r="FF10" s="88">
        <f t="shared" si="119"/>
        <v>52.244251138213592</v>
      </c>
      <c r="FG10" s="72">
        <f t="shared" si="63"/>
        <v>0.57500000000000007</v>
      </c>
      <c r="FH10" s="72">
        <f t="shared" si="64"/>
        <v>71.432978990525399</v>
      </c>
      <c r="FI10">
        <f t="shared" si="65"/>
        <v>-0.7367585652254186</v>
      </c>
      <c r="FJ10">
        <f t="shared" si="66"/>
        <v>1.8364243784615246</v>
      </c>
      <c r="FL10">
        <v>137.32898455897794</v>
      </c>
      <c r="FM10">
        <v>16</v>
      </c>
      <c r="FN10" s="22">
        <f t="shared" si="67"/>
        <v>0.33333333333333331</v>
      </c>
      <c r="FO10" s="49">
        <f t="shared" si="68"/>
        <v>109.32732377300617</v>
      </c>
      <c r="FP10" s="52">
        <f t="shared" si="69"/>
        <v>79.543776058965449</v>
      </c>
      <c r="FQ10" s="72">
        <f t="shared" si="70"/>
        <v>0.46666666666666667</v>
      </c>
      <c r="FR10" s="88">
        <f t="shared" si="120"/>
        <v>57.184855198871311</v>
      </c>
      <c r="FS10" s="52">
        <f t="shared" si="71"/>
        <v>92.61988714262246</v>
      </c>
      <c r="FT10">
        <f t="shared" si="72"/>
        <v>-0.47712125471966244</v>
      </c>
      <c r="FU10">
        <f t="shared" si="73"/>
        <v>2.038728717126598</v>
      </c>
      <c r="FW10">
        <v>53.649324320069496</v>
      </c>
      <c r="FX10">
        <v>16</v>
      </c>
      <c r="FY10" s="22">
        <f t="shared" si="74"/>
        <v>0.33333333333333331</v>
      </c>
      <c r="FZ10" s="49">
        <f t="shared" si="75"/>
        <v>149.94895714479171</v>
      </c>
      <c r="GA10" s="52">
        <f t="shared" si="76"/>
        <v>30.582617139760224</v>
      </c>
      <c r="GB10" s="52">
        <f t="shared" si="77"/>
        <v>43.348707457084423</v>
      </c>
      <c r="GC10" s="88">
        <f t="shared" si="121"/>
        <v>15.244354925589564</v>
      </c>
      <c r="GD10">
        <f t="shared" si="78"/>
        <v>-0.47712125471966244</v>
      </c>
      <c r="GE10">
        <f t="shared" si="79"/>
        <v>2.1759434497031664</v>
      </c>
      <c r="GG10">
        <v>80.224684480526321</v>
      </c>
      <c r="GH10">
        <v>16</v>
      </c>
      <c r="GI10" s="22">
        <f t="shared" si="80"/>
        <v>0.33333333333333331</v>
      </c>
      <c r="GJ10" s="49">
        <f t="shared" si="81"/>
        <v>136.90591247570379</v>
      </c>
      <c r="GK10" s="52">
        <f t="shared" si="82"/>
        <v>47.014780252465648</v>
      </c>
      <c r="GL10" s="52">
        <f t="shared" si="83"/>
        <v>64.731174675020995</v>
      </c>
      <c r="GM10" s="88">
        <f t="shared" si="122"/>
        <v>26.826616489431334</v>
      </c>
      <c r="GN10">
        <f t="shared" si="84"/>
        <v>-0.47712125471966244</v>
      </c>
      <c r="GO10">
        <f t="shared" si="85"/>
        <v>2.1364222041612044</v>
      </c>
      <c r="GQ10">
        <v>85.523388613875682</v>
      </c>
      <c r="GR10">
        <v>16</v>
      </c>
      <c r="GS10" s="22">
        <f t="shared" si="86"/>
        <v>0.33333333333333331</v>
      </c>
      <c r="GT10" s="49">
        <f t="shared" si="87"/>
        <v>131.89851405283227</v>
      </c>
      <c r="GU10" s="52">
        <f t="shared" si="88"/>
        <v>50.965471375640369</v>
      </c>
      <c r="GV10" s="52">
        <f t="shared" si="89"/>
        <v>93.629508858359458</v>
      </c>
      <c r="GW10" s="88">
        <f t="shared" si="123"/>
        <v>32.007649376931312</v>
      </c>
      <c r="GX10">
        <f t="shared" si="90"/>
        <v>-0.47712125471966244</v>
      </c>
      <c r="GY10">
        <f t="shared" si="91"/>
        <v>2.1202399028830561</v>
      </c>
      <c r="HA10">
        <v>95.547108799795723</v>
      </c>
      <c r="HB10">
        <v>16</v>
      </c>
      <c r="HC10" s="22">
        <f t="shared" si="92"/>
        <v>0.33333333333333331</v>
      </c>
      <c r="HD10" s="49">
        <f t="shared" si="93"/>
        <v>135.63341086144541</v>
      </c>
      <c r="HE10" s="52">
        <f t="shared" si="94"/>
        <v>50.162387463372077</v>
      </c>
      <c r="HF10" s="52">
        <f t="shared" si="95"/>
        <v>107.38217596964463</v>
      </c>
      <c r="HG10" s="88">
        <f t="shared" si="124"/>
        <v>36.062266661771027</v>
      </c>
      <c r="HH10">
        <f t="shared" si="125"/>
        <v>-0.47712125471966244</v>
      </c>
      <c r="HI10">
        <f t="shared" si="126"/>
        <v>2.1323666833765937</v>
      </c>
      <c r="HO10"/>
      <c r="HP10"/>
      <c r="HQ10"/>
    </row>
    <row r="11" spans="1:228" x14ac:dyDescent="0.25">
      <c r="A11" s="87">
        <v>10</v>
      </c>
      <c r="B11" s="87" t="s">
        <v>45</v>
      </c>
      <c r="C11" s="87" t="s">
        <v>58</v>
      </c>
      <c r="D11" s="77">
        <v>100</v>
      </c>
      <c r="E11" s="4">
        <v>801.4</v>
      </c>
      <c r="F11" s="90">
        <v>5</v>
      </c>
      <c r="G11" s="90">
        <v>3.9609999999999999</v>
      </c>
      <c r="H11" s="90">
        <v>57.844084650441616</v>
      </c>
      <c r="I11" s="99">
        <v>1</v>
      </c>
      <c r="J11" s="99">
        <v>1</v>
      </c>
      <c r="L11" s="49">
        <v>13.946325680981353</v>
      </c>
      <c r="M11" s="49">
        <v>5</v>
      </c>
      <c r="N11" s="22">
        <f t="shared" si="96"/>
        <v>0.18333333333333335</v>
      </c>
      <c r="O11" s="49">
        <f t="shared" si="0"/>
        <v>262.4600922323495</v>
      </c>
      <c r="P11" s="72">
        <f>AVERAGE(N31:N36)</f>
        <v>0.55833333333333346</v>
      </c>
      <c r="Q11" s="72">
        <f>(O36-O31)/(N36-N31)</f>
        <v>23.274909434205732</v>
      </c>
      <c r="R11" s="88">
        <f t="shared" si="97"/>
        <v>11.601720632819816</v>
      </c>
      <c r="S11" s="72">
        <f t="shared" si="1"/>
        <v>0.64166666666666661</v>
      </c>
      <c r="T11" s="72">
        <f t="shared" si="2"/>
        <v>30.335841545740145</v>
      </c>
      <c r="U11">
        <f t="shared" si="98"/>
        <v>-0.7367585652254186</v>
      </c>
      <c r="V11">
        <f t="shared" si="99"/>
        <v>2.4190632771100646</v>
      </c>
      <c r="W11" s="61"/>
      <c r="X11" s="49">
        <v>16.194134740701646</v>
      </c>
      <c r="Y11" s="49">
        <v>5</v>
      </c>
      <c r="Z11" s="22">
        <f t="shared" si="3"/>
        <v>0.2</v>
      </c>
      <c r="AA11" s="49">
        <f t="shared" si="4"/>
        <v>286.14510437320854</v>
      </c>
      <c r="AB11" s="72">
        <f>AVERAGE(Z31:Z36)</f>
        <v>0.57500000000000007</v>
      </c>
      <c r="AC11" s="72">
        <f>(AA36-AA31)/(Z36-Z31)</f>
        <v>29.156845080871094</v>
      </c>
      <c r="AD11" s="88">
        <f t="shared" si="100"/>
        <v>16.636885184319684</v>
      </c>
      <c r="AE11" s="72">
        <f t="shared" si="5"/>
        <v>0.65833333333333333</v>
      </c>
      <c r="AF11" s="72">
        <f t="shared" si="6"/>
        <v>50.307136861168914</v>
      </c>
      <c r="AG11">
        <f t="shared" si="7"/>
        <v>-0.69897000433601875</v>
      </c>
      <c r="AH11">
        <f t="shared" si="8"/>
        <v>2.4565863200089058</v>
      </c>
      <c r="AI11" s="61"/>
      <c r="AJ11" s="49">
        <v>15.572411502397436</v>
      </c>
      <c r="AK11" s="49">
        <v>5</v>
      </c>
      <c r="AL11" s="22">
        <f t="shared" si="9"/>
        <v>0.36666666666666664</v>
      </c>
      <c r="AM11" s="49">
        <f t="shared" si="10"/>
        <v>284.60110496417695</v>
      </c>
      <c r="AN11" s="72">
        <f>AVERAGE(AL31:AL36)</f>
        <v>0.7416666666666667</v>
      </c>
      <c r="AO11" s="72">
        <f>(AM36-AM31)/(AL36-AL31)</f>
        <v>23.719627715798186</v>
      </c>
      <c r="AP11" s="88">
        <f t="shared" si="101"/>
        <v>14.896546755799944</v>
      </c>
      <c r="AQ11" s="72">
        <f t="shared" si="11"/>
        <v>0.82499999999999984</v>
      </c>
      <c r="AR11" s="72">
        <f t="shared" si="12"/>
        <v>29.641251330724792</v>
      </c>
      <c r="AS11">
        <f t="shared" si="13"/>
        <v>-0.43572856956143741</v>
      </c>
      <c r="AT11">
        <f t="shared" si="14"/>
        <v>2.4542365819004552</v>
      </c>
      <c r="AV11" s="49">
        <v>33.034073318317859</v>
      </c>
      <c r="AW11" s="49">
        <v>5</v>
      </c>
      <c r="AX11" s="22">
        <f t="shared" si="15"/>
        <v>0.23333333333333334</v>
      </c>
      <c r="AY11" s="49">
        <f t="shared" si="16"/>
        <v>52.866649769822132</v>
      </c>
      <c r="AZ11" s="72">
        <f>AVERAGE(AX31:AX36)</f>
        <v>0.60833333333333328</v>
      </c>
      <c r="BA11" s="72">
        <f>(AY36-AY31)/(AX36-AX31)</f>
        <v>65.430548784664069</v>
      </c>
      <c r="BB11" s="88">
        <f t="shared" si="102"/>
        <v>32.614818545164646</v>
      </c>
      <c r="BC11" s="72">
        <f t="shared" si="17"/>
        <v>0.69166666666666676</v>
      </c>
      <c r="BD11" s="72">
        <f t="shared" si="18"/>
        <v>24.417249264703806</v>
      </c>
      <c r="BE11">
        <f t="shared" si="19"/>
        <v>-0.63202321470540557</v>
      </c>
      <c r="BF11">
        <f t="shared" si="20"/>
        <v>1.7231817894559796</v>
      </c>
      <c r="BG11" s="61"/>
      <c r="BH11" s="49">
        <v>31.56342820417326</v>
      </c>
      <c r="BI11" s="49">
        <v>5</v>
      </c>
      <c r="BJ11" s="22">
        <f t="shared" si="21"/>
        <v>0.23333333333333334</v>
      </c>
      <c r="BK11" s="49">
        <f t="shared" si="22"/>
        <v>59.527832592238717</v>
      </c>
      <c r="BL11" s="72">
        <f>AVERAGE(BJ31:BJ36)</f>
        <v>0.60833333333333328</v>
      </c>
      <c r="BM11" s="72">
        <f>(BK36-BK31)/(BJ36-BJ31)</f>
        <v>59.987969379533155</v>
      </c>
      <c r="BN11" s="88">
        <f t="shared" si="103"/>
        <v>34.229113480544001</v>
      </c>
      <c r="BO11" s="72">
        <f t="shared" si="23"/>
        <v>0.69166666666666676</v>
      </c>
      <c r="BP11" s="72">
        <f t="shared" si="24"/>
        <v>14.559412035609459</v>
      </c>
      <c r="BQ11">
        <f t="shared" si="25"/>
        <v>-0.63202321470540557</v>
      </c>
      <c r="BR11">
        <f t="shared" si="26"/>
        <v>1.7747200701820778</v>
      </c>
      <c r="BT11" s="49">
        <v>45</v>
      </c>
      <c r="BU11" s="49">
        <v>5</v>
      </c>
      <c r="BV11" s="22">
        <f t="shared" si="27"/>
        <v>0.3</v>
      </c>
      <c r="BW11" s="49">
        <f t="shared" si="28"/>
        <v>61.77054437424156</v>
      </c>
      <c r="BX11" s="72">
        <f>AVERAGE(BV31:BV36)</f>
        <v>0.67499999999999993</v>
      </c>
      <c r="BY11" s="72">
        <f>(BW36-BW31)/(BV36-BV31)</f>
        <v>78.74836226563329</v>
      </c>
      <c r="BZ11" s="88">
        <f t="shared" si="104"/>
        <v>49.456031708767611</v>
      </c>
      <c r="CA11" s="72">
        <f t="shared" si="29"/>
        <v>0.7583333333333333</v>
      </c>
      <c r="CB11" s="72">
        <f t="shared" si="30"/>
        <v>20.287210555481245</v>
      </c>
      <c r="CC11">
        <f t="shared" si="105"/>
        <v>-0.52287874528033762</v>
      </c>
      <c r="CD11">
        <f t="shared" si="106"/>
        <v>1.7907814287245716</v>
      </c>
      <c r="CF11" s="49">
        <v>29.841246622753548</v>
      </c>
      <c r="CG11" s="49">
        <v>5</v>
      </c>
      <c r="CH11" s="22">
        <f t="shared" si="31"/>
        <v>0.18333333333333335</v>
      </c>
      <c r="CI11" s="49">
        <f t="shared" si="32"/>
        <v>90.669223100222723</v>
      </c>
      <c r="CJ11" s="72">
        <f>AVERAGE(CH31:CH36)</f>
        <v>0.55833333333333346</v>
      </c>
      <c r="CK11" s="72">
        <f>(CI36-CI31)/(CH36-CH31)</f>
        <v>76.068968177300647</v>
      </c>
      <c r="CL11" s="88">
        <f t="shared" si="107"/>
        <v>37.917695023246814</v>
      </c>
      <c r="CM11" s="72">
        <f t="shared" si="33"/>
        <v>0.64166666666666661</v>
      </c>
      <c r="CN11" s="72">
        <f t="shared" si="34"/>
        <v>41.102017668236648</v>
      </c>
      <c r="CO11">
        <f t="shared" si="35"/>
        <v>-0.7367585652254186</v>
      </c>
      <c r="CP11">
        <f t="shared" si="36"/>
        <v>1.9574598944910233</v>
      </c>
      <c r="CR11" s="49">
        <v>37.752483362025337</v>
      </c>
      <c r="CS11" s="49">
        <v>5</v>
      </c>
      <c r="CT11" s="22">
        <f t="shared" si="37"/>
        <v>0.18333333333333335</v>
      </c>
      <c r="CU11" s="49">
        <f t="shared" si="38"/>
        <v>91.263674087872118</v>
      </c>
      <c r="CV11" s="72">
        <f>AVERAGE(CT31:CT36)</f>
        <v>0.55833333333333346</v>
      </c>
      <c r="CW11" s="72">
        <f>(CU36-CU31)/(CT36-CT31)</f>
        <v>93.694652863983862</v>
      </c>
      <c r="CX11" s="88">
        <f t="shared" si="108"/>
        <v>53.462134800910306</v>
      </c>
      <c r="CY11" s="72">
        <f t="shared" si="39"/>
        <v>0.64166666666666661</v>
      </c>
      <c r="CZ11" s="72">
        <f t="shared" si="40"/>
        <v>50.360181081274888</v>
      </c>
      <c r="DA11">
        <f t="shared" si="41"/>
        <v>-0.7367585652254186</v>
      </c>
      <c r="DB11">
        <f t="shared" si="42"/>
        <v>1.9602979485914738</v>
      </c>
      <c r="DD11" s="49">
        <v>34.132096331752024</v>
      </c>
      <c r="DE11" s="49">
        <v>5</v>
      </c>
      <c r="DF11" s="22">
        <f t="shared" si="43"/>
        <v>0.18333333333333335</v>
      </c>
      <c r="DG11" s="49">
        <f t="shared" si="44"/>
        <v>91.213335284205456</v>
      </c>
      <c r="DH11" s="72">
        <f>AVERAGE(DF31:DF36)</f>
        <v>0.55833333333333346</v>
      </c>
      <c r="DI11" s="72">
        <f>(DG36-DG31)/(DF36-DF31)</f>
        <v>102.05971656751726</v>
      </c>
      <c r="DJ11" s="88">
        <f t="shared" si="109"/>
        <v>64.0961720794255</v>
      </c>
      <c r="DK11" s="72">
        <f t="shared" si="45"/>
        <v>0.64166666666666661</v>
      </c>
      <c r="DL11" s="72">
        <f t="shared" si="46"/>
        <v>41.65661708502342</v>
      </c>
      <c r="DM11">
        <f t="shared" si="47"/>
        <v>-0.7367585652254186</v>
      </c>
      <c r="DN11">
        <f t="shared" si="48"/>
        <v>1.9600583363215462</v>
      </c>
      <c r="DP11" s="49">
        <v>28.111385593741193</v>
      </c>
      <c r="DQ11">
        <v>5</v>
      </c>
      <c r="DR11" s="22">
        <f t="shared" si="49"/>
        <v>0.16666666666666666</v>
      </c>
      <c r="DS11" s="49">
        <f t="shared" si="50"/>
        <v>61.351869226650898</v>
      </c>
      <c r="DT11" s="72">
        <f>AVERAGE(DR31:DR36)</f>
        <v>0.54166666666666663</v>
      </c>
      <c r="DU11" s="72">
        <f>(DS36-DS31)/(DR36-DR31)</f>
        <v>77.203259103331078</v>
      </c>
      <c r="DV11" s="88">
        <f t="shared" si="110"/>
        <v>38.48309900375844</v>
      </c>
      <c r="DW11" s="72">
        <f t="shared" si="51"/>
        <v>0.625</v>
      </c>
      <c r="DX11" s="72">
        <f t="shared" si="52"/>
        <v>121.38013989422865</v>
      </c>
      <c r="DY11">
        <f t="shared" si="111"/>
        <v>-0.77815125038364363</v>
      </c>
      <c r="DZ11">
        <f t="shared" si="112"/>
        <v>1.78782779905085</v>
      </c>
      <c r="EB11">
        <v>35.227829907617071</v>
      </c>
      <c r="EC11">
        <v>5</v>
      </c>
      <c r="ED11" s="22">
        <f t="shared" si="53"/>
        <v>0.2</v>
      </c>
      <c r="EE11" s="49">
        <f t="shared" si="54"/>
        <v>73.664500870359007</v>
      </c>
      <c r="EF11" s="72">
        <f>AVERAGE(ED31:ED36)</f>
        <v>0.57500000000000007</v>
      </c>
      <c r="EG11" s="72">
        <f>(EE36-EE31)/(ED36-ED31)</f>
        <v>127.72567766638866</v>
      </c>
      <c r="EH11" s="88">
        <f t="shared" si="113"/>
        <v>63.666740964640113</v>
      </c>
      <c r="EI11" s="72">
        <f t="shared" si="55"/>
        <v>0.65833333333333333</v>
      </c>
      <c r="EJ11" s="72">
        <f t="shared" si="56"/>
        <v>71.520834055854849</v>
      </c>
      <c r="EK11">
        <f t="shared" si="114"/>
        <v>-0.69897000433601875</v>
      </c>
      <c r="EL11">
        <f t="shared" si="115"/>
        <v>1.8672582505417517</v>
      </c>
      <c r="EN11">
        <v>35.057096285916209</v>
      </c>
      <c r="EO11">
        <v>5</v>
      </c>
      <c r="EP11" s="22">
        <f t="shared" si="57"/>
        <v>0.18333333333333335</v>
      </c>
      <c r="EQ11" s="49">
        <f t="shared" si="58"/>
        <v>70.598450203781766</v>
      </c>
      <c r="ER11" s="72">
        <f>AVERAGE(EP31:EP36)</f>
        <v>0.55833333333333346</v>
      </c>
      <c r="ES11" s="72">
        <f>(EQ36-EQ31)/(EP36-EP31)</f>
        <v>119.77275957623674</v>
      </c>
      <c r="ET11" s="88">
        <f t="shared" si="116"/>
        <v>59.702492074286035</v>
      </c>
      <c r="EU11" s="72">
        <f t="shared" si="59"/>
        <v>0.64166666666666661</v>
      </c>
      <c r="EV11" s="72">
        <f t="shared" si="60"/>
        <v>81.037669548298979</v>
      </c>
      <c r="EW11">
        <f t="shared" si="117"/>
        <v>-0.7367585652254186</v>
      </c>
      <c r="EX11">
        <f t="shared" si="118"/>
        <v>1.8487951674068563</v>
      </c>
      <c r="EZ11" s="49">
        <v>38.58108344772085</v>
      </c>
      <c r="FA11">
        <v>5</v>
      </c>
      <c r="FB11" s="22">
        <f t="shared" si="61"/>
        <v>0.2</v>
      </c>
      <c r="FC11" s="49">
        <f t="shared" si="62"/>
        <v>69.401879342881372</v>
      </c>
      <c r="FD11" s="72">
        <f>AVERAGE(FB31:FB36)</f>
        <v>0.57500000000000007</v>
      </c>
      <c r="FE11" s="72">
        <f>(FC36-FC31)/(FB36-FB31)</f>
        <v>82.795609824563272</v>
      </c>
      <c r="FF11" s="88">
        <f t="shared" si="119"/>
        <v>59.522632611885541</v>
      </c>
      <c r="FG11" s="72">
        <f t="shared" si="63"/>
        <v>0.65833333333333333</v>
      </c>
      <c r="FH11" s="72">
        <f t="shared" si="64"/>
        <v>-13.178761680980873</v>
      </c>
      <c r="FI11">
        <f t="shared" si="65"/>
        <v>-0.69897000433601875</v>
      </c>
      <c r="FJ11">
        <f t="shared" si="66"/>
        <v>1.8413712309331265</v>
      </c>
      <c r="FL11">
        <v>194.75689974940553</v>
      </c>
      <c r="FM11">
        <v>20</v>
      </c>
      <c r="FN11" s="22">
        <f t="shared" si="67"/>
        <v>0.39999999999999997</v>
      </c>
      <c r="FO11" s="49">
        <f t="shared" si="68"/>
        <v>114.28538881573989</v>
      </c>
      <c r="FP11" s="52">
        <f t="shared" si="69"/>
        <v>85.692865218528297</v>
      </c>
      <c r="FQ11" s="72">
        <f t="shared" si="70"/>
        <v>0.53333333333333333</v>
      </c>
      <c r="FR11" s="88">
        <f t="shared" si="120"/>
        <v>61.605499913221877</v>
      </c>
      <c r="FS11" s="52">
        <f t="shared" si="71"/>
        <v>110.12091077295135</v>
      </c>
      <c r="FT11">
        <f t="shared" si="72"/>
        <v>-0.39794000867203766</v>
      </c>
      <c r="FU11">
        <f t="shared" si="73"/>
        <v>2.0579907101650541</v>
      </c>
      <c r="FW11">
        <v>75.23961722390672</v>
      </c>
      <c r="FX11">
        <v>20</v>
      </c>
      <c r="FY11" s="22">
        <f t="shared" si="74"/>
        <v>0.39999999999999997</v>
      </c>
      <c r="FZ11" s="49">
        <f t="shared" si="75"/>
        <v>152.02259044560554</v>
      </c>
      <c r="GA11" s="52">
        <f t="shared" si="76"/>
        <v>33.037201355037375</v>
      </c>
      <c r="GB11" s="52">
        <f t="shared" si="77"/>
        <v>41.455863645998228</v>
      </c>
      <c r="GC11" s="88">
        <f t="shared" si="121"/>
        <v>16.467878497867066</v>
      </c>
      <c r="GD11">
        <f t="shared" si="78"/>
        <v>-0.39794000867203766</v>
      </c>
      <c r="GE11">
        <f t="shared" si="79"/>
        <v>2.1819081285821897</v>
      </c>
      <c r="GG11">
        <v>112.61105629555207</v>
      </c>
      <c r="GH11">
        <v>20</v>
      </c>
      <c r="GI11" s="22">
        <f t="shared" si="80"/>
        <v>0.39999999999999997</v>
      </c>
      <c r="GJ11" s="49">
        <f t="shared" si="81"/>
        <v>139.7495434620167</v>
      </c>
      <c r="GK11" s="52">
        <f t="shared" si="82"/>
        <v>52.692643573081092</v>
      </c>
      <c r="GL11" s="52">
        <f t="shared" si="83"/>
        <v>67.011766982666103</v>
      </c>
      <c r="GM11" s="88">
        <f t="shared" si="122"/>
        <v>30.066403232315693</v>
      </c>
      <c r="GN11">
        <f t="shared" si="84"/>
        <v>-0.39794000867203766</v>
      </c>
      <c r="GO11">
        <f t="shared" si="85"/>
        <v>2.1453503977945911</v>
      </c>
      <c r="GQ11">
        <v>118.5</v>
      </c>
      <c r="GR11">
        <v>20</v>
      </c>
      <c r="GS11" s="22">
        <f t="shared" si="86"/>
        <v>0.39999999999999997</v>
      </c>
      <c r="GT11" s="49">
        <f t="shared" si="87"/>
        <v>135.12375389676725</v>
      </c>
      <c r="GU11" s="52">
        <f t="shared" si="88"/>
        <v>56.489232396983397</v>
      </c>
      <c r="GV11" s="52">
        <f t="shared" si="89"/>
        <v>101.66694470130319</v>
      </c>
      <c r="GW11" s="88">
        <f t="shared" si="123"/>
        <v>35.476715810360062</v>
      </c>
      <c r="GX11">
        <f t="shared" si="90"/>
        <v>-0.39794000867203766</v>
      </c>
      <c r="GY11">
        <f t="shared" si="91"/>
        <v>2.1307317019419165</v>
      </c>
      <c r="HA11">
        <v>134.51486906658312</v>
      </c>
      <c r="HB11">
        <v>20</v>
      </c>
      <c r="HC11" s="22">
        <f t="shared" si="92"/>
        <v>0.39999999999999997</v>
      </c>
      <c r="HD11" s="49">
        <f t="shared" si="93"/>
        <v>138.93372933183855</v>
      </c>
      <c r="HE11" s="52">
        <f t="shared" si="94"/>
        <v>56.228693449639579</v>
      </c>
      <c r="HF11" s="52">
        <f t="shared" si="95"/>
        <v>114.17895565562428</v>
      </c>
      <c r="HG11" s="88">
        <f t="shared" si="124"/>
        <v>40.423397684261047</v>
      </c>
      <c r="HH11">
        <f t="shared" si="125"/>
        <v>-0.39794000867203766</v>
      </c>
      <c r="HI11">
        <f t="shared" si="126"/>
        <v>2.1428076934296794</v>
      </c>
      <c r="HO11"/>
      <c r="HP11"/>
      <c r="HQ11"/>
    </row>
    <row r="12" spans="1:228" x14ac:dyDescent="0.25">
      <c r="A12" s="87">
        <v>11</v>
      </c>
      <c r="B12" s="87" t="s">
        <v>56</v>
      </c>
      <c r="C12" s="87" t="s">
        <v>58</v>
      </c>
      <c r="D12" s="77">
        <v>100</v>
      </c>
      <c r="E12" s="4">
        <v>804.39</v>
      </c>
      <c r="F12" s="90">
        <v>7</v>
      </c>
      <c r="G12" s="90">
        <v>3.8249999999999997</v>
      </c>
      <c r="H12" s="90">
        <v>69.285054344716343</v>
      </c>
      <c r="I12" s="99">
        <v>1</v>
      </c>
      <c r="J12" s="99">
        <v>1</v>
      </c>
      <c r="L12" s="49">
        <v>17.613914953808536</v>
      </c>
      <c r="M12" s="49">
        <v>6</v>
      </c>
      <c r="N12" s="22">
        <f t="shared" si="96"/>
        <v>0.2</v>
      </c>
      <c r="O12" s="49">
        <f t="shared" si="0"/>
        <v>262.76392698281154</v>
      </c>
      <c r="P12" s="72">
        <f>AVERAGE(N36:N41)</f>
        <v>0.64166666666666661</v>
      </c>
      <c r="Q12" s="72">
        <f>(O41-O36)/(N41-N36)</f>
        <v>22.371568469970033</v>
      </c>
      <c r="R12" s="88">
        <f t="shared" si="97"/>
        <v>11.151437054579878</v>
      </c>
      <c r="S12" s="72">
        <f t="shared" si="1"/>
        <v>0.72499999999999998</v>
      </c>
      <c r="T12" s="72">
        <f t="shared" si="2"/>
        <v>14.990671681885045</v>
      </c>
      <c r="U12">
        <f t="shared" si="98"/>
        <v>-0.69897000433601875</v>
      </c>
      <c r="V12">
        <f t="shared" si="99"/>
        <v>2.4195657437354585</v>
      </c>
      <c r="W12" s="61"/>
      <c r="X12" s="49">
        <v>20.71834935510066</v>
      </c>
      <c r="Y12" s="49">
        <v>6</v>
      </c>
      <c r="Z12" s="22">
        <f t="shared" si="3"/>
        <v>0.21666666666666667</v>
      </c>
      <c r="AA12" s="49">
        <f t="shared" si="4"/>
        <v>286.56828411452358</v>
      </c>
      <c r="AB12" s="72">
        <f>AVERAGE(Z36:Z41)</f>
        <v>0.65833333333333333</v>
      </c>
      <c r="AC12" s="72">
        <f>(AA41-AA36)/(Z41-Z36)</f>
        <v>34.84341885036882</v>
      </c>
      <c r="AD12" s="88">
        <f t="shared" si="100"/>
        <v>19.881642106163959</v>
      </c>
      <c r="AE12" s="72">
        <f t="shared" si="5"/>
        <v>0.7416666666666667</v>
      </c>
      <c r="AF12" s="72">
        <f t="shared" si="6"/>
        <v>10.028524763779831</v>
      </c>
      <c r="AG12">
        <f t="shared" si="7"/>
        <v>-0.6642078980768068</v>
      </c>
      <c r="AH12">
        <f t="shared" si="8"/>
        <v>2.4572281232691338</v>
      </c>
      <c r="AI12" s="61"/>
      <c r="AJ12" s="49">
        <v>18.006943105369107</v>
      </c>
      <c r="AK12" s="49">
        <v>6</v>
      </c>
      <c r="AL12" s="22">
        <f t="shared" si="9"/>
        <v>0.3833333333333333</v>
      </c>
      <c r="AM12" s="49">
        <f t="shared" si="10"/>
        <v>284.8015769341186</v>
      </c>
      <c r="AN12" s="72">
        <f>AVERAGE(AL36:AL41)</f>
        <v>0.82499999999999984</v>
      </c>
      <c r="AO12" s="72">
        <f>(AM41-AM36)/(AL41-AL36)</f>
        <v>27.172076716043637</v>
      </c>
      <c r="AP12" s="88">
        <f t="shared" si="101"/>
        <v>17.064775050543251</v>
      </c>
      <c r="AQ12" s="72">
        <f t="shared" si="11"/>
        <v>0.90833333333333333</v>
      </c>
      <c r="AR12" s="72">
        <f t="shared" si="12"/>
        <v>14.85590549919673</v>
      </c>
      <c r="AS12">
        <f t="shared" si="13"/>
        <v>-0.41642341436605079</v>
      </c>
      <c r="AT12">
        <f t="shared" si="14"/>
        <v>2.4545423896413987</v>
      </c>
      <c r="AV12" s="49">
        <v>40.549352645880795</v>
      </c>
      <c r="AW12" s="49">
        <v>6</v>
      </c>
      <c r="AX12" s="22">
        <f t="shared" si="15"/>
        <v>0.25</v>
      </c>
      <c r="AY12" s="49">
        <f t="shared" si="16"/>
        <v>53.585127717007886</v>
      </c>
      <c r="AZ12" s="72">
        <f>AVERAGE(AX36:AX41)</f>
        <v>0.69166666666666676</v>
      </c>
      <c r="BA12" s="72">
        <f>(AY41-AY36)/(AX41-AX36)</f>
        <v>66.577833332089909</v>
      </c>
      <c r="BB12" s="88">
        <f t="shared" si="102"/>
        <v>33.186699387202381</v>
      </c>
      <c r="BC12" s="72">
        <f t="shared" si="17"/>
        <v>0.77499999999999991</v>
      </c>
      <c r="BD12" s="72">
        <f t="shared" si="18"/>
        <v>-7.3133981621979292</v>
      </c>
      <c r="BE12">
        <f t="shared" si="19"/>
        <v>-0.6020599913279624</v>
      </c>
      <c r="BF12">
        <f t="shared" si="20"/>
        <v>1.7290442701651862</v>
      </c>
      <c r="BG12" s="61"/>
      <c r="BH12" s="49">
        <v>37.583240945932268</v>
      </c>
      <c r="BI12" s="49">
        <v>6</v>
      </c>
      <c r="BJ12" s="22">
        <f t="shared" si="21"/>
        <v>0.25</v>
      </c>
      <c r="BK12" s="49">
        <f t="shared" si="22"/>
        <v>60.112677898928602</v>
      </c>
      <c r="BL12" s="72">
        <f>AVERAGE(BJ36:BJ41)</f>
        <v>0.69166666666666676</v>
      </c>
      <c r="BM12" s="72">
        <f>(BK41-BK36)/(BJ41-BJ36)</f>
        <v>57.145878076496643</v>
      </c>
      <c r="BN12" s="88">
        <f t="shared" si="103"/>
        <v>32.607417218111507</v>
      </c>
      <c r="BO12" s="72">
        <f t="shared" si="23"/>
        <v>0.77499999999999991</v>
      </c>
      <c r="BP12" s="72">
        <f t="shared" si="24"/>
        <v>35.743180679114296</v>
      </c>
      <c r="BQ12">
        <f t="shared" si="25"/>
        <v>-0.6020599913279624</v>
      </c>
      <c r="BR12">
        <f t="shared" si="26"/>
        <v>1.7789660753454728</v>
      </c>
      <c r="BT12" s="49">
        <v>54.509173539873082</v>
      </c>
      <c r="BU12" s="49">
        <v>6</v>
      </c>
      <c r="BV12" s="22">
        <f t="shared" si="27"/>
        <v>0.31666666666666665</v>
      </c>
      <c r="BW12" s="49">
        <f t="shared" si="28"/>
        <v>62.675060072888293</v>
      </c>
      <c r="BX12" s="72">
        <f>AVERAGE(BV36:BV41)</f>
        <v>0.7583333333333333</v>
      </c>
      <c r="BY12" s="72">
        <f>(BW41-BW36)/(BV41-BV36)</f>
        <v>76.729304511360709</v>
      </c>
      <c r="BZ12" s="88">
        <f t="shared" si="104"/>
        <v>48.188010616718621</v>
      </c>
      <c r="CA12" s="72">
        <f t="shared" si="29"/>
        <v>0.84166666666666679</v>
      </c>
      <c r="CB12" s="72">
        <f t="shared" si="30"/>
        <v>39.869598805143063</v>
      </c>
      <c r="CC12">
        <f t="shared" si="105"/>
        <v>-0.49939764943081472</v>
      </c>
      <c r="CD12">
        <f t="shared" si="106"/>
        <v>1.7970947588936987</v>
      </c>
      <c r="CF12" s="49">
        <v>37.656340767525464</v>
      </c>
      <c r="CG12" s="49">
        <v>6</v>
      </c>
      <c r="CH12" s="22">
        <f t="shared" si="31"/>
        <v>0.2</v>
      </c>
      <c r="CI12" s="49">
        <f t="shared" si="32"/>
        <v>91.414227308494588</v>
      </c>
      <c r="CJ12" s="72">
        <f>AVERAGE(CH36:CH41)</f>
        <v>0.64166666666666661</v>
      </c>
      <c r="CK12" s="72">
        <f>(CI41-CI36)/(CH41-CH36)</f>
        <v>81.252215284722368</v>
      </c>
      <c r="CL12" s="88">
        <f t="shared" si="107"/>
        <v>40.501360711878966</v>
      </c>
      <c r="CM12" s="72">
        <f t="shared" si="33"/>
        <v>0.72499999999999998</v>
      </c>
      <c r="CN12" s="72">
        <f t="shared" si="34"/>
        <v>44.598916718620373</v>
      </c>
      <c r="CO12">
        <f t="shared" si="35"/>
        <v>-0.69897000433601875</v>
      </c>
      <c r="CP12">
        <f t="shared" si="36"/>
        <v>1.9610137926782814</v>
      </c>
      <c r="CR12" s="49">
        <v>47.712681752339179</v>
      </c>
      <c r="CS12" s="49">
        <v>6</v>
      </c>
      <c r="CT12" s="22">
        <f t="shared" si="37"/>
        <v>0.2</v>
      </c>
      <c r="CU12" s="49">
        <f t="shared" si="38"/>
        <v>92.132801347061815</v>
      </c>
      <c r="CV12" s="72">
        <f>AVERAGE(CT36:CT41)</f>
        <v>0.64166666666666661</v>
      </c>
      <c r="CW12" s="72">
        <f>(CU41-CU36)/(CT41-CT36)</f>
        <v>97.954435510226133</v>
      </c>
      <c r="CX12" s="88">
        <f t="shared" si="108"/>
        <v>55.892765227457566</v>
      </c>
      <c r="CY12" s="72">
        <f t="shared" si="39"/>
        <v>0.72499999999999998</v>
      </c>
      <c r="CZ12" s="72">
        <f t="shared" si="40"/>
        <v>40.979622794175647</v>
      </c>
      <c r="DA12">
        <f t="shared" si="41"/>
        <v>-0.69897000433601875</v>
      </c>
      <c r="DB12">
        <f t="shared" si="42"/>
        <v>1.9644142763193015</v>
      </c>
      <c r="DD12" s="49">
        <v>43.289721643826724</v>
      </c>
      <c r="DE12" s="49">
        <v>6</v>
      </c>
      <c r="DF12" s="22">
        <f t="shared" si="43"/>
        <v>0.2</v>
      </c>
      <c r="DG12" s="49">
        <f t="shared" si="44"/>
        <v>92.028723523193506</v>
      </c>
      <c r="DH12" s="72">
        <f>AVERAGE(DF36:DF41)</f>
        <v>0.64166666666666661</v>
      </c>
      <c r="DI12" s="72">
        <f>(DG41-DG36)/(DF41-DF36)</f>
        <v>99.951929457504392</v>
      </c>
      <c r="DJ12" s="88">
        <f t="shared" si="109"/>
        <v>62.772426630644013</v>
      </c>
      <c r="DK12" s="72">
        <f t="shared" si="45"/>
        <v>0.72499999999999998</v>
      </c>
      <c r="DL12" s="72">
        <f t="shared" si="46"/>
        <v>85.917174991117676</v>
      </c>
      <c r="DM12">
        <f t="shared" si="47"/>
        <v>-0.69897000433601875</v>
      </c>
      <c r="DN12">
        <f t="shared" si="48"/>
        <v>1.9639233982226036</v>
      </c>
      <c r="DP12" s="49">
        <v>34.590461112855955</v>
      </c>
      <c r="DQ12">
        <v>6</v>
      </c>
      <c r="DR12" s="22">
        <f t="shared" si="49"/>
        <v>0.18333333333333335</v>
      </c>
      <c r="DS12" s="49">
        <f t="shared" si="50"/>
        <v>62.16033884470864</v>
      </c>
      <c r="DT12" s="72">
        <f>AVERAGE(DR36:DR41)</f>
        <v>0.625</v>
      </c>
      <c r="DU12" s="72">
        <f>(DS41-DS36)/(DR41-DR36)</f>
        <v>94.506708106526233</v>
      </c>
      <c r="DV12" s="88">
        <f t="shared" si="110"/>
        <v>47.108257433989955</v>
      </c>
      <c r="DW12" s="72">
        <f t="shared" si="51"/>
        <v>0.70833333333333337</v>
      </c>
      <c r="DX12" s="72">
        <f t="shared" si="52"/>
        <v>116.08525607038315</v>
      </c>
      <c r="DY12">
        <f t="shared" si="111"/>
        <v>-0.7367585652254186</v>
      </c>
      <c r="DZ12">
        <f t="shared" si="112"/>
        <v>1.7935133731993265</v>
      </c>
      <c r="EB12">
        <v>44.679413604030209</v>
      </c>
      <c r="EC12">
        <v>6</v>
      </c>
      <c r="ED12" s="22">
        <f t="shared" si="53"/>
        <v>0.21666666666666667</v>
      </c>
      <c r="EE12" s="49">
        <f t="shared" si="54"/>
        <v>74.83950101909447</v>
      </c>
      <c r="EF12" s="72">
        <f>AVERAGE(ED36:ED41)</f>
        <v>0.65833333333333333</v>
      </c>
      <c r="EG12" s="72">
        <f>(EE41-EE36)/(ED41-ED36)</f>
        <v>116.40707323876148</v>
      </c>
      <c r="EH12" s="88">
        <f t="shared" si="113"/>
        <v>58.024816260531836</v>
      </c>
      <c r="EI12" s="72">
        <f t="shared" si="55"/>
        <v>0.7416666666666667</v>
      </c>
      <c r="EJ12" s="72">
        <f t="shared" si="56"/>
        <v>103.25499577908738</v>
      </c>
      <c r="EK12">
        <f t="shared" si="114"/>
        <v>-0.6642078980768068</v>
      </c>
      <c r="EL12">
        <f t="shared" si="115"/>
        <v>1.8741308832457133</v>
      </c>
      <c r="EN12">
        <v>44.52527372178637</v>
      </c>
      <c r="EO12">
        <v>6</v>
      </c>
      <c r="EP12" s="22">
        <f t="shared" si="57"/>
        <v>0.2</v>
      </c>
      <c r="EQ12" s="49">
        <f t="shared" si="58"/>
        <v>71.778314803007945</v>
      </c>
      <c r="ER12" s="72">
        <f>AVERAGE(EP36:EP41)</f>
        <v>0.64166666666666661</v>
      </c>
      <c r="ES12" s="72">
        <f>(EQ41-EQ36)/(EP41-EP36)</f>
        <v>124.88356771869906</v>
      </c>
      <c r="ET12" s="88">
        <f t="shared" si="116"/>
        <v>62.250049496341887</v>
      </c>
      <c r="EU12" s="72">
        <f t="shared" si="59"/>
        <v>0.72499999999999998</v>
      </c>
      <c r="EV12" s="72">
        <f t="shared" si="60"/>
        <v>67.588315404817138</v>
      </c>
      <c r="EW12">
        <f t="shared" si="117"/>
        <v>-0.69897000433601875</v>
      </c>
      <c r="EX12">
        <f t="shared" si="118"/>
        <v>1.8559932578374847</v>
      </c>
      <c r="EZ12" s="49">
        <v>45.069390943299865</v>
      </c>
      <c r="FA12">
        <v>6</v>
      </c>
      <c r="FB12" s="22">
        <f t="shared" si="61"/>
        <v>0.21666666666666667</v>
      </c>
      <c r="FC12" s="49">
        <f t="shared" si="62"/>
        <v>70.015193620198289</v>
      </c>
      <c r="FD12" s="72">
        <f>AVERAGE(FB36:FB41)</f>
        <v>0.65833333333333333</v>
      </c>
      <c r="FE12" s="72">
        <f>(FC41-FC36)/(FB41-FB36)</f>
        <v>84.576923197922909</v>
      </c>
      <c r="FF12" s="88">
        <f t="shared" si="119"/>
        <v>60.803237485909534</v>
      </c>
      <c r="FG12" s="72">
        <f t="shared" si="63"/>
        <v>0.7416666666666667</v>
      </c>
      <c r="FH12" s="72">
        <f t="shared" si="64"/>
        <v>27.271533235336815</v>
      </c>
      <c r="FI12">
        <f t="shared" si="65"/>
        <v>-0.6642078980768068</v>
      </c>
      <c r="FJ12">
        <f t="shared" si="66"/>
        <v>1.845192294148648</v>
      </c>
      <c r="FL12">
        <v>260.1734998034965</v>
      </c>
      <c r="FM12">
        <v>24</v>
      </c>
      <c r="FN12" s="22">
        <f t="shared" si="67"/>
        <v>0.46666666666666667</v>
      </c>
      <c r="FO12" s="49">
        <f t="shared" si="68"/>
        <v>119.93316058086823</v>
      </c>
      <c r="FP12" s="52">
        <f t="shared" si="69"/>
        <v>91.893094344648446</v>
      </c>
      <c r="FQ12" s="72">
        <f t="shared" si="70"/>
        <v>0.6</v>
      </c>
      <c r="FR12" s="88">
        <f t="shared" si="120"/>
        <v>66.062909686101804</v>
      </c>
      <c r="FS12" s="52">
        <f t="shared" si="71"/>
        <v>112.18448594425804</v>
      </c>
      <c r="FT12">
        <f t="shared" si="72"/>
        <v>-0.33099321904142442</v>
      </c>
      <c r="FU12">
        <f t="shared" si="73"/>
        <v>2.0789392787298673</v>
      </c>
      <c r="FW12">
        <v>96.105410877848087</v>
      </c>
      <c r="FX12">
        <v>24</v>
      </c>
      <c r="FY12" s="22">
        <f t="shared" si="74"/>
        <v>0.46666666666666667</v>
      </c>
      <c r="FZ12" s="49">
        <f t="shared" si="75"/>
        <v>154.02663943009307</v>
      </c>
      <c r="GA12" s="52">
        <f t="shared" si="76"/>
        <v>36.362444800704814</v>
      </c>
      <c r="GB12" s="52">
        <f t="shared" si="77"/>
        <v>46.308344814552534</v>
      </c>
      <c r="GC12" s="88">
        <f t="shared" si="121"/>
        <v>18.125394957890418</v>
      </c>
      <c r="GD12">
        <f t="shared" si="78"/>
        <v>-0.33099321904142442</v>
      </c>
      <c r="GE12">
        <f t="shared" si="79"/>
        <v>2.1875958400374564</v>
      </c>
      <c r="GG12">
        <v>151.61876532936154</v>
      </c>
      <c r="GH12">
        <v>24</v>
      </c>
      <c r="GI12" s="22">
        <f t="shared" si="80"/>
        <v>0.46666666666666667</v>
      </c>
      <c r="GJ12" s="49">
        <f t="shared" si="81"/>
        <v>143.17454984269921</v>
      </c>
      <c r="GK12" s="52">
        <f t="shared" si="82"/>
        <v>55.64560354246845</v>
      </c>
      <c r="GL12" s="52">
        <f t="shared" si="83"/>
        <v>91.661219739161851</v>
      </c>
      <c r="GM12" s="88">
        <f t="shared" si="122"/>
        <v>31.751361115389987</v>
      </c>
      <c r="GN12">
        <f t="shared" si="84"/>
        <v>-0.33099321904142442</v>
      </c>
      <c r="GO12">
        <f t="shared" si="85"/>
        <v>2.1558658263155639</v>
      </c>
      <c r="GQ12">
        <v>155.00322577288512</v>
      </c>
      <c r="GR12">
        <v>24</v>
      </c>
      <c r="GS12" s="22">
        <f t="shared" si="86"/>
        <v>0.46666666666666667</v>
      </c>
      <c r="GT12" s="49">
        <f t="shared" si="87"/>
        <v>138.69391023625099</v>
      </c>
      <c r="GU12" s="52">
        <f t="shared" si="88"/>
        <v>63.4494058900883</v>
      </c>
      <c r="GV12" s="52">
        <f t="shared" si="89"/>
        <v>79.864619849885457</v>
      </c>
      <c r="GW12" s="88">
        <f t="shared" si="123"/>
        <v>39.847886855319587</v>
      </c>
      <c r="GX12">
        <f t="shared" si="90"/>
        <v>-0.33099321904142442</v>
      </c>
      <c r="GY12">
        <f t="shared" si="91"/>
        <v>2.1420573925162971</v>
      </c>
      <c r="HA12">
        <v>174.51790739061707</v>
      </c>
      <c r="HB12">
        <v>24</v>
      </c>
      <c r="HC12" s="22">
        <f t="shared" si="92"/>
        <v>0.46666666666666667</v>
      </c>
      <c r="HD12" s="49">
        <f t="shared" si="93"/>
        <v>142.32172918989502</v>
      </c>
      <c r="HE12" s="52">
        <f t="shared" si="94"/>
        <v>64.480010925991365</v>
      </c>
      <c r="HF12" s="52">
        <f t="shared" si="95"/>
        <v>73.725598191819074</v>
      </c>
      <c r="HG12" s="88">
        <f t="shared" si="124"/>
        <v>46.355356392574222</v>
      </c>
      <c r="HH12">
        <f t="shared" si="125"/>
        <v>-0.33099321904142442</v>
      </c>
      <c r="HI12">
        <f t="shared" si="126"/>
        <v>2.1532712117275508</v>
      </c>
      <c r="HO12"/>
      <c r="HP12"/>
      <c r="HQ12"/>
    </row>
    <row r="13" spans="1:228" x14ac:dyDescent="0.25">
      <c r="A13" s="87">
        <v>12</v>
      </c>
      <c r="B13" s="87" t="s">
        <v>57</v>
      </c>
      <c r="C13" s="87" t="s">
        <v>58</v>
      </c>
      <c r="D13" s="77">
        <v>100</v>
      </c>
      <c r="E13" s="4">
        <v>802.48</v>
      </c>
      <c r="F13" s="90">
        <v>6</v>
      </c>
      <c r="G13" s="90">
        <v>4.2240000000000002</v>
      </c>
      <c r="H13" s="90">
        <v>66.229855810660922</v>
      </c>
      <c r="I13" s="99">
        <v>1</v>
      </c>
      <c r="J13" s="99">
        <v>1</v>
      </c>
      <c r="L13" s="49">
        <v>18.828170383762732</v>
      </c>
      <c r="M13" s="49">
        <v>7</v>
      </c>
      <c r="N13" s="22">
        <f t="shared" si="96"/>
        <v>0.21666666666666667</v>
      </c>
      <c r="O13" s="49">
        <f t="shared" si="0"/>
        <v>262.86451976136789</v>
      </c>
      <c r="P13" s="72">
        <f>AVERAGE(N41:N46)</f>
        <v>0.72499999999999998</v>
      </c>
      <c r="Q13" s="72">
        <f>(O46-O41)/(N46-N41)</f>
        <v>28.330883025162418</v>
      </c>
      <c r="R13" s="88">
        <f t="shared" si="97"/>
        <v>14.121944966882667</v>
      </c>
      <c r="S13" s="72">
        <f t="shared" si="1"/>
        <v>0.80833333333333313</v>
      </c>
      <c r="T13" s="72">
        <f t="shared" si="2"/>
        <v>8.9807912683233955</v>
      </c>
      <c r="U13">
        <f t="shared" si="98"/>
        <v>-0.6642078980768068</v>
      </c>
      <c r="V13">
        <f t="shared" si="99"/>
        <v>2.4197319709990333</v>
      </c>
      <c r="W13" s="61"/>
      <c r="X13" s="49">
        <v>25.401771591761076</v>
      </c>
      <c r="Y13" s="49">
        <v>7</v>
      </c>
      <c r="Z13" s="22">
        <f t="shared" si="3"/>
        <v>0.23333333333333334</v>
      </c>
      <c r="AA13" s="49">
        <f t="shared" si="4"/>
        <v>287.00635559863736</v>
      </c>
      <c r="AB13" s="72">
        <f>AVERAGE(Z41:Z46)</f>
        <v>0.7416666666666667</v>
      </c>
      <c r="AC13" s="72">
        <f>(AA46-AA41)/(Z46-Z41)</f>
        <v>37.54136789106591</v>
      </c>
      <c r="AD13" s="88">
        <f t="shared" si="100"/>
        <v>21.421090846201711</v>
      </c>
      <c r="AE13" s="72">
        <f t="shared" si="5"/>
        <v>0.82500000000000018</v>
      </c>
      <c r="AF13" s="72">
        <f t="shared" si="6"/>
        <v>33.746408724370788</v>
      </c>
      <c r="AG13">
        <f t="shared" si="7"/>
        <v>-0.63202321470540557</v>
      </c>
      <c r="AH13">
        <f t="shared" si="8"/>
        <v>2.4578915140540465</v>
      </c>
      <c r="AI13" s="61"/>
      <c r="AJ13" s="49">
        <v>22</v>
      </c>
      <c r="AK13" s="49">
        <v>7</v>
      </c>
      <c r="AL13" s="22">
        <f t="shared" si="9"/>
        <v>0.4</v>
      </c>
      <c r="AM13" s="49">
        <f t="shared" si="10"/>
        <v>285.13038596694395</v>
      </c>
      <c r="AN13" s="72">
        <f>AVERAGE(AL41:AL46)</f>
        <v>0.90833333333333333</v>
      </c>
      <c r="AO13" s="72">
        <f>(AM46-AM41)/(AL46-AL41)</f>
        <v>28.659836270918984</v>
      </c>
      <c r="AP13" s="88">
        <f t="shared" si="101"/>
        <v>17.999126973606007</v>
      </c>
      <c r="AQ13" s="72">
        <f t="shared" si="11"/>
        <v>0.99166666666666659</v>
      </c>
      <c r="AR13" s="72">
        <f t="shared" si="12"/>
        <v>-3.0653438237118218</v>
      </c>
      <c r="AS13">
        <f t="shared" si="13"/>
        <v>-0.3979400086720376</v>
      </c>
      <c r="AT13">
        <f t="shared" si="14"/>
        <v>2.4550435019624994</v>
      </c>
      <c r="AV13" s="49">
        <v>49.540387564087546</v>
      </c>
      <c r="AW13" s="49">
        <v>7</v>
      </c>
      <c r="AX13" s="22">
        <f t="shared" si="15"/>
        <v>0.26666666666666666</v>
      </c>
      <c r="AY13" s="49">
        <f t="shared" si="16"/>
        <v>54.444691284714075</v>
      </c>
      <c r="AZ13" s="72">
        <f>AVERAGE(AX41:AX46)</f>
        <v>0.77499999999999991</v>
      </c>
      <c r="BA13" s="72">
        <f>(AY46-AY41)/(AX46-AX41)</f>
        <v>69.500090328781368</v>
      </c>
      <c r="BB13" s="88">
        <f t="shared" si="102"/>
        <v>34.643341329838343</v>
      </c>
      <c r="BC13" s="72">
        <f t="shared" si="17"/>
        <v>0.85833333333333339</v>
      </c>
      <c r="BD13" s="72">
        <f t="shared" si="18"/>
        <v>-2.5670995437265534</v>
      </c>
      <c r="BE13">
        <f t="shared" si="19"/>
        <v>-0.57403126772771884</v>
      </c>
      <c r="BF13">
        <f t="shared" si="20"/>
        <v>1.7359555395894255</v>
      </c>
      <c r="BG13" s="61"/>
      <c r="BH13" s="49">
        <v>44.138985035906749</v>
      </c>
      <c r="BI13" s="49">
        <v>7</v>
      </c>
      <c r="BJ13" s="22">
        <f t="shared" si="21"/>
        <v>0.26666666666666666</v>
      </c>
      <c r="BK13" s="49">
        <f t="shared" si="22"/>
        <v>60.749590761065441</v>
      </c>
      <c r="BL13" s="72">
        <f>AVERAGE(BJ41:BJ46)</f>
        <v>0.77499999999999991</v>
      </c>
      <c r="BM13" s="72">
        <f>(BK46-BK41)/(BJ46-BJ41)</f>
        <v>62.414538052134731</v>
      </c>
      <c r="BN13" s="88">
        <f t="shared" si="103"/>
        <v>35.613712681382282</v>
      </c>
      <c r="BO13" s="72">
        <f t="shared" si="23"/>
        <v>0.85833333333333339</v>
      </c>
      <c r="BP13" s="72">
        <f t="shared" si="24"/>
        <v>-0.17025827852336287</v>
      </c>
      <c r="BQ13">
        <f t="shared" si="25"/>
        <v>-0.57403126772771884</v>
      </c>
      <c r="BR13">
        <f t="shared" si="26"/>
        <v>1.7835433566603136</v>
      </c>
      <c r="BT13" s="49">
        <v>63.001984095740987</v>
      </c>
      <c r="BU13" s="49">
        <v>7</v>
      </c>
      <c r="BV13" s="22">
        <f t="shared" si="27"/>
        <v>0.33333333333333337</v>
      </c>
      <c r="BW13" s="49">
        <f t="shared" si="28"/>
        <v>63.48289899192833</v>
      </c>
      <c r="BX13" s="72">
        <f>AVERAGE(BV41:BV46)</f>
        <v>0.84166666666666679</v>
      </c>
      <c r="BY13" s="72">
        <f>(BW46-BW41)/(BV46-BV41)</f>
        <v>82.129564024880167</v>
      </c>
      <c r="BZ13" s="88">
        <f t="shared" si="104"/>
        <v>51.579514872201372</v>
      </c>
      <c r="CA13" s="72">
        <f t="shared" si="29"/>
        <v>0.92499999999999993</v>
      </c>
      <c r="CB13" s="72">
        <f t="shared" si="30"/>
        <v>11.900312982364095</v>
      </c>
      <c r="CC13">
        <f t="shared" si="105"/>
        <v>-0.47712125471966238</v>
      </c>
      <c r="CD13">
        <f t="shared" si="106"/>
        <v>1.8026567509033868</v>
      </c>
      <c r="CF13" s="49">
        <v>44.181444068749045</v>
      </c>
      <c r="CG13" s="49">
        <v>7</v>
      </c>
      <c r="CH13" s="22">
        <f t="shared" si="31"/>
        <v>0.21666666666666667</v>
      </c>
      <c r="CI13" s="49">
        <f t="shared" si="32"/>
        <v>92.036258128439641</v>
      </c>
      <c r="CJ13" s="72">
        <f>AVERAGE(CH41:CH46)</f>
        <v>0.72499999999999998</v>
      </c>
      <c r="CK13" s="72">
        <f>(CI46-CI41)/(CH46-CH41)</f>
        <v>82.919304455340082</v>
      </c>
      <c r="CL13" s="88">
        <f t="shared" si="107"/>
        <v>41.332345806887822</v>
      </c>
      <c r="CM13" s="72">
        <f t="shared" si="33"/>
        <v>0.80833333333333313</v>
      </c>
      <c r="CN13" s="72">
        <f t="shared" si="34"/>
        <v>30.99158880786036</v>
      </c>
      <c r="CO13">
        <f t="shared" si="35"/>
        <v>-0.6642078980768068</v>
      </c>
      <c r="CP13">
        <f t="shared" si="36"/>
        <v>1.9639589534646076</v>
      </c>
      <c r="CR13" s="49">
        <v>55.682133579811754</v>
      </c>
      <c r="CS13" s="49">
        <v>7</v>
      </c>
      <c r="CT13" s="22">
        <f t="shared" si="37"/>
        <v>0.21666666666666667</v>
      </c>
      <c r="CU13" s="49">
        <f t="shared" si="38"/>
        <v>92.828215991692929</v>
      </c>
      <c r="CV13" s="72">
        <f>AVERAGE(CT41:CT46)</f>
        <v>0.72499999999999998</v>
      </c>
      <c r="CW13" s="72">
        <f>(CU46-CU41)/(CT46-CT41)</f>
        <v>102.08801637752967</v>
      </c>
      <c r="CX13" s="88">
        <f t="shared" si="108"/>
        <v>58.251384964904652</v>
      </c>
      <c r="CY13" s="72">
        <f t="shared" si="39"/>
        <v>0.80833333333333313</v>
      </c>
      <c r="CZ13" s="72">
        <f t="shared" si="40"/>
        <v>40.678207698620021</v>
      </c>
      <c r="DA13">
        <f t="shared" si="41"/>
        <v>-0.6642078980768068</v>
      </c>
      <c r="DB13">
        <f t="shared" si="42"/>
        <v>1.9676800040953633</v>
      </c>
      <c r="DD13" s="49">
        <v>55.226805085936306</v>
      </c>
      <c r="DE13" s="49">
        <v>7</v>
      </c>
      <c r="DF13" s="22">
        <f t="shared" si="43"/>
        <v>0.21666666666666667</v>
      </c>
      <c r="DG13" s="49">
        <f t="shared" si="44"/>
        <v>93.091592674837131</v>
      </c>
      <c r="DH13" s="72">
        <f>AVERAGE(DF41:DF46)</f>
        <v>0.72499999999999998</v>
      </c>
      <c r="DI13" s="72">
        <f>(DG46-DG41)/(DF46-DF41)</f>
        <v>109.00248608168782</v>
      </c>
      <c r="DJ13" s="88">
        <f t="shared" si="109"/>
        <v>68.4564129702933</v>
      </c>
      <c r="DK13" s="72">
        <f t="shared" si="45"/>
        <v>0.80833333333333313</v>
      </c>
      <c r="DL13" s="72">
        <f t="shared" si="46"/>
        <v>3.7250851962731426</v>
      </c>
      <c r="DM13">
        <f t="shared" si="47"/>
        <v>-0.6642078980768068</v>
      </c>
      <c r="DN13">
        <f t="shared" si="48"/>
        <v>1.9689104605753529</v>
      </c>
      <c r="DP13" s="49">
        <v>41.076148797081743</v>
      </c>
      <c r="DQ13">
        <v>7</v>
      </c>
      <c r="DR13" s="22">
        <f t="shared" si="49"/>
        <v>0.2</v>
      </c>
      <c r="DS13" s="49">
        <f t="shared" si="50"/>
        <v>62.969633539520942</v>
      </c>
      <c r="DT13" s="72">
        <f>AVERAGE(DR41:DR46)</f>
        <v>0.70833333333333337</v>
      </c>
      <c r="DU13" s="72">
        <f>(DS46-DS41)/(DR46-DR41)</f>
        <v>97.433282419035862</v>
      </c>
      <c r="DV13" s="88">
        <f t="shared" si="110"/>
        <v>48.567051406138539</v>
      </c>
      <c r="DW13" s="72">
        <f t="shared" si="51"/>
        <v>0.79166666666666652</v>
      </c>
      <c r="DX13" s="72">
        <f t="shared" si="52"/>
        <v>80.77998844960932</v>
      </c>
      <c r="DY13">
        <f t="shared" si="111"/>
        <v>-0.69897000433601875</v>
      </c>
      <c r="DZ13">
        <f t="shared" si="112"/>
        <v>1.7991311658726998</v>
      </c>
      <c r="EB13">
        <v>51.742149162940649</v>
      </c>
      <c r="EC13">
        <v>7</v>
      </c>
      <c r="ED13" s="22">
        <f t="shared" si="53"/>
        <v>0.23333333333333334</v>
      </c>
      <c r="EE13" s="49">
        <f t="shared" si="54"/>
        <v>75.717524808414382</v>
      </c>
      <c r="EF13" s="72">
        <f>AVERAGE(ED41:ED46)</f>
        <v>0.7416666666666667</v>
      </c>
      <c r="EG13" s="72">
        <f>(EE46-EE41)/(ED46-ED41)</f>
        <v>139.6458166756978</v>
      </c>
      <c r="EH13" s="88">
        <f t="shared" si="113"/>
        <v>69.608509420552537</v>
      </c>
      <c r="EI13" s="72">
        <f t="shared" si="55"/>
        <v>0.82500000000000018</v>
      </c>
      <c r="EJ13" s="72">
        <f t="shared" si="56"/>
        <v>-40.643671131676122</v>
      </c>
      <c r="EK13">
        <f t="shared" si="114"/>
        <v>-0.63202321470540557</v>
      </c>
      <c r="EL13">
        <f t="shared" si="115"/>
        <v>1.8791964085192123</v>
      </c>
      <c r="EN13">
        <v>52.021630116712032</v>
      </c>
      <c r="EO13">
        <v>7</v>
      </c>
      <c r="EP13" s="22">
        <f t="shared" si="57"/>
        <v>0.21666666666666667</v>
      </c>
      <c r="EQ13" s="49">
        <f t="shared" si="58"/>
        <v>72.712463491439507</v>
      </c>
      <c r="ER13" s="72">
        <f>AVERAGE(EP41:EP46)</f>
        <v>0.72499999999999998</v>
      </c>
      <c r="ES13" s="72">
        <f>(EQ46-EQ41)/(EP46-EP41)</f>
        <v>133.27903783428656</v>
      </c>
      <c r="ET13" s="88">
        <f t="shared" si="116"/>
        <v>66.434894947086718</v>
      </c>
      <c r="EU13" s="72">
        <f t="shared" si="59"/>
        <v>0.80833333333333313</v>
      </c>
      <c r="EV13" s="72">
        <f t="shared" si="60"/>
        <v>17.397689679939848</v>
      </c>
      <c r="EW13">
        <f t="shared" si="117"/>
        <v>-0.6642078980768068</v>
      </c>
      <c r="EX13">
        <f t="shared" si="118"/>
        <v>1.8616088587494142</v>
      </c>
      <c r="EZ13" s="49">
        <v>54.037024344425184</v>
      </c>
      <c r="FA13">
        <v>7</v>
      </c>
      <c r="FB13" s="22">
        <f t="shared" si="61"/>
        <v>0.23333333333333334</v>
      </c>
      <c r="FC13" s="49">
        <f t="shared" si="62"/>
        <v>70.86286885790885</v>
      </c>
      <c r="FD13" s="72">
        <f>AVERAGE(FB41:FB46)</f>
        <v>0.7416666666666667</v>
      </c>
      <c r="FE13" s="72">
        <f>(FC46-FC41)/(FB46-FB41)</f>
        <v>80.599149544399793</v>
      </c>
      <c r="FF13" s="88">
        <f t="shared" si="119"/>
        <v>57.943574270751341</v>
      </c>
      <c r="FG13" s="72">
        <f t="shared" si="63"/>
        <v>0.82500000000000018</v>
      </c>
      <c r="FH13" s="72">
        <f t="shared" si="64"/>
        <v>54.780419163029947</v>
      </c>
      <c r="FI13">
        <f t="shared" si="65"/>
        <v>-0.63202321470540557</v>
      </c>
      <c r="FJ13">
        <f t="shared" si="66"/>
        <v>1.8504187306098925</v>
      </c>
      <c r="FL13">
        <v>327.09784468871084</v>
      </c>
      <c r="FM13">
        <v>28</v>
      </c>
      <c r="FN13" s="22">
        <f t="shared" si="67"/>
        <v>0.53333333333333333</v>
      </c>
      <c r="FO13" s="49">
        <f t="shared" si="68"/>
        <v>125.71110417821033</v>
      </c>
      <c r="FP13" s="52">
        <f t="shared" si="69"/>
        <v>100.37565332158847</v>
      </c>
      <c r="FQ13" s="72">
        <f t="shared" si="70"/>
        <v>0.66666666666666663</v>
      </c>
      <c r="FR13" s="88">
        <f t="shared" si="120"/>
        <v>72.161110335422478</v>
      </c>
      <c r="FS13" s="52">
        <f t="shared" si="71"/>
        <v>75.267052143333203</v>
      </c>
      <c r="FT13">
        <f t="shared" si="72"/>
        <v>-0.27300127206373764</v>
      </c>
      <c r="FU13">
        <f t="shared" si="73"/>
        <v>2.0993736410139556</v>
      </c>
      <c r="FW13">
        <v>121.10326172320876</v>
      </c>
      <c r="FX13">
        <v>28</v>
      </c>
      <c r="FY13" s="22">
        <f t="shared" si="74"/>
        <v>0.53333333333333333</v>
      </c>
      <c r="FZ13" s="49">
        <f t="shared" si="75"/>
        <v>156.4275506262772</v>
      </c>
      <c r="GA13" s="52">
        <f t="shared" si="76"/>
        <v>38.564649841170471</v>
      </c>
      <c r="GB13" s="52">
        <f t="shared" si="77"/>
        <v>53.88635375683554</v>
      </c>
      <c r="GC13" s="88">
        <f t="shared" si="121"/>
        <v>19.223116421765241</v>
      </c>
      <c r="GD13">
        <f t="shared" si="78"/>
        <v>-0.27300127206373764</v>
      </c>
      <c r="GE13">
        <f t="shared" si="79"/>
        <v>2.1943132450872227</v>
      </c>
      <c r="GG13">
        <v>192.62723068143819</v>
      </c>
      <c r="GH13">
        <v>28</v>
      </c>
      <c r="GI13" s="22">
        <f t="shared" si="80"/>
        <v>0.53333333333333333</v>
      </c>
      <c r="GJ13" s="49">
        <f t="shared" si="81"/>
        <v>146.77522927176085</v>
      </c>
      <c r="GK13" s="52">
        <f t="shared" si="82"/>
        <v>61.627545837436571</v>
      </c>
      <c r="GL13" s="52">
        <f t="shared" si="83"/>
        <v>68.312184988443661</v>
      </c>
      <c r="GM13" s="88">
        <f t="shared" si="122"/>
        <v>35.164655210295443</v>
      </c>
      <c r="GN13">
        <f t="shared" si="84"/>
        <v>-0.27300127206373764</v>
      </c>
      <c r="GO13">
        <f t="shared" si="85"/>
        <v>2.1666527674444063</v>
      </c>
      <c r="GQ13">
        <v>195.5102299113783</v>
      </c>
      <c r="GR13">
        <v>28</v>
      </c>
      <c r="GS13" s="22">
        <f t="shared" si="86"/>
        <v>0.53333333333333333</v>
      </c>
      <c r="GT13" s="49">
        <f t="shared" si="87"/>
        <v>142.65565154969838</v>
      </c>
      <c r="GU13" s="52">
        <f t="shared" si="88"/>
        <v>70.044825023823819</v>
      </c>
      <c r="GV13" s="52">
        <f t="shared" si="89"/>
        <v>60.707818032937425</v>
      </c>
      <c r="GW13" s="88">
        <f t="shared" si="123"/>
        <v>43.989982619931908</v>
      </c>
      <c r="GX13">
        <f t="shared" si="90"/>
        <v>-0.27300127206373764</v>
      </c>
      <c r="GY13">
        <f t="shared" si="91"/>
        <v>2.1542889816589148</v>
      </c>
      <c r="HA13">
        <v>223.03587155433092</v>
      </c>
      <c r="HB13">
        <v>28</v>
      </c>
      <c r="HC13" s="22">
        <f t="shared" si="92"/>
        <v>0.53333333333333333</v>
      </c>
      <c r="HD13" s="49">
        <f t="shared" si="93"/>
        <v>146.43088845845716</v>
      </c>
      <c r="HE13" s="52">
        <f t="shared" si="94"/>
        <v>71.452554203722812</v>
      </c>
      <c r="HF13" s="52">
        <f t="shared" si="95"/>
        <v>35.862053188356853</v>
      </c>
      <c r="HG13" s="88">
        <f t="shared" si="124"/>
        <v>51.367990912330534</v>
      </c>
      <c r="HH13">
        <f t="shared" si="125"/>
        <v>-0.27300127206373764</v>
      </c>
      <c r="HI13">
        <f t="shared" si="126"/>
        <v>2.1656326974334448</v>
      </c>
      <c r="HO13"/>
      <c r="HP13"/>
      <c r="HQ13"/>
    </row>
    <row r="14" spans="1:228" x14ac:dyDescent="0.25">
      <c r="A14" s="87">
        <v>13</v>
      </c>
      <c r="B14" s="87" t="s">
        <v>96</v>
      </c>
      <c r="C14" s="87" t="s">
        <v>102</v>
      </c>
      <c r="D14" s="77">
        <v>110</v>
      </c>
      <c r="E14" s="4">
        <v>1163.7</v>
      </c>
      <c r="F14" s="90">
        <v>7</v>
      </c>
      <c r="G14" s="90">
        <v>7.6560000000000077</v>
      </c>
      <c r="H14" s="90">
        <v>65.754960739075159</v>
      </c>
      <c r="I14" s="99">
        <v>1</v>
      </c>
      <c r="J14" s="99">
        <v>1</v>
      </c>
      <c r="L14" s="49">
        <v>24.186773244895647</v>
      </c>
      <c r="M14" s="49">
        <v>8</v>
      </c>
      <c r="N14" s="22">
        <f t="shared" si="96"/>
        <v>0.23333333333333334</v>
      </c>
      <c r="O14" s="49">
        <f t="shared" si="0"/>
        <v>263.30844345129691</v>
      </c>
      <c r="P14" s="72">
        <f>AVERAGE(N46:N51)</f>
        <v>0.80833333333333313</v>
      </c>
      <c r="Q14" s="72">
        <f>(O51-O46)/(N51-N46)</f>
        <v>24.870013750284205</v>
      </c>
      <c r="R14" s="88">
        <f t="shared" si="97"/>
        <v>12.396823819264464</v>
      </c>
      <c r="S14" s="72">
        <f t="shared" si="1"/>
        <v>0.89166666666666661</v>
      </c>
      <c r="T14" s="72">
        <f t="shared" si="2"/>
        <v>41.556869801906196</v>
      </c>
      <c r="U14">
        <f t="shared" si="98"/>
        <v>-0.63202321470540557</v>
      </c>
      <c r="V14">
        <f t="shared" si="99"/>
        <v>2.4204647857506267</v>
      </c>
      <c r="W14" s="61"/>
      <c r="X14" s="49">
        <v>28.77933286231632</v>
      </c>
      <c r="Y14" s="49">
        <v>8</v>
      </c>
      <c r="Z14" s="22">
        <f t="shared" si="3"/>
        <v>0.25</v>
      </c>
      <c r="AA14" s="49">
        <f t="shared" si="4"/>
        <v>287.32228126233161</v>
      </c>
      <c r="AB14" s="72">
        <f>AVERAGE(Z46:Z51)</f>
        <v>0.82500000000000018</v>
      </c>
      <c r="AC14" s="72">
        <f>(AA51-AA46)/(Z51-Z46)</f>
        <v>36.514839644332127</v>
      </c>
      <c r="AD14" s="88">
        <f t="shared" si="100"/>
        <v>20.83535420247356</v>
      </c>
      <c r="AE14" s="72">
        <f t="shared" si="5"/>
        <v>0.90833333333333333</v>
      </c>
      <c r="AF14" s="72">
        <f t="shared" si="6"/>
        <v>77.329252081150457</v>
      </c>
      <c r="AG14">
        <f t="shared" si="7"/>
        <v>-0.6020599913279624</v>
      </c>
      <c r="AH14">
        <f t="shared" si="8"/>
        <v>2.4583693059573815</v>
      </c>
      <c r="AI14" s="61"/>
      <c r="AJ14" s="49">
        <v>23.5</v>
      </c>
      <c r="AK14" s="49">
        <v>8</v>
      </c>
      <c r="AL14" s="22">
        <f t="shared" si="9"/>
        <v>0.41666666666666663</v>
      </c>
      <c r="AM14" s="49">
        <f t="shared" si="10"/>
        <v>285.2539037535052</v>
      </c>
      <c r="AN14" s="72">
        <f>AVERAGE(AL46:AL51)</f>
        <v>0.99166666666666659</v>
      </c>
      <c r="AO14" s="72">
        <f>(AM51-AM46)/(AL51-AL46)</f>
        <v>29.64806096590976</v>
      </c>
      <c r="AP14" s="88">
        <f t="shared" si="101"/>
        <v>18.61975793588546</v>
      </c>
      <c r="AQ14" s="72">
        <f t="shared" si="11"/>
        <v>1.075</v>
      </c>
      <c r="AR14" s="72">
        <f t="shared" si="12"/>
        <v>23.724574344777007</v>
      </c>
      <c r="AS14">
        <f t="shared" si="13"/>
        <v>-0.38021124171160608</v>
      </c>
      <c r="AT14">
        <f t="shared" si="14"/>
        <v>2.4552315965328648</v>
      </c>
      <c r="AV14" s="49">
        <v>56.508848864580493</v>
      </c>
      <c r="AW14" s="49">
        <v>8</v>
      </c>
      <c r="AX14" s="22">
        <f t="shared" si="15"/>
        <v>0.28333333333333333</v>
      </c>
      <c r="AY14" s="49">
        <f t="shared" si="16"/>
        <v>55.110892173862538</v>
      </c>
      <c r="AZ14" s="72">
        <f>AVERAGE(AX46:AX51)</f>
        <v>0.85833333333333339</v>
      </c>
      <c r="BA14" s="72">
        <f>(AY51-AY46)/(AX51-AX46)</f>
        <v>65.358933638390255</v>
      </c>
      <c r="BB14" s="88">
        <f t="shared" si="102"/>
        <v>32.579120923118211</v>
      </c>
      <c r="BC14" s="72">
        <f t="shared" si="17"/>
        <v>0.94166666666666676</v>
      </c>
      <c r="BD14" s="72">
        <f t="shared" si="18"/>
        <v>14.61030518304865</v>
      </c>
      <c r="BE14">
        <f t="shared" si="19"/>
        <v>-0.54770232900536975</v>
      </c>
      <c r="BF14">
        <f t="shared" si="20"/>
        <v>1.7412374417467391</v>
      </c>
      <c r="BG14" s="61"/>
      <c r="BH14" s="49">
        <v>50.159744815937813</v>
      </c>
      <c r="BI14" s="49">
        <v>8</v>
      </c>
      <c r="BJ14" s="22">
        <f t="shared" si="21"/>
        <v>0.28333333333333333</v>
      </c>
      <c r="BK14" s="49">
        <f t="shared" si="22"/>
        <v>61.334528075748338</v>
      </c>
      <c r="BL14" s="72">
        <f>AVERAGE(BJ46:BJ51)</f>
        <v>0.85833333333333339</v>
      </c>
      <c r="BM14" s="72">
        <f>(BK51-BK46)/(BJ51-BJ46)</f>
        <v>63.103074856349025</v>
      </c>
      <c r="BN14" s="88">
        <f t="shared" si="103"/>
        <v>36.006591531104156</v>
      </c>
      <c r="BO14" s="72">
        <f t="shared" si="23"/>
        <v>0.94166666666666676</v>
      </c>
      <c r="BP14" s="72">
        <f t="shared" si="24"/>
        <v>16.237753743164674</v>
      </c>
      <c r="BQ14">
        <f t="shared" si="25"/>
        <v>-0.54770232900536975</v>
      </c>
      <c r="BR14">
        <f t="shared" si="26"/>
        <v>1.7877050280450566</v>
      </c>
      <c r="BT14" s="49">
        <v>72.001736090180486</v>
      </c>
      <c r="BU14" s="49">
        <v>8</v>
      </c>
      <c r="BV14" s="22">
        <f t="shared" si="27"/>
        <v>0.35</v>
      </c>
      <c r="BW14" s="49">
        <f t="shared" si="28"/>
        <v>64.338958346483594</v>
      </c>
      <c r="BX14" s="72">
        <f>AVERAGE(BV46:BV51)</f>
        <v>0.92499999999999993</v>
      </c>
      <c r="BY14" s="72">
        <f>(BW51-BW46)/(BV51-BV46)</f>
        <v>83.374237645551219</v>
      </c>
      <c r="BZ14" s="88">
        <f t="shared" si="104"/>
        <v>52.361202468996488</v>
      </c>
      <c r="CA14" s="72">
        <f t="shared" si="29"/>
        <v>1.0083333333333333</v>
      </c>
      <c r="CB14" s="72">
        <f t="shared" si="30"/>
        <v>19.19060083085558</v>
      </c>
      <c r="CC14">
        <f t="shared" si="105"/>
        <v>-0.45593195564972439</v>
      </c>
      <c r="CD14">
        <f t="shared" si="106"/>
        <v>1.808474025356186</v>
      </c>
      <c r="CF14" s="49">
        <v>52.153619241621193</v>
      </c>
      <c r="CG14" s="49">
        <v>8</v>
      </c>
      <c r="CH14" s="22">
        <f t="shared" si="31"/>
        <v>0.23333333333333334</v>
      </c>
      <c r="CI14" s="49">
        <f t="shared" si="32"/>
        <v>92.7962366959203</v>
      </c>
      <c r="CJ14" s="72">
        <f>AVERAGE(CH46:CH51)</f>
        <v>0.80833333333333313</v>
      </c>
      <c r="CK14" s="72">
        <f>(CI51-CI46)/(CH51-CH46)</f>
        <v>88.68536807115909</v>
      </c>
      <c r="CL14" s="88">
        <f t="shared" si="107"/>
        <v>44.206524948632868</v>
      </c>
      <c r="CM14" s="72">
        <f t="shared" si="33"/>
        <v>0.89166666666666661</v>
      </c>
      <c r="CN14" s="72">
        <f t="shared" si="34"/>
        <v>10.377846851693061</v>
      </c>
      <c r="CO14">
        <f t="shared" si="35"/>
        <v>-0.63202321470540557</v>
      </c>
      <c r="CP14">
        <f t="shared" si="36"/>
        <v>1.9675303639846395</v>
      </c>
      <c r="CR14" s="49">
        <v>67.119296778199342</v>
      </c>
      <c r="CS14" s="49">
        <v>8</v>
      </c>
      <c r="CT14" s="22">
        <f t="shared" si="37"/>
        <v>0.23333333333333334</v>
      </c>
      <c r="CU14" s="49">
        <f t="shared" si="38"/>
        <v>93.826223251587123</v>
      </c>
      <c r="CV14" s="72">
        <f>AVERAGE(CT46:CT51)</f>
        <v>0.80833333333333313</v>
      </c>
      <c r="CW14" s="72">
        <f>(CU51-CU46)/(CT51-CT46)</f>
        <v>104.78437264258874</v>
      </c>
      <c r="CX14" s="88">
        <f t="shared" si="108"/>
        <v>59.78992486774343</v>
      </c>
      <c r="CY14" s="72">
        <f t="shared" si="39"/>
        <v>0.89166666666666661</v>
      </c>
      <c r="CZ14" s="72">
        <f t="shared" si="40"/>
        <v>34.098370969686009</v>
      </c>
      <c r="DA14">
        <f t="shared" si="41"/>
        <v>-0.63202321470540557</v>
      </c>
      <c r="DB14">
        <f t="shared" si="42"/>
        <v>1.9723242352002406</v>
      </c>
      <c r="DD14" s="49">
        <v>64.124878167525594</v>
      </c>
      <c r="DE14" s="49">
        <v>8</v>
      </c>
      <c r="DF14" s="22">
        <f t="shared" si="43"/>
        <v>0.23333333333333334</v>
      </c>
      <c r="DG14" s="49">
        <f t="shared" si="44"/>
        <v>93.883870573651947</v>
      </c>
      <c r="DH14" s="72">
        <f>AVERAGE(DF46:DF51)</f>
        <v>0.80833333333333313</v>
      </c>
      <c r="DI14" s="72">
        <f>(DG51-DG46)/(DF51-DF46)</f>
        <v>114.27145862269066</v>
      </c>
      <c r="DJ14" s="88">
        <f t="shared" si="109"/>
        <v>71.765465572320338</v>
      </c>
      <c r="DK14" s="72">
        <f t="shared" si="45"/>
        <v>0.89166666666666661</v>
      </c>
      <c r="DL14" s="72">
        <f t="shared" si="46"/>
        <v>32.640041448015808</v>
      </c>
      <c r="DM14">
        <f t="shared" si="47"/>
        <v>-0.63202321470540557</v>
      </c>
      <c r="DN14">
        <f t="shared" si="48"/>
        <v>1.9725909860621271</v>
      </c>
      <c r="DP14" s="49">
        <v>47.565743976101118</v>
      </c>
      <c r="DQ14">
        <v>8</v>
      </c>
      <c r="DR14" s="22">
        <f t="shared" si="49"/>
        <v>0.21666666666666667</v>
      </c>
      <c r="DS14" s="49">
        <f t="shared" si="50"/>
        <v>63.779415817911186</v>
      </c>
      <c r="DT14" s="72">
        <f>AVERAGE(DR46:DR51)</f>
        <v>0.79166666666666652</v>
      </c>
      <c r="DU14" s="72">
        <f>(DS51-DS46)/(DR51-DR46)</f>
        <v>113.85425078492341</v>
      </c>
      <c r="DV14" s="88">
        <f t="shared" si="110"/>
        <v>56.752324394630421</v>
      </c>
      <c r="DW14" s="72">
        <f t="shared" si="51"/>
        <v>0.875</v>
      </c>
      <c r="DX14" s="72">
        <f t="shared" si="52"/>
        <v>18.549744420198529</v>
      </c>
      <c r="DY14">
        <f t="shared" si="111"/>
        <v>-0.6642078980768068</v>
      </c>
      <c r="DZ14">
        <f t="shared" si="112"/>
        <v>1.8046805370421004</v>
      </c>
      <c r="EB14">
        <v>61.204574992397426</v>
      </c>
      <c r="EC14">
        <v>8</v>
      </c>
      <c r="ED14" s="22">
        <f t="shared" si="53"/>
        <v>0.25</v>
      </c>
      <c r="EE14" s="49">
        <f t="shared" si="54"/>
        <v>76.893872827342605</v>
      </c>
      <c r="EF14" s="72">
        <f>AVERAGE(ED46:ED51)</f>
        <v>0.82500000000000018</v>
      </c>
      <c r="EG14" s="72">
        <f>(EE51-EE46)/(ED51-ED46)</f>
        <v>133.61623920194273</v>
      </c>
      <c r="EH14" s="88">
        <f t="shared" si="113"/>
        <v>66.602977923976951</v>
      </c>
      <c r="EI14" s="72">
        <f t="shared" si="55"/>
        <v>0.90833333333333333</v>
      </c>
      <c r="EJ14" s="72">
        <f t="shared" si="56"/>
        <v>54.260479884163708</v>
      </c>
      <c r="EK14">
        <f t="shared" si="114"/>
        <v>-0.6020599913279624</v>
      </c>
      <c r="EL14">
        <f t="shared" si="115"/>
        <v>1.8858917350772342</v>
      </c>
      <c r="EN14">
        <v>60.052060747321569</v>
      </c>
      <c r="EO14">
        <v>8</v>
      </c>
      <c r="EP14" s="22">
        <f t="shared" si="57"/>
        <v>0.23333333333333334</v>
      </c>
      <c r="EQ14" s="49">
        <f t="shared" si="58"/>
        <v>73.713165145139243</v>
      </c>
      <c r="ER14" s="72">
        <f>AVERAGE(EP46:EP51)</f>
        <v>0.80833333333333313</v>
      </c>
      <c r="ES14" s="72">
        <f>(EQ51-EQ46)/(EP51-EP46)</f>
        <v>136.14828695283524</v>
      </c>
      <c r="ET14" s="88">
        <f t="shared" si="116"/>
        <v>67.865114333910384</v>
      </c>
      <c r="EU14" s="72">
        <f t="shared" si="59"/>
        <v>0.89166666666666661</v>
      </c>
      <c r="EV14" s="72">
        <f t="shared" si="60"/>
        <v>23.513979399515463</v>
      </c>
      <c r="EW14">
        <f t="shared" si="117"/>
        <v>-0.63202321470540557</v>
      </c>
      <c r="EX14">
        <f t="shared" si="118"/>
        <v>1.8675450596267698</v>
      </c>
      <c r="EZ14" s="49">
        <v>65.568666297249024</v>
      </c>
      <c r="FA14">
        <v>8</v>
      </c>
      <c r="FB14" s="22">
        <f t="shared" si="61"/>
        <v>0.25</v>
      </c>
      <c r="FC14" s="49">
        <f t="shared" si="62"/>
        <v>71.9529097746491</v>
      </c>
      <c r="FD14" s="72">
        <f>AVERAGE(FB46:FB51)</f>
        <v>0.82500000000000018</v>
      </c>
      <c r="FE14" s="72">
        <f>(FC51-FC46)/(FB51-FB46)</f>
        <v>89.122178737145717</v>
      </c>
      <c r="FF14" s="88">
        <f t="shared" si="119"/>
        <v>64.070869382836918</v>
      </c>
      <c r="FG14" s="72">
        <f t="shared" si="63"/>
        <v>0.90833333333333333</v>
      </c>
      <c r="FH14" s="72">
        <f t="shared" si="64"/>
        <v>2.9738795365852608</v>
      </c>
      <c r="FI14">
        <f t="shared" si="65"/>
        <v>-0.6020599913279624</v>
      </c>
      <c r="FJ14">
        <f t="shared" si="66"/>
        <v>1.857048361490433</v>
      </c>
      <c r="FL14">
        <v>402.08985314230449</v>
      </c>
      <c r="FM14">
        <v>32</v>
      </c>
      <c r="FN14" s="22">
        <f t="shared" si="67"/>
        <v>0.6</v>
      </c>
      <c r="FO14" s="49">
        <f t="shared" si="68"/>
        <v>132.18557316015469</v>
      </c>
      <c r="FP14" s="52">
        <f t="shared" si="69"/>
        <v>106.85102580388285</v>
      </c>
      <c r="FQ14" s="72">
        <f t="shared" si="70"/>
        <v>0.73333333333333328</v>
      </c>
      <c r="FR14" s="88">
        <f t="shared" si="120"/>
        <v>76.81632355391821</v>
      </c>
      <c r="FS14" s="52">
        <f t="shared" si="71"/>
        <v>38.849015855297047</v>
      </c>
      <c r="FT14">
        <f t="shared" si="72"/>
        <v>-0.22184874961635639</v>
      </c>
      <c r="FU14">
        <f t="shared" si="73"/>
        <v>2.1211840584867292</v>
      </c>
      <c r="FW14">
        <v>146.58529939935997</v>
      </c>
      <c r="FX14">
        <v>32</v>
      </c>
      <c r="FY14" s="22">
        <f t="shared" si="74"/>
        <v>0.6</v>
      </c>
      <c r="FZ14" s="49">
        <f t="shared" si="75"/>
        <v>158.87496540352038</v>
      </c>
      <c r="GA14" s="52">
        <f t="shared" si="76"/>
        <v>42.536890775978485</v>
      </c>
      <c r="GB14" s="52">
        <f t="shared" si="77"/>
        <v>45.893047026187183</v>
      </c>
      <c r="GC14" s="88">
        <f t="shared" si="121"/>
        <v>21.203138287893989</v>
      </c>
      <c r="GD14">
        <f t="shared" si="78"/>
        <v>-0.22184874961635639</v>
      </c>
      <c r="GE14">
        <f t="shared" si="79"/>
        <v>2.2010554689904716</v>
      </c>
      <c r="GG14">
        <v>236.11914365421538</v>
      </c>
      <c r="GH14">
        <v>32</v>
      </c>
      <c r="GI14" s="22">
        <f t="shared" si="80"/>
        <v>0.6</v>
      </c>
      <c r="GJ14" s="49">
        <f t="shared" si="81"/>
        <v>150.59396364836167</v>
      </c>
      <c r="GK14" s="52">
        <f t="shared" si="82"/>
        <v>67.867099507690028</v>
      </c>
      <c r="GL14" s="52">
        <f t="shared" si="83"/>
        <v>46.407649257587138</v>
      </c>
      <c r="GM14" s="88">
        <f t="shared" si="122"/>
        <v>38.724942262117501</v>
      </c>
      <c r="GN14">
        <f t="shared" si="84"/>
        <v>-0.22184874961635639</v>
      </c>
      <c r="GO14">
        <f t="shared" si="85"/>
        <v>2.1778075641173555</v>
      </c>
      <c r="GQ14">
        <v>241.50207038450003</v>
      </c>
      <c r="GR14">
        <v>32</v>
      </c>
      <c r="GS14" s="22">
        <f t="shared" si="86"/>
        <v>0.6</v>
      </c>
      <c r="GT14" s="49">
        <f t="shared" si="87"/>
        <v>147.15383102159609</v>
      </c>
      <c r="GU14" s="52">
        <f t="shared" si="88"/>
        <v>74.098021870073026</v>
      </c>
      <c r="GV14" s="52">
        <f t="shared" si="89"/>
        <v>68.637255918377193</v>
      </c>
      <c r="GW14" s="88">
        <f t="shared" si="123"/>
        <v>46.535496278664326</v>
      </c>
      <c r="GX14">
        <f t="shared" si="90"/>
        <v>-0.22184874961635639</v>
      </c>
      <c r="GY14">
        <f t="shared" si="91"/>
        <v>2.1677715730607154</v>
      </c>
      <c r="HA14">
        <v>276.02898398537786</v>
      </c>
      <c r="HB14">
        <v>32</v>
      </c>
      <c r="HC14" s="22">
        <f t="shared" si="92"/>
        <v>0.6</v>
      </c>
      <c r="HD14" s="49">
        <f t="shared" si="93"/>
        <v>150.9190639800272</v>
      </c>
      <c r="HE14" s="52">
        <f t="shared" si="94"/>
        <v>74.310090684900572</v>
      </c>
      <c r="HF14" s="52">
        <f t="shared" si="95"/>
        <v>52.532027550192538</v>
      </c>
      <c r="HG14" s="88">
        <f t="shared" si="124"/>
        <v>53.422303870524892</v>
      </c>
      <c r="HH14">
        <f t="shared" si="125"/>
        <v>-0.22184874961635639</v>
      </c>
      <c r="HI14">
        <f t="shared" si="126"/>
        <v>2.1787441029855592</v>
      </c>
      <c r="HO14"/>
      <c r="HP14"/>
      <c r="HQ14"/>
    </row>
    <row r="15" spans="1:228" x14ac:dyDescent="0.25">
      <c r="A15" s="87">
        <v>14</v>
      </c>
      <c r="B15" s="87" t="s">
        <v>97</v>
      </c>
      <c r="C15" s="87" t="s">
        <v>103</v>
      </c>
      <c r="D15" s="77">
        <v>110</v>
      </c>
      <c r="E15" s="4">
        <v>1274.0999999999999</v>
      </c>
      <c r="F15" s="90">
        <v>4</v>
      </c>
      <c r="G15" s="90">
        <v>3.9619999999999775</v>
      </c>
      <c r="H15" s="90">
        <v>97.470963753001797</v>
      </c>
      <c r="I15" s="99">
        <v>1</v>
      </c>
      <c r="J15" s="99">
        <v>1</v>
      </c>
      <c r="L15" s="49">
        <v>27.166155414412248</v>
      </c>
      <c r="M15" s="49">
        <v>9</v>
      </c>
      <c r="N15" s="22">
        <f t="shared" si="96"/>
        <v>0.25</v>
      </c>
      <c r="O15" s="49">
        <f t="shared" si="0"/>
        <v>263.55526493829188</v>
      </c>
      <c r="P15" s="72">
        <f>AVERAGE(N51:N56)</f>
        <v>0.89166666666666661</v>
      </c>
      <c r="Q15" s="72">
        <f>(O56-O51)/(N56-N51)</f>
        <v>29.827681569882984</v>
      </c>
      <c r="R15" s="88">
        <f t="shared" si="97"/>
        <v>14.868046196988349</v>
      </c>
      <c r="S15" s="72">
        <f t="shared" si="1"/>
        <v>0.97500000000000009</v>
      </c>
      <c r="T15" s="72">
        <f t="shared" si="2"/>
        <v>32.834701588802687</v>
      </c>
      <c r="U15">
        <f t="shared" si="98"/>
        <v>-0.6020599913279624</v>
      </c>
      <c r="V15">
        <f t="shared" si="99"/>
        <v>2.4208716963650874</v>
      </c>
      <c r="W15" s="61"/>
      <c r="X15" s="49">
        <v>32.388269481403292</v>
      </c>
      <c r="Y15" s="49">
        <v>9</v>
      </c>
      <c r="Z15" s="22">
        <f t="shared" si="3"/>
        <v>0.26666666666666666</v>
      </c>
      <c r="AA15" s="49">
        <f t="shared" si="4"/>
        <v>287.65984899398319</v>
      </c>
      <c r="AB15" s="72">
        <f>AVERAGE(Z51:Z56)</f>
        <v>0.90833333333333333</v>
      </c>
      <c r="AC15" s="72">
        <f>(AA56-AA51)/(Z56-Z51)</f>
        <v>43.165769345127707</v>
      </c>
      <c r="AD15" s="88">
        <f t="shared" si="100"/>
        <v>24.63037226750119</v>
      </c>
      <c r="AE15" s="72">
        <f t="shared" si="5"/>
        <v>0.9916666666666667</v>
      </c>
      <c r="AF15" s="72">
        <f t="shared" si="6"/>
        <v>27.140095074168663</v>
      </c>
      <c r="AG15">
        <f t="shared" si="7"/>
        <v>-0.57403126772771884</v>
      </c>
      <c r="AH15">
        <f t="shared" si="8"/>
        <v>2.4588792481355957</v>
      </c>
      <c r="AI15" s="61"/>
      <c r="AJ15" s="49">
        <v>27.504545078950134</v>
      </c>
      <c r="AK15" s="49">
        <v>9</v>
      </c>
      <c r="AL15" s="22">
        <f t="shared" si="9"/>
        <v>0.43333333333333335</v>
      </c>
      <c r="AM15" s="49">
        <f t="shared" si="10"/>
        <v>285.58365878306302</v>
      </c>
      <c r="AN15" s="72">
        <f>AVERAGE(AL51:AL56)</f>
        <v>1.075</v>
      </c>
      <c r="AO15" s="72">
        <f>(AM56-AM51)/(AL56-AL51)</f>
        <v>28.14894563363368</v>
      </c>
      <c r="AP15" s="88">
        <f t="shared" si="101"/>
        <v>17.678274287526449</v>
      </c>
      <c r="AQ15" s="72">
        <f t="shared" si="11"/>
        <v>1.1583333333333334</v>
      </c>
      <c r="AR15" s="72">
        <f t="shared" si="12"/>
        <v>29.70052634494732</v>
      </c>
      <c r="AS15">
        <f t="shared" si="13"/>
        <v>-0.36317790241282566</v>
      </c>
      <c r="AT15">
        <f t="shared" si="14"/>
        <v>2.4557333533023749</v>
      </c>
      <c r="AV15" s="49">
        <v>65.00192304847603</v>
      </c>
      <c r="AW15" s="49">
        <v>9</v>
      </c>
      <c r="AX15" s="22">
        <f t="shared" si="15"/>
        <v>0.3</v>
      </c>
      <c r="AY15" s="49">
        <f t="shared" si="16"/>
        <v>55.922849552820047</v>
      </c>
      <c r="AZ15" s="72">
        <f>AVERAGE(AX51:AX56)</f>
        <v>0.94166666666666676</v>
      </c>
      <c r="BA15" s="72">
        <f>(AY56-AY51)/(AX56-AX51)</f>
        <v>69.072240404826942</v>
      </c>
      <c r="BB15" s="88">
        <f t="shared" si="102"/>
        <v>34.430073247978598</v>
      </c>
      <c r="BC15" s="72">
        <f t="shared" si="17"/>
        <v>1.0249999999999999</v>
      </c>
      <c r="BD15" s="72">
        <f t="shared" si="18"/>
        <v>-8.3708491179881452</v>
      </c>
      <c r="BE15">
        <f t="shared" si="19"/>
        <v>-0.52287874528033762</v>
      </c>
      <c r="BF15">
        <f t="shared" si="20"/>
        <v>1.7475892928080023</v>
      </c>
      <c r="BG15" s="61"/>
      <c r="BH15" s="49">
        <v>58.174307043573798</v>
      </c>
      <c r="BI15" s="49">
        <v>9</v>
      </c>
      <c r="BJ15" s="22">
        <f t="shared" si="21"/>
        <v>0.3</v>
      </c>
      <c r="BK15" s="49">
        <f t="shared" si="22"/>
        <v>62.113170087565692</v>
      </c>
      <c r="BL15" s="72">
        <f>AVERAGE(BJ51:BJ56)</f>
        <v>0.94166666666666676</v>
      </c>
      <c r="BM15" s="72">
        <f>(BK56-BK51)/(BJ56-BJ51)</f>
        <v>62.386161672380837</v>
      </c>
      <c r="BN15" s="88">
        <f t="shared" si="103"/>
        <v>35.597521129429289</v>
      </c>
      <c r="BO15" s="72">
        <f t="shared" si="23"/>
        <v>1.0249999999999999</v>
      </c>
      <c r="BP15" s="72">
        <f t="shared" si="24"/>
        <v>3.6724452005690305</v>
      </c>
      <c r="BQ15">
        <f t="shared" si="25"/>
        <v>-0.52287874528033762</v>
      </c>
      <c r="BR15">
        <f t="shared" si="26"/>
        <v>1.7931836950224547</v>
      </c>
      <c r="BT15" s="49">
        <v>83.501496992568946</v>
      </c>
      <c r="BU15" s="49">
        <v>9</v>
      </c>
      <c r="BV15" s="22">
        <f t="shared" si="27"/>
        <v>0.3666666666666667</v>
      </c>
      <c r="BW15" s="49">
        <f t="shared" si="28"/>
        <v>65.432819366400693</v>
      </c>
      <c r="BX15" s="72">
        <f>AVERAGE(BV51:BV56)</f>
        <v>1.0083333333333333</v>
      </c>
      <c r="BY15" s="72">
        <f>(BW56-BW51)/(BV56-BV51)</f>
        <v>84.112949521940848</v>
      </c>
      <c r="BZ15" s="88">
        <f t="shared" si="104"/>
        <v>52.825132853467636</v>
      </c>
      <c r="CA15" s="72">
        <f t="shared" si="29"/>
        <v>1.0916666666666668</v>
      </c>
      <c r="CB15" s="72">
        <f t="shared" si="30"/>
        <v>-7.9640518515269854</v>
      </c>
      <c r="CC15">
        <f t="shared" si="105"/>
        <v>-0.43572856956143735</v>
      </c>
      <c r="CD15">
        <f t="shared" si="106"/>
        <v>1.8157956335627781</v>
      </c>
      <c r="CF15" s="49">
        <v>59.103722387003678</v>
      </c>
      <c r="CG15" s="49">
        <v>9</v>
      </c>
      <c r="CH15" s="22">
        <f t="shared" si="31"/>
        <v>0.25</v>
      </c>
      <c r="CI15" s="49">
        <f t="shared" si="32"/>
        <v>93.458782276986312</v>
      </c>
      <c r="CJ15" s="72">
        <f>AVERAGE(CH51:CH56)</f>
        <v>0.89166666666666661</v>
      </c>
      <c r="CK15" s="72">
        <f>(CI56-CI51)/(CH56-CH51)</f>
        <v>88.084569256650141</v>
      </c>
      <c r="CL15" s="88">
        <f t="shared" si="107"/>
        <v>43.907047950788218</v>
      </c>
      <c r="CM15" s="72">
        <f t="shared" si="33"/>
        <v>0.97500000000000009</v>
      </c>
      <c r="CN15" s="72">
        <f t="shared" si="34"/>
        <v>27.214525825353707</v>
      </c>
      <c r="CO15">
        <f t="shared" si="35"/>
        <v>-0.6020599913279624</v>
      </c>
      <c r="CP15">
        <f t="shared" si="36"/>
        <v>1.9706201180767959</v>
      </c>
      <c r="CR15" s="49">
        <v>76.105190361761785</v>
      </c>
      <c r="CS15" s="49">
        <v>9</v>
      </c>
      <c r="CT15" s="22">
        <f t="shared" si="37"/>
        <v>0.25</v>
      </c>
      <c r="CU15" s="49">
        <f t="shared" si="38"/>
        <v>94.61033263933254</v>
      </c>
      <c r="CV15" s="72">
        <f>AVERAGE(CT51:CT56)</f>
        <v>0.89166666666666661</v>
      </c>
      <c r="CW15" s="72">
        <f>(CU56-CU51)/(CT56-CT51)</f>
        <v>108.86771766063301</v>
      </c>
      <c r="CX15" s="88">
        <f t="shared" si="108"/>
        <v>62.119880047898903</v>
      </c>
      <c r="CY15" s="72"/>
      <c r="CZ15" s="72"/>
      <c r="DA15">
        <f t="shared" si="41"/>
        <v>-0.6020599913279624</v>
      </c>
      <c r="DB15">
        <f t="shared" si="42"/>
        <v>1.9759385694165492</v>
      </c>
      <c r="DD15" s="49">
        <v>76.663224560410967</v>
      </c>
      <c r="DE15" s="49">
        <v>9</v>
      </c>
      <c r="DF15" s="22">
        <f t="shared" si="43"/>
        <v>0.25</v>
      </c>
      <c r="DG15" s="49">
        <f t="shared" si="44"/>
        <v>95.000275737295922</v>
      </c>
      <c r="DH15" s="72">
        <f>AVERAGE(DF51:DF56)</f>
        <v>0.89166666666666661</v>
      </c>
      <c r="DI15" s="72">
        <f>(DG56-DG51)/(DF56-DF51)</f>
        <v>109.62333361440001</v>
      </c>
      <c r="DJ15" s="88">
        <f t="shared" si="109"/>
        <v>68.846321463381088</v>
      </c>
      <c r="DK15" s="72">
        <f t="shared" si="45"/>
        <v>0.97500000000000009</v>
      </c>
      <c r="DL15" s="72">
        <f t="shared" si="46"/>
        <v>37.787347402614799</v>
      </c>
      <c r="DM15">
        <f t="shared" si="47"/>
        <v>-0.6020599913279624</v>
      </c>
      <c r="DN15">
        <f t="shared" si="48"/>
        <v>1.9777248658258193</v>
      </c>
      <c r="DP15" s="49">
        <v>53.558379363083795</v>
      </c>
      <c r="DQ15">
        <v>9</v>
      </c>
      <c r="DR15" s="22">
        <f t="shared" si="49"/>
        <v>0.23333333333333334</v>
      </c>
      <c r="DS15" s="49">
        <f t="shared" si="50"/>
        <v>64.527186642341263</v>
      </c>
      <c r="DT15" s="72">
        <f>AVERAGE(DR51:DR56)</f>
        <v>0.875</v>
      </c>
      <c r="DU15" s="72">
        <f>(DS56-DS51)/(DR56-DR51)</f>
        <v>110.89661382730408</v>
      </c>
      <c r="DV15" s="88">
        <f t="shared" si="110"/>
        <v>55.278046790560616</v>
      </c>
      <c r="DW15" s="72">
        <f t="shared" si="51"/>
        <v>0.95833333333333337</v>
      </c>
      <c r="DX15" s="72">
        <f t="shared" si="52"/>
        <v>89.563537278293438</v>
      </c>
      <c r="DY15">
        <f t="shared" si="111"/>
        <v>-0.63202321470540557</v>
      </c>
      <c r="DZ15">
        <f t="shared" si="112"/>
        <v>1.8097427304667724</v>
      </c>
      <c r="EB15">
        <v>70.677082565708673</v>
      </c>
      <c r="EC15">
        <v>9</v>
      </c>
      <c r="ED15" s="22">
        <f t="shared" si="53"/>
        <v>0.26666666666666666</v>
      </c>
      <c r="EE15" s="49">
        <f t="shared" si="54"/>
        <v>78.071474186547874</v>
      </c>
      <c r="EF15" s="72">
        <f>AVERAGE(ED51:ED56)</f>
        <v>0.90833333333333333</v>
      </c>
      <c r="EG15" s="72">
        <f>(EE56-EE51)/(ED56-ED51)</f>
        <v>132.87187148708512</v>
      </c>
      <c r="EH15" s="88">
        <f t="shared" si="113"/>
        <v>66.231936898005131</v>
      </c>
      <c r="EI15" s="72">
        <f t="shared" si="55"/>
        <v>0.9916666666666667</v>
      </c>
      <c r="EJ15" s="72">
        <f t="shared" si="56"/>
        <v>67.264006070831286</v>
      </c>
      <c r="EK15">
        <f t="shared" si="114"/>
        <v>-0.57403126772771884</v>
      </c>
      <c r="EL15">
        <f t="shared" si="115"/>
        <v>1.8924923800184394</v>
      </c>
      <c r="EN15">
        <v>67.529623129408918</v>
      </c>
      <c r="EO15">
        <v>9</v>
      </c>
      <c r="EP15" s="22">
        <f t="shared" si="57"/>
        <v>0.25</v>
      </c>
      <c r="EQ15" s="49">
        <f t="shared" si="58"/>
        <v>74.644971842139455</v>
      </c>
      <c r="ER15" s="72">
        <f>AVERAGE(EP51:EP56)</f>
        <v>0.89166666666666661</v>
      </c>
      <c r="ES15" s="72">
        <f>(EQ56-EQ51)/(EP56-EP51)</f>
        <v>136.1786527809432</v>
      </c>
      <c r="ET15" s="88">
        <f t="shared" si="116"/>
        <v>67.880250627157352</v>
      </c>
      <c r="EU15" s="72">
        <f t="shared" si="59"/>
        <v>0.97500000000000009</v>
      </c>
      <c r="EV15" s="72">
        <f t="shared" si="60"/>
        <v>26.515931584673513</v>
      </c>
      <c r="EW15">
        <f t="shared" si="117"/>
        <v>-0.6020599913279624</v>
      </c>
      <c r="EX15">
        <f t="shared" si="118"/>
        <v>1.8730005585478569</v>
      </c>
      <c r="EZ15" s="49">
        <v>73.527205849263709</v>
      </c>
      <c r="FA15">
        <v>9</v>
      </c>
      <c r="FB15" s="22">
        <f t="shared" si="61"/>
        <v>0.26666666666666666</v>
      </c>
      <c r="FC15" s="49">
        <f t="shared" si="62"/>
        <v>72.705199325840653</v>
      </c>
      <c r="FD15" s="72">
        <f>AVERAGE(FB51:FB56)</f>
        <v>0.90833333333333333</v>
      </c>
      <c r="FE15" s="72">
        <f>(FC56-FC51)/(FB56-FB51)</f>
        <v>89.729219404904782</v>
      </c>
      <c r="FF15" s="88">
        <f t="shared" si="119"/>
        <v>64.507277288087678</v>
      </c>
      <c r="FG15" s="72">
        <f t="shared" si="63"/>
        <v>0.9916666666666667</v>
      </c>
      <c r="FH15" s="72">
        <f t="shared" si="64"/>
        <v>34.900756775189997</v>
      </c>
      <c r="FI15">
        <f t="shared" si="65"/>
        <v>-0.57403126772771884</v>
      </c>
      <c r="FJ15">
        <f t="shared" si="66"/>
        <v>1.8615654694254942</v>
      </c>
      <c r="FL15">
        <v>482.11435365481498</v>
      </c>
      <c r="FM15">
        <v>36</v>
      </c>
      <c r="FN15" s="22">
        <f t="shared" si="67"/>
        <v>0.66666666666666663</v>
      </c>
      <c r="FO15" s="49">
        <f t="shared" si="68"/>
        <v>139.09452462108879</v>
      </c>
      <c r="FP15" s="52">
        <f t="shared" si="69"/>
        <v>110.4112602740329</v>
      </c>
      <c r="FQ15" s="72">
        <f t="shared" si="70"/>
        <v>0.79999999999999993</v>
      </c>
      <c r="FR15" s="88">
        <f t="shared" si="120"/>
        <v>79.375813469240299</v>
      </c>
      <c r="FS15" s="52">
        <f t="shared" si="71"/>
        <v>34.041099026132514</v>
      </c>
      <c r="FT15">
        <f t="shared" si="72"/>
        <v>-0.17609125905568127</v>
      </c>
      <c r="FU15">
        <f t="shared" si="73"/>
        <v>2.1433100345668148</v>
      </c>
      <c r="FW15">
        <v>174.6403447087757</v>
      </c>
      <c r="FX15">
        <v>36</v>
      </c>
      <c r="FY15" s="22">
        <f t="shared" si="74"/>
        <v>0.66666666666666663</v>
      </c>
      <c r="FZ15" s="49">
        <f t="shared" si="75"/>
        <v>161.56950393843326</v>
      </c>
      <c r="GA15" s="52">
        <f t="shared" si="76"/>
        <v>45.749497008748541</v>
      </c>
      <c r="GB15" s="52">
        <f t="shared" si="77"/>
        <v>46.294370103296842</v>
      </c>
      <c r="GC15" s="88">
        <f t="shared" si="121"/>
        <v>22.804509073942153</v>
      </c>
      <c r="GD15">
        <f t="shared" si="78"/>
        <v>-0.17609125905568127</v>
      </c>
      <c r="GE15">
        <f t="shared" si="79"/>
        <v>2.2083593915802742</v>
      </c>
      <c r="GG15">
        <v>286.21146028766913</v>
      </c>
      <c r="GH15">
        <v>36</v>
      </c>
      <c r="GI15" s="22">
        <f t="shared" si="80"/>
        <v>0.66666666666666663</v>
      </c>
      <c r="GJ15" s="49">
        <f t="shared" si="81"/>
        <v>154.99223538341906</v>
      </c>
      <c r="GK15" s="52">
        <f t="shared" si="82"/>
        <v>70.735837169229058</v>
      </c>
      <c r="GL15" s="52">
        <f t="shared" si="83"/>
        <v>44.937057732592478</v>
      </c>
      <c r="GM15" s="88">
        <f t="shared" si="122"/>
        <v>40.361842927007025</v>
      </c>
      <c r="GN15">
        <f t="shared" si="84"/>
        <v>-0.17609125905568127</v>
      </c>
      <c r="GO15">
        <f t="shared" si="85"/>
        <v>2.190309941947064</v>
      </c>
      <c r="GQ15">
        <v>291.00042955294759</v>
      </c>
      <c r="GR15">
        <v>36</v>
      </c>
      <c r="GS15" s="22">
        <f t="shared" si="86"/>
        <v>0.66666666666666663</v>
      </c>
      <c r="GT15" s="49">
        <f t="shared" si="87"/>
        <v>151.99496155287488</v>
      </c>
      <c r="GU15" s="52">
        <f t="shared" si="88"/>
        <v>78.139200761548807</v>
      </c>
      <c r="GV15" s="52">
        <f t="shared" si="89"/>
        <v>65.847661674772127</v>
      </c>
      <c r="GW15" s="88">
        <f t="shared" si="123"/>
        <v>49.073462347386616</v>
      </c>
      <c r="GX15">
        <f t="shared" si="90"/>
        <v>-0.17609125905568127</v>
      </c>
      <c r="GY15">
        <f t="shared" si="91"/>
        <v>2.1818291918523318</v>
      </c>
      <c r="HA15">
        <v>335.52384416014308</v>
      </c>
      <c r="HB15">
        <v>36</v>
      </c>
      <c r="HC15" s="22">
        <f t="shared" si="92"/>
        <v>0.66666666666666663</v>
      </c>
      <c r="HD15" s="49">
        <f t="shared" si="93"/>
        <v>155.9578956856202</v>
      </c>
      <c r="HE15" s="52">
        <f t="shared" si="94"/>
        <v>76.234161295503725</v>
      </c>
      <c r="HF15" s="52">
        <f t="shared" si="95"/>
        <v>73.776777572940361</v>
      </c>
      <c r="HG15" s="88">
        <f t="shared" si="124"/>
        <v>54.8055384202423</v>
      </c>
      <c r="HH15">
        <f t="shared" si="125"/>
        <v>-0.17609125905568127</v>
      </c>
      <c r="HI15">
        <f t="shared" si="126"/>
        <v>2.1930073666910648</v>
      </c>
      <c r="HO15"/>
      <c r="HP15"/>
      <c r="HQ15"/>
    </row>
    <row r="16" spans="1:228" x14ac:dyDescent="0.25">
      <c r="A16" s="87">
        <v>15</v>
      </c>
      <c r="B16" s="87" t="s">
        <v>98</v>
      </c>
      <c r="C16" s="87" t="s">
        <v>104</v>
      </c>
      <c r="D16" s="77">
        <v>110</v>
      </c>
      <c r="E16" s="4">
        <v>1145.3</v>
      </c>
      <c r="F16" s="90">
        <v>4</v>
      </c>
      <c r="G16" s="90">
        <v>2.6609999999999756</v>
      </c>
      <c r="H16" s="90">
        <v>144.79622364683689</v>
      </c>
      <c r="I16" s="99">
        <v>1</v>
      </c>
      <c r="J16" s="99">
        <v>1</v>
      </c>
      <c r="L16" s="49">
        <v>29.154759474226502</v>
      </c>
      <c r="M16" s="49">
        <v>10</v>
      </c>
      <c r="N16" s="22">
        <f t="shared" si="96"/>
        <v>0.26666666666666666</v>
      </c>
      <c r="O16" s="49">
        <f t="shared" si="0"/>
        <v>263.72000721812077</v>
      </c>
      <c r="P16" s="72">
        <f>AVERAGE(N56:N61)</f>
        <v>0.97500000000000009</v>
      </c>
      <c r="Q16" s="72">
        <f>(O61-O56)/(N61-N56)</f>
        <v>31.796158717268582</v>
      </c>
      <c r="R16" s="88">
        <f t="shared" si="97"/>
        <v>15.849262557920545</v>
      </c>
      <c r="S16" s="72">
        <f t="shared" si="1"/>
        <v>1.0583333333333333</v>
      </c>
      <c r="T16" s="72">
        <f t="shared" si="2"/>
        <v>3.062875746051303</v>
      </c>
      <c r="U16">
        <f t="shared" si="98"/>
        <v>-0.57403126772771884</v>
      </c>
      <c r="V16">
        <f t="shared" si="99"/>
        <v>2.4211430789584769</v>
      </c>
      <c r="W16" s="61"/>
      <c r="X16" s="49">
        <v>36.345563690772494</v>
      </c>
      <c r="Y16" s="49">
        <v>10</v>
      </c>
      <c r="Z16" s="22">
        <f t="shared" si="3"/>
        <v>0.28333333333333333</v>
      </c>
      <c r="AA16" s="49">
        <f t="shared" si="4"/>
        <v>288.03000091703706</v>
      </c>
      <c r="AB16" s="72">
        <f>AVERAGE(Z56:Z61)</f>
        <v>0.9916666666666667</v>
      </c>
      <c r="AC16" s="72">
        <f>(AA61-AA56)/(Z61-Z56)</f>
        <v>49.403048324523859</v>
      </c>
      <c r="AD16" s="88">
        <f t="shared" si="100"/>
        <v>28.189361381548512</v>
      </c>
      <c r="AE16" s="72">
        <f t="shared" si="5"/>
        <v>1.075</v>
      </c>
      <c r="AF16" s="72">
        <f t="shared" si="6"/>
        <v>-10.205409901906856</v>
      </c>
      <c r="AG16">
        <f t="shared" si="7"/>
        <v>-0.54770232900536975</v>
      </c>
      <c r="AH16">
        <f t="shared" si="8"/>
        <v>2.4594377257944453</v>
      </c>
      <c r="AI16" s="61"/>
      <c r="AJ16" s="49">
        <v>30</v>
      </c>
      <c r="AK16" s="49">
        <v>10</v>
      </c>
      <c r="AL16" s="22">
        <f t="shared" si="9"/>
        <v>0.44999999999999996</v>
      </c>
      <c r="AM16" s="49">
        <f t="shared" si="10"/>
        <v>285.7891474952707</v>
      </c>
      <c r="AN16" s="72">
        <f>AVERAGE(AL56:AL61)</f>
        <v>1.1583333333333334</v>
      </c>
      <c r="AO16" s="72">
        <f>(AM61-AM56)/(AL61-AL56)</f>
        <v>33.602156690039266</v>
      </c>
      <c r="AP16" s="88">
        <f t="shared" si="101"/>
        <v>21.103033497254096</v>
      </c>
      <c r="AQ16" s="72">
        <f t="shared" si="11"/>
        <v>1.2416666666666667</v>
      </c>
      <c r="AR16" s="72">
        <f t="shared" si="12"/>
        <v>2.9301994297997167</v>
      </c>
      <c r="AS16">
        <f t="shared" si="13"/>
        <v>-0.34678748622465638</v>
      </c>
      <c r="AT16">
        <f t="shared" si="14"/>
        <v>2.4560457329489807</v>
      </c>
      <c r="AV16" s="49">
        <v>74.506711107121077</v>
      </c>
      <c r="AW16" s="49">
        <v>10</v>
      </c>
      <c r="AX16" s="22">
        <f t="shared" si="15"/>
        <v>0.31666666666666665</v>
      </c>
      <c r="AY16" s="49">
        <f t="shared" si="16"/>
        <v>56.831529099535636</v>
      </c>
      <c r="AZ16" s="72">
        <f>AVERAGE(AX56:AX61)</f>
        <v>1.0249999999999999</v>
      </c>
      <c r="BA16" s="72">
        <f>(AY61-AY56)/(AX61-AX56)</f>
        <v>67.793984502231694</v>
      </c>
      <c r="BB16" s="88">
        <f t="shared" si="102"/>
        <v>33.792907809329527</v>
      </c>
      <c r="BC16" s="72">
        <f t="shared" si="17"/>
        <v>1.1083333333333334</v>
      </c>
      <c r="BD16" s="72">
        <f t="shared" si="18"/>
        <v>-10.868608760682713</v>
      </c>
      <c r="BE16">
        <f t="shared" si="19"/>
        <v>-0.49939764943081472</v>
      </c>
      <c r="BF16">
        <f t="shared" si="20"/>
        <v>1.7545893412560047</v>
      </c>
      <c r="BG16" s="61"/>
      <c r="BH16" s="49">
        <v>64.69350817508662</v>
      </c>
      <c r="BI16" s="49">
        <v>10</v>
      </c>
      <c r="BJ16" s="22">
        <f t="shared" si="21"/>
        <v>0.31666666666666665</v>
      </c>
      <c r="BK16" s="49">
        <f t="shared" si="22"/>
        <v>62.746532676850912</v>
      </c>
      <c r="BL16" s="72">
        <f>AVERAGE(BJ56:BJ61)</f>
        <v>1.0249999999999999</v>
      </c>
      <c r="BM16" s="72">
        <f>(BK61-BK56)/(BJ61-BJ56)</f>
        <v>65.809367146876468</v>
      </c>
      <c r="BN16" s="88">
        <f t="shared" si="103"/>
        <v>37.550800926456517</v>
      </c>
      <c r="BO16" s="72">
        <f t="shared" si="23"/>
        <v>1.1083333333333334</v>
      </c>
      <c r="BP16" s="72">
        <f t="shared" si="24"/>
        <v>-12.485303813231321</v>
      </c>
      <c r="BQ16">
        <f t="shared" si="25"/>
        <v>-0.49939764943081472</v>
      </c>
      <c r="BR16">
        <f t="shared" si="26"/>
        <v>1.7975897320508352</v>
      </c>
      <c r="BT16" s="49">
        <v>93.5</v>
      </c>
      <c r="BU16" s="49">
        <v>10</v>
      </c>
      <c r="BV16" s="22">
        <f t="shared" si="27"/>
        <v>0.3833333333333333</v>
      </c>
      <c r="BW16" s="49">
        <f t="shared" si="28"/>
        <v>66.383880244116952</v>
      </c>
      <c r="BX16" s="72">
        <f>AVERAGE(BV56:BV61)</f>
        <v>1.0916666666666668</v>
      </c>
      <c r="BY16" s="72">
        <f>(BW61-BW56)/(BV61-BV56)</f>
        <v>86.572671117360485</v>
      </c>
      <c r="BZ16" s="88">
        <f t="shared" si="104"/>
        <v>54.369902366355689</v>
      </c>
      <c r="CA16" s="72">
        <f t="shared" si="29"/>
        <v>1.175</v>
      </c>
      <c r="CB16" s="72">
        <f t="shared" si="30"/>
        <v>5.5634491211756991</v>
      </c>
      <c r="CC16">
        <f t="shared" si="105"/>
        <v>-0.41642341436605079</v>
      </c>
      <c r="CD16">
        <f t="shared" si="106"/>
        <v>1.8220626340225259</v>
      </c>
      <c r="CF16" s="49">
        <v>69.115844782509896</v>
      </c>
      <c r="CG16" s="49">
        <v>10</v>
      </c>
      <c r="CH16" s="22">
        <f t="shared" si="31"/>
        <v>0.26666666666666666</v>
      </c>
      <c r="CI16" s="49">
        <f t="shared" si="32"/>
        <v>94.413226737949728</v>
      </c>
      <c r="CJ16" s="72">
        <f>AVERAGE(CH56:CH61)</f>
        <v>0.97500000000000009</v>
      </c>
      <c r="CK16" s="72">
        <f>(CI61-CI56)/(CH61-CH56)</f>
        <v>90.415009213107936</v>
      </c>
      <c r="CL16" s="88">
        <f t="shared" si="107"/>
        <v>45.068689992954411</v>
      </c>
      <c r="CM16" s="72">
        <f t="shared" si="33"/>
        <v>1.0583333333333333</v>
      </c>
      <c r="CN16" s="72">
        <f t="shared" si="34"/>
        <v>-6.4537174669330826</v>
      </c>
      <c r="CO16">
        <f t="shared" si="35"/>
        <v>-0.57403126772771884</v>
      </c>
      <c r="CP16">
        <f t="shared" si="36"/>
        <v>1.9750328406636948</v>
      </c>
      <c r="CR16" s="49">
        <v>88.590349361541627</v>
      </c>
      <c r="CS16" s="49">
        <v>10</v>
      </c>
      <c r="CT16" s="22">
        <f t="shared" si="37"/>
        <v>0.26666666666666666</v>
      </c>
      <c r="CU16" s="49">
        <f t="shared" si="38"/>
        <v>95.699788049435497</v>
      </c>
      <c r="CV16" s="72">
        <f>AVERAGE(CT56:CT61)</f>
        <v>0.97500000000000009</v>
      </c>
      <c r="CW16" s="72">
        <f>(CU61-CU56)/(CT61-CT56)</f>
        <v>110.46743447086975</v>
      </c>
      <c r="CX16" s="88">
        <f t="shared" si="108"/>
        <v>63.032677877208485</v>
      </c>
      <c r="CY16" s="72"/>
      <c r="CZ16" s="72"/>
      <c r="DA16">
        <f t="shared" si="41"/>
        <v>-0.57403126772771884</v>
      </c>
      <c r="DB16">
        <f t="shared" si="42"/>
        <v>1.9809109759266603</v>
      </c>
      <c r="DD16" s="49">
        <v>86.644388162188548</v>
      </c>
      <c r="DE16" s="49">
        <v>10</v>
      </c>
      <c r="DF16" s="22">
        <f t="shared" si="43"/>
        <v>0.26666666666666666</v>
      </c>
      <c r="DG16" s="49">
        <f t="shared" si="44"/>
        <v>95.888991221382611</v>
      </c>
      <c r="DH16" s="72">
        <f>AVERAGE(DF56:DF61)</f>
        <v>0.97500000000000009</v>
      </c>
      <c r="DI16" s="72">
        <f>(DG61-DG56)/(DF61-DF56)</f>
        <v>119.7114655306933</v>
      </c>
      <c r="DJ16" s="88">
        <f t="shared" si="109"/>
        <v>75.181932231405469</v>
      </c>
      <c r="DK16" s="72"/>
      <c r="DL16" s="72"/>
      <c r="DM16">
        <f t="shared" si="47"/>
        <v>-0.57403126772771884</v>
      </c>
      <c r="DN16">
        <f t="shared" si="48"/>
        <v>1.9817687497541265</v>
      </c>
      <c r="DP16" s="49">
        <v>59.552497848536966</v>
      </c>
      <c r="DQ16">
        <v>10</v>
      </c>
      <c r="DR16" s="22">
        <f t="shared" si="49"/>
        <v>0.25</v>
      </c>
      <c r="DS16" s="49">
        <f t="shared" si="50"/>
        <v>65.275142530219128</v>
      </c>
      <c r="DT16" s="72">
        <f>AVERAGE(DR56:DR61)</f>
        <v>0.95833333333333337</v>
      </c>
      <c r="DU16" s="72">
        <f>(DS61-DS56)/(DR61-DR56)</f>
        <v>116.9458748549565</v>
      </c>
      <c r="DV16" s="88">
        <f t="shared" si="110"/>
        <v>58.293389843826631</v>
      </c>
      <c r="DW16" s="72">
        <f t="shared" si="51"/>
        <v>1.0416666666666665</v>
      </c>
      <c r="DX16" s="72">
        <f t="shared" si="52"/>
        <v>18.341920757387332</v>
      </c>
      <c r="DY16">
        <f t="shared" si="111"/>
        <v>-0.6020599913279624</v>
      </c>
      <c r="DZ16">
        <f t="shared" si="112"/>
        <v>1.814747828790962</v>
      </c>
      <c r="EB16">
        <v>79.227520471109031</v>
      </c>
      <c r="EC16">
        <v>10</v>
      </c>
      <c r="ED16" s="22">
        <f t="shared" si="53"/>
        <v>0.28333333333333333</v>
      </c>
      <c r="EE16" s="49">
        <f t="shared" si="54"/>
        <v>79.134445867623015</v>
      </c>
      <c r="EF16" s="72">
        <f>AVERAGE(ED56:ED61)</f>
        <v>0.9916666666666667</v>
      </c>
      <c r="EG16" s="72">
        <f>(EE61-EE56)/(ED61-ED56)</f>
        <v>142.65965251597001</v>
      </c>
      <c r="EH16" s="88">
        <f t="shared" si="113"/>
        <v>71.110800183524574</v>
      </c>
      <c r="EI16" s="72">
        <f t="shared" si="55"/>
        <v>1.075</v>
      </c>
      <c r="EJ16" s="72">
        <f t="shared" si="56"/>
        <v>-36.17075422524708</v>
      </c>
      <c r="EK16">
        <f t="shared" si="114"/>
        <v>-0.54770232900536975</v>
      </c>
      <c r="EL16">
        <f t="shared" si="115"/>
        <v>1.8983655655952858</v>
      </c>
      <c r="EN16">
        <v>76.540838772514121</v>
      </c>
      <c r="EO16">
        <v>10</v>
      </c>
      <c r="EP16" s="22">
        <f t="shared" si="57"/>
        <v>0.26666666666666666</v>
      </c>
      <c r="EQ16" s="49">
        <f t="shared" si="58"/>
        <v>75.767892742735754</v>
      </c>
      <c r="ER16" s="72">
        <f>AVERAGE(EP56:EP61)</f>
        <v>0.97500000000000009</v>
      </c>
      <c r="ES16" s="72">
        <f>(EQ61-EQ56)/(EP61-EP56)</f>
        <v>140.06728351942115</v>
      </c>
      <c r="ET16" s="88">
        <f t="shared" si="116"/>
        <v>69.818595762271599</v>
      </c>
      <c r="EU16" s="72">
        <f t="shared" si="59"/>
        <v>1.0583333333333333</v>
      </c>
      <c r="EV16" s="72">
        <f t="shared" si="60"/>
        <v>22.234131036215548</v>
      </c>
      <c r="EW16">
        <f t="shared" si="117"/>
        <v>-0.57403126772771884</v>
      </c>
      <c r="EX16">
        <f t="shared" si="118"/>
        <v>1.8794852088156413</v>
      </c>
      <c r="EZ16" s="49">
        <v>81.013887698344661</v>
      </c>
      <c r="FA16">
        <v>10</v>
      </c>
      <c r="FB16" s="22">
        <f t="shared" si="61"/>
        <v>0.28333333333333333</v>
      </c>
      <c r="FC16" s="49">
        <f t="shared" si="62"/>
        <v>73.412886017770617</v>
      </c>
      <c r="FD16" s="72">
        <f>AVERAGE(FB56:FB61)</f>
        <v>0.9916666666666667</v>
      </c>
      <c r="FE16" s="72">
        <f>(FC61-FC56)/(FB61-FB56)</f>
        <v>89.617825326576593</v>
      </c>
      <c r="FF16" s="88">
        <f t="shared" si="119"/>
        <v>64.427194916407359</v>
      </c>
      <c r="FG16" s="72">
        <f t="shared" si="63"/>
        <v>1.075</v>
      </c>
      <c r="FH16" s="72">
        <f t="shared" si="64"/>
        <v>3.6136320444352332</v>
      </c>
      <c r="FI16">
        <f t="shared" si="65"/>
        <v>-0.54770232900536975</v>
      </c>
      <c r="FJ16">
        <f t="shared" si="66"/>
        <v>1.8657722974532194</v>
      </c>
      <c r="FL16">
        <v>567.10669190197359</v>
      </c>
      <c r="FM16">
        <v>40</v>
      </c>
      <c r="FN16" s="22">
        <f t="shared" si="67"/>
        <v>0.73333333333333328</v>
      </c>
      <c r="FO16" s="49">
        <f t="shared" si="68"/>
        <v>146.4323766006724</v>
      </c>
      <c r="FP16" s="52">
        <f t="shared" si="69"/>
        <v>112.03089458458912</v>
      </c>
      <c r="FQ16" s="72">
        <f t="shared" si="70"/>
        <v>0.8666666666666667</v>
      </c>
      <c r="FR16" s="88">
        <f t="shared" si="120"/>
        <v>80.540185568644077</v>
      </c>
      <c r="FS16" s="52">
        <f t="shared" si="71"/>
        <v>48.401479646921437</v>
      </c>
      <c r="FT16">
        <f t="shared" si="72"/>
        <v>-0.13469857389745624</v>
      </c>
      <c r="FU16">
        <f t="shared" si="73"/>
        <v>2.1656371110423165</v>
      </c>
      <c r="FW16">
        <v>205.6368157699394</v>
      </c>
      <c r="FX16">
        <v>40</v>
      </c>
      <c r="FY16" s="22">
        <f t="shared" si="74"/>
        <v>0.73333333333333328</v>
      </c>
      <c r="FZ16" s="49">
        <f t="shared" si="75"/>
        <v>164.54655084031751</v>
      </c>
      <c r="GA16" s="52">
        <f t="shared" si="76"/>
        <v>48.655963712803441</v>
      </c>
      <c r="GB16" s="52">
        <f t="shared" si="77"/>
        <v>45.796473457989364</v>
      </c>
      <c r="GC16" s="88">
        <f t="shared" si="121"/>
        <v>24.253280113174693</v>
      </c>
      <c r="GD16">
        <f t="shared" si="78"/>
        <v>-0.13469857389745624</v>
      </c>
      <c r="GE16">
        <f t="shared" si="79"/>
        <v>2.2162887832167373</v>
      </c>
      <c r="GG16">
        <v>339.17841912480225</v>
      </c>
      <c r="GH16">
        <v>40</v>
      </c>
      <c r="GI16" s="22">
        <f t="shared" si="80"/>
        <v>0.73333333333333328</v>
      </c>
      <c r="GJ16" s="49">
        <f t="shared" si="81"/>
        <v>159.642910249387</v>
      </c>
      <c r="GK16" s="52">
        <f t="shared" si="82"/>
        <v>74.054786075368312</v>
      </c>
      <c r="GL16" s="52">
        <f t="shared" si="83"/>
        <v>44.79355211932554</v>
      </c>
      <c r="GM16" s="88">
        <f t="shared" si="122"/>
        <v>42.255633964100006</v>
      </c>
      <c r="GN16">
        <f t="shared" si="84"/>
        <v>-0.13469857389745624</v>
      </c>
      <c r="GO16">
        <f t="shared" si="85"/>
        <v>2.2031496362613803</v>
      </c>
      <c r="GQ16">
        <v>342.5178827448284</v>
      </c>
      <c r="GR16">
        <v>40</v>
      </c>
      <c r="GS16" s="22">
        <f t="shared" si="86"/>
        <v>0.73333333333333328</v>
      </c>
      <c r="GT16" s="49">
        <f t="shared" si="87"/>
        <v>157.03356727093916</v>
      </c>
      <c r="GU16" s="52">
        <f t="shared" si="88"/>
        <v>83.249655992523316</v>
      </c>
      <c r="GV16" s="52">
        <f t="shared" si="89"/>
        <v>35.825745139541866</v>
      </c>
      <c r="GW16" s="88">
        <f t="shared" si="123"/>
        <v>52.282961931603531</v>
      </c>
      <c r="GX16">
        <f t="shared" si="90"/>
        <v>-0.13469857389745624</v>
      </c>
      <c r="GY16">
        <f t="shared" si="91"/>
        <v>2.1959924965005433</v>
      </c>
      <c r="HA16">
        <v>393.01558493270977</v>
      </c>
      <c r="HB16">
        <v>40</v>
      </c>
      <c r="HC16" s="22">
        <f t="shared" si="92"/>
        <v>0.73333333333333328</v>
      </c>
      <c r="HD16" s="49">
        <f t="shared" si="93"/>
        <v>160.82707607134728</v>
      </c>
      <c r="HE16" s="52">
        <f t="shared" si="94"/>
        <v>81.314361024926242</v>
      </c>
      <c r="HF16" s="52">
        <f t="shared" si="95"/>
        <v>52.378632416311923</v>
      </c>
      <c r="HG16" s="88">
        <f t="shared" si="124"/>
        <v>58.457747308251555</v>
      </c>
      <c r="HH16">
        <f t="shared" si="125"/>
        <v>-0.13469857389745624</v>
      </c>
      <c r="HI16">
        <f t="shared" si="126"/>
        <v>2.2063591662935202</v>
      </c>
      <c r="HO16"/>
      <c r="HP16"/>
      <c r="HQ16"/>
    </row>
    <row r="17" spans="1:225" x14ac:dyDescent="0.25">
      <c r="A17" s="87">
        <v>16</v>
      </c>
      <c r="B17" s="87" t="s">
        <v>99</v>
      </c>
      <c r="C17" s="87" t="s">
        <v>105</v>
      </c>
      <c r="D17" s="77">
        <v>110</v>
      </c>
      <c r="E17" s="4">
        <v>1252.8</v>
      </c>
      <c r="F17" s="90">
        <v>4</v>
      </c>
      <c r="G17" s="90">
        <v>3.0619999999999994</v>
      </c>
      <c r="H17" s="90">
        <v>129.86191878727954</v>
      </c>
      <c r="I17" s="99">
        <v>1</v>
      </c>
      <c r="J17" s="99">
        <v>1</v>
      </c>
      <c r="L17" s="49">
        <v>34.557922391254948</v>
      </c>
      <c r="M17" s="49">
        <v>11</v>
      </c>
      <c r="N17" s="22">
        <f t="shared" si="96"/>
        <v>0.28333333333333333</v>
      </c>
      <c r="O17" s="49">
        <f t="shared" si="0"/>
        <v>264.16762240468597</v>
      </c>
      <c r="P17" s="72">
        <f>AVERAGE(N61:N66)</f>
        <v>1.0583333333333333</v>
      </c>
      <c r="Q17" s="72">
        <f>(O66-O61)/(N66-N61)</f>
        <v>35.300131834683434</v>
      </c>
      <c r="R17" s="88">
        <f t="shared" si="97"/>
        <v>17.595869449263116</v>
      </c>
      <c r="S17" s="72">
        <f t="shared" si="1"/>
        <v>1.1416666666666668</v>
      </c>
      <c r="T17" s="72">
        <f t="shared" si="2"/>
        <v>20.759856927822913</v>
      </c>
      <c r="U17">
        <f t="shared" si="98"/>
        <v>-0.54770232900536975</v>
      </c>
      <c r="V17">
        <f t="shared" si="99"/>
        <v>2.4218795874168033</v>
      </c>
      <c r="W17" s="61"/>
      <c r="X17" s="49">
        <v>39.75550276376844</v>
      </c>
      <c r="Y17" s="49">
        <v>11</v>
      </c>
      <c r="Z17" s="22">
        <f t="shared" si="3"/>
        <v>0.3</v>
      </c>
      <c r="AA17" s="49">
        <f t="shared" si="4"/>
        <v>288.34895509092127</v>
      </c>
      <c r="AB17" s="72">
        <f>AVERAGE(Z61:Z66)</f>
        <v>1.075</v>
      </c>
      <c r="AC17" s="72">
        <f>(AA66-AA61)/(Z66-Z61)</f>
        <v>47.689118524155816</v>
      </c>
      <c r="AD17" s="88">
        <f t="shared" si="100"/>
        <v>27.211393661666005</v>
      </c>
      <c r="AE17" s="72">
        <f t="shared" si="5"/>
        <v>1.1583333333333334</v>
      </c>
      <c r="AF17" s="72">
        <f t="shared" si="6"/>
        <v>43.833290740815649</v>
      </c>
      <c r="AG17">
        <f t="shared" si="7"/>
        <v>-0.52287874528033762</v>
      </c>
      <c r="AH17">
        <f t="shared" si="8"/>
        <v>2.4599183819682819</v>
      </c>
      <c r="AI17" s="61"/>
      <c r="AJ17" s="49">
        <v>33</v>
      </c>
      <c r="AK17" s="49">
        <v>11</v>
      </c>
      <c r="AL17" s="22">
        <f t="shared" si="9"/>
        <v>0.46666666666666667</v>
      </c>
      <c r="AM17" s="49">
        <f t="shared" si="10"/>
        <v>286.0361830683932</v>
      </c>
      <c r="AN17" s="72">
        <f>AVERAGE(AL61:AL66)</f>
        <v>1.2416666666666667</v>
      </c>
      <c r="AO17" s="72">
        <f>(AM66-AM61)/(AL66-AL61)</f>
        <v>33.099033357791569</v>
      </c>
      <c r="AP17" s="88">
        <f t="shared" si="101"/>
        <v>20.787058881945534</v>
      </c>
      <c r="AQ17" s="72">
        <f t="shared" si="11"/>
        <v>1.325</v>
      </c>
      <c r="AR17" s="72">
        <f t="shared" si="12"/>
        <v>-2.9296581773379016</v>
      </c>
      <c r="AS17">
        <f t="shared" si="13"/>
        <v>-0.33099321904142442</v>
      </c>
      <c r="AT17">
        <f t="shared" si="14"/>
        <v>2.4564209740835756</v>
      </c>
      <c r="AV17" s="49">
        <v>82.013718364673608</v>
      </c>
      <c r="AW17" s="49">
        <v>11</v>
      </c>
      <c r="AX17" s="22">
        <f t="shared" si="15"/>
        <v>0.33333333333333331</v>
      </c>
      <c r="AY17" s="49">
        <f t="shared" si="16"/>
        <v>57.549216217848496</v>
      </c>
      <c r="AZ17" s="72">
        <f>AVERAGE(AX61:AX66)</f>
        <v>1.1083333333333334</v>
      </c>
      <c r="BA17" s="72">
        <f>(AY66-AY61)/(AX66-AX61)</f>
        <v>67.677098885162252</v>
      </c>
      <c r="BB17" s="88">
        <f t="shared" si="102"/>
        <v>33.734644455864377</v>
      </c>
      <c r="BC17" s="72">
        <f t="shared" si="17"/>
        <v>1.1916666666666667</v>
      </c>
      <c r="BD17" s="72">
        <f t="shared" si="18"/>
        <v>-3.2836982998211428</v>
      </c>
      <c r="BE17">
        <f t="shared" si="19"/>
        <v>-0.47712125471966244</v>
      </c>
      <c r="BF17">
        <f t="shared" si="20"/>
        <v>1.7600394132033195</v>
      </c>
      <c r="BG17" s="61"/>
      <c r="BH17" s="49">
        <v>69.645531084198069</v>
      </c>
      <c r="BI17" s="49">
        <v>11</v>
      </c>
      <c r="BJ17" s="22">
        <f t="shared" si="21"/>
        <v>0.33333333333333331</v>
      </c>
      <c r="BK17" s="49">
        <f t="shared" si="22"/>
        <v>63.227638565232482</v>
      </c>
      <c r="BL17" s="72">
        <f>AVERAGE(BJ61:BJ66)</f>
        <v>1.1083333333333334</v>
      </c>
      <c r="BM17" s="72">
        <f>(BK66-BK61)/(BJ66-BJ61)</f>
        <v>62.998235872475675</v>
      </c>
      <c r="BN17" s="88">
        <f t="shared" si="103"/>
        <v>35.946770445088035</v>
      </c>
      <c r="BO17" s="72">
        <f t="shared" si="23"/>
        <v>1.1916666666666667</v>
      </c>
      <c r="BP17" s="72">
        <f t="shared" si="24"/>
        <v>24.450815800478857</v>
      </c>
      <c r="BQ17">
        <f t="shared" si="25"/>
        <v>-0.47712125471966244</v>
      </c>
      <c r="BR17">
        <f t="shared" si="26"/>
        <v>1.8009069620245102</v>
      </c>
      <c r="BT17" s="49">
        <v>101.51970252123476</v>
      </c>
      <c r="BU17" s="49">
        <v>11</v>
      </c>
      <c r="BV17" s="22">
        <f t="shared" si="27"/>
        <v>0.4</v>
      </c>
      <c r="BW17" s="49">
        <f t="shared" si="28"/>
        <v>67.146716972095149</v>
      </c>
      <c r="BX17" s="72">
        <f>AVERAGE(BV61:BV66)</f>
        <v>1.175</v>
      </c>
      <c r="BY17" s="72">
        <f>(BW66-BW61)/(BV66-BV61)</f>
        <v>82.78560754668635</v>
      </c>
      <c r="BZ17" s="88">
        <f t="shared" si="104"/>
        <v>51.991527367233765</v>
      </c>
      <c r="CA17" s="72">
        <f t="shared" si="29"/>
        <v>1.2583333333333333</v>
      </c>
      <c r="CB17" s="72">
        <f t="shared" si="30"/>
        <v>7.9781617287696029</v>
      </c>
      <c r="CC17">
        <f t="shared" si="105"/>
        <v>-0.3979400086720376</v>
      </c>
      <c r="CD17">
        <f t="shared" si="106"/>
        <v>1.8270247834119042</v>
      </c>
      <c r="CF17" s="49">
        <v>76.133107121672111</v>
      </c>
      <c r="CG17" s="49">
        <v>11</v>
      </c>
      <c r="CH17" s="22">
        <f t="shared" si="31"/>
        <v>0.28333333333333333</v>
      </c>
      <c r="CI17" s="49">
        <f t="shared" si="32"/>
        <v>95.082174530052896</v>
      </c>
      <c r="CJ17" s="72">
        <f>AVERAGE(CH61:CH66)</f>
        <v>1.0583333333333333</v>
      </c>
      <c r="CK17" s="72">
        <f>(CI66-CI61)/(CH66-CH61)</f>
        <v>92.620323560875761</v>
      </c>
      <c r="CL17" s="88">
        <f t="shared" si="107"/>
        <v>46.16796133674535</v>
      </c>
      <c r="CM17" s="72">
        <f t="shared" si="33"/>
        <v>1.1416666666666668</v>
      </c>
      <c r="CN17" s="72">
        <f t="shared" si="34"/>
        <v>-3.0255249863923823</v>
      </c>
      <c r="CO17">
        <f t="shared" si="35"/>
        <v>-0.54770232900536975</v>
      </c>
      <c r="CP17">
        <f t="shared" si="36"/>
        <v>1.9780991054878165</v>
      </c>
      <c r="CR17" s="49">
        <v>98.58118481738795</v>
      </c>
      <c r="CS17" s="49">
        <v>11</v>
      </c>
      <c r="CT17" s="22">
        <f t="shared" si="37"/>
        <v>0.28333333333333333</v>
      </c>
      <c r="CU17" s="49">
        <f t="shared" si="38"/>
        <v>96.571588700032905</v>
      </c>
      <c r="CV17" s="72">
        <f>AVERAGE(CT61:CT66)</f>
        <v>1.0583333333333333</v>
      </c>
      <c r="CW17" s="72">
        <f>(CU66-CU61)/(CT66-CT61)</f>
        <v>110.51333772888691</v>
      </c>
      <c r="CX17" s="88">
        <f t="shared" si="108"/>
        <v>63.058870259515267</v>
      </c>
      <c r="CY17" s="72"/>
      <c r="CZ17" s="72"/>
      <c r="DA17">
        <f t="shared" si="41"/>
        <v>-0.54770232900536975</v>
      </c>
      <c r="DB17">
        <f t="shared" si="42"/>
        <v>1.9848493760462862</v>
      </c>
      <c r="DD17" s="49">
        <v>101.1236866416568</v>
      </c>
      <c r="DE17" s="49">
        <v>11</v>
      </c>
      <c r="DF17" s="22">
        <f t="shared" si="43"/>
        <v>0.28333333333333333</v>
      </c>
      <c r="DG17" s="49">
        <f t="shared" si="44"/>
        <v>97.17821733477129</v>
      </c>
      <c r="DH17" s="72">
        <f>AVERAGE(DF61:DF66)</f>
        <v>1.0583333333333333</v>
      </c>
      <c r="DI17" s="72">
        <f>(DG66-DG61)/(DF66-DF61)</f>
        <v>115.92122484816915</v>
      </c>
      <c r="DJ17" s="88">
        <f t="shared" si="109"/>
        <v>72.801561922922474</v>
      </c>
      <c r="DK17" s="72"/>
      <c r="DL17" s="72"/>
      <c r="DM17">
        <f t="shared" si="47"/>
        <v>-0.54770232900536975</v>
      </c>
      <c r="DN17">
        <f t="shared" si="48"/>
        <v>1.9875689279769055</v>
      </c>
      <c r="DP17" s="49">
        <v>66.516915141939648</v>
      </c>
      <c r="DQ17">
        <v>11</v>
      </c>
      <c r="DR17" s="22">
        <f t="shared" si="49"/>
        <v>0.26666666666666666</v>
      </c>
      <c r="DS17" s="49">
        <f t="shared" si="50"/>
        <v>66.14417388702006</v>
      </c>
      <c r="DT17" s="72">
        <f>AVERAGE(DR61:DR66)</f>
        <v>1.0416666666666665</v>
      </c>
      <c r="DU17" s="72">
        <f>(DS66-DS61)/(DR66-DR61)</f>
        <v>125.82387004035297</v>
      </c>
      <c r="DV17" s="88">
        <f t="shared" si="110"/>
        <v>62.718757006334954</v>
      </c>
      <c r="DW17" s="72">
        <f t="shared" si="51"/>
        <v>1.125</v>
      </c>
      <c r="DX17" s="72">
        <f t="shared" si="52"/>
        <v>-8.7855633738113248</v>
      </c>
      <c r="DY17">
        <f t="shared" si="111"/>
        <v>-0.57403126772771884</v>
      </c>
      <c r="DZ17">
        <f t="shared" si="112"/>
        <v>1.8204915966694066</v>
      </c>
      <c r="EB17">
        <v>87.705473033329</v>
      </c>
      <c r="EC17">
        <v>11</v>
      </c>
      <c r="ED17" s="22">
        <f t="shared" si="53"/>
        <v>0.3</v>
      </c>
      <c r="EE17" s="49">
        <f t="shared" si="54"/>
        <v>80.188406329863966</v>
      </c>
      <c r="EF17" s="72">
        <f>AVERAGE(ED61:ED66)</f>
        <v>1.075</v>
      </c>
      <c r="EG17" s="72">
        <f>(EE66-EE61)/(ED66-ED61)</f>
        <v>144.08253916555699</v>
      </c>
      <c r="EH17" s="88">
        <f t="shared" si="113"/>
        <v>71.82005894336389</v>
      </c>
      <c r="EI17" s="72">
        <f t="shared" si="55"/>
        <v>1.1583333333333334</v>
      </c>
      <c r="EJ17" s="72">
        <f t="shared" si="56"/>
        <v>-48.77300293551847</v>
      </c>
      <c r="EK17">
        <f t="shared" si="114"/>
        <v>-0.52287874528033762</v>
      </c>
      <c r="EL17">
        <f t="shared" si="115"/>
        <v>1.9041115823622996</v>
      </c>
      <c r="EN17">
        <v>86.570780289887651</v>
      </c>
      <c r="EO17">
        <v>11</v>
      </c>
      <c r="EP17" s="22">
        <f t="shared" si="57"/>
        <v>0.28333333333333333</v>
      </c>
      <c r="EQ17" s="49">
        <f t="shared" si="58"/>
        <v>77.017760841301893</v>
      </c>
      <c r="ER17" s="72">
        <f>AVERAGE(EP61:EP66)</f>
        <v>1.0583333333333333</v>
      </c>
      <c r="ES17" s="72">
        <f>(EQ66-EQ61)/(EP66-EP61)</f>
        <v>140.59797471172212</v>
      </c>
      <c r="ET17" s="88">
        <f t="shared" si="116"/>
        <v>70.083126585593533</v>
      </c>
      <c r="EU17" s="72">
        <f t="shared" si="59"/>
        <v>1.1416666666666668</v>
      </c>
      <c r="EV17" s="72">
        <f t="shared" si="60"/>
        <v>-4.1105791746099367</v>
      </c>
      <c r="EW17">
        <f t="shared" si="117"/>
        <v>-0.54770232900536975</v>
      </c>
      <c r="EX17">
        <f t="shared" si="118"/>
        <v>1.8865908881064635</v>
      </c>
      <c r="EZ17" s="49">
        <v>90.512430085596534</v>
      </c>
      <c r="FA17">
        <v>11</v>
      </c>
      <c r="FB17" s="22">
        <f t="shared" si="61"/>
        <v>0.3</v>
      </c>
      <c r="FC17" s="49">
        <f t="shared" si="62"/>
        <v>74.310746001097684</v>
      </c>
      <c r="FD17" s="72">
        <f>AVERAGE(FB61:FB66)</f>
        <v>1.075</v>
      </c>
      <c r="FE17" s="72">
        <f>(FC66-FC61)/(FB66-FB61)</f>
        <v>95.546012200769781</v>
      </c>
      <c r="FF17" s="88">
        <f t="shared" si="119"/>
        <v>68.689030660052296</v>
      </c>
      <c r="FG17" s="72">
        <f t="shared" si="63"/>
        <v>1.1583333333333334</v>
      </c>
      <c r="FH17" s="72">
        <f t="shared" si="64"/>
        <v>-4.0871642042850436</v>
      </c>
      <c r="FI17">
        <f t="shared" si="65"/>
        <v>-0.52287874528033762</v>
      </c>
      <c r="FJ17">
        <f t="shared" si="66"/>
        <v>1.8710516211834969</v>
      </c>
      <c r="FL17">
        <v>652.62948906711222</v>
      </c>
      <c r="FM17">
        <v>44</v>
      </c>
      <c r="FN17" s="22">
        <f t="shared" si="67"/>
        <v>0.79999999999999993</v>
      </c>
      <c r="FO17" s="49">
        <f t="shared" si="68"/>
        <v>153.81602599095984</v>
      </c>
      <c r="FP17" s="52">
        <f t="shared" si="69"/>
        <v>114.95007347751724</v>
      </c>
      <c r="FQ17" s="72">
        <f t="shared" si="70"/>
        <v>0.93333333333333335</v>
      </c>
      <c r="FR17" s="88">
        <f t="shared" si="120"/>
        <v>82.638813903410949</v>
      </c>
      <c r="FS17" s="52">
        <f t="shared" si="71"/>
        <v>35.989864180972695</v>
      </c>
      <c r="FT17">
        <f t="shared" si="72"/>
        <v>-9.6910013008056448E-2</v>
      </c>
      <c r="FU17">
        <f t="shared" si="73"/>
        <v>2.1870015866802976</v>
      </c>
      <c r="FW17">
        <v>238.1517373440723</v>
      </c>
      <c r="FX17">
        <v>44</v>
      </c>
      <c r="FY17" s="22">
        <f t="shared" si="74"/>
        <v>0.79999999999999993</v>
      </c>
      <c r="FZ17" s="49">
        <f t="shared" si="75"/>
        <v>167.66943687293306</v>
      </c>
      <c r="GA17" s="52">
        <f t="shared" si="76"/>
        <v>51.922079689188124</v>
      </c>
      <c r="GB17" s="52">
        <f t="shared" si="77"/>
        <v>37.301976280580867</v>
      </c>
      <c r="GC17" s="88">
        <f t="shared" si="121"/>
        <v>25.881323617254509</v>
      </c>
      <c r="GD17">
        <f t="shared" si="78"/>
        <v>-9.6910013008056448E-2</v>
      </c>
      <c r="GE17">
        <f t="shared" si="79"/>
        <v>2.2244539057360062</v>
      </c>
      <c r="GG17">
        <v>393.62704429446916</v>
      </c>
      <c r="GH17">
        <v>44</v>
      </c>
      <c r="GI17" s="22">
        <f t="shared" si="80"/>
        <v>0.79999999999999993</v>
      </c>
      <c r="GJ17" s="49">
        <f t="shared" si="81"/>
        <v>164.42368033931626</v>
      </c>
      <c r="GK17" s="52">
        <f t="shared" si="82"/>
        <v>76.727444866908058</v>
      </c>
      <c r="GL17" s="52">
        <f t="shared" si="83"/>
        <v>52.023212887516742</v>
      </c>
      <c r="GM17" s="88">
        <f t="shared" si="122"/>
        <v>43.7806520971792</v>
      </c>
      <c r="GN17">
        <f t="shared" si="84"/>
        <v>-9.6910013008056448E-2</v>
      </c>
      <c r="GO17">
        <f t="shared" si="85"/>
        <v>2.2159643649077401</v>
      </c>
      <c r="GQ17">
        <v>397.52547088205557</v>
      </c>
      <c r="GR17">
        <v>44</v>
      </c>
      <c r="GS17" s="22">
        <f t="shared" si="86"/>
        <v>0.79999999999999993</v>
      </c>
      <c r="GT17" s="49">
        <f t="shared" si="87"/>
        <v>162.41352165441472</v>
      </c>
      <c r="GU17" s="52">
        <f t="shared" si="88"/>
        <v>86.918888984851762</v>
      </c>
      <c r="GV17" s="52">
        <f t="shared" si="89"/>
        <v>27.673510411544207</v>
      </c>
      <c r="GW17" s="88">
        <f t="shared" si="123"/>
        <v>54.587336244853795</v>
      </c>
      <c r="GX17">
        <f t="shared" si="90"/>
        <v>-9.6910013008056448E-2</v>
      </c>
      <c r="GY17">
        <f t="shared" si="91"/>
        <v>2.2106221833746194</v>
      </c>
      <c r="HA17">
        <v>455.53951530026461</v>
      </c>
      <c r="HB17">
        <v>44</v>
      </c>
      <c r="HC17" s="22">
        <f t="shared" si="92"/>
        <v>0.79999999999999993</v>
      </c>
      <c r="HD17" s="49">
        <f t="shared" si="93"/>
        <v>166.1224505250207</v>
      </c>
      <c r="HE17" s="52">
        <f t="shared" si="94"/>
        <v>86.07106497189578</v>
      </c>
      <c r="HF17" s="52">
        <f t="shared" si="95"/>
        <v>19.032745705502666</v>
      </c>
      <c r="HG17" s="88">
        <f t="shared" si="124"/>
        <v>61.877391684069366</v>
      </c>
      <c r="HH17">
        <f t="shared" si="125"/>
        <v>-9.6910013008056448E-2</v>
      </c>
      <c r="HI17">
        <f t="shared" si="126"/>
        <v>2.2204283289009075</v>
      </c>
      <c r="HO17"/>
      <c r="HP17"/>
      <c r="HQ17"/>
    </row>
    <row r="18" spans="1:225" x14ac:dyDescent="0.25">
      <c r="A18" s="87">
        <v>17</v>
      </c>
      <c r="B18" s="87" t="s">
        <v>100</v>
      </c>
      <c r="C18" s="87" t="s">
        <v>106</v>
      </c>
      <c r="D18" s="77">
        <v>110</v>
      </c>
      <c r="E18" s="4">
        <v>1124.7</v>
      </c>
      <c r="F18" s="90">
        <v>4</v>
      </c>
      <c r="G18" s="90">
        <v>2.9029999999999894</v>
      </c>
      <c r="H18" s="90">
        <v>123.5339966281623</v>
      </c>
      <c r="I18" s="99">
        <v>1</v>
      </c>
      <c r="J18" s="99">
        <v>1</v>
      </c>
      <c r="L18" s="49">
        <v>36.585516259853435</v>
      </c>
      <c r="M18" s="49">
        <v>12</v>
      </c>
      <c r="N18" s="22">
        <f t="shared" si="96"/>
        <v>0.30000000000000004</v>
      </c>
      <c r="O18" s="49">
        <f t="shared" si="0"/>
        <v>264.33559472417886</v>
      </c>
      <c r="P18" s="72">
        <f>AVERAGE(N66:N71)</f>
        <v>1.1416666666666668</v>
      </c>
      <c r="Q18" s="72">
        <f>(O71-O66)/(N71-N66)</f>
        <v>32.306638008277133</v>
      </c>
      <c r="R18" s="88">
        <f t="shared" si="97"/>
        <v>16.103718462028912</v>
      </c>
      <c r="S18" s="72">
        <f t="shared" si="1"/>
        <v>1.2250000000000001</v>
      </c>
      <c r="T18" s="72">
        <f t="shared" si="2"/>
        <v>17.923549362199097</v>
      </c>
      <c r="U18">
        <f t="shared" si="98"/>
        <v>-0.52287874528033751</v>
      </c>
      <c r="V18">
        <f t="shared" si="99"/>
        <v>2.4221556480028519</v>
      </c>
      <c r="W18" s="61"/>
      <c r="X18" s="49">
        <v>43.683520920365382</v>
      </c>
      <c r="Y18" s="49">
        <v>12</v>
      </c>
      <c r="Z18" s="22">
        <f t="shared" si="3"/>
        <v>0.31666666666666665</v>
      </c>
      <c r="AA18" s="49">
        <f t="shared" si="4"/>
        <v>288.71636863096398</v>
      </c>
      <c r="AB18" s="72">
        <f>AVERAGE(Z66:Z71)</f>
        <v>1.1583333333333334</v>
      </c>
      <c r="AC18" s="72">
        <f>(AA71-AA66)/(Z71-Z66)</f>
        <v>47.702146674206048</v>
      </c>
      <c r="AD18" s="88">
        <f t="shared" si="100"/>
        <v>27.218827519339857</v>
      </c>
      <c r="AE18" s="72">
        <f t="shared" si="5"/>
        <v>1.2416666666666667</v>
      </c>
      <c r="AF18" s="72">
        <f t="shared" si="6"/>
        <v>3.3447634675853792</v>
      </c>
      <c r="AG18">
        <f t="shared" si="7"/>
        <v>-0.49939764943081472</v>
      </c>
      <c r="AH18">
        <f t="shared" si="8"/>
        <v>2.4604714066884275</v>
      </c>
      <c r="AI18" s="61"/>
      <c r="AJ18" s="49">
        <v>36.503424496887959</v>
      </c>
      <c r="AK18" s="49">
        <v>12</v>
      </c>
      <c r="AL18" s="22">
        <f t="shared" si="9"/>
        <v>0.48333333333333334</v>
      </c>
      <c r="AM18" s="49">
        <f t="shared" si="10"/>
        <v>286.32467322788665</v>
      </c>
      <c r="AN18" s="72">
        <f>AVERAGE(AL66:AL71)</f>
        <v>1.325</v>
      </c>
      <c r="AO18" s="72">
        <f>(AM71-AM66)/(AL71-AL66)</f>
        <v>34.090523261672551</v>
      </c>
      <c r="AP18" s="88">
        <f t="shared" si="101"/>
        <v>21.40974048083207</v>
      </c>
      <c r="AQ18" s="72">
        <f t="shared" si="11"/>
        <v>1.4083333333333332</v>
      </c>
      <c r="AR18" s="72">
        <f t="shared" si="12"/>
        <v>17.763825145708168</v>
      </c>
      <c r="AS18">
        <f t="shared" si="13"/>
        <v>-0.31575325248468755</v>
      </c>
      <c r="AT18">
        <f t="shared" si="14"/>
        <v>2.4568587737464389</v>
      </c>
      <c r="AV18" s="49">
        <v>91.012361797725035</v>
      </c>
      <c r="AW18" s="49">
        <v>12</v>
      </c>
      <c r="AX18" s="22">
        <f t="shared" si="15"/>
        <v>0.35</v>
      </c>
      <c r="AY18" s="49">
        <f t="shared" si="16"/>
        <v>58.40950717703123</v>
      </c>
      <c r="AZ18" s="72">
        <f>AVERAGE(AX66:AX71)</f>
        <v>1.1916666666666667</v>
      </c>
      <c r="BA18" s="72">
        <f>(AY71-AY66)/(AX71-AX66)</f>
        <v>65.982549708784575</v>
      </c>
      <c r="BB18" s="88">
        <f t="shared" si="102"/>
        <v>32.889971517459038</v>
      </c>
      <c r="BC18" s="72">
        <f t="shared" si="17"/>
        <v>1.2749999999999999</v>
      </c>
      <c r="BD18" s="72">
        <f t="shared" si="18"/>
        <v>-2.6355103992946156</v>
      </c>
      <c r="BE18">
        <f t="shared" si="19"/>
        <v>-0.45593195564972439</v>
      </c>
      <c r="BF18">
        <f t="shared" si="20"/>
        <v>1.7664835419493532</v>
      </c>
      <c r="BG18" s="61"/>
      <c r="BH18" s="49">
        <v>79.05694150420949</v>
      </c>
      <c r="BI18" s="49">
        <v>12</v>
      </c>
      <c r="BJ18" s="22">
        <f t="shared" si="21"/>
        <v>0.35</v>
      </c>
      <c r="BK18" s="49">
        <f t="shared" si="22"/>
        <v>64.141989135524071</v>
      </c>
      <c r="BL18" s="72">
        <f>AVERAGE(BJ66:BJ71)</f>
        <v>1.1916666666666667</v>
      </c>
      <c r="BM18" s="72">
        <f>(BK71-BK66)/(BJ71-BJ66)</f>
        <v>63.728483178004581</v>
      </c>
      <c r="BN18" s="88">
        <f t="shared" si="103"/>
        <v>36.363449291669198</v>
      </c>
      <c r="BO18" s="72">
        <f t="shared" si="23"/>
        <v>1.2749999999999999</v>
      </c>
      <c r="BP18" s="72">
        <f t="shared" si="24"/>
        <v>6.0951339990691595</v>
      </c>
      <c r="BQ18">
        <f t="shared" si="25"/>
        <v>-0.45593195564972439</v>
      </c>
      <c r="BR18">
        <f t="shared" si="26"/>
        <v>1.8071424238990446</v>
      </c>
      <c r="BT18" s="49">
        <v>113.01769772916099</v>
      </c>
      <c r="BU18" s="49">
        <v>12</v>
      </c>
      <c r="BV18" s="22">
        <f t="shared" si="27"/>
        <v>0.41666666666666669</v>
      </c>
      <c r="BW18" s="49">
        <f t="shared" si="28"/>
        <v>68.240410038577238</v>
      </c>
      <c r="BX18" s="72">
        <f>AVERAGE(BV66:BV71)</f>
        <v>1.2583333333333333</v>
      </c>
      <c r="BY18" s="72">
        <f>(BW71-BW66)/(BV71-BV66)</f>
        <v>87.499912637556434</v>
      </c>
      <c r="BZ18" s="88">
        <f t="shared" si="104"/>
        <v>54.952234299428916</v>
      </c>
      <c r="CA18" s="72">
        <f t="shared" si="29"/>
        <v>1.3416666666666668</v>
      </c>
      <c r="CB18" s="72">
        <f t="shared" si="30"/>
        <v>-21.338831473914741</v>
      </c>
      <c r="CC18">
        <f t="shared" si="105"/>
        <v>-0.38021124171160603</v>
      </c>
      <c r="CD18">
        <f t="shared" si="106"/>
        <v>1.8340416277279961</v>
      </c>
      <c r="CF18" s="49">
        <v>86.092973000123536</v>
      </c>
      <c r="CG18" s="49">
        <v>12</v>
      </c>
      <c r="CH18" s="22">
        <f t="shared" si="31"/>
        <v>0.30000000000000004</v>
      </c>
      <c r="CI18" s="49">
        <f t="shared" si="32"/>
        <v>96.031637435529674</v>
      </c>
      <c r="CJ18" s="72">
        <f>AVERAGE(CH66:CH71)</f>
        <v>1.1416666666666668</v>
      </c>
      <c r="CK18" s="72">
        <f>(CI71-CI66)/(CH71-CH66)</f>
        <v>89.339389635285755</v>
      </c>
      <c r="CL18" s="88">
        <f t="shared" si="107"/>
        <v>44.532531608134029</v>
      </c>
      <c r="CM18" s="72">
        <f t="shared" si="33"/>
        <v>1.2250000000000001</v>
      </c>
      <c r="CN18" s="72">
        <f t="shared" si="34"/>
        <v>13.056068294029741</v>
      </c>
      <c r="CO18">
        <f t="shared" si="35"/>
        <v>-0.52287874528033751</v>
      </c>
      <c r="CP18">
        <f t="shared" si="36"/>
        <v>1.9824143340824998</v>
      </c>
      <c r="CR18" s="49">
        <v>111.05516647144337</v>
      </c>
      <c r="CS18" s="49">
        <v>12</v>
      </c>
      <c r="CT18" s="22">
        <f t="shared" si="37"/>
        <v>0.30000000000000004</v>
      </c>
      <c r="CU18" s="49">
        <f t="shared" si="38"/>
        <v>97.660068774557814</v>
      </c>
      <c r="CV18" s="72"/>
      <c r="CW18" s="72"/>
      <c r="CX18" s="88"/>
      <c r="CZ18" s="72"/>
      <c r="DA18">
        <f t="shared" si="41"/>
        <v>-0.52287874528033751</v>
      </c>
      <c r="DB18">
        <f t="shared" si="42"/>
        <v>1.9897170257887808</v>
      </c>
      <c r="DD18" s="49">
        <v>112.13496332544993</v>
      </c>
      <c r="DE18" s="49">
        <v>12</v>
      </c>
      <c r="DF18" s="22">
        <f t="shared" si="43"/>
        <v>0.30000000000000004</v>
      </c>
      <c r="DG18" s="49">
        <f t="shared" si="44"/>
        <v>98.158653331903608</v>
      </c>
      <c r="DH18" s="72"/>
      <c r="DI18" s="72"/>
      <c r="DJ18" s="88"/>
      <c r="DK18" s="72"/>
      <c r="DL18" s="72"/>
      <c r="DM18">
        <f t="shared" si="47"/>
        <v>-0.52287874528033751</v>
      </c>
      <c r="DN18">
        <f t="shared" si="48"/>
        <v>1.9919285915431626</v>
      </c>
      <c r="DP18" s="49">
        <v>73.542504716660289</v>
      </c>
      <c r="DQ18">
        <v>12</v>
      </c>
      <c r="DR18" s="22">
        <f t="shared" si="49"/>
        <v>0.28333333333333333</v>
      </c>
      <c r="DS18" s="49">
        <f t="shared" si="50"/>
        <v>67.020838420925799</v>
      </c>
      <c r="DT18" s="72">
        <f>AVERAGE(DR66:DR71)</f>
        <v>1.125</v>
      </c>
      <c r="DU18" s="72">
        <f>(DS71-DS66)/(DR71-DR66)</f>
        <v>120.00286164785439</v>
      </c>
      <c r="DV18" s="88">
        <f t="shared" si="110"/>
        <v>59.817189833239198</v>
      </c>
      <c r="DW18" s="72">
        <f t="shared" si="51"/>
        <v>1.2083333333333333</v>
      </c>
      <c r="DX18" s="72">
        <f t="shared" si="52"/>
        <v>48.975677038624596</v>
      </c>
      <c r="DY18">
        <f t="shared" si="111"/>
        <v>-0.54770232900536975</v>
      </c>
      <c r="DZ18">
        <f t="shared" si="112"/>
        <v>1.8262098564939413</v>
      </c>
      <c r="EB18">
        <v>97.217539569771048</v>
      </c>
      <c r="EC18">
        <v>12</v>
      </c>
      <c r="ED18" s="22">
        <f t="shared" si="53"/>
        <v>0.31666666666666665</v>
      </c>
      <c r="EE18" s="49">
        <f t="shared" si="54"/>
        <v>81.370925572574848</v>
      </c>
      <c r="EF18" s="72">
        <f>AVERAGE(ED66:ED71)</f>
        <v>1.1583333333333334</v>
      </c>
      <c r="EG18" s="72">
        <f>(EE71-EE66)/(ED71-ED66)</f>
        <v>136.63119347842883</v>
      </c>
      <c r="EH18" s="88">
        <f t="shared" si="113"/>
        <v>68.105826187915227</v>
      </c>
      <c r="EI18" s="72">
        <f t="shared" si="55"/>
        <v>1.2416666666666667</v>
      </c>
      <c r="EJ18" s="72">
        <f t="shared" si="56"/>
        <v>3.8658755239034672</v>
      </c>
      <c r="EK18">
        <f t="shared" si="114"/>
        <v>-0.49939764943081472</v>
      </c>
      <c r="EL18">
        <f t="shared" si="115"/>
        <v>1.9104692560076044</v>
      </c>
      <c r="EN18">
        <v>97.082439194738001</v>
      </c>
      <c r="EO18">
        <v>12</v>
      </c>
      <c r="EP18" s="22">
        <f t="shared" si="57"/>
        <v>0.30000000000000004</v>
      </c>
      <c r="EQ18" s="49">
        <f t="shared" si="58"/>
        <v>78.327657524689684</v>
      </c>
      <c r="ER18" s="72">
        <f>AVERAGE(EP66:EP71)</f>
        <v>1.1416666666666668</v>
      </c>
      <c r="ES18" s="72">
        <f>(EQ71-EQ66)/(EP71-EP66)</f>
        <v>143.77297202545708</v>
      </c>
      <c r="ET18" s="88">
        <f t="shared" si="116"/>
        <v>71.665750653284704</v>
      </c>
      <c r="EU18" s="72">
        <f t="shared" si="59"/>
        <v>1.2250000000000001</v>
      </c>
      <c r="EV18" s="72">
        <f t="shared" si="60"/>
        <v>-32.123424317511336</v>
      </c>
      <c r="EW18">
        <f t="shared" si="117"/>
        <v>-0.52287874528033751</v>
      </c>
      <c r="EX18">
        <f t="shared" si="118"/>
        <v>1.8939151386795503</v>
      </c>
      <c r="EZ18" s="49">
        <v>100.51989852760497</v>
      </c>
      <c r="FA18">
        <v>12</v>
      </c>
      <c r="FB18" s="22">
        <f t="shared" si="61"/>
        <v>0.31666666666666665</v>
      </c>
      <c r="FC18" s="49">
        <f t="shared" si="62"/>
        <v>75.256712769698638</v>
      </c>
      <c r="FD18" s="72">
        <f>AVERAGE(FB66:FB71)</f>
        <v>1.1583333333333334</v>
      </c>
      <c r="FE18" s="72">
        <f>(FC71-FC66)/(FB71-FB66)</f>
        <v>90.220097333982466</v>
      </c>
      <c r="FF18" s="88">
        <f t="shared" si="119"/>
        <v>64.860174581696413</v>
      </c>
      <c r="FG18" s="72">
        <f t="shared" si="63"/>
        <v>1.2416666666666667</v>
      </c>
      <c r="FH18" s="72">
        <f t="shared" si="64"/>
        <v>2.4942607074474372</v>
      </c>
      <c r="FI18">
        <f t="shared" si="65"/>
        <v>-0.49939764943081472</v>
      </c>
      <c r="FJ18">
        <f t="shared" si="66"/>
        <v>1.8765452443165629</v>
      </c>
      <c r="FL18">
        <v>740.12313164770092</v>
      </c>
      <c r="FM18">
        <v>48</v>
      </c>
      <c r="FN18" s="22">
        <f t="shared" si="67"/>
        <v>0.8666666666666667</v>
      </c>
      <c r="FO18" s="49">
        <f t="shared" si="68"/>
        <v>161.36982921195096</v>
      </c>
      <c r="FP18" s="52">
        <f t="shared" si="69"/>
        <v>118.48442520417865</v>
      </c>
      <c r="FQ18" s="72">
        <f t="shared" si="70"/>
        <v>1</v>
      </c>
      <c r="FR18" s="88">
        <f t="shared" si="120"/>
        <v>85.179696442871858</v>
      </c>
      <c r="FS18" s="52">
        <f t="shared" si="71"/>
        <v>-3355.1182699850119</v>
      </c>
      <c r="FT18">
        <f t="shared" si="72"/>
        <v>-6.2147906748844461E-2</v>
      </c>
      <c r="FU18">
        <f t="shared" si="73"/>
        <v>2.207822339360022</v>
      </c>
      <c r="FW18">
        <v>273.18308878845335</v>
      </c>
      <c r="FX18">
        <v>48</v>
      </c>
      <c r="FY18" s="22">
        <f t="shared" si="74"/>
        <v>0.8666666666666667</v>
      </c>
      <c r="FZ18" s="49">
        <f t="shared" si="75"/>
        <v>171.0340126686913</v>
      </c>
      <c r="GA18" s="52">
        <f t="shared" si="76"/>
        <v>54.762160173868693</v>
      </c>
      <c r="GB18" s="52">
        <f t="shared" si="77"/>
        <v>29.704026708786742</v>
      </c>
      <c r="GC18" s="88">
        <f t="shared" si="121"/>
        <v>27.297003469892864</v>
      </c>
      <c r="GD18">
        <f t="shared" si="78"/>
        <v>-6.2147906748844461E-2</v>
      </c>
      <c r="GE18">
        <f t="shared" si="79"/>
        <v>2.233082484927019</v>
      </c>
      <c r="GG18">
        <v>451.63397790688867</v>
      </c>
      <c r="GH18">
        <v>48</v>
      </c>
      <c r="GI18" s="22">
        <f t="shared" si="80"/>
        <v>0.8666666666666667</v>
      </c>
      <c r="GJ18" s="49">
        <f t="shared" si="81"/>
        <v>169.51688172610278</v>
      </c>
      <c r="GK18" s="52">
        <f t="shared" si="82"/>
        <v>80.027259691278388</v>
      </c>
      <c r="GL18" s="52">
        <f t="shared" si="83"/>
        <v>27.1026394131841</v>
      </c>
      <c r="GM18" s="88">
        <f t="shared" si="122"/>
        <v>45.663525234183396</v>
      </c>
      <c r="GN18">
        <f t="shared" si="84"/>
        <v>-6.2147906748844461E-2</v>
      </c>
      <c r="GO18">
        <f t="shared" si="85"/>
        <v>2.2292129549014033</v>
      </c>
      <c r="GQ18">
        <v>456.00986831427235</v>
      </c>
      <c r="GR18">
        <v>48</v>
      </c>
      <c r="GS18" s="22">
        <f t="shared" si="86"/>
        <v>0.8666666666666667</v>
      </c>
      <c r="GT18" s="49">
        <f t="shared" si="87"/>
        <v>168.13352140327561</v>
      </c>
      <c r="GU18" s="52">
        <f t="shared" si="88"/>
        <v>88.026422011128901</v>
      </c>
      <c r="GV18" s="52">
        <f t="shared" si="89"/>
        <v>49.532703172035767</v>
      </c>
      <c r="GW18" s="88">
        <f t="shared" si="123"/>
        <v>55.282895960512462</v>
      </c>
      <c r="GX18">
        <f t="shared" si="90"/>
        <v>-6.2147906748844461E-2</v>
      </c>
      <c r="GY18">
        <f t="shared" si="91"/>
        <v>2.2256543089725738</v>
      </c>
      <c r="HA18">
        <v>521.02902990140581</v>
      </c>
      <c r="HB18">
        <v>48</v>
      </c>
      <c r="HC18" s="22">
        <f t="shared" si="92"/>
        <v>0.8666666666666667</v>
      </c>
      <c r="HD18" s="49">
        <f t="shared" si="93"/>
        <v>171.66899087467078</v>
      </c>
      <c r="HE18" s="52">
        <f t="shared" si="94"/>
        <v>88.298178680434503</v>
      </c>
      <c r="HF18" s="52">
        <f t="shared" si="95"/>
        <v>23.818730282249238</v>
      </c>
      <c r="HG18" s="88">
        <f t="shared" si="124"/>
        <v>63.47848709648477</v>
      </c>
      <c r="HH18">
        <f t="shared" si="125"/>
        <v>-6.2147906748844461E-2</v>
      </c>
      <c r="HI18">
        <f t="shared" si="126"/>
        <v>2.2346918542276137</v>
      </c>
      <c r="HO18"/>
      <c r="HP18"/>
      <c r="HQ18"/>
    </row>
    <row r="19" spans="1:225" x14ac:dyDescent="0.25">
      <c r="A19" s="87">
        <v>18</v>
      </c>
      <c r="B19" s="87" t="s">
        <v>101</v>
      </c>
      <c r="C19" s="87" t="s">
        <v>107</v>
      </c>
      <c r="D19" s="77">
        <v>110</v>
      </c>
      <c r="E19" s="77">
        <v>1298.8</v>
      </c>
      <c r="F19" s="90">
        <v>4</v>
      </c>
      <c r="G19" s="90">
        <v>3.1209999999999747</v>
      </c>
      <c r="H19" s="90">
        <v>127.54118575521079</v>
      </c>
      <c r="I19" s="99">
        <v>1</v>
      </c>
      <c r="J19" s="99">
        <v>1</v>
      </c>
      <c r="L19" s="49">
        <v>38.118237105091836</v>
      </c>
      <c r="M19" s="49">
        <v>13</v>
      </c>
      <c r="N19" s="22">
        <f t="shared" si="96"/>
        <v>0.31666666666666665</v>
      </c>
      <c r="O19" s="49">
        <f t="shared" si="0"/>
        <v>264.46257018977724</v>
      </c>
      <c r="P19" s="72">
        <f>AVERAGE(N71:N76)</f>
        <v>1.2250000000000001</v>
      </c>
      <c r="Q19" s="72">
        <f>(O76-O71)/(N76-N71)</f>
        <v>38.760107989320588</v>
      </c>
      <c r="R19" s="88">
        <f t="shared" si="97"/>
        <v>19.320545407972737</v>
      </c>
      <c r="S19" s="72">
        <f t="shared" si="1"/>
        <v>1.3083333333333333</v>
      </c>
      <c r="T19" s="72">
        <f t="shared" si="2"/>
        <v>14.921636080945261</v>
      </c>
      <c r="U19">
        <f t="shared" si="98"/>
        <v>-0.49939764943081472</v>
      </c>
      <c r="V19">
        <f t="shared" si="99"/>
        <v>2.4223642143283999</v>
      </c>
      <c r="W19" s="61"/>
      <c r="X19" s="49">
        <v>47.265209192385896</v>
      </c>
      <c r="Y19" s="49">
        <v>13</v>
      </c>
      <c r="Z19" s="22">
        <f t="shared" si="3"/>
        <v>0.33333333333333337</v>
      </c>
      <c r="AA19" s="49">
        <f t="shared" si="4"/>
        <v>289.05138764434167</v>
      </c>
      <c r="AB19" s="72">
        <f>AVERAGE(Z71:Z76)</f>
        <v>1.2416666666666667</v>
      </c>
      <c r="AC19" s="72">
        <f>(AA76-AA71)/(Z76-Z71)</f>
        <v>54.994666980958428</v>
      </c>
      <c r="AD19" s="88">
        <f t="shared" si="100"/>
        <v>31.379936950461282</v>
      </c>
      <c r="AE19" s="72">
        <f t="shared" si="5"/>
        <v>1.3250000000000002</v>
      </c>
      <c r="AF19" s="72">
        <f t="shared" si="6"/>
        <v>3.3825654415640956</v>
      </c>
      <c r="AG19">
        <f t="shared" si="7"/>
        <v>-0.47712125471966238</v>
      </c>
      <c r="AH19">
        <f t="shared" si="8"/>
        <v>2.4609750586266639</v>
      </c>
      <c r="AI19" s="61"/>
      <c r="AJ19" s="49">
        <v>40.003124877939221</v>
      </c>
      <c r="AK19" s="49">
        <v>13</v>
      </c>
      <c r="AL19" s="22">
        <f t="shared" si="9"/>
        <v>0.5</v>
      </c>
      <c r="AM19" s="49">
        <f t="shared" si="10"/>
        <v>286.61285672435002</v>
      </c>
      <c r="AN19" s="72">
        <f>AVERAGE(AL71:AL76)</f>
        <v>1.4083333333333332</v>
      </c>
      <c r="AO19" s="72">
        <f>(AM76-AM71)/(AL76-AL71)</f>
        <v>32.610756994901919</v>
      </c>
      <c r="AP19" s="88">
        <f t="shared" si="101"/>
        <v>20.480408551818591</v>
      </c>
      <c r="AQ19" s="72">
        <f t="shared" si="11"/>
        <v>1.4916666666666665</v>
      </c>
      <c r="AR19" s="72">
        <f t="shared" si="12"/>
        <v>29.639661401416049</v>
      </c>
      <c r="AS19">
        <f t="shared" si="13"/>
        <v>-0.3010299956639812</v>
      </c>
      <c r="AT19">
        <f t="shared" si="14"/>
        <v>2.4572956678450155</v>
      </c>
      <c r="AV19" s="49">
        <v>102.5109750221897</v>
      </c>
      <c r="AW19" s="49">
        <v>13</v>
      </c>
      <c r="AX19" s="22">
        <f t="shared" si="15"/>
        <v>0.3666666666666667</v>
      </c>
      <c r="AY19" s="49">
        <f t="shared" si="16"/>
        <v>59.508800984341434</v>
      </c>
      <c r="AZ19" s="72">
        <f>AVERAGE(AX71:AX76)</f>
        <v>1.2749999999999999</v>
      </c>
      <c r="BA19" s="72">
        <f>(AY76-AY71)/(AX76-AX71)</f>
        <v>67.129815835192062</v>
      </c>
      <c r="BB19" s="88">
        <f t="shared" si="102"/>
        <v>33.461843177269486</v>
      </c>
      <c r="BC19" s="72">
        <f t="shared" si="17"/>
        <v>1.3583333333333334</v>
      </c>
      <c r="BD19" s="72">
        <f t="shared" si="18"/>
        <v>-17.205388881842389</v>
      </c>
      <c r="BE19">
        <f t="shared" si="19"/>
        <v>-0.43572856956143735</v>
      </c>
      <c r="BF19">
        <f t="shared" si="20"/>
        <v>1.7745811999517356</v>
      </c>
      <c r="BG19" s="61"/>
      <c r="BH19" s="49">
        <v>87.116301574389624</v>
      </c>
      <c r="BI19" s="49">
        <v>13</v>
      </c>
      <c r="BJ19" s="22">
        <f t="shared" si="21"/>
        <v>0.3666666666666667</v>
      </c>
      <c r="BK19" s="49">
        <f t="shared" si="22"/>
        <v>64.924983410291404</v>
      </c>
      <c r="BL19" s="72">
        <f>AVERAGE(BJ71:BJ76)</f>
        <v>1.2749999999999999</v>
      </c>
      <c r="BM19" s="72">
        <f>(BK76-BK71)/(BJ76-BJ71)</f>
        <v>67.073371839222148</v>
      </c>
      <c r="BN19" s="88">
        <f t="shared" si="103"/>
        <v>38.272041543562693</v>
      </c>
      <c r="BO19" s="72">
        <f t="shared" si="23"/>
        <v>1.3583333333333334</v>
      </c>
      <c r="BP19" s="72">
        <f t="shared" si="24"/>
        <v>-21.400058084865567</v>
      </c>
      <c r="BQ19">
        <f t="shared" si="25"/>
        <v>-0.43572856956143735</v>
      </c>
      <c r="BR19">
        <f t="shared" si="26"/>
        <v>1.8124118473299144</v>
      </c>
      <c r="BT19" s="49">
        <v>125.53585145288177</v>
      </c>
      <c r="BU19" s="49">
        <v>13</v>
      </c>
      <c r="BV19" s="22">
        <f t="shared" si="27"/>
        <v>0.43333333333333335</v>
      </c>
      <c r="BW19" s="49">
        <f t="shared" si="28"/>
        <v>69.431140916891778</v>
      </c>
      <c r="BX19" s="72">
        <f>AVERAGE(BV71:BV76)</f>
        <v>1.3416666666666668</v>
      </c>
      <c r="BY19" s="72">
        <f>(BW76-BW71)/(BV76-BV71)</f>
        <v>84.115301168147951</v>
      </c>
      <c r="BZ19" s="88">
        <f t="shared" si="104"/>
        <v>52.826609748809211</v>
      </c>
      <c r="CB19" s="72"/>
      <c r="CC19">
        <f t="shared" si="105"/>
        <v>-0.36317790241282566</v>
      </c>
      <c r="CD19">
        <f t="shared" si="106"/>
        <v>1.8415543017946394</v>
      </c>
      <c r="CF19" s="49">
        <v>94.632182686441297</v>
      </c>
      <c r="CG19" s="49">
        <v>13</v>
      </c>
      <c r="CH19" s="22">
        <f t="shared" si="31"/>
        <v>0.31666666666666665</v>
      </c>
      <c r="CI19" s="49">
        <f t="shared" si="32"/>
        <v>96.845670770736319</v>
      </c>
      <c r="CJ19" s="72">
        <f>AVERAGE(CH71:CH76)</f>
        <v>1.2250000000000001</v>
      </c>
      <c r="CK19" s="72">
        <f>(CI76-CI71)/(CH76-CH71)</f>
        <v>92.11606939647703</v>
      </c>
      <c r="CL19" s="88">
        <f t="shared" si="107"/>
        <v>45.916608438474029</v>
      </c>
      <c r="CN19" s="72"/>
      <c r="CO19">
        <f t="shared" si="35"/>
        <v>-0.49939764943081472</v>
      </c>
      <c r="CP19">
        <f t="shared" si="36"/>
        <v>1.986080211504244</v>
      </c>
      <c r="CR19" s="49">
        <v>122.06555615733703</v>
      </c>
      <c r="CS19" s="49">
        <v>13</v>
      </c>
      <c r="CT19" s="22">
        <f t="shared" si="37"/>
        <v>0.31666666666666665</v>
      </c>
      <c r="CU19" s="49">
        <f t="shared" si="38"/>
        <v>98.620835762855691</v>
      </c>
      <c r="CZ19" s="72"/>
      <c r="DA19">
        <f t="shared" si="41"/>
        <v>-0.49939764943081472</v>
      </c>
      <c r="DB19">
        <f t="shared" si="42"/>
        <v>1.9939686786418682</v>
      </c>
      <c r="DD19" s="49">
        <v>126.0803315350971</v>
      </c>
      <c r="DE19" s="49">
        <v>13</v>
      </c>
      <c r="DF19" s="22">
        <f t="shared" si="43"/>
        <v>0.31666666666666665</v>
      </c>
      <c r="DG19" s="49">
        <f t="shared" si="44"/>
        <v>99.400338685803277</v>
      </c>
      <c r="DH19" s="72"/>
      <c r="DI19" s="52"/>
      <c r="DJ19" s="88"/>
      <c r="DK19" s="72"/>
      <c r="DL19" s="72"/>
      <c r="DM19">
        <f t="shared" si="47"/>
        <v>-0.49939764943081472</v>
      </c>
      <c r="DN19">
        <f t="shared" si="48"/>
        <v>1.9973878641671812</v>
      </c>
      <c r="DP19" s="49">
        <v>80.05623023850174</v>
      </c>
      <c r="DQ19">
        <v>13</v>
      </c>
      <c r="DR19" s="22">
        <f t="shared" si="49"/>
        <v>0.3</v>
      </c>
      <c r="DS19" s="49">
        <f t="shared" si="50"/>
        <v>67.83363172287757</v>
      </c>
      <c r="DT19" s="72">
        <f>AVERAGE(DR71:DR76)</f>
        <v>1.2083333333333333</v>
      </c>
      <c r="DU19" s="72">
        <f>(DS76-DS71)/(DR76-DR71)</f>
        <v>124.35960947805108</v>
      </c>
      <c r="DV19" s="88">
        <f t="shared" si="110"/>
        <v>61.988874811712279</v>
      </c>
      <c r="DW19" s="72">
        <f t="shared" si="51"/>
        <v>1.2916666666666665</v>
      </c>
      <c r="DX19" s="72">
        <f t="shared" si="52"/>
        <v>-8.776795423426389</v>
      </c>
      <c r="DY19">
        <f t="shared" si="111"/>
        <v>-0.52287874528033762</v>
      </c>
      <c r="DZ19">
        <f t="shared" si="112"/>
        <v>1.8314450692393283</v>
      </c>
      <c r="EB19">
        <v>107.22872749408155</v>
      </c>
      <c r="EC19">
        <v>13</v>
      </c>
      <c r="ED19" s="22">
        <f t="shared" si="53"/>
        <v>0.33333333333333337</v>
      </c>
      <c r="EE19" s="49">
        <f t="shared" si="54"/>
        <v>82.615494491172853</v>
      </c>
      <c r="EF19" s="72">
        <f>AVERAGE(ED71:ED76)</f>
        <v>1.2416666666666667</v>
      </c>
      <c r="EG19" s="72">
        <f>(EE76-EE71)/(ED76-ED71)</f>
        <v>135.95370534297058</v>
      </c>
      <c r="EH19" s="88">
        <f t="shared" si="113"/>
        <v>67.768122271092039</v>
      </c>
      <c r="EI19" s="72">
        <f t="shared" si="55"/>
        <v>1.3250000000000002</v>
      </c>
      <c r="EJ19" s="72">
        <f t="shared" si="56"/>
        <v>30.499852594574108</v>
      </c>
      <c r="EK19">
        <f t="shared" si="114"/>
        <v>-0.47712125471966238</v>
      </c>
      <c r="EL19">
        <f t="shared" si="115"/>
        <v>1.9170615066539238</v>
      </c>
      <c r="EN19">
        <v>107.59414482210451</v>
      </c>
      <c r="EO19">
        <v>13</v>
      </c>
      <c r="EP19" s="22">
        <f t="shared" si="57"/>
        <v>0.31666666666666665</v>
      </c>
      <c r="EQ19" s="49">
        <f t="shared" si="58"/>
        <v>79.637560030342968</v>
      </c>
      <c r="ER19" s="72">
        <f>AVERAGE(EP71:EP76)</f>
        <v>1.2250000000000001</v>
      </c>
      <c r="ES19" s="72">
        <f>(EQ76-EQ71)/(EP76-EP71)</f>
        <v>139.91287818262046</v>
      </c>
      <c r="ET19" s="88">
        <f t="shared" si="116"/>
        <v>69.741630153153238</v>
      </c>
      <c r="EU19" s="72">
        <f t="shared" si="59"/>
        <v>1.3083333333333333</v>
      </c>
      <c r="EV19" s="72">
        <f t="shared" si="60"/>
        <v>-13.812055600591362</v>
      </c>
      <c r="EW19">
        <f t="shared" si="117"/>
        <v>-0.49939764943081472</v>
      </c>
      <c r="EX19">
        <f t="shared" si="118"/>
        <v>1.9011179454589489</v>
      </c>
      <c r="EZ19" s="49">
        <v>109.00458705944443</v>
      </c>
      <c r="FA19">
        <v>13</v>
      </c>
      <c r="FB19" s="22">
        <f t="shared" si="61"/>
        <v>0.33333333333333337</v>
      </c>
      <c r="FC19" s="49">
        <f t="shared" si="62"/>
        <v>76.058737121767336</v>
      </c>
      <c r="FD19" s="72">
        <f>AVERAGE(FB71:FB76)</f>
        <v>1.2416666666666667</v>
      </c>
      <c r="FE19" s="72">
        <f>(FC76-FC71)/(FB76-FB71)</f>
        <v>94.864818166722273</v>
      </c>
      <c r="FF19" s="88">
        <f t="shared" si="119"/>
        <v>68.199313121744012</v>
      </c>
      <c r="FG19" s="72">
        <f t="shared" si="63"/>
        <v>1.3250000000000002</v>
      </c>
      <c r="FH19" s="72">
        <f t="shared" si="64"/>
        <v>-13.758075506706797</v>
      </c>
      <c r="FI19">
        <f t="shared" si="65"/>
        <v>-0.47712125471966238</v>
      </c>
      <c r="FJ19">
        <f t="shared" si="66"/>
        <v>1.8811491101157811</v>
      </c>
      <c r="FL19">
        <v>830.15420254311789</v>
      </c>
      <c r="FM19">
        <v>52</v>
      </c>
      <c r="FN19" s="22">
        <f t="shared" si="67"/>
        <v>0.93333333333333335</v>
      </c>
      <c r="FO19" s="49">
        <f t="shared" si="68"/>
        <v>169.14270245462882</v>
      </c>
      <c r="FP19" s="52">
        <f t="shared" si="69"/>
        <v>119.74872203498026</v>
      </c>
      <c r="FQ19" s="72"/>
      <c r="FR19" s="88">
        <f t="shared" si="120"/>
        <v>86.088612699804216</v>
      </c>
      <c r="FS19" s="52"/>
      <c r="FT19">
        <f t="shared" si="72"/>
        <v>-2.9963223377443209E-2</v>
      </c>
      <c r="FU19">
        <f t="shared" si="73"/>
        <v>2.2282532651919662</v>
      </c>
      <c r="FW19">
        <v>310.23217112349903</v>
      </c>
      <c r="FX19">
        <v>52</v>
      </c>
      <c r="FY19" s="22">
        <f t="shared" si="74"/>
        <v>0.93333333333333335</v>
      </c>
      <c r="FZ19" s="49">
        <f t="shared" si="75"/>
        <v>174.59238083149148</v>
      </c>
      <c r="GA19" s="52">
        <f t="shared" si="76"/>
        <v>56.895676526598905</v>
      </c>
      <c r="GB19" s="52">
        <f t="shared" si="77"/>
        <v>29.904959916919623</v>
      </c>
      <c r="GC19" s="88">
        <f t="shared" si="121"/>
        <v>28.360486047984075</v>
      </c>
      <c r="GD19">
        <f t="shared" si="78"/>
        <v>-2.9963223377443209E-2</v>
      </c>
      <c r="GE19">
        <f t="shared" si="79"/>
        <v>2.2420252872788291</v>
      </c>
      <c r="GG19">
        <v>510.14115693599945</v>
      </c>
      <c r="GH19">
        <v>52</v>
      </c>
      <c r="GI19" s="22">
        <f t="shared" si="80"/>
        <v>0.93333333333333335</v>
      </c>
      <c r="GJ19" s="49">
        <f t="shared" si="81"/>
        <v>174.65400632157068</v>
      </c>
      <c r="GK19" s="52">
        <f t="shared" si="82"/>
        <v>83.663873251910289</v>
      </c>
      <c r="GL19" s="52">
        <f t="shared" si="83"/>
        <v>9.6441298171642504</v>
      </c>
      <c r="GM19" s="88">
        <f t="shared" si="122"/>
        <v>47.738575607437475</v>
      </c>
      <c r="GN19">
        <f t="shared" si="84"/>
        <v>-2.9963223377443209E-2</v>
      </c>
      <c r="GO19">
        <f t="shared" si="85"/>
        <v>2.2421785522032391</v>
      </c>
      <c r="GQ19">
        <v>516.01962171994967</v>
      </c>
      <c r="GR19">
        <v>52</v>
      </c>
      <c r="GS19" s="22">
        <f t="shared" si="86"/>
        <v>0.93333333333333335</v>
      </c>
      <c r="GT19" s="49">
        <f t="shared" si="87"/>
        <v>174.00270685239497</v>
      </c>
      <c r="GU19" s="52">
        <f t="shared" si="88"/>
        <v>90.608690373057655</v>
      </c>
      <c r="GV19" s="52">
        <f t="shared" si="89"/>
        <v>38.28525927746292</v>
      </c>
      <c r="GW19" s="88">
        <f t="shared" si="123"/>
        <v>56.904628048823199</v>
      </c>
      <c r="GX19">
        <f t="shared" si="90"/>
        <v>-2.9963223377443209E-2</v>
      </c>
      <c r="GY19">
        <f t="shared" si="91"/>
        <v>2.240556004385557</v>
      </c>
      <c r="HA19">
        <v>591.04145370692913</v>
      </c>
      <c r="HB19">
        <v>52</v>
      </c>
      <c r="HC19" s="22">
        <f t="shared" si="92"/>
        <v>0.93333333333333335</v>
      </c>
      <c r="HD19" s="49">
        <f t="shared" si="93"/>
        <v>177.59859252127347</v>
      </c>
      <c r="HE19" s="52">
        <f t="shared" si="94"/>
        <v>88.608764399296135</v>
      </c>
      <c r="HF19" s="52">
        <f t="shared" si="95"/>
        <v>59.575828176542466</v>
      </c>
      <c r="HG19" s="88">
        <f t="shared" si="124"/>
        <v>63.701770428505291</v>
      </c>
      <c r="HH19">
        <f t="shared" si="125"/>
        <v>-2.9963223377443209E-2</v>
      </c>
      <c r="HI19">
        <f t="shared" si="126"/>
        <v>2.249439519648289</v>
      </c>
      <c r="HO19"/>
      <c r="HP19"/>
      <c r="HQ19"/>
    </row>
    <row r="20" spans="1:225" x14ac:dyDescent="0.25">
      <c r="F20" s="111" t="s">
        <v>123</v>
      </c>
      <c r="G20" s="111"/>
      <c r="H20" s="111"/>
      <c r="I20" s="111"/>
      <c r="J20" s="111"/>
      <c r="L20" s="49">
        <v>44.10215414239989</v>
      </c>
      <c r="M20" s="49">
        <v>14</v>
      </c>
      <c r="N20" s="22">
        <f t="shared" si="96"/>
        <v>0.33333333333333337</v>
      </c>
      <c r="O20" s="49">
        <f t="shared" si="0"/>
        <v>264.9582968932242</v>
      </c>
      <c r="P20" s="72">
        <f>AVERAGE(N76:N81)</f>
        <v>1.3083333333333333</v>
      </c>
      <c r="Q20" s="72">
        <f>(O81-O76)/(N81-N76)</f>
        <v>35.293896235310314</v>
      </c>
      <c r="R20" s="88">
        <f t="shared" si="97"/>
        <v>17.592761223123301</v>
      </c>
      <c r="S20" s="72">
        <f t="shared" si="1"/>
        <v>1.3916666666666666</v>
      </c>
      <c r="T20" s="72">
        <f t="shared" si="2"/>
        <v>5.9584146664786921</v>
      </c>
      <c r="U20">
        <f t="shared" si="98"/>
        <v>-0.47712125471966238</v>
      </c>
      <c r="V20">
        <f t="shared" si="99"/>
        <v>2.4231775235428445</v>
      </c>
      <c r="W20" s="61"/>
      <c r="X20" s="49">
        <v>51.198144497628036</v>
      </c>
      <c r="Y20" s="49">
        <v>14</v>
      </c>
      <c r="Z20" s="22">
        <f t="shared" si="3"/>
        <v>0.35</v>
      </c>
      <c r="AA20" s="49">
        <f t="shared" si="4"/>
        <v>289.41926111784664</v>
      </c>
      <c r="AB20" s="72">
        <f>AVERAGE(Z76:Z81)</f>
        <v>1.3250000000000002</v>
      </c>
      <c r="AC20" s="72">
        <f>(AA81-AA76)/(Z81-Z76)</f>
        <v>48.259607252136945</v>
      </c>
      <c r="AD20" s="88">
        <f t="shared" si="100"/>
        <v>27.536914322081948</v>
      </c>
      <c r="AE20" s="72">
        <f t="shared" si="5"/>
        <v>1.4083333333333334</v>
      </c>
      <c r="AF20" s="72">
        <f t="shared" si="6"/>
        <v>67.376532090870555</v>
      </c>
      <c r="AG20">
        <f t="shared" si="7"/>
        <v>-0.45593195564972439</v>
      </c>
      <c r="AH20">
        <f t="shared" si="8"/>
        <v>2.4615274304417638</v>
      </c>
      <c r="AI20" s="61"/>
      <c r="AJ20" s="49">
        <v>43.511492734678733</v>
      </c>
      <c r="AK20" s="49">
        <v>14</v>
      </c>
      <c r="AL20" s="22">
        <f t="shared" si="9"/>
        <v>0.51666666666666661</v>
      </c>
      <c r="AM20" s="49">
        <f t="shared" si="10"/>
        <v>286.90175394575476</v>
      </c>
      <c r="AN20" s="72">
        <f>AVERAGE(AL76:AL81)</f>
        <v>1.4916666666666665</v>
      </c>
      <c r="AO20" s="72">
        <f>(AM81-AM76)/(AL81-AL76)</f>
        <v>37.051160785957244</v>
      </c>
      <c r="AP20" s="88">
        <f t="shared" si="101"/>
        <v>23.269098301954543</v>
      </c>
      <c r="AQ20" s="72">
        <f t="shared" si="11"/>
        <v>1.575</v>
      </c>
      <c r="AR20" s="72">
        <f t="shared" si="12"/>
        <v>-14.787305846550048</v>
      </c>
      <c r="AS20">
        <f t="shared" si="13"/>
        <v>-0.28678955654937099</v>
      </c>
      <c r="AT20">
        <f t="shared" si="14"/>
        <v>2.4577332032708656</v>
      </c>
      <c r="AV20" s="49">
        <v>111.57172580900593</v>
      </c>
      <c r="AW20" s="49">
        <v>14</v>
      </c>
      <c r="AX20" s="22">
        <f t="shared" si="15"/>
        <v>0.3833333333333333</v>
      </c>
      <c r="AY20" s="49">
        <f t="shared" si="16"/>
        <v>60.375029549046616</v>
      </c>
      <c r="AZ20" s="72">
        <f>AVERAGE(AX76:AX81)</f>
        <v>1.3583333333333334</v>
      </c>
      <c r="BA20" s="72">
        <f>(AY81-AY76)/(AX81-AX76)</f>
        <v>65.543297975568805</v>
      </c>
      <c r="BB20" s="88">
        <f t="shared" si="102"/>
        <v>32.671020036223119</v>
      </c>
      <c r="BC20" s="72">
        <f t="shared" si="17"/>
        <v>1.4416666666666667</v>
      </c>
      <c r="BD20" s="72">
        <f t="shared" si="18"/>
        <v>3.0422803113657424</v>
      </c>
      <c r="BE20">
        <f t="shared" si="19"/>
        <v>-0.41642341436605079</v>
      </c>
      <c r="BF20">
        <f t="shared" si="20"/>
        <v>1.7808573563141814</v>
      </c>
      <c r="BG20" s="61"/>
      <c r="BH20" s="49">
        <v>94.160766776826961</v>
      </c>
      <c r="BI20" s="49">
        <v>14</v>
      </c>
      <c r="BJ20" s="22">
        <f t="shared" si="21"/>
        <v>0.3833333333333333</v>
      </c>
      <c r="BK20" s="49">
        <f t="shared" si="22"/>
        <v>65.609377192710269</v>
      </c>
      <c r="BL20" s="72">
        <f>AVERAGE(BJ76:BJ81)</f>
        <v>1.3583333333333334</v>
      </c>
      <c r="BM20" s="72">
        <f>(BK81-BK76)/(BJ81-BJ76)</f>
        <v>64.744338844516108</v>
      </c>
      <c r="BN20" s="88">
        <f t="shared" si="103"/>
        <v>36.943096165009443</v>
      </c>
      <c r="BO20" s="72">
        <f t="shared" si="23"/>
        <v>1.4416666666666667</v>
      </c>
      <c r="BP20" s="72">
        <f t="shared" si="24"/>
        <v>-0.54379800012804913</v>
      </c>
      <c r="BQ20">
        <f t="shared" si="25"/>
        <v>-0.41642341436605079</v>
      </c>
      <c r="BR20">
        <f t="shared" si="26"/>
        <v>1.8169659151684714</v>
      </c>
      <c r="BT20" s="49">
        <v>136.02297600038017</v>
      </c>
      <c r="BU20" s="49">
        <v>14</v>
      </c>
      <c r="BV20" s="22">
        <f t="shared" si="27"/>
        <v>0.45</v>
      </c>
      <c r="BW20" s="49">
        <f t="shared" si="28"/>
        <v>70.42867963538302</v>
      </c>
      <c r="BX20" s="72">
        <f>AVERAGE(BV76:BV81)</f>
        <v>1.425</v>
      </c>
      <c r="BY20" s="72">
        <f>(BW81-BW76)/(BV81-BV76)</f>
        <v>83.943440725237309</v>
      </c>
      <c r="BZ20" s="88">
        <f t="shared" si="104"/>
        <v>52.718676894467414</v>
      </c>
      <c r="CB20" s="72"/>
      <c r="CC20">
        <f t="shared" si="105"/>
        <v>-0.34678748622465633</v>
      </c>
      <c r="CD20">
        <f t="shared" si="106"/>
        <v>1.8477495465146883</v>
      </c>
      <c r="CF20" s="49">
        <v>103.67376717376484</v>
      </c>
      <c r="CG20" s="49">
        <v>14</v>
      </c>
      <c r="CH20" s="22">
        <f t="shared" si="31"/>
        <v>0.33333333333333337</v>
      </c>
      <c r="CI20" s="49">
        <f t="shared" si="32"/>
        <v>97.707594935400152</v>
      </c>
      <c r="CJ20" s="72">
        <f>AVERAGE(CH76:CH81)</f>
        <v>1.3083333333333333</v>
      </c>
      <c r="CK20" s="72">
        <f>(CI81-CI76)/(CH81-CH76)</f>
        <v>91.515401017624043</v>
      </c>
      <c r="CL20" s="88">
        <f t="shared" si="107"/>
        <v>45.617196458198848</v>
      </c>
      <c r="CN20" s="72"/>
      <c r="CO20">
        <f t="shared" si="35"/>
        <v>-0.47712125471966238</v>
      </c>
      <c r="CP20">
        <f t="shared" si="36"/>
        <v>1.9899283232923193</v>
      </c>
      <c r="CR20" s="49">
        <v>136.13228860193308</v>
      </c>
      <c r="CS20" s="49">
        <v>14</v>
      </c>
      <c r="CT20" s="22">
        <f t="shared" si="37"/>
        <v>0.33333333333333337</v>
      </c>
      <c r="CU20" s="49">
        <f t="shared" si="38"/>
        <v>99.848299326956564</v>
      </c>
      <c r="CZ20" s="72"/>
      <c r="DA20">
        <f t="shared" si="41"/>
        <v>-0.47712125471966238</v>
      </c>
      <c r="DB20">
        <f t="shared" si="42"/>
        <v>1.9993406721190066</v>
      </c>
      <c r="DD20" s="49">
        <v>139.07282265058117</v>
      </c>
      <c r="DE20" s="49">
        <v>14</v>
      </c>
      <c r="DF20" s="22">
        <f t="shared" si="43"/>
        <v>0.33333333333333337</v>
      </c>
      <c r="DG20" s="49">
        <f t="shared" si="44"/>
        <v>100.55718056234892</v>
      </c>
      <c r="DH20" s="72"/>
      <c r="DI20" s="52"/>
      <c r="DJ20" s="88"/>
      <c r="DK20" s="72"/>
      <c r="DL20" s="72"/>
      <c r="DM20">
        <f t="shared" si="47"/>
        <v>-0.47712125471966238</v>
      </c>
      <c r="DN20">
        <f t="shared" si="48"/>
        <v>2.0024130880333146</v>
      </c>
      <c r="DP20" s="49">
        <v>85.052924699859673</v>
      </c>
      <c r="DQ20">
        <v>14</v>
      </c>
      <c r="DR20" s="22">
        <f t="shared" si="49"/>
        <v>0.31666666666666665</v>
      </c>
      <c r="DS20" s="49">
        <f t="shared" si="50"/>
        <v>68.457127413089438</v>
      </c>
      <c r="DT20" s="72">
        <f>AVERAGE(DR76:DR81)</f>
        <v>1.2916666666666665</v>
      </c>
      <c r="DU20" s="72">
        <f>(DS81-DS76)/(DR81-DR76)</f>
        <v>128.16547448762515</v>
      </c>
      <c r="DV20" s="88">
        <f t="shared" si="110"/>
        <v>63.885964153010036</v>
      </c>
      <c r="DW20" s="72">
        <f t="shared" si="51"/>
        <v>1.375</v>
      </c>
      <c r="DX20" s="72">
        <f t="shared" si="52"/>
        <v>-35.701530642951312</v>
      </c>
      <c r="DY20">
        <f t="shared" si="111"/>
        <v>-0.49939764943081472</v>
      </c>
      <c r="DZ20">
        <f t="shared" si="112"/>
        <v>1.8354186713893781</v>
      </c>
      <c r="EB20">
        <v>118.73710456297981</v>
      </c>
      <c r="EC20">
        <v>14</v>
      </c>
      <c r="ED20" s="22">
        <f t="shared" si="53"/>
        <v>0.35</v>
      </c>
      <c r="EE20" s="49">
        <f t="shared" si="54"/>
        <v>84.046190679451954</v>
      </c>
      <c r="EF20" s="72">
        <f>AVERAGE(ED76:ED81)</f>
        <v>1.3250000000000002</v>
      </c>
      <c r="EG20" s="72">
        <f>(EE81-EE76)/(ED81-ED76)</f>
        <v>137.27550606574607</v>
      </c>
      <c r="EH20" s="88">
        <f t="shared" si="113"/>
        <v>68.426993265252094</v>
      </c>
      <c r="EI20" s="72">
        <f t="shared" si="55"/>
        <v>1.4083333333333334</v>
      </c>
      <c r="EJ20" s="72">
        <f t="shared" si="56"/>
        <v>14.019763741010188</v>
      </c>
      <c r="EK20">
        <f t="shared" si="114"/>
        <v>-0.45593195564972439</v>
      </c>
      <c r="EL20">
        <f t="shared" si="115"/>
        <v>1.9245180342016097</v>
      </c>
      <c r="EN20">
        <v>119.60455676938065</v>
      </c>
      <c r="EO20">
        <v>14</v>
      </c>
      <c r="EP20" s="22">
        <f t="shared" si="57"/>
        <v>0.33333333333333337</v>
      </c>
      <c r="EQ20" s="49">
        <f t="shared" si="58"/>
        <v>81.134221872043213</v>
      </c>
      <c r="ER20" s="72">
        <f>AVERAGE(EP76:EP81)</f>
        <v>1.3083333333333333</v>
      </c>
      <c r="ES20" s="72">
        <f>(EQ81-EQ76)/(EP81-EP76)</f>
        <v>138.41906797253853</v>
      </c>
      <c r="ET20" s="88">
        <f t="shared" si="116"/>
        <v>68.99701850236184</v>
      </c>
      <c r="EU20" s="72">
        <f t="shared" si="59"/>
        <v>1.3916666666666666</v>
      </c>
      <c r="EV20" s="72">
        <f t="shared" si="60"/>
        <v>105.79801373697212</v>
      </c>
      <c r="EW20">
        <f t="shared" si="117"/>
        <v>-0.47712125471966238</v>
      </c>
      <c r="EX20">
        <f t="shared" si="118"/>
        <v>1.9092040753618813</v>
      </c>
      <c r="EZ20" s="49">
        <v>121.00413216084813</v>
      </c>
      <c r="FA20">
        <v>14</v>
      </c>
      <c r="FB20" s="22">
        <f t="shared" si="61"/>
        <v>0.35</v>
      </c>
      <c r="FC20" s="49">
        <f t="shared" si="62"/>
        <v>77.193007089245555</v>
      </c>
      <c r="FD20" s="72">
        <f>AVERAGE(FB76:FB81)</f>
        <v>1.3250000000000002</v>
      </c>
      <c r="FE20" s="72">
        <f>(FC81-FC76)/(FB81-FB76)</f>
        <v>90.635807451890372</v>
      </c>
      <c r="FF20" s="88">
        <f t="shared" si="119"/>
        <v>65.159032947178687</v>
      </c>
      <c r="FG20" s="72"/>
      <c r="FH20" s="72"/>
      <c r="FI20">
        <f t="shared" si="65"/>
        <v>-0.45593195564972439</v>
      </c>
      <c r="FJ20">
        <f t="shared" si="66"/>
        <v>1.8875779594016817</v>
      </c>
      <c r="FL20">
        <v>923.10616940848138</v>
      </c>
      <c r="FM20">
        <v>56</v>
      </c>
      <c r="FN20" s="22">
        <f t="shared" si="67"/>
        <v>1</v>
      </c>
      <c r="FO20" s="49">
        <f t="shared" si="68"/>
        <v>177.16775257250811</v>
      </c>
      <c r="FP20" s="52">
        <f t="shared" si="69"/>
        <v>-328.86467746048953</v>
      </c>
      <c r="FQ20" s="72"/>
      <c r="FR20" s="88"/>
      <c r="FS20" s="52"/>
      <c r="FT20">
        <f t="shared" si="72"/>
        <v>0</v>
      </c>
      <c r="FU20">
        <f t="shared" si="73"/>
        <v>2.24838467604823</v>
      </c>
      <c r="FW20">
        <v>349.20624278497655</v>
      </c>
      <c r="FX20">
        <v>56</v>
      </c>
      <c r="FY20" s="22">
        <f t="shared" si="74"/>
        <v>1</v>
      </c>
      <c r="FZ20" s="49">
        <f t="shared" si="75"/>
        <v>178.33563402520713</v>
      </c>
      <c r="GA20" s="52">
        <f t="shared" si="76"/>
        <v>58.722697068373591</v>
      </c>
      <c r="GB20" s="52">
        <f t="shared" si="77"/>
        <v>29.320179186865587</v>
      </c>
      <c r="GC20" s="88">
        <f t="shared" si="121"/>
        <v>29.271191285141381</v>
      </c>
      <c r="GD20">
        <f t="shared" si="78"/>
        <v>0</v>
      </c>
      <c r="GE20">
        <f t="shared" si="79"/>
        <v>2.2512381301315108</v>
      </c>
      <c r="GG20">
        <v>573.15900935080833</v>
      </c>
      <c r="GH20">
        <v>56</v>
      </c>
      <c r="GI20" s="22">
        <f t="shared" si="80"/>
        <v>1</v>
      </c>
      <c r="GJ20" s="49">
        <f t="shared" si="81"/>
        <v>180.18718301827323</v>
      </c>
      <c r="GK20" s="52">
        <f t="shared" si="82"/>
        <v>83.640944946369601</v>
      </c>
      <c r="GL20" s="52">
        <f t="shared" si="83"/>
        <v>27.215561601585676</v>
      </c>
      <c r="GM20" s="88">
        <f t="shared" si="122"/>
        <v>47.725492724646365</v>
      </c>
      <c r="GN20">
        <f t="shared" si="84"/>
        <v>0</v>
      </c>
      <c r="GO20">
        <f t="shared" si="85"/>
        <v>2.2557238957306964</v>
      </c>
      <c r="GQ20">
        <v>576.01388872144389</v>
      </c>
      <c r="GR20">
        <v>56</v>
      </c>
      <c r="GS20" s="22">
        <f t="shared" si="86"/>
        <v>1</v>
      </c>
      <c r="GT20" s="49">
        <f t="shared" si="87"/>
        <v>179.87037767142613</v>
      </c>
      <c r="GU20" s="52">
        <f t="shared" si="88"/>
        <v>94.630782434067001</v>
      </c>
      <c r="GV20" s="52">
        <f t="shared" si="89"/>
        <v>24.925000263649835</v>
      </c>
      <c r="GW20" s="88">
        <f t="shared" si="123"/>
        <v>59.43060708866502</v>
      </c>
      <c r="GX20">
        <f t="shared" si="90"/>
        <v>0</v>
      </c>
      <c r="GY20">
        <f t="shared" si="91"/>
        <v>2.2549596465411215</v>
      </c>
      <c r="HA20">
        <v>660.03712016825239</v>
      </c>
      <c r="HB20">
        <v>56</v>
      </c>
      <c r="HC20" s="22">
        <f t="shared" si="92"/>
        <v>1</v>
      </c>
      <c r="HD20" s="49">
        <f t="shared" si="93"/>
        <v>183.44208136539538</v>
      </c>
      <c r="HE20" s="52">
        <f t="shared" si="94"/>
        <v>91.474009384734401</v>
      </c>
      <c r="HF20" s="52">
        <f t="shared" si="95"/>
        <v>52.510545384402839</v>
      </c>
      <c r="HG20" s="88">
        <f t="shared" si="124"/>
        <v>65.761625111291778</v>
      </c>
      <c r="HH20">
        <f t="shared" si="125"/>
        <v>0</v>
      </c>
      <c r="HI20">
        <f t="shared" si="126"/>
        <v>2.2634989693296994</v>
      </c>
      <c r="HO20"/>
      <c r="HP20"/>
      <c r="HQ20"/>
    </row>
    <row r="21" spans="1:225" ht="16.5" thickBot="1" x14ac:dyDescent="0.3">
      <c r="F21" s="2" t="s">
        <v>77</v>
      </c>
      <c r="G21" s="2" t="s">
        <v>6</v>
      </c>
      <c r="H21" s="84" t="s">
        <v>63</v>
      </c>
      <c r="I21" s="84" t="s">
        <v>73</v>
      </c>
      <c r="J21" s="84" t="s">
        <v>72</v>
      </c>
      <c r="L21" s="49">
        <v>46.13296001775737</v>
      </c>
      <c r="M21" s="49">
        <v>15</v>
      </c>
      <c r="N21" s="22">
        <f t="shared" si="96"/>
        <v>0.35</v>
      </c>
      <c r="O21" s="49">
        <f t="shared" si="0"/>
        <v>265.12653530556429</v>
      </c>
      <c r="P21" s="72">
        <f>AVERAGE(N81:N86)</f>
        <v>1.3916666666666666</v>
      </c>
      <c r="Q21" s="72">
        <f>(O86-O81)/(N86-N81)</f>
        <v>41.247047336144796</v>
      </c>
      <c r="R21" s="88">
        <f t="shared" si="97"/>
        <v>20.560196871029291</v>
      </c>
      <c r="S21" s="72">
        <f t="shared" si="1"/>
        <v>1.4750000000000003</v>
      </c>
      <c r="T21" s="72">
        <f t="shared" si="2"/>
        <v>9.0679560612438728</v>
      </c>
      <c r="U21">
        <f t="shared" si="98"/>
        <v>-0.45593195564972439</v>
      </c>
      <c r="V21">
        <f t="shared" si="99"/>
        <v>2.4234531964621158</v>
      </c>
      <c r="W21" s="61"/>
      <c r="X21" s="49">
        <v>55.226805085936306</v>
      </c>
      <c r="Y21" s="49">
        <v>15</v>
      </c>
      <c r="Z21" s="22">
        <f t="shared" si="3"/>
        <v>0.3666666666666667</v>
      </c>
      <c r="AA21" s="49">
        <f t="shared" si="4"/>
        <v>289.79608841073866</v>
      </c>
      <c r="AB21" s="72">
        <f>AVERAGE(Z81:Z86)</f>
        <v>1.4083333333333334</v>
      </c>
      <c r="AC21" s="72">
        <f>(AA86-AA81)/(Z86-Z81)</f>
        <v>55.558427887885777</v>
      </c>
      <c r="AD21" s="88">
        <f t="shared" si="100"/>
        <v>31.701618718634194</v>
      </c>
      <c r="AE21" s="72">
        <f t="shared" si="5"/>
        <v>1.4916666666666669</v>
      </c>
      <c r="AF21" s="72">
        <f t="shared" si="6"/>
        <v>-13.443462318174165</v>
      </c>
      <c r="AG21">
        <f t="shared" si="7"/>
        <v>-0.43572856956143735</v>
      </c>
      <c r="AH21">
        <f t="shared" si="8"/>
        <v>2.4620925191852026</v>
      </c>
      <c r="AI21" s="61"/>
      <c r="AJ21" s="49">
        <v>48.023431780746364</v>
      </c>
      <c r="AK21" s="49">
        <v>15</v>
      </c>
      <c r="AL21" s="22">
        <f t="shared" si="9"/>
        <v>0.53333333333333333</v>
      </c>
      <c r="AM21" s="49">
        <f t="shared" si="10"/>
        <v>287.27329042846787</v>
      </c>
      <c r="AN21" s="72">
        <f>AVERAGE(AL81:AL86)</f>
        <v>1.575</v>
      </c>
      <c r="AO21" s="72">
        <f>(AM86-AM81)/(AL86-AL81)</f>
        <v>37.550700561804597</v>
      </c>
      <c r="AP21" s="88">
        <f t="shared" si="101"/>
        <v>23.582822350091085</v>
      </c>
      <c r="AQ21" s="72">
        <f t="shared" si="11"/>
        <v>1.6583333333333332</v>
      </c>
      <c r="AR21" s="72">
        <f t="shared" si="12"/>
        <v>2.9677571358727679</v>
      </c>
      <c r="AS21">
        <f t="shared" si="13"/>
        <v>-0.27300127206373764</v>
      </c>
      <c r="AT21">
        <f t="shared" si="14"/>
        <v>2.458295248829514</v>
      </c>
      <c r="AV21" s="49">
        <v>120.06664815842908</v>
      </c>
      <c r="AW21" s="49">
        <v>15</v>
      </c>
      <c r="AX21" s="22">
        <f t="shared" si="15"/>
        <v>0.4</v>
      </c>
      <c r="AY21" s="49">
        <f t="shared" si="16"/>
        <v>61.1871636168691</v>
      </c>
      <c r="AZ21" s="72">
        <f>AVERAGE(AX81:AX86)</f>
        <v>1.4416666666666667</v>
      </c>
      <c r="BA21" s="72">
        <f>(AY86-AY81)/(AX86-AX81)</f>
        <v>64.262251021551663</v>
      </c>
      <c r="BB21" s="88">
        <f t="shared" si="102"/>
        <v>32.032463356978241</v>
      </c>
      <c r="BC21" s="72">
        <f t="shared" si="17"/>
        <v>1.5250000000000001</v>
      </c>
      <c r="BD21" s="72">
        <f t="shared" si="18"/>
        <v>-2.591489544198565</v>
      </c>
      <c r="BE21">
        <f t="shared" si="19"/>
        <v>-0.3979400086720376</v>
      </c>
      <c r="BF21">
        <f t="shared" si="20"/>
        <v>1.7866603215723142</v>
      </c>
      <c r="BG21" s="61"/>
      <c r="BH21" s="49">
        <v>103.64603224436524</v>
      </c>
      <c r="BI21" s="49">
        <v>15</v>
      </c>
      <c r="BJ21" s="22">
        <f t="shared" si="21"/>
        <v>0.4</v>
      </c>
      <c r="BK21" s="49">
        <f t="shared" si="22"/>
        <v>66.530903032362289</v>
      </c>
      <c r="BL21" s="72">
        <f>AVERAGE(BJ81:BJ86)</f>
        <v>1.4416666666666667</v>
      </c>
      <c r="BM21" s="72">
        <f>(BK86-BK81)/(BJ86-BJ81)</f>
        <v>63.506695491744551</v>
      </c>
      <c r="BN21" s="88">
        <f t="shared" si="103"/>
        <v>36.236897318663559</v>
      </c>
      <c r="BO21" s="72">
        <f t="shared" si="23"/>
        <v>1.5250000000000001</v>
      </c>
      <c r="BP21" s="72">
        <f t="shared" si="24"/>
        <v>-2.6405270885809373</v>
      </c>
      <c r="BQ21">
        <f t="shared" si="25"/>
        <v>-0.3979400086720376</v>
      </c>
      <c r="BR21">
        <f t="shared" si="26"/>
        <v>1.8230234182199909</v>
      </c>
      <c r="BT21" s="49">
        <v>148.04137935050457</v>
      </c>
      <c r="BU21" s="49">
        <v>15</v>
      </c>
      <c r="BV21" s="22">
        <f t="shared" si="27"/>
        <v>0.46666666666666667</v>
      </c>
      <c r="BW21" s="49">
        <f t="shared" si="28"/>
        <v>71.571874094635788</v>
      </c>
      <c r="BX21" s="72">
        <f>AVERAGE(BV81:BV86)</f>
        <v>1.5083333333333335</v>
      </c>
      <c r="BY21" s="72">
        <f>(BW86-BW81)/(BV86-BV81)</f>
        <v>90.765259984911481</v>
      </c>
      <c r="BZ21" s="88">
        <f t="shared" si="104"/>
        <v>57.002957861224282</v>
      </c>
      <c r="CB21" s="72"/>
      <c r="CC21">
        <f t="shared" si="105"/>
        <v>-0.33099321904142442</v>
      </c>
      <c r="CD21">
        <f t="shared" si="106"/>
        <v>1.8547423892735031</v>
      </c>
      <c r="CF21" s="49">
        <v>114.15778554264269</v>
      </c>
      <c r="CG21" s="49">
        <v>15</v>
      </c>
      <c r="CH21" s="22">
        <f t="shared" si="31"/>
        <v>0.35</v>
      </c>
      <c r="CI21" s="49">
        <f t="shared" si="32"/>
        <v>98.707024713176878</v>
      </c>
      <c r="CK21" s="72"/>
      <c r="CM21"/>
      <c r="CN21" s="72"/>
      <c r="CO21">
        <f t="shared" si="35"/>
        <v>-0.45593195564972439</v>
      </c>
      <c r="CP21">
        <f t="shared" si="36"/>
        <v>1.9943480613384179</v>
      </c>
      <c r="CR21" s="49">
        <v>149.14171113407542</v>
      </c>
      <c r="CS21" s="49">
        <v>15</v>
      </c>
      <c r="CT21" s="22">
        <f t="shared" si="37"/>
        <v>0.35</v>
      </c>
      <c r="CU21" s="49">
        <f t="shared" si="38"/>
        <v>100.98350199119237</v>
      </c>
      <c r="CZ21" s="72"/>
      <c r="DA21">
        <f t="shared" si="41"/>
        <v>-0.45593195564972439</v>
      </c>
      <c r="DB21">
        <f t="shared" si="42"/>
        <v>2.0042504274515527</v>
      </c>
      <c r="DD21" s="49">
        <v>152.59914809722889</v>
      </c>
      <c r="DE21" s="49">
        <v>15</v>
      </c>
      <c r="DF21" s="22">
        <f t="shared" si="43"/>
        <v>0.35</v>
      </c>
      <c r="DG21" s="49">
        <f t="shared" si="44"/>
        <v>101.7615546560759</v>
      </c>
      <c r="DH21" s="72"/>
      <c r="DI21" s="52"/>
      <c r="DJ21" s="88"/>
      <c r="DK21" s="72"/>
      <c r="DL21" s="72"/>
      <c r="DM21">
        <f t="shared" si="47"/>
        <v>-0.45593195564972439</v>
      </c>
      <c r="DN21">
        <f t="shared" si="48"/>
        <v>2.0075837332630404</v>
      </c>
      <c r="DP21" s="49">
        <v>90.56765427016424</v>
      </c>
      <c r="DQ21">
        <v>15</v>
      </c>
      <c r="DR21" s="22">
        <f t="shared" si="49"/>
        <v>0.33333333333333331</v>
      </c>
      <c r="DS21" s="49">
        <f t="shared" si="50"/>
        <v>69.14526436970344</v>
      </c>
      <c r="DT21" s="72">
        <f>AVERAGE(DR81:DR86)</f>
        <v>1.375</v>
      </c>
      <c r="DU21" s="72">
        <f>(DS86-DS81)/(DR86-DR81)</f>
        <v>122.89681024081335</v>
      </c>
      <c r="DV21" s="88">
        <f t="shared" si="110"/>
        <v>61.259721036042031</v>
      </c>
      <c r="DW21" s="72">
        <f t="shared" si="51"/>
        <v>1.4583333333333333</v>
      </c>
      <c r="DX21" s="72">
        <f t="shared" si="52"/>
        <v>3.7005801137852341</v>
      </c>
      <c r="DY21">
        <f t="shared" si="111"/>
        <v>-0.47712125471966244</v>
      </c>
      <c r="DZ21">
        <f t="shared" si="112"/>
        <v>1.8397624414441311</v>
      </c>
      <c r="EB21">
        <v>130.71533957420607</v>
      </c>
      <c r="EC21">
        <v>15</v>
      </c>
      <c r="ED21" s="22">
        <f t="shared" si="53"/>
        <v>0.3666666666666667</v>
      </c>
      <c r="EE21" s="49">
        <f t="shared" si="54"/>
        <v>85.535298576271444</v>
      </c>
      <c r="EF21" s="72">
        <f>AVERAGE(ED81:ED86)</f>
        <v>1.4083333333333334</v>
      </c>
      <c r="EG21" s="72">
        <f>(EE86-EE81)/(ED86-ED81)</f>
        <v>141.03701410873293</v>
      </c>
      <c r="EH21" s="88">
        <f t="shared" si="113"/>
        <v>70.301972224727805</v>
      </c>
      <c r="EI21" s="72">
        <f t="shared" si="55"/>
        <v>1.4916666666666669</v>
      </c>
      <c r="EJ21" s="72">
        <f t="shared" si="56"/>
        <v>-9.1239511126657327</v>
      </c>
      <c r="EK21">
        <f t="shared" si="114"/>
        <v>-0.43572856956143735</v>
      </c>
      <c r="EL21">
        <f t="shared" si="115"/>
        <v>1.9321453757022404</v>
      </c>
      <c r="EN21">
        <v>131.66054838105453</v>
      </c>
      <c r="EO21">
        <v>15</v>
      </c>
      <c r="EP21" s="22">
        <f t="shared" si="57"/>
        <v>0.35</v>
      </c>
      <c r="EQ21" s="49">
        <f t="shared" si="58"/>
        <v>82.636563564256591</v>
      </c>
      <c r="ER21" s="72">
        <f>AVERAGE(EP81:EP86)</f>
        <v>1.3916666666666666</v>
      </c>
      <c r="ES21" s="72">
        <f>(EQ86-EQ81)/(EP86-EP81)</f>
        <v>137.61086891585524</v>
      </c>
      <c r="ET21" s="88">
        <f t="shared" si="116"/>
        <v>68.594159806053952</v>
      </c>
      <c r="EU21" s="72">
        <f t="shared" si="59"/>
        <v>0</v>
      </c>
      <c r="EV21" s="72">
        <f t="shared" si="60"/>
        <v>59.77199040520135</v>
      </c>
      <c r="EW21">
        <f t="shared" si="117"/>
        <v>-0.45593195564972439</v>
      </c>
      <c r="EX21">
        <f t="shared" si="118"/>
        <v>1.9171722487812697</v>
      </c>
      <c r="EZ21" s="49">
        <v>131.00381673829202</v>
      </c>
      <c r="FA21">
        <v>15</v>
      </c>
      <c r="FB21" s="22">
        <f t="shared" si="61"/>
        <v>0.3666666666666667</v>
      </c>
      <c r="FC21" s="49">
        <f t="shared" si="62"/>
        <v>78.138238079637262</v>
      </c>
      <c r="FD21" s="72">
        <f>AVERAGE(FB81:FB86)</f>
        <v>1.4083333333333334</v>
      </c>
      <c r="FE21" s="72">
        <f>(FC86-FC81)/(FB86-FB81)</f>
        <v>92.571805582271139</v>
      </c>
      <c r="FF21" s="88">
        <f t="shared" si="119"/>
        <v>66.550842316010275</v>
      </c>
      <c r="FG21" s="72"/>
      <c r="FH21" s="72"/>
      <c r="FI21">
        <f t="shared" si="65"/>
        <v>-0.43572856956143735</v>
      </c>
      <c r="FJ21">
        <f t="shared" si="66"/>
        <v>1.8928636141972108</v>
      </c>
      <c r="FL21">
        <v>1015.0897743549582</v>
      </c>
      <c r="FM21">
        <v>60</v>
      </c>
      <c r="FN21" s="22">
        <f t="shared" si="67"/>
        <v>1.0666666666666667</v>
      </c>
      <c r="FO21" s="49">
        <f t="shared" si="68"/>
        <v>185.10919872595952</v>
      </c>
      <c r="FP21" s="52"/>
      <c r="FR21" s="88"/>
      <c r="FT21">
        <f t="shared" si="72"/>
        <v>2.8028723600243534E-2</v>
      </c>
      <c r="FU21">
        <f t="shared" si="73"/>
        <v>2.2674280009066665</v>
      </c>
      <c r="FW21">
        <v>389.21716303369766</v>
      </c>
      <c r="FX21">
        <v>60</v>
      </c>
      <c r="FY21" s="22">
        <f t="shared" si="74"/>
        <v>1.0666666666666667</v>
      </c>
      <c r="FZ21" s="49">
        <f t="shared" si="75"/>
        <v>182.178471035038</v>
      </c>
      <c r="GA21" s="52">
        <f t="shared" si="76"/>
        <v>60.88300451552152</v>
      </c>
      <c r="GB21" s="52">
        <f t="shared" si="77"/>
        <v>18.671050266275561</v>
      </c>
      <c r="GC21" s="88">
        <f t="shared" si="121"/>
        <v>30.348028277940863</v>
      </c>
      <c r="GD21">
        <f t="shared" si="78"/>
        <v>2.8028723600243534E-2</v>
      </c>
      <c r="GE21">
        <f t="shared" si="79"/>
        <v>2.2604970528613166</v>
      </c>
      <c r="GG21">
        <v>637.18855137235482</v>
      </c>
      <c r="GH21">
        <v>60</v>
      </c>
      <c r="GI21" s="22">
        <f t="shared" si="80"/>
        <v>1.0666666666666667</v>
      </c>
      <c r="GJ21" s="49">
        <f t="shared" si="81"/>
        <v>185.80918942182538</v>
      </c>
      <c r="GK21" s="52">
        <f t="shared" si="82"/>
        <v>84.949757227532189</v>
      </c>
      <c r="GL21" s="52">
        <f t="shared" si="83"/>
        <v>27.384555242963955</v>
      </c>
      <c r="GM21" s="88">
        <f t="shared" si="122"/>
        <v>48.472300535612689</v>
      </c>
      <c r="GN21">
        <f t="shared" si="84"/>
        <v>2.8028723600243534E-2</v>
      </c>
      <c r="GO21">
        <f t="shared" si="85"/>
        <v>2.2690671887561225</v>
      </c>
      <c r="GQ21">
        <v>639.54397815943821</v>
      </c>
      <c r="GR21">
        <v>60</v>
      </c>
      <c r="GS21" s="22">
        <f t="shared" si="86"/>
        <v>1.0666666666666667</v>
      </c>
      <c r="GT21" s="49">
        <f t="shared" si="87"/>
        <v>186.08386556880265</v>
      </c>
      <c r="GU21" s="52">
        <f t="shared" si="88"/>
        <v>95.71339161005271</v>
      </c>
      <c r="GV21" s="52">
        <f t="shared" si="89"/>
        <v>30.472155555486793</v>
      </c>
      <c r="GW21" s="88">
        <f t="shared" si="123"/>
        <v>60.110513974285652</v>
      </c>
      <c r="GX21">
        <f t="shared" si="90"/>
        <v>2.8028723600243534E-2</v>
      </c>
      <c r="GY21">
        <f t="shared" si="91"/>
        <v>2.2697087191909255</v>
      </c>
      <c r="HA21">
        <v>730.53850001214857</v>
      </c>
      <c r="HB21">
        <v>60</v>
      </c>
      <c r="HC21" s="22">
        <f t="shared" si="92"/>
        <v>1.0666666666666667</v>
      </c>
      <c r="HD21" s="49">
        <f t="shared" si="93"/>
        <v>189.41309444117962</v>
      </c>
      <c r="HE21" s="52">
        <f t="shared" si="94"/>
        <v>96.552208156168462</v>
      </c>
      <c r="HF21" s="52">
        <f t="shared" si="95"/>
        <v>12.06232352988437</v>
      </c>
      <c r="HG21" s="88">
        <f t="shared" si="124"/>
        <v>69.412395489608656</v>
      </c>
      <c r="HH21">
        <f t="shared" si="125"/>
        <v>2.8028723600243534E-2</v>
      </c>
      <c r="HI21">
        <f t="shared" si="126"/>
        <v>2.2774099992024865</v>
      </c>
      <c r="HO21"/>
      <c r="HP21"/>
      <c r="HQ21"/>
    </row>
    <row r="22" spans="1:225" x14ac:dyDescent="0.25">
      <c r="F22" s="76">
        <v>6</v>
      </c>
      <c r="G22" s="76">
        <v>1.2170000000000001</v>
      </c>
      <c r="H22" s="76">
        <v>261.30473429340645</v>
      </c>
      <c r="I22" s="76">
        <v>735.91250596225757</v>
      </c>
      <c r="J22" s="76">
        <v>4.6337003100219203</v>
      </c>
      <c r="L22" s="49">
        <v>51.088159097779204</v>
      </c>
      <c r="M22" s="49">
        <v>16</v>
      </c>
      <c r="N22" s="22">
        <f t="shared" si="96"/>
        <v>0.3666666666666667</v>
      </c>
      <c r="O22" s="49">
        <f t="shared" si="0"/>
        <v>265.53703974430357</v>
      </c>
      <c r="P22" s="72">
        <f>AVERAGE(N86:N91)</f>
        <v>1.4750000000000003</v>
      </c>
      <c r="Q22" s="72">
        <f>(O91-O86)/(N91-N86)</f>
        <v>36.286965346390097</v>
      </c>
      <c r="R22" s="88">
        <f t="shared" si="97"/>
        <v>18.087771114714897</v>
      </c>
      <c r="S22" s="72">
        <f t="shared" si="1"/>
        <v>1.5583333333333333</v>
      </c>
      <c r="T22" s="72">
        <f t="shared" si="2"/>
        <v>20.794974210674997</v>
      </c>
      <c r="U22">
        <f t="shared" si="98"/>
        <v>-0.43572856956143735</v>
      </c>
      <c r="V22">
        <f t="shared" si="99"/>
        <v>2.4241251093518814</v>
      </c>
      <c r="W22" s="61"/>
      <c r="X22" s="49">
        <v>59.255801403744428</v>
      </c>
      <c r="Y22" s="49">
        <v>16</v>
      </c>
      <c r="Z22" s="22">
        <f t="shared" si="3"/>
        <v>0.3833333333333333</v>
      </c>
      <c r="AA22" s="49">
        <f t="shared" si="4"/>
        <v>290.17294710663316</v>
      </c>
      <c r="AB22" s="72">
        <f>AVERAGE(Z86:Z91)</f>
        <v>1.4916666666666669</v>
      </c>
      <c r="AC22" s="72">
        <f>(AA91-AA86)/(Z91-Z86)</f>
        <v>59.489029267282042</v>
      </c>
      <c r="AD22" s="88">
        <f t="shared" si="100"/>
        <v>33.944418434205843</v>
      </c>
      <c r="AE22" s="72">
        <f t="shared" si="5"/>
        <v>1.5750000000000002</v>
      </c>
      <c r="AF22" s="72">
        <f t="shared" si="6"/>
        <v>10.122022564452076</v>
      </c>
      <c r="AG22">
        <f t="shared" si="7"/>
        <v>-0.41642341436605079</v>
      </c>
      <c r="AH22">
        <f t="shared" si="8"/>
        <v>2.4626569206104381</v>
      </c>
      <c r="AI22" s="61"/>
      <c r="AJ22" s="49">
        <v>51.009802979427398</v>
      </c>
      <c r="AK22" s="49">
        <v>16</v>
      </c>
      <c r="AL22" s="22">
        <f t="shared" si="9"/>
        <v>0.55000000000000004</v>
      </c>
      <c r="AM22" s="49">
        <f t="shared" si="10"/>
        <v>287.5192037353421</v>
      </c>
      <c r="AN22" s="72">
        <f>AVERAGE(AL86:AL91)</f>
        <v>1.6583333333333332</v>
      </c>
      <c r="AO22" s="72">
        <f>(AM91-AM86)/(AL91-AL86)</f>
        <v>34.586609811532234</v>
      </c>
      <c r="AP22" s="88">
        <f t="shared" si="101"/>
        <v>21.721295812705439</v>
      </c>
      <c r="AQ22" s="72">
        <f t="shared" si="11"/>
        <v>1.7416666666666669</v>
      </c>
      <c r="AR22" s="72">
        <f t="shared" si="12"/>
        <v>26.635425139801956</v>
      </c>
      <c r="AS22">
        <f t="shared" si="13"/>
        <v>-0.25963731050575611</v>
      </c>
      <c r="AT22">
        <f t="shared" si="14"/>
        <v>2.4586668570178691</v>
      </c>
      <c r="AV22" s="49">
        <v>130.56128829021259</v>
      </c>
      <c r="AW22" s="49">
        <v>16</v>
      </c>
      <c r="AX22" s="22">
        <f t="shared" si="15"/>
        <v>0.41666666666666663</v>
      </c>
      <c r="AY22" s="49">
        <f t="shared" si="16"/>
        <v>62.190475292947824</v>
      </c>
      <c r="AZ22" s="72">
        <f>AVERAGE(AX86:AX91)</f>
        <v>1.5250000000000001</v>
      </c>
      <c r="BA22" s="72">
        <f>(AY91-AY86)/(AX91-AX86)</f>
        <v>66.050344694129763</v>
      </c>
      <c r="BB22" s="88">
        <f t="shared" si="102"/>
        <v>32.923764924153247</v>
      </c>
      <c r="BC22" s="72">
        <f t="shared" si="17"/>
        <v>1.6083333333333334</v>
      </c>
      <c r="BD22" s="72">
        <f t="shared" si="18"/>
        <v>-6.5639480263067895</v>
      </c>
      <c r="BE22">
        <f t="shared" si="19"/>
        <v>-0.38021124171160608</v>
      </c>
      <c r="BF22">
        <f t="shared" si="20"/>
        <v>1.7937238759374299</v>
      </c>
      <c r="BG22" s="61"/>
      <c r="BH22" s="49">
        <v>112.65988638375241</v>
      </c>
      <c r="BI22" s="49">
        <v>16</v>
      </c>
      <c r="BJ22" s="22">
        <f t="shared" si="21"/>
        <v>0.41666666666666663</v>
      </c>
      <c r="BK22" s="49">
        <f t="shared" si="22"/>
        <v>67.406629656221924</v>
      </c>
      <c r="BL22" s="72">
        <f>AVERAGE(BJ86:BJ91)</f>
        <v>1.5250000000000001</v>
      </c>
      <c r="BM22" s="72">
        <f>(BK91-BK86)/(BJ91-BJ86)</f>
        <v>64.653705844494766</v>
      </c>
      <c r="BN22" s="88">
        <f t="shared" si="103"/>
        <v>36.891381008205499</v>
      </c>
      <c r="BO22" s="72">
        <f t="shared" si="23"/>
        <v>1.6083333333333334</v>
      </c>
      <c r="BP22" s="72">
        <f t="shared" si="24"/>
        <v>-1.1493227896284022</v>
      </c>
      <c r="BQ22">
        <f t="shared" si="25"/>
        <v>-0.38021124171160608</v>
      </c>
      <c r="BR22">
        <f t="shared" si="26"/>
        <v>1.828702612878333</v>
      </c>
      <c r="BT22" s="49">
        <v>159.03851734721371</v>
      </c>
      <c r="BU22" s="49">
        <v>16</v>
      </c>
      <c r="BV22" s="22">
        <f t="shared" si="27"/>
        <v>0.48333333333333334</v>
      </c>
      <c r="BW22" s="49">
        <f t="shared" si="28"/>
        <v>72.617925459299457</v>
      </c>
      <c r="BY22" s="72"/>
      <c r="CA22"/>
      <c r="CB22" s="72"/>
      <c r="CC22">
        <f t="shared" si="105"/>
        <v>-0.31575325248468755</v>
      </c>
      <c r="CD22">
        <f t="shared" si="106"/>
        <v>1.8610438378783347</v>
      </c>
      <c r="CF22" s="49">
        <v>125.14391715141412</v>
      </c>
      <c r="CG22" s="49">
        <v>16</v>
      </c>
      <c r="CH22" s="22">
        <f t="shared" si="31"/>
        <v>0.3666666666666667</v>
      </c>
      <c r="CI22" s="49">
        <f t="shared" si="32"/>
        <v>99.754320386081687</v>
      </c>
      <c r="CJ22"/>
      <c r="CK22"/>
      <c r="CL22"/>
      <c r="CM22"/>
      <c r="CN22" s="72"/>
      <c r="CO22">
        <f t="shared" si="35"/>
        <v>-0.43572856956143735</v>
      </c>
      <c r="CP22">
        <f t="shared" si="36"/>
        <v>1.9989317141753515</v>
      </c>
      <c r="CR22" s="49">
        <v>163.1295497449803</v>
      </c>
      <c r="CS22" s="49">
        <v>16</v>
      </c>
      <c r="CT22" s="22">
        <f t="shared" si="37"/>
        <v>0.3666666666666667</v>
      </c>
      <c r="CU22" s="49">
        <f t="shared" si="38"/>
        <v>102.20408127661165</v>
      </c>
      <c r="CZ22" s="72"/>
      <c r="DA22">
        <f t="shared" si="41"/>
        <v>-0.43572856956143735</v>
      </c>
      <c r="DB22">
        <f t="shared" si="42"/>
        <v>2.0094682386609373</v>
      </c>
      <c r="DD22" s="49">
        <v>168.06025705085662</v>
      </c>
      <c r="DE22" s="49">
        <v>16</v>
      </c>
      <c r="DF22" s="22">
        <f t="shared" si="43"/>
        <v>0.3666666666666667</v>
      </c>
      <c r="DG22" s="49">
        <f t="shared" si="44"/>
        <v>103.13820045374554</v>
      </c>
      <c r="DH22" s="72"/>
      <c r="DI22" s="52"/>
      <c r="DJ22" s="88"/>
      <c r="DK22" s="72"/>
      <c r="DL22" s="72"/>
      <c r="DM22">
        <f t="shared" si="47"/>
        <v>-0.43572856956143735</v>
      </c>
      <c r="DN22">
        <f t="shared" si="48"/>
        <v>2.0134195496048606</v>
      </c>
      <c r="DP22" s="49">
        <v>97.104325341356443</v>
      </c>
      <c r="DQ22">
        <v>16</v>
      </c>
      <c r="DR22" s="22">
        <f t="shared" si="49"/>
        <v>0.35</v>
      </c>
      <c r="DS22" s="49">
        <f t="shared" si="50"/>
        <v>69.960920854753624</v>
      </c>
      <c r="DT22" s="72">
        <f>AVERAGE(DR86:DR91)</f>
        <v>1.4583333333333333</v>
      </c>
      <c r="DU22" s="72">
        <f>(DS91-DS86)/(DR91-DR86)</f>
        <v>122.21521938046659</v>
      </c>
      <c r="DV22" s="88">
        <f t="shared" si="110"/>
        <v>60.919972055708513</v>
      </c>
      <c r="DW22" s="72">
        <f t="shared" si="51"/>
        <v>1.5416666666666667</v>
      </c>
      <c r="DX22" s="72">
        <f t="shared" si="52"/>
        <v>26.918338802222156</v>
      </c>
      <c r="DY22">
        <f t="shared" si="111"/>
        <v>-0.45593195564972439</v>
      </c>
      <c r="DZ22">
        <f t="shared" si="112"/>
        <v>1.8448555172089567</v>
      </c>
      <c r="EB22">
        <v>142.78392766694716</v>
      </c>
      <c r="EC22">
        <v>16</v>
      </c>
      <c r="ED22" s="22">
        <f t="shared" si="53"/>
        <v>0.3833333333333333</v>
      </c>
      <c r="EE22" s="49">
        <f t="shared" si="54"/>
        <v>87.035638969953752</v>
      </c>
      <c r="EF22" s="72">
        <f>AVERAGE(ED86:ED91)</f>
        <v>1.4916666666666669</v>
      </c>
      <c r="EG22" s="72">
        <f>(EE91-EE86)/(ED91-ED86)</f>
        <v>139.61213335591444</v>
      </c>
      <c r="EH22" s="88">
        <f t="shared" si="113"/>
        <v>69.591719474829347</v>
      </c>
      <c r="EI22" s="72">
        <f t="shared" si="55"/>
        <v>1.5750000000000002</v>
      </c>
      <c r="EJ22" s="72">
        <f t="shared" si="56"/>
        <v>93.594726272121392</v>
      </c>
      <c r="EK22">
        <f t="shared" si="114"/>
        <v>-0.41642341436605079</v>
      </c>
      <c r="EL22">
        <f t="shared" si="115"/>
        <v>1.9396971220285806</v>
      </c>
      <c r="EN22">
        <v>144.66945081806318</v>
      </c>
      <c r="EO22">
        <v>16</v>
      </c>
      <c r="EP22" s="22">
        <f t="shared" si="57"/>
        <v>0.3666666666666667</v>
      </c>
      <c r="EQ22" s="49">
        <f t="shared" si="58"/>
        <v>84.257650997838567</v>
      </c>
      <c r="ER22" s="72"/>
      <c r="ES22" s="72"/>
      <c r="ET22" s="88">
        <f t="shared" si="116"/>
        <v>0</v>
      </c>
      <c r="EU22" s="72">
        <f t="shared" si="59"/>
        <v>1.4583333333333333</v>
      </c>
      <c r="EV22" s="72">
        <f t="shared" si="60"/>
        <v>87.321152877795711</v>
      </c>
      <c r="EW22">
        <f t="shared" si="117"/>
        <v>-0.43572856956143735</v>
      </c>
      <c r="EX22">
        <f t="shared" si="118"/>
        <v>1.9256093473507987</v>
      </c>
      <c r="EZ22" s="49">
        <v>145.5077317533333</v>
      </c>
      <c r="FA22">
        <v>16</v>
      </c>
      <c r="FB22" s="22">
        <f t="shared" si="61"/>
        <v>0.3833333333333333</v>
      </c>
      <c r="FC22" s="49">
        <f t="shared" si="62"/>
        <v>79.509236319436638</v>
      </c>
      <c r="FD22" s="72"/>
      <c r="FE22" s="72"/>
      <c r="FF22" s="88"/>
      <c r="FG22" s="22"/>
      <c r="FH22" s="72"/>
      <c r="FI22">
        <f t="shared" si="65"/>
        <v>-0.41642341436605079</v>
      </c>
      <c r="FJ22">
        <f t="shared" si="66"/>
        <v>1.9004175821101412</v>
      </c>
      <c r="FL22">
        <v>415.21952025404585</v>
      </c>
      <c r="FM22">
        <v>64</v>
      </c>
      <c r="FN22" s="22">
        <f t="shared" si="67"/>
        <v>1.1333333333333333</v>
      </c>
      <c r="FO22" s="49">
        <f t="shared" si="68"/>
        <v>133.31912891110952</v>
      </c>
      <c r="FR22" s="88"/>
      <c r="FT22">
        <f t="shared" si="72"/>
        <v>5.4357662322592676E-2</v>
      </c>
      <c r="FU22">
        <f t="shared" si="73"/>
        <v>2.124892467377224</v>
      </c>
      <c r="FW22">
        <v>430.72758212122892</v>
      </c>
      <c r="FX22">
        <v>64</v>
      </c>
      <c r="FY22" s="22">
        <f t="shared" si="74"/>
        <v>1.1333333333333333</v>
      </c>
      <c r="FZ22" s="49">
        <f t="shared" si="75"/>
        <v>186.16532696765694</v>
      </c>
      <c r="GA22" s="52">
        <f t="shared" si="76"/>
        <v>62.632054293289002</v>
      </c>
      <c r="GB22" s="52">
        <f t="shared" si="77"/>
        <v>14.119350170061121</v>
      </c>
      <c r="GC22" s="88">
        <f t="shared" si="121"/>
        <v>31.219867841996564</v>
      </c>
      <c r="GD22">
        <f t="shared" si="78"/>
        <v>5.4357662322592676E-2</v>
      </c>
      <c r="GE22">
        <f t="shared" si="79"/>
        <v>2.2698987974357392</v>
      </c>
      <c r="GG22">
        <v>700.1715861130042</v>
      </c>
      <c r="GH22">
        <v>64</v>
      </c>
      <c r="GI22" s="22">
        <f t="shared" si="80"/>
        <v>1.1333333333333333</v>
      </c>
      <c r="GJ22" s="49">
        <f t="shared" si="81"/>
        <v>191.33930901112251</v>
      </c>
      <c r="GK22" s="52">
        <f t="shared" si="82"/>
        <v>87.26968649324769</v>
      </c>
      <c r="GL22" s="52">
        <f t="shared" si="83"/>
        <v>27.321044417800174</v>
      </c>
      <c r="GM22" s="88">
        <f t="shared" si="122"/>
        <v>49.796051329719482</v>
      </c>
      <c r="GN22">
        <f t="shared" si="84"/>
        <v>5.4357662322592676E-2</v>
      </c>
      <c r="GO22">
        <f t="shared" si="85"/>
        <v>2.2818042012498996</v>
      </c>
      <c r="GQ22">
        <v>705.02145357428662</v>
      </c>
      <c r="GR22">
        <v>64</v>
      </c>
      <c r="GS22" s="22">
        <f t="shared" si="86"/>
        <v>1.1333333333333333</v>
      </c>
      <c r="GT22" s="49">
        <f t="shared" si="87"/>
        <v>192.48781532930172</v>
      </c>
      <c r="GU22" s="52">
        <f t="shared" si="88"/>
        <v>97.954115802553645</v>
      </c>
      <c r="GV22" s="52">
        <f t="shared" si="89"/>
        <v>16.248461554330088</v>
      </c>
      <c r="GW22" s="88">
        <f t="shared" si="123"/>
        <v>61.517747388754913</v>
      </c>
      <c r="GX22">
        <f t="shared" si="90"/>
        <v>5.4357662322592676E-2</v>
      </c>
      <c r="GY22">
        <f t="shared" si="91"/>
        <v>2.2844032434407242</v>
      </c>
      <c r="HA22">
        <v>804.04493033660754</v>
      </c>
      <c r="HB22">
        <v>64</v>
      </c>
      <c r="HC22" s="22">
        <f t="shared" si="92"/>
        <v>1.1333333333333333</v>
      </c>
      <c r="HD22" s="49">
        <f t="shared" si="93"/>
        <v>195.63861595002663</v>
      </c>
      <c r="HE22" s="52">
        <f t="shared" si="94"/>
        <v>98.475415435988111</v>
      </c>
      <c r="HF22" s="52"/>
      <c r="HG22" s="88">
        <f t="shared" si="124"/>
        <v>70.795009381767571</v>
      </c>
      <c r="HH22">
        <f t="shared" si="125"/>
        <v>5.4357662322592676E-2</v>
      </c>
      <c r="HI22">
        <f t="shared" si="126"/>
        <v>2.2914545817336225</v>
      </c>
      <c r="HO22"/>
      <c r="HP22"/>
      <c r="HQ22"/>
    </row>
    <row r="23" spans="1:225" x14ac:dyDescent="0.25">
      <c r="F23" s="76">
        <v>7</v>
      </c>
      <c r="G23" s="76">
        <v>1.2050000000000001</v>
      </c>
      <c r="H23" s="76">
        <v>284.63035975243389</v>
      </c>
      <c r="I23" s="76">
        <v>850.79929510251407</v>
      </c>
      <c r="J23" s="76">
        <v>5.5634466244107452</v>
      </c>
      <c r="L23" s="49">
        <v>54.083269131959838</v>
      </c>
      <c r="M23" s="49">
        <v>17</v>
      </c>
      <c r="N23" s="22">
        <f t="shared" si="96"/>
        <v>0.3833333333333333</v>
      </c>
      <c r="O23" s="49">
        <f t="shared" si="0"/>
        <v>265.78516417758834</v>
      </c>
      <c r="P23" s="72">
        <f>AVERAGE(N91:N96)</f>
        <v>1.5583333333333333</v>
      </c>
      <c r="Q23" s="72">
        <f>(O96-O91)/(N96-N91)</f>
        <v>42.758373346352109</v>
      </c>
      <c r="R23" s="88">
        <f t="shared" si="97"/>
        <v>21.313539529788287</v>
      </c>
      <c r="S23" s="72">
        <f t="shared" si="1"/>
        <v>1.6416666666666666</v>
      </c>
      <c r="T23" s="72">
        <f t="shared" si="2"/>
        <v>5.9366340663311696</v>
      </c>
      <c r="U23">
        <f t="shared" si="98"/>
        <v>-0.41642341436605079</v>
      </c>
      <c r="V23">
        <f t="shared" si="99"/>
        <v>2.424530735464395</v>
      </c>
      <c r="W23" s="61"/>
      <c r="X23" s="49">
        <v>62.741533293345647</v>
      </c>
      <c r="Y23" s="49">
        <v>17</v>
      </c>
      <c r="Z23" s="22">
        <f t="shared" si="3"/>
        <v>0.4</v>
      </c>
      <c r="AA23" s="49">
        <f t="shared" si="4"/>
        <v>290.49899068437156</v>
      </c>
      <c r="AB23" s="72">
        <f>AVERAGE(Z91:Z96)</f>
        <v>1.5750000000000002</v>
      </c>
      <c r="AC23" s="72">
        <f>(AA96-AA91)/(Z96-Z91)</f>
        <v>53.317850834856749</v>
      </c>
      <c r="AD23" s="88">
        <f t="shared" si="100"/>
        <v>30.423146268186493</v>
      </c>
      <c r="AE23" s="72">
        <f t="shared" si="5"/>
        <v>1.6583333333333332</v>
      </c>
      <c r="AF23" s="72">
        <f t="shared" si="6"/>
        <v>-2.4045559365674752E-2</v>
      </c>
      <c r="AG23">
        <f t="shared" si="7"/>
        <v>-0.3979400086720376</v>
      </c>
      <c r="AH23">
        <f t="shared" si="8"/>
        <v>2.4631446278073499</v>
      </c>
      <c r="AI23" s="61"/>
      <c r="AJ23" s="49">
        <v>55.009090157900268</v>
      </c>
      <c r="AK23" s="49">
        <v>17</v>
      </c>
      <c r="AL23" s="22">
        <f t="shared" si="9"/>
        <v>0.56666666666666665</v>
      </c>
      <c r="AM23" s="49">
        <f t="shared" si="10"/>
        <v>287.84852580208064</v>
      </c>
      <c r="AN23" s="72">
        <f>AVERAGE(AL91:AL96)</f>
        <v>1.7416666666666669</v>
      </c>
      <c r="AO23" s="72">
        <f>(AM96-AM91)/(AL96-AL91)</f>
        <v>38.045326751116725</v>
      </c>
      <c r="AP23" s="88">
        <f t="shared" si="101"/>
        <v>23.893460537334796</v>
      </c>
      <c r="AQ23" s="72">
        <f t="shared" si="11"/>
        <v>1.825</v>
      </c>
      <c r="AR23" s="72">
        <f t="shared" si="12"/>
        <v>7.5686044985019572E-3</v>
      </c>
      <c r="AS23">
        <f t="shared" si="13"/>
        <v>-0.24667233334138852</v>
      </c>
      <c r="AT23">
        <f t="shared" si="14"/>
        <v>2.4591640095852778</v>
      </c>
      <c r="AV23" s="49">
        <v>139.05754204644924</v>
      </c>
      <c r="AW23" s="49">
        <v>17</v>
      </c>
      <c r="AX23" s="22">
        <f t="shared" si="15"/>
        <v>0.43333333333333335</v>
      </c>
      <c r="AY23" s="49">
        <f t="shared" si="16"/>
        <v>63.002736646316535</v>
      </c>
      <c r="AZ23" s="72">
        <f>AVERAGE(AX91:AX96)</f>
        <v>1.6083333333333334</v>
      </c>
      <c r="BA23" s="72">
        <f>(AY96-AY91)/(AX96-AX91)</f>
        <v>63.830336097518568</v>
      </c>
      <c r="BB23" s="88">
        <f t="shared" si="102"/>
        <v>31.817169016094006</v>
      </c>
      <c r="BC23" s="72">
        <f t="shared" si="17"/>
        <v>1.6916666666666664</v>
      </c>
      <c r="BD23" s="72">
        <f t="shared" si="18"/>
        <v>-4.6018493725151863</v>
      </c>
      <c r="BE23">
        <f t="shared" si="19"/>
        <v>-0.36317790241282566</v>
      </c>
      <c r="BF23">
        <f t="shared" si="20"/>
        <v>1.7993594142882037</v>
      </c>
      <c r="BG23" s="61"/>
      <c r="BH23" s="49">
        <v>120.73317688191594</v>
      </c>
      <c r="BI23" s="49">
        <v>17</v>
      </c>
      <c r="BJ23" s="22">
        <f t="shared" si="21"/>
        <v>0.43333333333333335</v>
      </c>
      <c r="BK23" s="49">
        <f t="shared" si="22"/>
        <v>68.1909773195041</v>
      </c>
      <c r="BL23" s="72">
        <f>AVERAGE(BJ91:BJ96)</f>
        <v>1.6083333333333334</v>
      </c>
      <c r="BM23" s="72">
        <f>(BK96-BK91)/(BJ96-BJ91)</f>
        <v>63.066607643647728</v>
      </c>
      <c r="BN23" s="88">
        <f t="shared" si="103"/>
        <v>35.985783352818032</v>
      </c>
      <c r="BO23" s="72">
        <f t="shared" si="23"/>
        <v>1.6916666666666664</v>
      </c>
      <c r="BP23" s="72">
        <f t="shared" si="24"/>
        <v>-10.904054465393397</v>
      </c>
      <c r="BQ23">
        <f t="shared" si="25"/>
        <v>-0.36317790241282566</v>
      </c>
      <c r="BR23">
        <f t="shared" si="26"/>
        <v>1.8337269148386219</v>
      </c>
      <c r="BT23" s="49">
        <v>171.53571056779984</v>
      </c>
      <c r="BU23" s="49">
        <v>17</v>
      </c>
      <c r="BV23" s="22">
        <f t="shared" si="27"/>
        <v>0.5</v>
      </c>
      <c r="BW23" s="49">
        <f t="shared" si="28"/>
        <v>73.806662567697259</v>
      </c>
      <c r="BX23"/>
      <c r="BY23"/>
      <c r="BZ23"/>
      <c r="CA23"/>
      <c r="CB23" s="72"/>
      <c r="CC23">
        <f t="shared" si="105"/>
        <v>-0.3010299956639812</v>
      </c>
      <c r="CD23">
        <f t="shared" si="106"/>
        <v>1.8680955675924542</v>
      </c>
      <c r="CF23" s="49">
        <v>135.15639089588032</v>
      </c>
      <c r="CG23" s="49">
        <v>17</v>
      </c>
      <c r="CH23" s="22">
        <f t="shared" si="31"/>
        <v>0.3833333333333333</v>
      </c>
      <c r="CI23" s="49">
        <f t="shared" si="32"/>
        <v>100.70879834074958</v>
      </c>
      <c r="CJ23"/>
      <c r="CK23"/>
      <c r="CL23"/>
      <c r="CM23"/>
      <c r="CN23" s="72"/>
      <c r="CO23">
        <f t="shared" si="35"/>
        <v>-0.41642341436605079</v>
      </c>
      <c r="CP23">
        <f t="shared" si="36"/>
        <v>2.0030674139887745</v>
      </c>
      <c r="CR23" s="49">
        <v>177.10166571774531</v>
      </c>
      <c r="CS23" s="49">
        <v>17</v>
      </c>
      <c r="CT23" s="22">
        <f t="shared" si="37"/>
        <v>0.3833333333333333</v>
      </c>
      <c r="CU23" s="49">
        <f t="shared" si="38"/>
        <v>103.42328860407805</v>
      </c>
      <c r="CZ23" s="72"/>
      <c r="DA23">
        <f t="shared" si="41"/>
        <v>-0.41642341436605079</v>
      </c>
      <c r="DB23">
        <f t="shared" si="42"/>
        <v>2.0146183431430424</v>
      </c>
      <c r="DD23" s="49">
        <v>181.09942020890071</v>
      </c>
      <c r="DE23" s="49">
        <v>17</v>
      </c>
      <c r="DF23" s="22">
        <f t="shared" si="43"/>
        <v>0.3833333333333333</v>
      </c>
      <c r="DG23" s="49">
        <f t="shared" si="44"/>
        <v>104.29919797471821</v>
      </c>
      <c r="DH23" s="72"/>
      <c r="DI23" s="52"/>
      <c r="DJ23" s="88"/>
      <c r="DK23" s="72"/>
      <c r="DL23" s="72"/>
      <c r="DM23">
        <f t="shared" si="47"/>
        <v>-0.41642341436605079</v>
      </c>
      <c r="DN23">
        <f t="shared" si="48"/>
        <v>2.0182809688628356</v>
      </c>
      <c r="DP23" s="49">
        <v>104.59684507670391</v>
      </c>
      <c r="DQ23">
        <v>17</v>
      </c>
      <c r="DR23" s="22">
        <f t="shared" si="49"/>
        <v>0.36666666666666664</v>
      </c>
      <c r="DS23" s="49">
        <f t="shared" si="50"/>
        <v>70.895849696199534</v>
      </c>
      <c r="DT23" s="72">
        <f>AVERAGE(DR91:DR96)</f>
        <v>1.5416666666666667</v>
      </c>
      <c r="DU23" s="72">
        <f>(DS96-DS91)/(DR96-DR91)</f>
        <v>123.51357359311089</v>
      </c>
      <c r="DV23" s="88">
        <f t="shared" si="110"/>
        <v>61.567155792346668</v>
      </c>
      <c r="DW23" s="72">
        <f t="shared" si="51"/>
        <v>1.625</v>
      </c>
      <c r="DX23" s="72">
        <f t="shared" si="52"/>
        <v>-3.1059545829963637</v>
      </c>
      <c r="DY23">
        <f t="shared" si="111"/>
        <v>-0.43572856956143741</v>
      </c>
      <c r="DZ23">
        <f t="shared" si="112"/>
        <v>1.8506208119560379</v>
      </c>
      <c r="EB23">
        <v>157.25775020646836</v>
      </c>
      <c r="EC23">
        <v>17</v>
      </c>
      <c r="ED23" s="22">
        <f t="shared" si="53"/>
        <v>0.4</v>
      </c>
      <c r="EE23" s="49">
        <f t="shared" si="54"/>
        <v>88.834992833070046</v>
      </c>
      <c r="EF23" s="72">
        <f>AVERAGE(ED91:ED96)</f>
        <v>1.5750000000000002</v>
      </c>
      <c r="EG23" s="72">
        <f>(EE96-EE91)/(ED96-ED91)</f>
        <v>139.51635558995531</v>
      </c>
      <c r="EH23" s="88">
        <f t="shared" si="113"/>
        <v>69.543977639930503</v>
      </c>
      <c r="EI23" s="72"/>
      <c r="EJ23" s="72"/>
      <c r="EK23">
        <f t="shared" si="114"/>
        <v>-0.3979400086720376</v>
      </c>
      <c r="EL23">
        <f t="shared" si="115"/>
        <v>1.9485840716430785</v>
      </c>
      <c r="EN23">
        <v>158.67734557900823</v>
      </c>
      <c r="EO23">
        <v>17</v>
      </c>
      <c r="EP23" s="22">
        <f t="shared" si="57"/>
        <v>0.3833333333333333</v>
      </c>
      <c r="EQ23" s="49">
        <f t="shared" si="58"/>
        <v>86.003226558717969</v>
      </c>
      <c r="ER23" s="72">
        <f>AVERAGE(EP91:EP96)</f>
        <v>1.4583333333333333</v>
      </c>
      <c r="ES23" s="72">
        <f>(EQ96-EQ91)/(EP96-EP91)</f>
        <v>141.59566827620199</v>
      </c>
      <c r="ET23" s="88">
        <f t="shared" si="116"/>
        <v>70.580441603938851</v>
      </c>
      <c r="EU23" s="72"/>
      <c r="EV23" s="72"/>
      <c r="EW23">
        <f t="shared" si="117"/>
        <v>-0.41642341436605079</v>
      </c>
      <c r="EX23">
        <f t="shared" si="118"/>
        <v>1.9345147448524138</v>
      </c>
      <c r="EZ23" s="49">
        <v>157.00318468107582</v>
      </c>
      <c r="FA23">
        <v>17</v>
      </c>
      <c r="FB23" s="22">
        <f t="shared" si="61"/>
        <v>0.4</v>
      </c>
      <c r="FC23" s="49">
        <f t="shared" si="62"/>
        <v>80.595856429475035</v>
      </c>
      <c r="FD23" s="22"/>
      <c r="FE23" s="22"/>
      <c r="FF23" s="22"/>
      <c r="FG23" s="22"/>
      <c r="FH23" s="72"/>
      <c r="FI23">
        <f t="shared" si="65"/>
        <v>-0.3979400086720376</v>
      </c>
      <c r="FJ23">
        <f t="shared" si="66"/>
        <v>1.9063127145585395</v>
      </c>
      <c r="FW23">
        <v>473.73753281748748</v>
      </c>
      <c r="FX23">
        <v>68</v>
      </c>
      <c r="FY23" s="22">
        <f t="shared" si="74"/>
        <v>1.2</v>
      </c>
      <c r="FZ23" s="49">
        <f t="shared" si="75"/>
        <v>190.29620497044087</v>
      </c>
      <c r="GA23" s="52">
        <f t="shared" si="76"/>
        <v>63.372477884358261</v>
      </c>
      <c r="GB23" s="52">
        <f t="shared" si="77"/>
        <v>13.820504690965233</v>
      </c>
      <c r="GC23" s="88">
        <f t="shared" si="121"/>
        <v>31.588942861507071</v>
      </c>
      <c r="GD23">
        <f t="shared" si="78"/>
        <v>7.9181246047624818E-2</v>
      </c>
      <c r="GE23">
        <f t="shared" si="79"/>
        <v>2.279430127347291</v>
      </c>
      <c r="GG23">
        <v>766.18861907496387</v>
      </c>
      <c r="GH23">
        <v>68</v>
      </c>
      <c r="GI23" s="22">
        <f t="shared" si="80"/>
        <v>1.2</v>
      </c>
      <c r="GJ23" s="49">
        <f t="shared" si="81"/>
        <v>197.13582371882967</v>
      </c>
      <c r="GK23" s="52">
        <f t="shared" si="82"/>
        <v>88.601031259927382</v>
      </c>
      <c r="GL23" s="52">
        <f t="shared" si="83"/>
        <v>19.695100518487866</v>
      </c>
      <c r="GM23" s="88">
        <f t="shared" si="122"/>
        <v>50.555716168715612</v>
      </c>
      <c r="GN23">
        <f t="shared" si="84"/>
        <v>7.9181246047624818E-2</v>
      </c>
      <c r="GO23">
        <f t="shared" si="85"/>
        <v>2.2947655518781835</v>
      </c>
      <c r="GQ23">
        <v>770.02743457619738</v>
      </c>
      <c r="GR23">
        <v>68</v>
      </c>
      <c r="GS23" s="22">
        <f t="shared" si="86"/>
        <v>1.2</v>
      </c>
      <c r="GT23" s="49">
        <f t="shared" si="87"/>
        <v>198.84565111680968</v>
      </c>
      <c r="GU23" s="52">
        <f t="shared" si="88"/>
        <v>99.776345684117615</v>
      </c>
      <c r="GV23" s="52"/>
      <c r="GW23" s="88">
        <f t="shared" si="123"/>
        <v>62.662155427353838</v>
      </c>
      <c r="GX23">
        <f t="shared" si="90"/>
        <v>7.9181246047624818E-2</v>
      </c>
      <c r="GY23">
        <f t="shared" si="91"/>
        <v>2.2985160971242351</v>
      </c>
      <c r="HA23">
        <v>882.54093389485342</v>
      </c>
      <c r="HB23">
        <v>68</v>
      </c>
      <c r="HC23" s="22">
        <f t="shared" si="92"/>
        <v>1.2</v>
      </c>
      <c r="HD23" s="49">
        <f t="shared" si="93"/>
        <v>202.28672219533541</v>
      </c>
      <c r="HE23" s="52">
        <f t="shared" si="94"/>
        <v>98.160517960153044</v>
      </c>
      <c r="HF23" s="52"/>
      <c r="HG23" s="88">
        <f t="shared" si="124"/>
        <v>70.568626282418975</v>
      </c>
      <c r="HH23">
        <f t="shared" si="125"/>
        <v>7.9181246047624818E-2</v>
      </c>
      <c r="HI23">
        <f t="shared" si="126"/>
        <v>2.3059673772515508</v>
      </c>
      <c r="HO23"/>
      <c r="HP23"/>
      <c r="HQ23"/>
    </row>
    <row r="24" spans="1:225" x14ac:dyDescent="0.25">
      <c r="F24" s="76">
        <v>17</v>
      </c>
      <c r="G24" s="76">
        <v>1.149</v>
      </c>
      <c r="H24" s="76">
        <v>283.31879176404539</v>
      </c>
      <c r="I24" s="76">
        <v>982.06862964014203</v>
      </c>
      <c r="J24" s="76">
        <v>6.2563564861887011</v>
      </c>
      <c r="L24" s="49">
        <v>58.077534382926416</v>
      </c>
      <c r="M24" s="49">
        <v>18</v>
      </c>
      <c r="N24" s="22">
        <f t="shared" si="96"/>
        <v>0.4</v>
      </c>
      <c r="O24" s="49">
        <f t="shared" si="0"/>
        <v>266.11606180421137</v>
      </c>
      <c r="P24" s="72">
        <f>AVERAGE(N96:N101)</f>
        <v>1.6416666666666666</v>
      </c>
      <c r="Q24" s="72">
        <f>(O101-O96)/(N101-N96)</f>
        <v>39.752794381502589</v>
      </c>
      <c r="R24" s="88">
        <f t="shared" si="97"/>
        <v>19.815364527705668</v>
      </c>
      <c r="S24" s="72">
        <f t="shared" si="1"/>
        <v>1.7250000000000003</v>
      </c>
      <c r="T24" s="72">
        <f t="shared" si="2"/>
        <v>11.996968352967082</v>
      </c>
      <c r="U24">
        <f t="shared" si="98"/>
        <v>-0.3979400086720376</v>
      </c>
      <c r="V24">
        <f t="shared" si="99"/>
        <v>2.4250710877886101</v>
      </c>
      <c r="W24" s="61"/>
      <c r="X24" s="49">
        <v>67.119296778199342</v>
      </c>
      <c r="Y24" s="49">
        <v>18</v>
      </c>
      <c r="Z24" s="22">
        <f t="shared" si="3"/>
        <v>0.41666666666666663</v>
      </c>
      <c r="AA24" s="49">
        <f t="shared" si="4"/>
        <v>290.90847188209432</v>
      </c>
      <c r="AB24" s="72">
        <f>AVERAGE(Z96:Z101)</f>
        <v>1.6583333333333332</v>
      </c>
      <c r="AC24" s="72">
        <f>(AA101-AA96)/(Z101-Z96)</f>
        <v>61.176033028024051</v>
      </c>
      <c r="AD24" s="88">
        <f t="shared" si="100"/>
        <v>34.907022165684111</v>
      </c>
      <c r="AE24" s="72">
        <f t="shared" si="5"/>
        <v>1.7416666666666669</v>
      </c>
      <c r="AF24" s="72">
        <f t="shared" si="6"/>
        <v>915.12979546477891</v>
      </c>
      <c r="AG24">
        <f t="shared" si="7"/>
        <v>-0.38021124171160608</v>
      </c>
      <c r="AH24">
        <f t="shared" si="8"/>
        <v>2.4637563690231676</v>
      </c>
      <c r="AI24" s="61"/>
      <c r="AJ24" s="49">
        <v>59.019064716411762</v>
      </c>
      <c r="AK24" s="49">
        <v>18</v>
      </c>
      <c r="AL24" s="22">
        <f t="shared" si="9"/>
        <v>0.58333333333333326</v>
      </c>
      <c r="AM24" s="49">
        <f t="shared" si="10"/>
        <v>288.17872792317019</v>
      </c>
      <c r="AN24" s="72">
        <f>AVERAGE(AL96:AL101)</f>
        <v>1.825</v>
      </c>
      <c r="AO24" s="72">
        <f>(AM101-AM96)/(AL101-AL96)</f>
        <v>39.025847334832562</v>
      </c>
      <c r="AP24" s="88">
        <f t="shared" si="101"/>
        <v>24.509253116179483</v>
      </c>
      <c r="AQ24" s="72"/>
      <c r="AR24" s="72"/>
      <c r="AS24">
        <f t="shared" si="13"/>
        <v>-0.23408320603336805</v>
      </c>
      <c r="AT24">
        <f t="shared" si="14"/>
        <v>2.4596619199667136</v>
      </c>
      <c r="AV24" s="49">
        <v>147.56862810231721</v>
      </c>
      <c r="AW24" s="49">
        <v>18</v>
      </c>
      <c r="AX24" s="22">
        <f t="shared" si="15"/>
        <v>0.44999999999999996</v>
      </c>
      <c r="AY24" s="49">
        <f t="shared" si="16"/>
        <v>63.816416001562033</v>
      </c>
      <c r="AZ24" s="72">
        <f>AVERAGE(AX96:AX101)</f>
        <v>1.6916666666666664</v>
      </c>
      <c r="BA24" s="72">
        <f>(AY101-AY96)/(AX101-AX96)</f>
        <v>64.956353356411967</v>
      </c>
      <c r="BB24" s="88">
        <f t="shared" si="102"/>
        <v>32.378448865639449</v>
      </c>
      <c r="BC24" s="72">
        <f t="shared" si="17"/>
        <v>1.7749999999999997</v>
      </c>
      <c r="BD24" s="72">
        <f t="shared" si="18"/>
        <v>-1.1594858630739944</v>
      </c>
      <c r="BE24">
        <f t="shared" si="19"/>
        <v>-0.34678748622465638</v>
      </c>
      <c r="BF24">
        <f t="shared" si="20"/>
        <v>1.8049324100979869</v>
      </c>
      <c r="BG24" s="61"/>
      <c r="BH24" s="49">
        <v>129.24782396620841</v>
      </c>
      <c r="BI24" s="49">
        <v>18</v>
      </c>
      <c r="BJ24" s="22">
        <f t="shared" si="21"/>
        <v>0.44999999999999996</v>
      </c>
      <c r="BK24" s="49">
        <f t="shared" si="22"/>
        <v>69.018204278048017</v>
      </c>
      <c r="BL24" s="72">
        <f>AVERAGE(BJ96:BJ101)</f>
        <v>1.6916666666666664</v>
      </c>
      <c r="BM24" s="72">
        <f>(BK101-BK96)/(BJ101-BJ96)</f>
        <v>64.462152046223366</v>
      </c>
      <c r="BN24" s="88">
        <f t="shared" si="103"/>
        <v>36.782080480675091</v>
      </c>
      <c r="BO24" s="72">
        <f t="shared" si="23"/>
        <v>1.7749999999999997</v>
      </c>
      <c r="BP24" s="72">
        <f t="shared" si="24"/>
        <v>-1.1636293798387649</v>
      </c>
      <c r="BQ24">
        <f t="shared" si="25"/>
        <v>-0.34678748622465638</v>
      </c>
      <c r="BR24">
        <f t="shared" si="26"/>
        <v>1.8389636555889064</v>
      </c>
      <c r="BT24" s="49">
        <v>182.5171224844398</v>
      </c>
      <c r="BU24" s="49">
        <v>18</v>
      </c>
      <c r="BV24" s="22">
        <f t="shared" si="27"/>
        <v>0.51666666666666661</v>
      </c>
      <c r="BW24" s="49">
        <f t="shared" si="28"/>
        <v>74.851218062478964</v>
      </c>
      <c r="BX24"/>
      <c r="BY24"/>
      <c r="BZ24"/>
      <c r="CA24"/>
      <c r="CB24" s="72"/>
      <c r="CC24">
        <f t="shared" si="105"/>
        <v>-0.28678955654937099</v>
      </c>
      <c r="CD24">
        <f t="shared" si="106"/>
        <v>1.8741988720606206</v>
      </c>
      <c r="CF24" s="49">
        <v>145.14561653732434</v>
      </c>
      <c r="CG24" s="49">
        <v>18</v>
      </c>
      <c r="CH24" s="22">
        <f t="shared" si="31"/>
        <v>0.4</v>
      </c>
      <c r="CI24" s="49">
        <f t="shared" si="32"/>
        <v>101.6610600796861</v>
      </c>
      <c r="CJ24"/>
      <c r="CK24"/>
      <c r="CL24"/>
      <c r="CM24"/>
      <c r="CN24" s="72"/>
      <c r="CO24">
        <f t="shared" si="35"/>
        <v>-0.3979400086720376</v>
      </c>
      <c r="CP24">
        <f t="shared" si="36"/>
        <v>2.0071546340343778</v>
      </c>
      <c r="CR24" s="49">
        <v>190.59446476747431</v>
      </c>
      <c r="CS24" s="49">
        <v>18</v>
      </c>
      <c r="CT24" s="22">
        <f t="shared" si="37"/>
        <v>0.4</v>
      </c>
      <c r="CU24" s="49">
        <f t="shared" si="38"/>
        <v>104.60067072011024</v>
      </c>
      <c r="CZ24" s="72"/>
      <c r="DA24">
        <f t="shared" si="41"/>
        <v>-0.3979400086720376</v>
      </c>
      <c r="DB24">
        <f t="shared" si="42"/>
        <v>2.0195344693219712</v>
      </c>
      <c r="DD24" s="49">
        <v>197.0913493789111</v>
      </c>
      <c r="DE24" s="49">
        <v>18</v>
      </c>
      <c r="DF24" s="22">
        <f t="shared" si="43"/>
        <v>0.4</v>
      </c>
      <c r="DG24" s="49">
        <f t="shared" si="44"/>
        <v>105.7231076150005</v>
      </c>
      <c r="DH24" s="72"/>
      <c r="DI24" s="52"/>
      <c r="DJ24" s="88"/>
      <c r="DK24" s="72"/>
      <c r="DL24" s="72"/>
      <c r="DM24">
        <f t="shared" si="47"/>
        <v>-0.3979400086720376</v>
      </c>
      <c r="DN24">
        <f t="shared" si="48"/>
        <v>2.0241699202581129</v>
      </c>
      <c r="DP24" s="49">
        <v>114.03946685248927</v>
      </c>
      <c r="DQ24">
        <v>18</v>
      </c>
      <c r="DR24" s="22">
        <f t="shared" si="49"/>
        <v>0.3833333333333333</v>
      </c>
      <c r="DS24" s="49">
        <f t="shared" si="50"/>
        <v>72.074115453098131</v>
      </c>
      <c r="DT24" s="72">
        <f>AVERAGE(DR96:DR101)</f>
        <v>1.625</v>
      </c>
      <c r="DU24" s="72">
        <f>(DS101-DS96)/(DR101-DR96)</f>
        <v>126.70160918083695</v>
      </c>
      <c r="DV24" s="88">
        <f t="shared" si="110"/>
        <v>63.15627897930645</v>
      </c>
      <c r="DW24" s="72">
        <f t="shared" si="51"/>
        <v>1.7083333333333333</v>
      </c>
      <c r="DX24" s="72">
        <f t="shared" si="52"/>
        <v>-18.738718089844035</v>
      </c>
      <c r="DY24">
        <f t="shared" si="111"/>
        <v>-0.41642341436605079</v>
      </c>
      <c r="DZ24">
        <f t="shared" si="112"/>
        <v>1.8577793211095583</v>
      </c>
      <c r="EB24">
        <v>172.76139615087627</v>
      </c>
      <c r="EC24">
        <v>18</v>
      </c>
      <c r="ED24" s="22">
        <f t="shared" si="53"/>
        <v>0.41666666666666663</v>
      </c>
      <c r="EE24" s="49">
        <f t="shared" si="54"/>
        <v>90.762372082489847</v>
      </c>
      <c r="EF24" s="72"/>
      <c r="EG24" s="72"/>
      <c r="EH24" s="88"/>
      <c r="EI24" s="72"/>
      <c r="EJ24" s="72"/>
      <c r="EK24">
        <f t="shared" si="114"/>
        <v>-0.38021124171160608</v>
      </c>
      <c r="EL24">
        <f t="shared" si="115"/>
        <v>1.9579058376852858</v>
      </c>
      <c r="EN24">
        <v>171.68648752886756</v>
      </c>
      <c r="EO24">
        <v>18</v>
      </c>
      <c r="EP24" s="22">
        <f t="shared" si="57"/>
        <v>0.4</v>
      </c>
      <c r="EQ24" s="49">
        <f t="shared" si="58"/>
        <v>87.624343838881884</v>
      </c>
      <c r="ER24" s="72">
        <f>AVERAGE(EP96:EP101)</f>
        <v>1.5416666666666667</v>
      </c>
      <c r="ES24" s="72">
        <f>(EQ101-EQ96)/(EP101-EP96)</f>
        <v>134.62011068660172</v>
      </c>
      <c r="ET24" s="88">
        <f t="shared" si="116"/>
        <v>67.103372417420218</v>
      </c>
      <c r="EU24" s="72"/>
      <c r="EV24" s="72"/>
      <c r="EW24">
        <f t="shared" si="117"/>
        <v>-0.3979400086720376</v>
      </c>
      <c r="EX24">
        <f t="shared" si="118"/>
        <v>1.9426247788409656</v>
      </c>
      <c r="EZ24" s="49">
        <v>166</v>
      </c>
      <c r="FA24">
        <v>18</v>
      </c>
      <c r="FB24" s="22">
        <f t="shared" si="61"/>
        <v>0.41666666666666663</v>
      </c>
      <c r="FC24" s="49">
        <f t="shared" si="62"/>
        <v>81.446290119499665</v>
      </c>
      <c r="FD24" s="22"/>
      <c r="FE24" s="22"/>
      <c r="FF24" s="22"/>
      <c r="FH24" s="72"/>
      <c r="FI24">
        <f t="shared" si="65"/>
        <v>-0.38021124171160608</v>
      </c>
      <c r="FJ24">
        <f t="shared" si="66"/>
        <v>1.9108713069708152</v>
      </c>
      <c r="FW24">
        <v>517.67605700862771</v>
      </c>
      <c r="FX24">
        <v>72</v>
      </c>
      <c r="FY24" s="22">
        <f t="shared" si="74"/>
        <v>1.2666666666666666</v>
      </c>
      <c r="FZ24" s="49">
        <f t="shared" si="75"/>
        <v>194.51626754009547</v>
      </c>
      <c r="GA24" s="52">
        <f t="shared" si="76"/>
        <v>64.514634315963818</v>
      </c>
      <c r="GB24" s="52">
        <f t="shared" si="77"/>
        <v>13.354914135391741</v>
      </c>
      <c r="GC24" s="88">
        <f t="shared" si="121"/>
        <v>32.158267518856412</v>
      </c>
      <c r="GD24">
        <f t="shared" si="78"/>
        <v>0.10266234189714769</v>
      </c>
      <c r="GE24">
        <f t="shared" si="79"/>
        <v>2.2889559275510214</v>
      </c>
      <c r="GG24">
        <v>832.69457185693238</v>
      </c>
      <c r="GH24">
        <v>72</v>
      </c>
      <c r="GI24" s="22">
        <f t="shared" si="80"/>
        <v>1.2666666666666666</v>
      </c>
      <c r="GJ24" s="49">
        <f t="shared" si="81"/>
        <v>202.9752672102222</v>
      </c>
      <c r="GK24" s="52">
        <f t="shared" si="82"/>
        <v>90.912492415621045</v>
      </c>
      <c r="GL24" s="52"/>
      <c r="GM24" s="88">
        <f t="shared" si="122"/>
        <v>51.874635062328004</v>
      </c>
      <c r="GN24">
        <f t="shared" si="84"/>
        <v>0.10266234189714769</v>
      </c>
      <c r="GO24">
        <f t="shared" si="85"/>
        <v>2.3074431218121427</v>
      </c>
      <c r="GQ24">
        <v>838.55962817202214</v>
      </c>
      <c r="GR24">
        <v>72</v>
      </c>
      <c r="GS24" s="22">
        <f t="shared" si="86"/>
        <v>1.2666666666666666</v>
      </c>
      <c r="GT24" s="49">
        <f t="shared" si="87"/>
        <v>205.54836410297554</v>
      </c>
      <c r="GU24" s="52">
        <f t="shared" si="88"/>
        <v>100.12057734313099</v>
      </c>
      <c r="GV24" s="52"/>
      <c r="GW24" s="88">
        <f t="shared" si="123"/>
        <v>62.878341914964857</v>
      </c>
      <c r="GX24">
        <f t="shared" si="90"/>
        <v>0.10266234189714769</v>
      </c>
      <c r="GY24">
        <f t="shared" si="91"/>
        <v>2.3129140247121951</v>
      </c>
      <c r="HA24">
        <v>959.0750752678332</v>
      </c>
      <c r="HB24">
        <v>72</v>
      </c>
      <c r="HC24" s="22">
        <f t="shared" si="92"/>
        <v>1.2666666666666666</v>
      </c>
      <c r="HD24" s="49">
        <f t="shared" si="93"/>
        <v>208.76867134149171</v>
      </c>
      <c r="HE24" s="52"/>
      <c r="HG24" s="88"/>
      <c r="HH24">
        <f t="shared" si="125"/>
        <v>0.10266234189714769</v>
      </c>
      <c r="HI24">
        <f t="shared" si="126"/>
        <v>2.3196653272596328</v>
      </c>
      <c r="HO24"/>
      <c r="HP24"/>
      <c r="HQ24"/>
    </row>
    <row r="25" spans="1:225" x14ac:dyDescent="0.25">
      <c r="F25" s="76">
        <v>9</v>
      </c>
      <c r="G25" s="76">
        <v>7.7019999999999964</v>
      </c>
      <c r="H25" s="76">
        <v>49.708516565394042</v>
      </c>
      <c r="I25" s="76">
        <v>116.11141165178174</v>
      </c>
      <c r="J25" s="76">
        <v>0.80277541737068703</v>
      </c>
      <c r="L25" s="49">
        <v>62.507999488065522</v>
      </c>
      <c r="M25" s="49">
        <v>19</v>
      </c>
      <c r="N25" s="22">
        <f t="shared" si="96"/>
        <v>0.41666666666666663</v>
      </c>
      <c r="O25" s="49">
        <f t="shared" si="0"/>
        <v>266.48309561293803</v>
      </c>
      <c r="P25" s="72">
        <f>AVERAGE(N101:N106)</f>
        <v>1.7250000000000003</v>
      </c>
      <c r="Q25" s="72">
        <f>(O106-O101)/(N106-N101)</f>
        <v>43.747812357407305</v>
      </c>
      <c r="R25" s="88">
        <f t="shared" si="97"/>
        <v>21.80673994467822</v>
      </c>
      <c r="S25" s="72">
        <f t="shared" si="1"/>
        <v>1.8083333333333333</v>
      </c>
      <c r="T25" s="72"/>
      <c r="U25">
        <f t="shared" si="98"/>
        <v>-0.38021124171160608</v>
      </c>
      <c r="V25">
        <f t="shared" si="99"/>
        <v>2.4256696647139235</v>
      </c>
      <c r="W25" s="61"/>
      <c r="X25" s="49">
        <v>73.083855946440039</v>
      </c>
      <c r="Y25" s="49">
        <v>19</v>
      </c>
      <c r="Z25" s="22">
        <f t="shared" si="3"/>
        <v>0.43333333333333335</v>
      </c>
      <c r="AA25" s="49">
        <f t="shared" si="4"/>
        <v>291.46637658401562</v>
      </c>
      <c r="AB25" s="72">
        <f>AVERAGE(Z101:Z106)</f>
        <v>1.7416666666666669</v>
      </c>
      <c r="AC25" s="72">
        <f>(AA106-AA101)/(Z106-Z101)</f>
        <v>53.313843241629137</v>
      </c>
      <c r="AD25" s="88">
        <f t="shared" si="100"/>
        <v>30.420859536950367</v>
      </c>
      <c r="AG25">
        <f t="shared" si="7"/>
        <v>-0.36317790241282566</v>
      </c>
      <c r="AH25">
        <f t="shared" si="8"/>
        <v>2.4645884619895138</v>
      </c>
      <c r="AI25" s="61"/>
      <c r="AJ25" s="49">
        <v>64.017575711674681</v>
      </c>
      <c r="AK25" s="49">
        <v>19</v>
      </c>
      <c r="AL25" s="22">
        <f t="shared" si="9"/>
        <v>0.6</v>
      </c>
      <c r="AM25" s="49">
        <f t="shared" si="10"/>
        <v>288.59033126599491</v>
      </c>
      <c r="AN25" s="72">
        <f>AVERAGE(AL101:AL106)</f>
        <v>1.9083333333333332</v>
      </c>
      <c r="AO25" s="72">
        <f>(AM106-AM101)/(AL106-AL101)</f>
        <v>38.046588185199809</v>
      </c>
      <c r="AP25" s="88">
        <f t="shared" si="101"/>
        <v>23.894252750940474</v>
      </c>
      <c r="AQ25" s="72"/>
      <c r="AR25" s="72"/>
      <c r="AS25">
        <f t="shared" si="13"/>
        <v>-0.22184874961635639</v>
      </c>
      <c r="AT25">
        <f t="shared" si="14"/>
        <v>2.4602817766945297</v>
      </c>
      <c r="AV25" s="49">
        <v>159.05030650709227</v>
      </c>
      <c r="AW25" s="49">
        <v>19</v>
      </c>
      <c r="AX25" s="22">
        <f t="shared" si="15"/>
        <v>0.46666666666666667</v>
      </c>
      <c r="AY25" s="49">
        <f t="shared" si="16"/>
        <v>64.914090801253721</v>
      </c>
      <c r="AZ25" s="72">
        <f>AVERAGE(AX101:AX106)</f>
        <v>1.7749999999999997</v>
      </c>
      <c r="BA25" s="72">
        <f>(AY106-AY101)/(AX106-AX101)</f>
        <v>63.063361202099372</v>
      </c>
      <c r="BB25" s="88">
        <f t="shared" si="102"/>
        <v>31.434859108758236</v>
      </c>
      <c r="BC25" s="72">
        <f t="shared" si="17"/>
        <v>1.8583333333333334</v>
      </c>
      <c r="BD25" s="72">
        <f t="shared" si="18"/>
        <v>-14.362359818927978</v>
      </c>
      <c r="BE25">
        <f t="shared" si="19"/>
        <v>-0.33099321904142442</v>
      </c>
      <c r="BF25">
        <f t="shared" si="20"/>
        <v>1.8123389786647854</v>
      </c>
      <c r="BG25" s="61"/>
      <c r="BH25" s="49">
        <v>139.23002549737609</v>
      </c>
      <c r="BI25" s="49">
        <v>19</v>
      </c>
      <c r="BJ25" s="22">
        <f t="shared" si="21"/>
        <v>0.46666666666666667</v>
      </c>
      <c r="BK25" s="49">
        <f t="shared" si="22"/>
        <v>69.988009148461671</v>
      </c>
      <c r="BL25" s="72">
        <f>AVERAGE(BJ101:BJ106)</f>
        <v>1.7749999999999997</v>
      </c>
      <c r="BM25" s="72">
        <f>(BK106-BK101)/(BJ106-BJ101)</f>
        <v>61.249265232748833</v>
      </c>
      <c r="BN25" s="88">
        <f t="shared" si="103"/>
        <v>34.948808435029143</v>
      </c>
      <c r="BO25" s="72">
        <f t="shared" si="23"/>
        <v>1.8583333333333334</v>
      </c>
      <c r="BP25" s="72">
        <f t="shared" si="24"/>
        <v>4.8408202208994009</v>
      </c>
      <c r="BQ25">
        <f t="shared" si="25"/>
        <v>-0.33099321904142442</v>
      </c>
      <c r="BR25">
        <f t="shared" si="26"/>
        <v>1.8450236399181223</v>
      </c>
      <c r="BT25" s="49">
        <v>192.56492411651712</v>
      </c>
      <c r="BU25" s="49">
        <v>19</v>
      </c>
      <c r="BV25" s="22">
        <f t="shared" si="27"/>
        <v>0.53333333333333333</v>
      </c>
      <c r="BW25" s="49">
        <f t="shared" si="28"/>
        <v>75.806968241502773</v>
      </c>
      <c r="BX25"/>
      <c r="BY25"/>
      <c r="BZ25"/>
      <c r="CA25"/>
      <c r="CB25" s="72"/>
      <c r="CC25">
        <f t="shared" si="105"/>
        <v>-0.27300127206373764</v>
      </c>
      <c r="CD25">
        <f t="shared" si="106"/>
        <v>1.8797091281879947</v>
      </c>
      <c r="CF25" s="49">
        <v>156.63492586265681</v>
      </c>
      <c r="CG25" s="49">
        <v>19</v>
      </c>
      <c r="CH25" s="22">
        <f t="shared" si="31"/>
        <v>0.41666666666666663</v>
      </c>
      <c r="CI25" s="49">
        <f t="shared" si="32"/>
        <v>102.75632312309243</v>
      </c>
      <c r="CJ25"/>
      <c r="CK25"/>
      <c r="CL25"/>
      <c r="CM25"/>
      <c r="CN25" s="72"/>
      <c r="CO25">
        <f t="shared" si="35"/>
        <v>-0.38021124171160608</v>
      </c>
      <c r="CP25">
        <f t="shared" si="36"/>
        <v>2.0118085557352114</v>
      </c>
      <c r="CR25" s="49">
        <v>206.60227491487115</v>
      </c>
      <c r="CS25" s="49">
        <v>19</v>
      </c>
      <c r="CT25" s="22">
        <f t="shared" si="37"/>
        <v>0.41666666666666663</v>
      </c>
      <c r="CU25" s="49">
        <f t="shared" si="38"/>
        <v>105.99751279230892</v>
      </c>
      <c r="CZ25" s="72"/>
      <c r="DA25">
        <f t="shared" si="41"/>
        <v>-0.38021124171160608</v>
      </c>
      <c r="DB25">
        <f t="shared" si="42"/>
        <v>2.0252956747624253</v>
      </c>
      <c r="DD25" s="49">
        <v>211.08529081866411</v>
      </c>
      <c r="DE25" s="49">
        <v>19</v>
      </c>
      <c r="DF25" s="22">
        <f t="shared" si="43"/>
        <v>0.41666666666666663</v>
      </c>
      <c r="DG25" s="49">
        <f t="shared" si="44"/>
        <v>106.96911789367141</v>
      </c>
      <c r="DH25" s="72"/>
      <c r="DI25" s="52"/>
      <c r="DJ25" s="88"/>
      <c r="DK25" s="72"/>
      <c r="DL25" s="72"/>
      <c r="DM25">
        <f t="shared" si="47"/>
        <v>-0.38021124171160608</v>
      </c>
      <c r="DN25">
        <f t="shared" si="48"/>
        <v>2.0292584144683752</v>
      </c>
      <c r="DP25" s="49">
        <v>121.03718436910205</v>
      </c>
      <c r="DQ25">
        <v>19</v>
      </c>
      <c r="DR25" s="22">
        <f t="shared" si="49"/>
        <v>0.39999999999999997</v>
      </c>
      <c r="DS25" s="49">
        <f t="shared" si="50"/>
        <v>72.947302066101969</v>
      </c>
      <c r="DT25" s="72">
        <f>AVERAGE(DR101:DR106)</f>
        <v>1.7083333333333333</v>
      </c>
      <c r="DU25" s="72">
        <f>(DS106-DS101)/(DR106-DR101)</f>
        <v>122.99591449594483</v>
      </c>
      <c r="DV25" s="88">
        <f t="shared" si="110"/>
        <v>61.309121008351674</v>
      </c>
      <c r="DW25" s="72"/>
      <c r="DX25" s="72"/>
      <c r="DY25">
        <f t="shared" si="111"/>
        <v>-0.39794000867203766</v>
      </c>
      <c r="DZ25">
        <f t="shared" si="112"/>
        <v>1.8630092342764666</v>
      </c>
      <c r="EB25">
        <v>188.26576959181932</v>
      </c>
      <c r="EC25">
        <v>19</v>
      </c>
      <c r="ED25" s="22">
        <f t="shared" si="53"/>
        <v>0.43333333333333335</v>
      </c>
      <c r="EE25" s="49">
        <f t="shared" si="54"/>
        <v>92.689841772682797</v>
      </c>
      <c r="EF25" s="72"/>
      <c r="EG25" s="72"/>
      <c r="EH25" s="88"/>
      <c r="EJ25" s="72"/>
      <c r="EK25">
        <f t="shared" si="114"/>
        <v>-0.36317790241282566</v>
      </c>
      <c r="EL25">
        <f t="shared" si="115"/>
        <v>1.9670321407916789</v>
      </c>
      <c r="EN25">
        <v>184.69569567263878</v>
      </c>
      <c r="EO25">
        <v>19</v>
      </c>
      <c r="EP25" s="22">
        <f t="shared" si="57"/>
        <v>0.41666666666666663</v>
      </c>
      <c r="EQ25" s="49">
        <f t="shared" si="58"/>
        <v>89.245469367713909</v>
      </c>
      <c r="ER25" s="72"/>
      <c r="ES25" s="72"/>
      <c r="ET25" s="88"/>
      <c r="EV25" s="72"/>
      <c r="EW25">
        <f t="shared" si="117"/>
        <v>-0.38021124171160608</v>
      </c>
      <c r="EX25">
        <f t="shared" si="118"/>
        <v>1.9505861779658014</v>
      </c>
      <c r="EZ25" s="49">
        <v>179.00279327429502</v>
      </c>
      <c r="FA25">
        <v>19</v>
      </c>
      <c r="FB25" s="22">
        <f t="shared" si="61"/>
        <v>0.43333333333333335</v>
      </c>
      <c r="FC25" s="49">
        <f t="shared" si="62"/>
        <v>82.675393204635398</v>
      </c>
      <c r="FH25" s="72"/>
      <c r="FI25">
        <f t="shared" si="65"/>
        <v>-0.36317790241282566</v>
      </c>
      <c r="FJ25">
        <f t="shared" si="66"/>
        <v>1.9173762690976526</v>
      </c>
      <c r="FW25">
        <v>561.71389514591851</v>
      </c>
      <c r="FX25">
        <v>76</v>
      </c>
      <c r="FY25" s="22">
        <f t="shared" si="74"/>
        <v>1.3333333333333333</v>
      </c>
      <c r="FZ25" s="49">
        <f t="shared" si="75"/>
        <v>198.7458686883553</v>
      </c>
      <c r="GA25" s="52">
        <f t="shared" si="76"/>
        <v>65.215211843153625</v>
      </c>
      <c r="GB25" s="52">
        <f t="shared" si="77"/>
        <v>21.676927035088415</v>
      </c>
      <c r="GC25" s="88">
        <f t="shared" si="121"/>
        <v>32.507480682287358</v>
      </c>
      <c r="GD25">
        <f t="shared" si="78"/>
        <v>0.12493873660829993</v>
      </c>
      <c r="GE25">
        <f t="shared" si="79"/>
        <v>2.2982981097838628</v>
      </c>
      <c r="GG25">
        <v>900.7333123627659</v>
      </c>
      <c r="GH25">
        <v>76</v>
      </c>
      <c r="GI25" s="22">
        <f t="shared" si="80"/>
        <v>1.3333333333333333</v>
      </c>
      <c r="GJ25" s="49">
        <f t="shared" si="81"/>
        <v>208.94929455348665</v>
      </c>
      <c r="GK25" s="52">
        <f t="shared" si="82"/>
        <v>91.22704466239243</v>
      </c>
      <c r="GL25" s="52"/>
      <c r="GM25" s="88">
        <f t="shared" si="122"/>
        <v>52.054118459776873</v>
      </c>
      <c r="GN25">
        <f t="shared" si="84"/>
        <v>0.12493873660829993</v>
      </c>
      <c r="GO25">
        <f t="shared" si="85"/>
        <v>2.3200409092339149</v>
      </c>
      <c r="GQ25">
        <v>906.04980547429068</v>
      </c>
      <c r="GR25">
        <v>76</v>
      </c>
      <c r="GS25" s="22">
        <f t="shared" si="86"/>
        <v>1.3333333333333333</v>
      </c>
      <c r="GT25" s="49">
        <f t="shared" si="87"/>
        <v>212.14916387469202</v>
      </c>
      <c r="GU25" s="52"/>
      <c r="GW25" s="88"/>
      <c r="GX25">
        <f t="shared" si="90"/>
        <v>0.12493873660829993</v>
      </c>
      <c r="GY25">
        <f t="shared" si="91"/>
        <v>2.3266413244584063</v>
      </c>
      <c r="HA25">
        <v>1037.0753347756372</v>
      </c>
      <c r="HB25">
        <v>76</v>
      </c>
      <c r="HC25" s="22">
        <f t="shared" si="92"/>
        <v>1.3333333333333333</v>
      </c>
      <c r="HD25" s="49">
        <f t="shared" si="93"/>
        <v>215.37479125668915</v>
      </c>
      <c r="HG25" s="88"/>
      <c r="HH25">
        <f t="shared" si="125"/>
        <v>0.12493873660829993</v>
      </c>
      <c r="HI25">
        <f t="shared" si="126"/>
        <v>2.3331948695339166</v>
      </c>
      <c r="HO25"/>
      <c r="HP25"/>
      <c r="HQ25"/>
    </row>
    <row r="26" spans="1:225" x14ac:dyDescent="0.25">
      <c r="F26" s="76">
        <v>9</v>
      </c>
      <c r="G26" s="76">
        <v>7.5960000000000232</v>
      </c>
      <c r="H26" s="76">
        <v>56.461338061569982</v>
      </c>
      <c r="I26" s="76">
        <v>134.77472802529923</v>
      </c>
      <c r="J26" s="76">
        <v>0.98621038029080488</v>
      </c>
      <c r="L26" s="49">
        <v>66.017043253996164</v>
      </c>
      <c r="M26" s="49">
        <v>20</v>
      </c>
      <c r="N26" s="22">
        <f t="shared" si="96"/>
        <v>0.43333333333333335</v>
      </c>
      <c r="O26" s="49">
        <f t="shared" si="0"/>
        <v>266.77379594977265</v>
      </c>
      <c r="P26" s="72">
        <f>AVERAGE(N106:N111)</f>
        <v>1.8083333333333333</v>
      </c>
      <c r="Q26" s="72">
        <f>(O111-O106)/(N111-N106)</f>
        <v>41.752289106997104</v>
      </c>
      <c r="R26" s="88">
        <f t="shared" si="97"/>
        <v>20.812042056250291</v>
      </c>
      <c r="T26" s="72"/>
      <c r="U26">
        <f t="shared" si="98"/>
        <v>-0.36317790241282566</v>
      </c>
      <c r="V26">
        <f t="shared" si="99"/>
        <v>2.4261431684479717</v>
      </c>
      <c r="W26" s="61"/>
      <c r="X26" s="49">
        <v>78.57798673928977</v>
      </c>
      <c r="Y26" s="49">
        <v>20</v>
      </c>
      <c r="Z26" s="22">
        <f t="shared" si="3"/>
        <v>0.44999999999999996</v>
      </c>
      <c r="AA26" s="49">
        <f t="shared" si="4"/>
        <v>291.98027900594525</v>
      </c>
      <c r="AB26" s="72">
        <f>AVERAGE(Z106:Z111)</f>
        <v>1.8083333333333333</v>
      </c>
      <c r="AC26" s="72">
        <f>(AA111-AA106)/(Z111-Z106)</f>
        <v>198.44550234774101</v>
      </c>
      <c r="AD26" s="88">
        <f t="shared" si="100"/>
        <v>113.23293136643345</v>
      </c>
      <c r="AF26" s="72"/>
      <c r="AG26">
        <f t="shared" si="7"/>
        <v>-0.34678748622465638</v>
      </c>
      <c r="AH26">
        <f t="shared" si="8"/>
        <v>2.4653535192287981</v>
      </c>
      <c r="AI26" s="61"/>
      <c r="AJ26" s="49">
        <v>68.007352543677214</v>
      </c>
      <c r="AK26" s="49">
        <v>20</v>
      </c>
      <c r="AL26" s="22">
        <f t="shared" si="9"/>
        <v>0.6166666666666667</v>
      </c>
      <c r="AM26" s="49">
        <f t="shared" si="10"/>
        <v>288.91887020143645</v>
      </c>
      <c r="AN26" s="72"/>
      <c r="AO26" s="72"/>
      <c r="AP26" s="88"/>
      <c r="AQ26" s="72"/>
      <c r="AR26" s="72"/>
      <c r="AS26">
        <f t="shared" si="13"/>
        <v>-0.20994952631664862</v>
      </c>
      <c r="AT26">
        <f t="shared" si="14"/>
        <v>2.46077590791108</v>
      </c>
      <c r="AV26" s="49">
        <v>169.04733065032408</v>
      </c>
      <c r="AW26" s="49">
        <v>20</v>
      </c>
      <c r="AX26" s="22">
        <f t="shared" si="15"/>
        <v>0.48333333333333328</v>
      </c>
      <c r="AY26" s="49">
        <f t="shared" si="16"/>
        <v>65.86982924706939</v>
      </c>
      <c r="AZ26" s="72">
        <f>AVERAGE(AX106:AX111)</f>
        <v>1.8583333333333334</v>
      </c>
      <c r="BA26" s="72">
        <f>(AY111-AY106)/(AX111-AX106)</f>
        <v>64.763105712566301</v>
      </c>
      <c r="BB26" s="88">
        <f t="shared" si="102"/>
        <v>32.282121737785921</v>
      </c>
      <c r="BC26" s="72">
        <f t="shared" si="17"/>
        <v>1.9416666666666664</v>
      </c>
      <c r="BD26" s="72">
        <f t="shared" si="18"/>
        <v>126.64542941961244</v>
      </c>
      <c r="BE26">
        <f t="shared" si="19"/>
        <v>-0.31575325248468761</v>
      </c>
      <c r="BF26">
        <f t="shared" si="20"/>
        <v>1.818686537630801</v>
      </c>
      <c r="BG26" s="61"/>
      <c r="BH26" s="49">
        <v>146.21901381147393</v>
      </c>
      <c r="BI26" s="49">
        <v>20</v>
      </c>
      <c r="BJ26" s="22">
        <f t="shared" si="21"/>
        <v>0.48333333333333328</v>
      </c>
      <c r="BK26" s="49">
        <f t="shared" si="22"/>
        <v>70.667013162266954</v>
      </c>
      <c r="BL26" s="72">
        <f>AVERAGE(BJ106:BJ111)</f>
        <v>1.8583333333333334</v>
      </c>
      <c r="BM26" s="72">
        <f>(BK111-BK106)/(BJ111-BJ106)</f>
        <v>64.268213816250238</v>
      </c>
      <c r="BN26" s="88">
        <f t="shared" si="103"/>
        <v>36.671419397284076</v>
      </c>
      <c r="BP26" s="72"/>
      <c r="BQ26">
        <f t="shared" si="25"/>
        <v>-0.31575325248468761</v>
      </c>
      <c r="BR26">
        <f t="shared" si="26"/>
        <v>1.8492167356537816</v>
      </c>
      <c r="BT26" s="49">
        <v>203.53930824290427</v>
      </c>
      <c r="BU26" s="49">
        <v>20</v>
      </c>
      <c r="BV26" s="22">
        <f t="shared" si="27"/>
        <v>0.55000000000000004</v>
      </c>
      <c r="BW26" s="49">
        <f t="shared" si="28"/>
        <v>76.850855250576032</v>
      </c>
      <c r="BX26"/>
      <c r="BY26"/>
      <c r="BZ26"/>
      <c r="CA26"/>
      <c r="CB26" s="72"/>
      <c r="CC26">
        <f t="shared" si="105"/>
        <v>-0.25963731050575611</v>
      </c>
      <c r="CD26">
        <f t="shared" si="106"/>
        <v>1.8856487049982757</v>
      </c>
      <c r="CF26" s="49">
        <v>167.6260719577954</v>
      </c>
      <c r="CG26" s="49">
        <v>20</v>
      </c>
      <c r="CH26" s="22">
        <f t="shared" si="31"/>
        <v>0.43333333333333335</v>
      </c>
      <c r="CI26" s="49">
        <f t="shared" si="32"/>
        <v>103.80409682138972</v>
      </c>
      <c r="CJ26"/>
      <c r="CK26"/>
      <c r="CL26"/>
      <c r="CN26" s="72"/>
      <c r="CO26">
        <f t="shared" si="35"/>
        <v>-0.36317790241282566</v>
      </c>
      <c r="CP26">
        <f t="shared" si="36"/>
        <v>2.0162144940886644</v>
      </c>
      <c r="CR26" s="49">
        <v>221.16340113138068</v>
      </c>
      <c r="CS26" s="49">
        <v>20</v>
      </c>
      <c r="CT26" s="22">
        <f t="shared" si="37"/>
        <v>0.43333333333333335</v>
      </c>
      <c r="CU26" s="49">
        <f t="shared" si="38"/>
        <v>107.2681171742033</v>
      </c>
      <c r="CZ26" s="72"/>
      <c r="DA26">
        <f t="shared" si="41"/>
        <v>-0.36317790241282566</v>
      </c>
      <c r="DB26">
        <f t="shared" si="42"/>
        <v>2.0304706577266294</v>
      </c>
      <c r="DD26" s="49">
        <v>227.14092541856036</v>
      </c>
      <c r="DE26" s="49">
        <v>20</v>
      </c>
      <c r="DF26" s="22">
        <f t="shared" si="43"/>
        <v>0.43333333333333335</v>
      </c>
      <c r="DG26" s="49">
        <f t="shared" si="44"/>
        <v>108.39869981869111</v>
      </c>
      <c r="DH26" s="72"/>
      <c r="DI26" s="52"/>
      <c r="DJ26" s="88"/>
      <c r="DK26" s="72"/>
      <c r="DL26" s="72"/>
      <c r="DM26">
        <f t="shared" si="47"/>
        <v>-0.36317790241282566</v>
      </c>
      <c r="DN26">
        <f t="shared" si="48"/>
        <v>2.0350240731160736</v>
      </c>
      <c r="DP26" s="49">
        <v>130.06152390311286</v>
      </c>
      <c r="DQ26">
        <v>20</v>
      </c>
      <c r="DR26" s="22">
        <f t="shared" si="49"/>
        <v>0.41666666666666663</v>
      </c>
      <c r="DS26" s="49">
        <f t="shared" si="50"/>
        <v>74.07337388217519</v>
      </c>
      <c r="DT26" s="72">
        <f>AVERAGE(DR106:DR111)</f>
        <v>1.7916666666666667</v>
      </c>
      <c r="DU26" s="72">
        <f>(DS111-DS106)/(DR111-DR106)</f>
        <v>123.57848949919628</v>
      </c>
      <c r="DV26" s="88">
        <f t="shared" si="110"/>
        <v>61.599514079675693</v>
      </c>
      <c r="DW26" s="72"/>
      <c r="DX26" s="72"/>
      <c r="DY26">
        <f t="shared" si="111"/>
        <v>-0.38021124171160608</v>
      </c>
      <c r="DZ26">
        <f t="shared" si="112"/>
        <v>1.8696621262776389</v>
      </c>
      <c r="EB26">
        <v>202.32708666908641</v>
      </c>
      <c r="EC26">
        <v>20</v>
      </c>
      <c r="ED26" s="22">
        <f t="shared" si="53"/>
        <v>0.44999999999999996</v>
      </c>
      <c r="EE26" s="49">
        <f t="shared" si="54"/>
        <v>94.437913861752406</v>
      </c>
      <c r="EJ26" s="72"/>
      <c r="EK26">
        <f t="shared" si="114"/>
        <v>-0.34678748622465638</v>
      </c>
      <c r="EL26">
        <f t="shared" si="115"/>
        <v>1.9751463849257902</v>
      </c>
      <c r="EN26">
        <v>197.66195890964957</v>
      </c>
      <c r="EO26">
        <v>20</v>
      </c>
      <c r="EP26" s="22">
        <f t="shared" si="57"/>
        <v>0.43333333333333335</v>
      </c>
      <c r="EQ26" s="49">
        <f t="shared" si="58"/>
        <v>90.861243372924108</v>
      </c>
      <c r="EV26" s="72"/>
      <c r="EW26">
        <f t="shared" si="117"/>
        <v>-0.36317790241282566</v>
      </c>
      <c r="EX26">
        <f t="shared" si="118"/>
        <v>1.9583786755372159</v>
      </c>
      <c r="EZ26" s="49">
        <v>191.01636055584348</v>
      </c>
      <c r="FA26">
        <v>20</v>
      </c>
      <c r="FB26" s="22">
        <f t="shared" si="61"/>
        <v>0.44999999999999996</v>
      </c>
      <c r="FC26" s="49">
        <f t="shared" si="62"/>
        <v>83.810988633844232</v>
      </c>
      <c r="FH26" s="72"/>
      <c r="FI26">
        <f t="shared" si="65"/>
        <v>-0.34678748622465638</v>
      </c>
      <c r="FJ26">
        <f t="shared" si="66"/>
        <v>1.9233009636204343</v>
      </c>
      <c r="FW26">
        <v>607.23800935053464</v>
      </c>
      <c r="FX26">
        <v>80</v>
      </c>
      <c r="FY26" s="22">
        <f t="shared" si="74"/>
        <v>1.4</v>
      </c>
      <c r="FZ26" s="49">
        <f t="shared" si="75"/>
        <v>203.11821878222398</v>
      </c>
      <c r="GA26" s="52">
        <f t="shared" si="76"/>
        <v>66.29528953401605</v>
      </c>
      <c r="GB26" s="52">
        <f t="shared" si="77"/>
        <v>16.201337202769079</v>
      </c>
      <c r="GC26" s="88">
        <f t="shared" si="121"/>
        <v>33.045861279064731</v>
      </c>
      <c r="GD26">
        <f t="shared" si="78"/>
        <v>0.14612803567823801</v>
      </c>
      <c r="GE26">
        <f t="shared" si="79"/>
        <v>2.3077488793955836</v>
      </c>
      <c r="GG26">
        <v>970.74932397607154</v>
      </c>
      <c r="GH26">
        <v>80</v>
      </c>
      <c r="GI26" s="22">
        <f t="shared" si="80"/>
        <v>1.4</v>
      </c>
      <c r="GJ26" s="49">
        <f t="shared" si="81"/>
        <v>215.09693286563834</v>
      </c>
      <c r="GK26" s="52"/>
      <c r="GM26" s="88"/>
      <c r="GN26">
        <f t="shared" si="84"/>
        <v>0.14612803567823801</v>
      </c>
      <c r="GO26">
        <f t="shared" si="85"/>
        <v>2.3326342176909241</v>
      </c>
      <c r="GQ26">
        <v>975.05128070271257</v>
      </c>
      <c r="GR26">
        <v>80</v>
      </c>
      <c r="GS26" s="22">
        <f t="shared" si="86"/>
        <v>1.4</v>
      </c>
      <c r="GT26" s="49">
        <f t="shared" si="87"/>
        <v>218.897774415393</v>
      </c>
      <c r="GW26" s="88"/>
      <c r="GX26">
        <f t="shared" si="90"/>
        <v>0.14612803567823801</v>
      </c>
      <c r="GY26">
        <f t="shared" si="91"/>
        <v>2.3402413460173266</v>
      </c>
      <c r="HO26"/>
      <c r="HP26"/>
      <c r="HQ26"/>
    </row>
    <row r="27" spans="1:225" x14ac:dyDescent="0.25">
      <c r="F27" s="76">
        <v>13</v>
      </c>
      <c r="G27" s="76">
        <v>7.6880000000000264</v>
      </c>
      <c r="H27" s="76">
        <v>57.490129649614907</v>
      </c>
      <c r="I27" s="76">
        <v>146.55841413715282</v>
      </c>
      <c r="J27" s="76">
        <v>1.0887167371797735</v>
      </c>
      <c r="L27" s="49">
        <v>71.58561307972434</v>
      </c>
      <c r="M27" s="49">
        <v>21</v>
      </c>
      <c r="N27" s="22">
        <f t="shared" si="96"/>
        <v>0.44999999999999996</v>
      </c>
      <c r="O27" s="49">
        <f t="shared" si="0"/>
        <v>267.23511397029523</v>
      </c>
      <c r="Q27" s="72"/>
      <c r="T27" s="72"/>
      <c r="U27">
        <f t="shared" si="98"/>
        <v>-0.34678748622465638</v>
      </c>
      <c r="V27">
        <f t="shared" si="99"/>
        <v>2.4268935226717776</v>
      </c>
      <c r="W27" s="61"/>
      <c r="X27" s="49">
        <v>84.594621578443153</v>
      </c>
      <c r="Y27" s="49">
        <v>21</v>
      </c>
      <c r="Z27" s="22">
        <f t="shared" si="3"/>
        <v>0.46666666666666667</v>
      </c>
      <c r="AA27" s="49">
        <f t="shared" si="4"/>
        <v>292.54305469008642</v>
      </c>
      <c r="AF27" s="72"/>
      <c r="AG27">
        <f t="shared" si="7"/>
        <v>-0.33099321904142442</v>
      </c>
      <c r="AH27">
        <f t="shared" si="8"/>
        <v>2.4661897919166544</v>
      </c>
      <c r="AI27" s="61"/>
      <c r="AJ27" s="49">
        <v>74.515099141046576</v>
      </c>
      <c r="AK27" s="49">
        <v>21</v>
      </c>
      <c r="AL27" s="22">
        <f t="shared" si="9"/>
        <v>0.6333333333333333</v>
      </c>
      <c r="AM27" s="49">
        <f t="shared" si="10"/>
        <v>289.45475183824226</v>
      </c>
      <c r="AN27" s="72"/>
      <c r="AO27" s="52"/>
      <c r="AP27" s="88"/>
      <c r="AQ27" s="72"/>
      <c r="AR27" s="72"/>
      <c r="AS27">
        <f t="shared" si="13"/>
        <v>-0.19836765376683349</v>
      </c>
      <c r="AT27">
        <f t="shared" si="14"/>
        <v>2.4615806835631715</v>
      </c>
      <c r="AV27" s="49">
        <v>181.54407178423645</v>
      </c>
      <c r="AW27" s="49">
        <v>21</v>
      </c>
      <c r="AX27" s="22">
        <f t="shared" si="15"/>
        <v>0.5</v>
      </c>
      <c r="AY27" s="49">
        <f t="shared" si="16"/>
        <v>67.064546372682429</v>
      </c>
      <c r="AZ27" s="72">
        <f>AVERAGE(AX111:AX116)</f>
        <v>1.9416666666666664</v>
      </c>
      <c r="BA27" s="72">
        <f>(AY116-AY111)/(AX116-AX111)</f>
        <v>60.669634565611375</v>
      </c>
      <c r="BB27" s="88">
        <f t="shared" si="102"/>
        <v>30.241670890931733</v>
      </c>
      <c r="BD27" s="72"/>
      <c r="BE27">
        <f t="shared" si="19"/>
        <v>-0.3010299956639812</v>
      </c>
      <c r="BF27">
        <f t="shared" si="20"/>
        <v>1.82649299134812</v>
      </c>
      <c r="BG27" s="61"/>
      <c r="BH27" s="49">
        <v>153.76361728315317</v>
      </c>
      <c r="BI27" s="49">
        <v>21</v>
      </c>
      <c r="BJ27" s="22">
        <f t="shared" si="21"/>
        <v>0.5</v>
      </c>
      <c r="BK27" s="49">
        <f t="shared" si="22"/>
        <v>71.399997080626932</v>
      </c>
      <c r="BL27" s="72">
        <f>AVERAGE(BJ111:BJ116)</f>
        <v>1.9416666666666664</v>
      </c>
      <c r="BM27" s="72">
        <f>(BK116-BK111)/(BJ116-BJ111)</f>
        <v>62.056068602898733</v>
      </c>
      <c r="BN27" s="88">
        <f t="shared" si="103"/>
        <v>35.409170144201589</v>
      </c>
      <c r="BP27" s="72"/>
      <c r="BQ27">
        <f t="shared" si="25"/>
        <v>-0.3010299956639812</v>
      </c>
      <c r="BR27">
        <f t="shared" si="26"/>
        <v>1.8536981940189245</v>
      </c>
      <c r="BT27" s="49">
        <v>217.0829334609241</v>
      </c>
      <c r="BU27" s="49">
        <v>21</v>
      </c>
      <c r="BV27" s="22">
        <f t="shared" si="27"/>
        <v>0.56666666666666665</v>
      </c>
      <c r="BW27" s="49">
        <f t="shared" si="28"/>
        <v>78.139129312976848</v>
      </c>
      <c r="BX27"/>
      <c r="BY27"/>
      <c r="BZ27"/>
      <c r="CA27"/>
      <c r="CB27" s="72"/>
      <c r="CC27">
        <f t="shared" si="105"/>
        <v>-0.24667233334138852</v>
      </c>
      <c r="CD27">
        <f t="shared" si="106"/>
        <v>1.8928685676684387</v>
      </c>
      <c r="CF27" s="49">
        <v>178.11864023734293</v>
      </c>
      <c r="CG27" s="49">
        <v>21</v>
      </c>
      <c r="CH27" s="22">
        <f t="shared" si="31"/>
        <v>0.44999999999999996</v>
      </c>
      <c r="CI27" s="49">
        <f t="shared" si="32"/>
        <v>104.80434165261445</v>
      </c>
      <c r="CN27" s="72"/>
      <c r="CO27">
        <f t="shared" si="35"/>
        <v>-0.34678748622465638</v>
      </c>
      <c r="CP27">
        <f t="shared" si="36"/>
        <v>2.02037927421943</v>
      </c>
      <c r="CR27" s="49">
        <v>236.1911302314293</v>
      </c>
      <c r="CS27" s="49">
        <v>21</v>
      </c>
      <c r="CT27" s="22">
        <f t="shared" si="37"/>
        <v>0.44999999999999996</v>
      </c>
      <c r="CU27" s="49">
        <f t="shared" si="38"/>
        <v>108.57943734000162</v>
      </c>
      <c r="CZ27" s="72"/>
      <c r="DA27">
        <f t="shared" si="41"/>
        <v>-0.34678748622465638</v>
      </c>
      <c r="DB27">
        <f t="shared" si="42"/>
        <v>2.035747586806071</v>
      </c>
      <c r="DD27" s="49">
        <v>242.61595166023193</v>
      </c>
      <c r="DE27" s="49">
        <v>21</v>
      </c>
      <c r="DF27" s="22">
        <f t="shared" si="43"/>
        <v>0.44999999999999996</v>
      </c>
      <c r="DG27" s="49">
        <f t="shared" si="44"/>
        <v>109.77658480147728</v>
      </c>
      <c r="DH27" s="72"/>
      <c r="DI27" s="52"/>
      <c r="DJ27" s="88"/>
      <c r="DK27" s="72"/>
      <c r="DL27" s="72"/>
      <c r="DM27">
        <f t="shared" si="47"/>
        <v>-0.34678748622465638</v>
      </c>
      <c r="DN27">
        <f t="shared" si="48"/>
        <v>2.0405097155606962</v>
      </c>
      <c r="DP27" s="49">
        <v>139.10877039209282</v>
      </c>
      <c r="DQ27">
        <v>21</v>
      </c>
      <c r="DR27" s="22">
        <f t="shared" si="49"/>
        <v>0.43333333333333329</v>
      </c>
      <c r="DS27" s="49">
        <f t="shared" si="50"/>
        <v>75.202304065476909</v>
      </c>
      <c r="DT27" s="72"/>
      <c r="DU27" s="72"/>
      <c r="DV27" s="88"/>
      <c r="DW27" s="72"/>
      <c r="DX27" s="72"/>
      <c r="DY27">
        <f t="shared" si="111"/>
        <v>-0.36317790241282571</v>
      </c>
      <c r="DZ27">
        <f t="shared" si="112"/>
        <v>1.8762311468096402</v>
      </c>
      <c r="EB27">
        <v>213.8369706107903</v>
      </c>
      <c r="EC27">
        <v>21</v>
      </c>
      <c r="ED27" s="22">
        <f t="shared" si="53"/>
        <v>0.46666666666666667</v>
      </c>
      <c r="EE27" s="49">
        <f t="shared" si="54"/>
        <v>95.868797381152689</v>
      </c>
      <c r="EJ27" s="72"/>
      <c r="EK27">
        <f t="shared" si="114"/>
        <v>-0.33099321904142442</v>
      </c>
      <c r="EL27">
        <f t="shared" si="115"/>
        <v>1.9816772794313133</v>
      </c>
      <c r="EN27">
        <v>212.19095173922943</v>
      </c>
      <c r="EO27">
        <v>21</v>
      </c>
      <c r="EP27" s="22">
        <f t="shared" si="57"/>
        <v>0.44999999999999996</v>
      </c>
      <c r="EQ27" s="49">
        <f t="shared" si="58"/>
        <v>92.671754890915807</v>
      </c>
      <c r="EV27" s="72"/>
      <c r="EW27">
        <f t="shared" si="117"/>
        <v>-0.34678748622465638</v>
      </c>
      <c r="EX27">
        <f t="shared" si="118"/>
        <v>1.96694738717375</v>
      </c>
      <c r="EZ27" s="49">
        <v>204.50977971725459</v>
      </c>
      <c r="FA27">
        <v>21</v>
      </c>
      <c r="FB27" s="22">
        <f t="shared" si="61"/>
        <v>0.46666666666666667</v>
      </c>
      <c r="FC27" s="49">
        <f t="shared" si="62"/>
        <v>85.086468661132386</v>
      </c>
      <c r="FH27" s="72"/>
      <c r="FI27">
        <f t="shared" si="65"/>
        <v>-0.33099321904142442</v>
      </c>
      <c r="FJ27">
        <f t="shared" si="66"/>
        <v>1.9298604995316357</v>
      </c>
      <c r="FW27">
        <v>652.24841893254143</v>
      </c>
      <c r="FX27">
        <v>84</v>
      </c>
      <c r="FY27" s="22">
        <f t="shared" si="74"/>
        <v>1.4666666666666666</v>
      </c>
      <c r="FZ27" s="49">
        <f t="shared" si="75"/>
        <v>207.44123026744245</v>
      </c>
      <c r="GA27" s="52">
        <f t="shared" si="76"/>
        <v>68.105468781165413</v>
      </c>
      <c r="GB27" s="52">
        <f t="shared" si="77"/>
        <v>5.3250127973664183</v>
      </c>
      <c r="GC27" s="88">
        <f t="shared" si="121"/>
        <v>33.948171725432822</v>
      </c>
      <c r="GD27">
        <f t="shared" si="78"/>
        <v>0.16633142176652496</v>
      </c>
      <c r="GE27">
        <f t="shared" si="79"/>
        <v>2.316895079430294</v>
      </c>
      <c r="GG27">
        <v>1039.2657263664573</v>
      </c>
      <c r="GH27">
        <v>84</v>
      </c>
      <c r="GI27" s="22">
        <f t="shared" si="80"/>
        <v>1.4666666666666666</v>
      </c>
      <c r="GJ27" s="49">
        <f t="shared" si="81"/>
        <v>221.11290050847231</v>
      </c>
      <c r="GM27" s="88"/>
      <c r="GN27">
        <f t="shared" si="84"/>
        <v>0.16633142176652496</v>
      </c>
      <c r="GO27">
        <f t="shared" si="85"/>
        <v>2.3446140815936474</v>
      </c>
      <c r="HO27"/>
      <c r="HP27"/>
      <c r="HQ27"/>
    </row>
    <row r="28" spans="1:225" x14ac:dyDescent="0.25">
      <c r="F28" s="76">
        <v>6</v>
      </c>
      <c r="G28" s="76">
        <v>4.1649999999999769</v>
      </c>
      <c r="H28" s="76">
        <v>87.824490343048879</v>
      </c>
      <c r="I28" s="76">
        <v>214.94472005176397</v>
      </c>
      <c r="J28" s="76">
        <v>1.4518188166932855</v>
      </c>
      <c r="L28" s="49">
        <v>75.559579141231325</v>
      </c>
      <c r="M28" s="49">
        <v>22</v>
      </c>
      <c r="N28" s="22">
        <f t="shared" si="96"/>
        <v>0.46666666666666667</v>
      </c>
      <c r="O28" s="49">
        <f t="shared" si="0"/>
        <v>267.56432994755534</v>
      </c>
      <c r="Q28" s="72"/>
      <c r="T28" s="72"/>
      <c r="U28">
        <f t="shared" si="98"/>
        <v>-0.33099321904142442</v>
      </c>
      <c r="V28">
        <f t="shared" si="99"/>
        <v>2.4274282154504059</v>
      </c>
      <c r="W28" s="61"/>
      <c r="X28" s="49">
        <v>90.588354659967194</v>
      </c>
      <c r="Y28" s="49">
        <v>22</v>
      </c>
      <c r="Z28" s="22">
        <f t="shared" si="3"/>
        <v>0.48333333333333328</v>
      </c>
      <c r="AA28" s="49">
        <f t="shared" si="4"/>
        <v>293.10368822123638</v>
      </c>
      <c r="AF28" s="72"/>
      <c r="AG28">
        <f t="shared" si="7"/>
        <v>-0.31575325248468761</v>
      </c>
      <c r="AH28">
        <f t="shared" si="8"/>
        <v>2.467021283344792</v>
      </c>
      <c r="AI28" s="61"/>
      <c r="AJ28" s="49">
        <v>79.006328860414726</v>
      </c>
      <c r="AK28" s="49">
        <v>22</v>
      </c>
      <c r="AL28" s="22">
        <f t="shared" si="9"/>
        <v>0.64999999999999991</v>
      </c>
      <c r="AM28" s="49">
        <f t="shared" si="10"/>
        <v>289.82458300749192</v>
      </c>
      <c r="AN28" s="72"/>
      <c r="AO28" s="52"/>
      <c r="AP28" s="88"/>
      <c r="AQ28" s="72"/>
      <c r="AR28" s="72"/>
      <c r="AS28">
        <f t="shared" si="13"/>
        <v>-0.18708664335714448</v>
      </c>
      <c r="AT28">
        <f t="shared" si="14"/>
        <v>2.4621352196848711</v>
      </c>
      <c r="AV28" s="49">
        <v>191.05300311693611</v>
      </c>
      <c r="AW28" s="49">
        <v>22</v>
      </c>
      <c r="AX28" s="22">
        <f t="shared" si="15"/>
        <v>0.51666666666666661</v>
      </c>
      <c r="AY28" s="49">
        <f t="shared" si="16"/>
        <v>67.973622025904191</v>
      </c>
      <c r="AZ28" s="72">
        <f>AVERAGE(AX116:AX121)</f>
        <v>2</v>
      </c>
      <c r="BA28" s="72">
        <f>(AY121-AY116)/(AX121-AX116)</f>
        <v>82.704541547011388</v>
      </c>
      <c r="BB28" s="88">
        <f t="shared" si="102"/>
        <v>41.225294079285412</v>
      </c>
      <c r="BD28" s="72"/>
      <c r="BE28">
        <f t="shared" si="19"/>
        <v>-0.28678955654937099</v>
      </c>
      <c r="BF28">
        <f t="shared" si="20"/>
        <v>1.832340412249065</v>
      </c>
      <c r="BG28" s="61"/>
      <c r="BH28" s="49">
        <v>162.74903993572434</v>
      </c>
      <c r="BI28" s="49">
        <v>22</v>
      </c>
      <c r="BJ28" s="22">
        <f t="shared" si="21"/>
        <v>0.51666666666666661</v>
      </c>
      <c r="BK28" s="49">
        <f t="shared" si="22"/>
        <v>72.272961488726722</v>
      </c>
      <c r="BM28" s="72"/>
      <c r="BP28" s="72"/>
      <c r="BQ28">
        <f t="shared" si="25"/>
        <v>-0.28678955654937099</v>
      </c>
      <c r="BR28">
        <f t="shared" si="26"/>
        <v>1.8589758509247414</v>
      </c>
      <c r="BT28" s="49">
        <v>228.60719586224752</v>
      </c>
      <c r="BU28" s="49">
        <v>22</v>
      </c>
      <c r="BV28" s="22">
        <f t="shared" si="27"/>
        <v>0.58333333333333326</v>
      </c>
      <c r="BW28" s="49">
        <f t="shared" si="28"/>
        <v>79.235320923489866</v>
      </c>
      <c r="BX28"/>
      <c r="BY28"/>
      <c r="BZ28"/>
      <c r="CA28"/>
      <c r="CB28" s="72"/>
      <c r="CC28">
        <f t="shared" si="105"/>
        <v>-0.23408320603336805</v>
      </c>
      <c r="CD28">
        <f t="shared" si="106"/>
        <v>1.8989188212694852</v>
      </c>
      <c r="CF28" s="49">
        <v>189.59496301326152</v>
      </c>
      <c r="CG28" s="49">
        <v>22</v>
      </c>
      <c r="CH28" s="22">
        <f t="shared" si="31"/>
        <v>0.46666666666666667</v>
      </c>
      <c r="CI28" s="49">
        <f t="shared" si="32"/>
        <v>105.89836670274968</v>
      </c>
      <c r="CN28" s="72"/>
      <c r="CO28">
        <f t="shared" si="35"/>
        <v>-0.33099321904142442</v>
      </c>
      <c r="CP28">
        <f t="shared" si="36"/>
        <v>2.0248892619256798</v>
      </c>
      <c r="CR28" s="49">
        <v>253.1427462914946</v>
      </c>
      <c r="CS28" s="49">
        <v>22</v>
      </c>
      <c r="CT28" s="22">
        <f t="shared" si="37"/>
        <v>0.46666666666666667</v>
      </c>
      <c r="CU28" s="49">
        <f t="shared" si="38"/>
        <v>110.05863594908234</v>
      </c>
      <c r="CZ28" s="72"/>
      <c r="DA28">
        <f t="shared" si="41"/>
        <v>-0.33099321904142442</v>
      </c>
      <c r="DB28">
        <f t="shared" si="42"/>
        <v>2.0416241259250958</v>
      </c>
      <c r="DD28" s="49">
        <v>257.60920014626805</v>
      </c>
      <c r="DE28" s="49">
        <v>22</v>
      </c>
      <c r="DF28" s="22">
        <f t="shared" si="43"/>
        <v>0.46666666666666667</v>
      </c>
      <c r="DG28" s="49">
        <f t="shared" si="44"/>
        <v>111.1115726463741</v>
      </c>
      <c r="DH28" s="72"/>
      <c r="DI28" s="52"/>
      <c r="DJ28" s="88"/>
      <c r="DK28" s="72"/>
      <c r="DL28" s="72"/>
      <c r="DM28">
        <f t="shared" si="47"/>
        <v>-0.33099321904142442</v>
      </c>
      <c r="DN28">
        <f t="shared" si="48"/>
        <v>2.0457592945368899</v>
      </c>
      <c r="DP28" s="49">
        <v>149.08386901338454</v>
      </c>
      <c r="DQ28">
        <v>22</v>
      </c>
      <c r="DR28" s="22">
        <f t="shared" si="49"/>
        <v>0.44999999999999996</v>
      </c>
      <c r="DS28" s="49">
        <f t="shared" si="50"/>
        <v>76.447013152236536</v>
      </c>
      <c r="DT28" s="72"/>
      <c r="DU28" s="52"/>
      <c r="DV28" s="88"/>
      <c r="DW28" s="72"/>
      <c r="DX28" s="72"/>
      <c r="DY28">
        <f t="shared" si="111"/>
        <v>-0.34678748622465638</v>
      </c>
      <c r="DZ28">
        <f t="shared" si="112"/>
        <v>1.8833605218367313</v>
      </c>
      <c r="EB28">
        <v>227.84314780128895</v>
      </c>
      <c r="EC28">
        <v>22</v>
      </c>
      <c r="ED28" s="22">
        <f t="shared" si="53"/>
        <v>0.48333333333333328</v>
      </c>
      <c r="EE28" s="49">
        <f t="shared" si="54"/>
        <v>97.610014600473988</v>
      </c>
      <c r="EJ28" s="72"/>
      <c r="EK28">
        <f t="shared" si="114"/>
        <v>-0.31575325248468761</v>
      </c>
      <c r="EL28">
        <f t="shared" si="115"/>
        <v>1.9894943777343403</v>
      </c>
      <c r="EN28">
        <v>225.72162058606614</v>
      </c>
      <c r="EO28">
        <v>22</v>
      </c>
      <c r="EP28" s="22">
        <f t="shared" si="57"/>
        <v>0.46666666666666667</v>
      </c>
      <c r="EQ28" s="49">
        <f t="shared" si="58"/>
        <v>94.357861566077403</v>
      </c>
      <c r="EV28" s="72"/>
      <c r="EW28">
        <f t="shared" si="117"/>
        <v>-0.33099321904142442</v>
      </c>
      <c r="EX28">
        <f t="shared" si="118"/>
        <v>1.9747780899013905</v>
      </c>
      <c r="EZ28" s="49">
        <v>219.0570701894828</v>
      </c>
      <c r="FA28">
        <v>22</v>
      </c>
      <c r="FB28" s="22">
        <f t="shared" si="61"/>
        <v>0.48333333333333328</v>
      </c>
      <c r="FC28" s="49">
        <f t="shared" si="62"/>
        <v>86.461567012894108</v>
      </c>
      <c r="FH28" s="72"/>
      <c r="FI28">
        <f t="shared" si="65"/>
        <v>-0.31575325248468761</v>
      </c>
      <c r="FJ28">
        <f t="shared" si="66"/>
        <v>1.9368231023390383</v>
      </c>
      <c r="FW28">
        <v>699.27194280909055</v>
      </c>
      <c r="FX28">
        <v>88</v>
      </c>
      <c r="FY28" s="22">
        <f t="shared" si="74"/>
        <v>1.5333333333333332</v>
      </c>
      <c r="FZ28" s="49">
        <f t="shared" si="75"/>
        <v>211.95759072009278</v>
      </c>
      <c r="GA28" s="52">
        <f t="shared" si="76"/>
        <v>68.455467827718593</v>
      </c>
      <c r="GB28" s="52">
        <f t="shared" si="77"/>
        <v>5.6304048966171925</v>
      </c>
      <c r="GC28" s="88">
        <f t="shared" si="121"/>
        <v>34.122633893431455</v>
      </c>
      <c r="GD28">
        <f t="shared" si="78"/>
        <v>0.1856365769619116</v>
      </c>
      <c r="GE28">
        <f t="shared" si="79"/>
        <v>2.3262489743310835</v>
      </c>
      <c r="HO28"/>
      <c r="HP28"/>
      <c r="HQ28"/>
    </row>
    <row r="29" spans="1:225" x14ac:dyDescent="0.25">
      <c r="D29" s="13"/>
      <c r="E29" s="13"/>
      <c r="F29" s="76">
        <v>6</v>
      </c>
      <c r="G29" s="76">
        <v>3.9200000000000137</v>
      </c>
      <c r="H29" s="76">
        <v>87.969391071988582</v>
      </c>
      <c r="I29" s="76">
        <v>261.44157838907552</v>
      </c>
      <c r="J29" s="76">
        <v>1.7145212631587188</v>
      </c>
      <c r="L29" s="49">
        <v>79.077493637570484</v>
      </c>
      <c r="M29" s="49">
        <v>23</v>
      </c>
      <c r="N29" s="22">
        <f t="shared" si="96"/>
        <v>0.48333333333333328</v>
      </c>
      <c r="O29" s="49">
        <f t="shared" si="0"/>
        <v>267.85576516388699</v>
      </c>
      <c r="Q29" s="72"/>
      <c r="T29" s="72"/>
      <c r="U29">
        <f t="shared" si="98"/>
        <v>-0.31575325248468761</v>
      </c>
      <c r="V29">
        <f t="shared" si="99"/>
        <v>2.4279009982986421</v>
      </c>
      <c r="W29" s="61"/>
      <c r="X29" s="49">
        <v>96.604865301909101</v>
      </c>
      <c r="Y29" s="49">
        <v>23</v>
      </c>
      <c r="Z29" s="22">
        <f t="shared" si="3"/>
        <v>0.5</v>
      </c>
      <c r="AA29" s="49">
        <f t="shared" si="4"/>
        <v>293.66645228839025</v>
      </c>
      <c r="AF29" s="72"/>
      <c r="AG29">
        <f t="shared" si="7"/>
        <v>-0.3010299956639812</v>
      </c>
      <c r="AH29">
        <f t="shared" si="8"/>
        <v>2.4678543366549173</v>
      </c>
      <c r="AI29" s="61"/>
      <c r="AJ29" s="49">
        <v>83.006023877788536</v>
      </c>
      <c r="AK29" s="49">
        <v>23</v>
      </c>
      <c r="AL29" s="22">
        <f t="shared" si="9"/>
        <v>0.66666666666666663</v>
      </c>
      <c r="AM29" s="49">
        <f t="shared" si="10"/>
        <v>290.15393865780266</v>
      </c>
      <c r="AN29" s="72"/>
      <c r="AO29" s="52"/>
      <c r="AP29" s="88"/>
      <c r="AQ29" s="72"/>
      <c r="AR29" s="72"/>
      <c r="AS29">
        <f t="shared" si="13"/>
        <v>-0.17609125905568127</v>
      </c>
      <c r="AT29">
        <f t="shared" si="14"/>
        <v>2.4626284702158689</v>
      </c>
      <c r="AV29" s="49">
        <v>201.07523467597892</v>
      </c>
      <c r="AW29" s="49">
        <v>23</v>
      </c>
      <c r="AX29" s="22">
        <f t="shared" si="15"/>
        <v>0.53333333333333333</v>
      </c>
      <c r="AY29" s="49">
        <f t="shared" si="16"/>
        <v>68.931770358508658</v>
      </c>
      <c r="BD29" s="72"/>
      <c r="BE29">
        <f t="shared" si="19"/>
        <v>-0.27300127206373764</v>
      </c>
      <c r="BF29">
        <f t="shared" si="20"/>
        <v>1.8384194325208518</v>
      </c>
      <c r="BG29" s="61"/>
      <c r="BH29" s="49">
        <v>171.85240760606177</v>
      </c>
      <c r="BI29" s="49">
        <v>23</v>
      </c>
      <c r="BJ29" s="22">
        <f t="shared" si="21"/>
        <v>0.53333333333333333</v>
      </c>
      <c r="BK29" s="49">
        <f t="shared" si="22"/>
        <v>73.157384656932052</v>
      </c>
      <c r="BP29" s="72"/>
      <c r="BQ29">
        <f t="shared" si="25"/>
        <v>-0.27300127206373764</v>
      </c>
      <c r="BR29">
        <f t="shared" si="26"/>
        <v>1.8642581712526414</v>
      </c>
      <c r="BT29" s="49">
        <v>240.60184953570078</v>
      </c>
      <c r="BU29" s="49">
        <v>23</v>
      </c>
      <c r="BV29" s="22">
        <f t="shared" si="27"/>
        <v>0.6</v>
      </c>
      <c r="BW29" s="49">
        <f t="shared" si="28"/>
        <v>80.376256305726457</v>
      </c>
      <c r="BX29"/>
      <c r="BY29"/>
      <c r="BZ29"/>
      <c r="CA29"/>
      <c r="CB29" s="72"/>
      <c r="CC29">
        <f t="shared" si="105"/>
        <v>-0.22184874961635639</v>
      </c>
      <c r="CD29">
        <f t="shared" si="106"/>
        <v>1.9051277741423009</v>
      </c>
      <c r="CF29" s="49">
        <v>202.08908926510605</v>
      </c>
      <c r="CG29" s="49">
        <v>23</v>
      </c>
      <c r="CH29" s="22">
        <f t="shared" si="31"/>
        <v>0.48333333333333328</v>
      </c>
      <c r="CI29" s="49">
        <f t="shared" si="32"/>
        <v>107.08941782303992</v>
      </c>
      <c r="CN29" s="72"/>
      <c r="CO29">
        <f t="shared" si="35"/>
        <v>-0.31575325248468761</v>
      </c>
      <c r="CP29">
        <f t="shared" si="36"/>
        <v>2.0297465575907561</v>
      </c>
      <c r="CR29" s="49">
        <v>268.11937639790227</v>
      </c>
      <c r="CS29" s="49">
        <v>23</v>
      </c>
      <c r="CT29" s="22">
        <f t="shared" si="37"/>
        <v>0.48333333333333328</v>
      </c>
      <c r="CU29" s="49">
        <f t="shared" si="38"/>
        <v>111.36549721491198</v>
      </c>
      <c r="CZ29" s="72"/>
      <c r="DA29">
        <f t="shared" si="41"/>
        <v>-0.31575325248468761</v>
      </c>
      <c r="DB29">
        <f t="shared" si="42"/>
        <v>2.0467506604056531</v>
      </c>
      <c r="DD29" s="49">
        <v>274.13181136088531</v>
      </c>
      <c r="DE29" s="49">
        <v>23</v>
      </c>
      <c r="DF29" s="22">
        <f t="shared" si="43"/>
        <v>0.48333333333333328</v>
      </c>
      <c r="DG29" s="49">
        <f t="shared" si="44"/>
        <v>112.5827338265555</v>
      </c>
      <c r="DH29" s="72"/>
      <c r="DI29" s="52"/>
      <c r="DJ29" s="88"/>
      <c r="DK29" s="72"/>
      <c r="DL29" s="72"/>
      <c r="DM29">
        <f t="shared" si="47"/>
        <v>-0.31575325248468761</v>
      </c>
      <c r="DN29">
        <f t="shared" si="48"/>
        <v>2.0514717903480961</v>
      </c>
      <c r="DP29" s="49">
        <v>158.63322476707077</v>
      </c>
      <c r="DQ29">
        <v>23</v>
      </c>
      <c r="DR29" s="22">
        <f t="shared" si="49"/>
        <v>0.46666666666666662</v>
      </c>
      <c r="DS29" s="49">
        <f t="shared" si="50"/>
        <v>77.63859734910281</v>
      </c>
      <c r="DT29" s="72"/>
      <c r="DU29" s="52"/>
      <c r="DV29" s="88"/>
      <c r="DW29" s="72"/>
      <c r="DX29" s="72"/>
      <c r="DY29">
        <f t="shared" si="111"/>
        <v>-0.33099321904142448</v>
      </c>
      <c r="DZ29">
        <f t="shared" si="112"/>
        <v>1.8900776806441026</v>
      </c>
      <c r="EB29">
        <v>241.82328258461797</v>
      </c>
      <c r="EC29">
        <v>23</v>
      </c>
      <c r="ED29" s="22">
        <f t="shared" si="53"/>
        <v>0.5</v>
      </c>
      <c r="EE29" s="49">
        <f t="shared" si="54"/>
        <v>99.347994284871987</v>
      </c>
      <c r="EJ29" s="72"/>
      <c r="EK29">
        <f t="shared" si="114"/>
        <v>-0.3010299956639812</v>
      </c>
      <c r="EL29">
        <f t="shared" si="115"/>
        <v>1.9971591036571552</v>
      </c>
      <c r="EN29">
        <v>240.22957769600313</v>
      </c>
      <c r="EO29">
        <v>23</v>
      </c>
      <c r="EP29" s="22">
        <f t="shared" si="57"/>
        <v>0.48333333333333328</v>
      </c>
      <c r="EQ29" s="49">
        <f t="shared" si="58"/>
        <v>96.165751745264046</v>
      </c>
      <c r="EV29" s="72"/>
      <c r="EW29">
        <f t="shared" si="117"/>
        <v>-0.31575325248468761</v>
      </c>
      <c r="EX29">
        <f t="shared" si="118"/>
        <v>1.9830204309120527</v>
      </c>
      <c r="EZ29" s="49">
        <v>229.54411340742328</v>
      </c>
      <c r="FA29">
        <v>23</v>
      </c>
      <c r="FB29" s="22">
        <f t="shared" si="61"/>
        <v>0.5</v>
      </c>
      <c r="FC29" s="49">
        <f t="shared" si="62"/>
        <v>87.452866105420924</v>
      </c>
      <c r="FH29" s="72"/>
      <c r="FI29">
        <f t="shared" si="65"/>
        <v>-0.3010299956639812</v>
      </c>
      <c r="FJ29">
        <f t="shared" si="66"/>
        <v>1.9417740472437601</v>
      </c>
      <c r="FW29">
        <v>746.79532001747305</v>
      </c>
      <c r="FX29">
        <v>92</v>
      </c>
      <c r="FY29" s="22">
        <f t="shared" si="74"/>
        <v>1.5999999999999999</v>
      </c>
      <c r="FZ29" s="49">
        <f t="shared" si="75"/>
        <v>216.5219594382645</v>
      </c>
      <c r="GA29" s="52">
        <f t="shared" si="76"/>
        <v>68.815470487480937</v>
      </c>
      <c r="GB29" s="52">
        <f t="shared" si="77"/>
        <v>8.0267916437024684</v>
      </c>
      <c r="GC29" s="88">
        <f t="shared" si="121"/>
        <v>34.302082509437518</v>
      </c>
      <c r="GD29">
        <f t="shared" si="78"/>
        <v>0.20411998265592474</v>
      </c>
      <c r="GE29">
        <f t="shared" si="79"/>
        <v>2.335501948630438</v>
      </c>
      <c r="HO29"/>
      <c r="HP29"/>
      <c r="HQ29"/>
    </row>
    <row r="30" spans="1:225" x14ac:dyDescent="0.25">
      <c r="F30" s="76">
        <v>6</v>
      </c>
      <c r="G30" s="76">
        <v>3.8750000000000031</v>
      </c>
      <c r="H30" s="76">
        <v>88.174238468984015</v>
      </c>
      <c r="I30" s="76">
        <v>291.09793974613473</v>
      </c>
      <c r="J30" s="76">
        <v>1.9002174484143879</v>
      </c>
      <c r="L30" s="49">
        <v>84.072885046250192</v>
      </c>
      <c r="M30" s="49">
        <v>24</v>
      </c>
      <c r="N30" s="22">
        <f t="shared" si="96"/>
        <v>0.5</v>
      </c>
      <c r="O30" s="49">
        <f t="shared" si="0"/>
        <v>268.26959926285804</v>
      </c>
      <c r="Q30" s="72"/>
      <c r="T30" s="72"/>
      <c r="U30">
        <f t="shared" si="98"/>
        <v>-0.3010299956639812</v>
      </c>
      <c r="V30">
        <f t="shared" si="99"/>
        <v>2.4285714605197084</v>
      </c>
      <c r="W30" s="61"/>
      <c r="X30" s="49">
        <v>100.06123125366787</v>
      </c>
      <c r="Y30" s="49">
        <v>24</v>
      </c>
      <c r="Z30" s="22">
        <f t="shared" si="3"/>
        <v>0.51666666666666672</v>
      </c>
      <c r="AA30" s="49">
        <f t="shared" si="4"/>
        <v>293.98974907557186</v>
      </c>
      <c r="AF30" s="72"/>
      <c r="AG30">
        <f t="shared" si="7"/>
        <v>-0.28678955654937088</v>
      </c>
      <c r="AH30">
        <f t="shared" si="8"/>
        <v>2.4683321875634223</v>
      </c>
      <c r="AI30" s="61"/>
      <c r="AJ30" s="49">
        <v>89.005617800226517</v>
      </c>
      <c r="AK30" s="49">
        <v>24</v>
      </c>
      <c r="AL30" s="22">
        <f t="shared" si="9"/>
        <v>0.68333333333333335</v>
      </c>
      <c r="AM30" s="49">
        <f t="shared" si="10"/>
        <v>290.64797636551333</v>
      </c>
      <c r="AN30" s="72"/>
      <c r="AO30" s="52"/>
      <c r="AP30" s="88"/>
      <c r="AQ30" s="72"/>
      <c r="AR30" s="72"/>
      <c r="AS30">
        <f t="shared" si="13"/>
        <v>-0.16536739366390812</v>
      </c>
      <c r="AT30">
        <f t="shared" si="14"/>
        <v>2.4633673035306645</v>
      </c>
      <c r="AV30" s="49">
        <v>210.58549332753194</v>
      </c>
      <c r="AW30" s="49">
        <v>24</v>
      </c>
      <c r="AX30" s="22">
        <f t="shared" si="15"/>
        <v>0.55000000000000004</v>
      </c>
      <c r="AY30" s="49">
        <f t="shared" si="16"/>
        <v>69.840972906458276</v>
      </c>
      <c r="BD30" s="72"/>
      <c r="BE30">
        <f t="shared" si="19"/>
        <v>-0.25963731050575611</v>
      </c>
      <c r="BF30">
        <f t="shared" si="20"/>
        <v>1.844110280596758</v>
      </c>
      <c r="BG30" s="61"/>
      <c r="BH30" s="49">
        <v>180.36698700150203</v>
      </c>
      <c r="BI30" s="49">
        <v>24</v>
      </c>
      <c r="BJ30" s="22">
        <f t="shared" si="21"/>
        <v>0.55000000000000004</v>
      </c>
      <c r="BK30" s="49">
        <f t="shared" si="22"/>
        <v>73.984605039273475</v>
      </c>
      <c r="BP30" s="72"/>
      <c r="BQ30">
        <f t="shared" si="25"/>
        <v>-0.25963731050575611</v>
      </c>
      <c r="BR30">
        <f t="shared" si="26"/>
        <v>1.8691413597031208</v>
      </c>
      <c r="BT30" s="49">
        <v>254.58299236201935</v>
      </c>
      <c r="BU30" s="49">
        <v>24</v>
      </c>
      <c r="BV30" s="22">
        <f t="shared" si="27"/>
        <v>0.6166666666666667</v>
      </c>
      <c r="BW30" s="49">
        <f t="shared" si="28"/>
        <v>81.70614718619052</v>
      </c>
      <c r="BX30"/>
      <c r="BY30"/>
      <c r="BZ30"/>
      <c r="CA30"/>
      <c r="CB30" s="72"/>
      <c r="CC30">
        <f t="shared" si="105"/>
        <v>-0.20994952631664862</v>
      </c>
      <c r="CD30">
        <f t="shared" si="106"/>
        <v>1.9122547320356202</v>
      </c>
      <c r="CF30" s="49">
        <v>214.14948050368929</v>
      </c>
      <c r="CG30" s="49">
        <v>24</v>
      </c>
      <c r="CH30" s="22">
        <f t="shared" si="31"/>
        <v>0.5</v>
      </c>
      <c r="CI30" s="49">
        <f t="shared" si="32"/>
        <v>108.23912146828141</v>
      </c>
      <c r="CN30" s="72"/>
      <c r="CO30">
        <f t="shared" si="35"/>
        <v>-0.3010299956639812</v>
      </c>
      <c r="CP30">
        <f t="shared" si="36"/>
        <v>2.0343842586170431</v>
      </c>
      <c r="CR30" s="49">
        <v>286.14157335137446</v>
      </c>
      <c r="CS30" s="49">
        <v>24</v>
      </c>
      <c r="CT30" s="22">
        <f t="shared" si="37"/>
        <v>0.5</v>
      </c>
      <c r="CU30" s="49">
        <f t="shared" si="38"/>
        <v>112.93811475011898</v>
      </c>
      <c r="CZ30" s="72"/>
      <c r="DA30">
        <f t="shared" si="41"/>
        <v>-0.3010299956639812</v>
      </c>
      <c r="DB30">
        <f t="shared" si="42"/>
        <v>2.0528405338838254</v>
      </c>
      <c r="DD30" s="49">
        <v>291.13914199227833</v>
      </c>
      <c r="DE30" s="49">
        <v>24</v>
      </c>
      <c r="DF30" s="22">
        <f t="shared" si="43"/>
        <v>0.5</v>
      </c>
      <c r="DG30" s="49">
        <f t="shared" si="44"/>
        <v>114.09705406797595</v>
      </c>
      <c r="DH30" s="72"/>
      <c r="DI30" s="52"/>
      <c r="DJ30" s="88"/>
      <c r="DK30" s="72"/>
      <c r="DL30" s="72"/>
      <c r="DM30">
        <f t="shared" si="47"/>
        <v>-0.3010299956639812</v>
      </c>
      <c r="DN30">
        <f t="shared" si="48"/>
        <v>2.0572744312846587</v>
      </c>
      <c r="DP30" s="49">
        <v>168.60679108505684</v>
      </c>
      <c r="DQ30">
        <v>24</v>
      </c>
      <c r="DR30" s="22">
        <f t="shared" si="49"/>
        <v>0.48333333333333334</v>
      </c>
      <c r="DS30" s="49">
        <f t="shared" si="50"/>
        <v>78.883115232555028</v>
      </c>
      <c r="DT30" s="72"/>
      <c r="DU30" s="52"/>
      <c r="DV30" s="88"/>
      <c r="DW30" s="72"/>
      <c r="DX30" s="72"/>
      <c r="DY30">
        <f t="shared" si="111"/>
        <v>-0.31575325248468755</v>
      </c>
      <c r="DZ30">
        <f t="shared" si="112"/>
        <v>1.8969840533225233</v>
      </c>
      <c r="EB30">
        <v>256.35570990325141</v>
      </c>
      <c r="EC30">
        <v>24</v>
      </c>
      <c r="ED30" s="22">
        <f t="shared" si="53"/>
        <v>0.51666666666666672</v>
      </c>
      <c r="EE30" s="49">
        <f t="shared" si="54"/>
        <v>101.15463376555094</v>
      </c>
      <c r="EJ30" s="72"/>
      <c r="EK30">
        <f t="shared" si="114"/>
        <v>-0.28678955654937088</v>
      </c>
      <c r="EL30">
        <f t="shared" si="115"/>
        <v>2.0049857820422199</v>
      </c>
      <c r="EN30">
        <v>255.23714463220279</v>
      </c>
      <c r="EO30">
        <v>24</v>
      </c>
      <c r="EP30" s="22">
        <f t="shared" si="57"/>
        <v>0.5</v>
      </c>
      <c r="EQ30" s="49">
        <f t="shared" si="58"/>
        <v>98.035900152227413</v>
      </c>
      <c r="EV30" s="72"/>
      <c r="EW30">
        <f t="shared" si="117"/>
        <v>-0.3010299956639812</v>
      </c>
      <c r="EX30">
        <f t="shared" si="118"/>
        <v>1.9913851408246879</v>
      </c>
      <c r="EZ30" s="49">
        <v>243.56210706922371</v>
      </c>
      <c r="FA30">
        <v>24</v>
      </c>
      <c r="FB30" s="22">
        <f t="shared" si="61"/>
        <v>0.51666666666666672</v>
      </c>
      <c r="FC30" s="49">
        <f t="shared" si="62"/>
        <v>88.777932104216177</v>
      </c>
      <c r="FH30" s="72"/>
      <c r="FI30">
        <f t="shared" si="65"/>
        <v>-0.28678955654937088</v>
      </c>
      <c r="FJ30">
        <f t="shared" si="66"/>
        <v>1.9483050248278095</v>
      </c>
      <c r="FW30">
        <v>794.30472741889184</v>
      </c>
      <c r="FX30">
        <v>96</v>
      </c>
      <c r="FY30" s="22">
        <f t="shared" si="74"/>
        <v>1.6666666666666667</v>
      </c>
      <c r="FZ30" s="49">
        <f t="shared" si="75"/>
        <v>221.08498643045527</v>
      </c>
      <c r="GA30" s="52">
        <f t="shared" si="76"/>
        <v>69.206188480600886</v>
      </c>
      <c r="GB30" s="52">
        <f t="shared" si="77"/>
        <v>7.9474764198632659</v>
      </c>
      <c r="GC30" s="88">
        <f t="shared" si="121"/>
        <v>34.49684163471823</v>
      </c>
      <c r="GD30">
        <f t="shared" si="78"/>
        <v>0.22184874961635639</v>
      </c>
      <c r="GE30">
        <f t="shared" si="79"/>
        <v>2.3445592512544513</v>
      </c>
      <c r="HO30"/>
      <c r="HP30"/>
      <c r="HQ30"/>
    </row>
    <row r="31" spans="1:225" x14ac:dyDescent="0.25">
      <c r="F31" s="76">
        <v>5</v>
      </c>
      <c r="G31" s="76">
        <v>3.9609999999999999</v>
      </c>
      <c r="H31" s="76">
        <v>57.844084650441616</v>
      </c>
      <c r="I31" s="76">
        <v>226.02435098385385</v>
      </c>
      <c r="J31" s="76">
        <v>1.208226350101868</v>
      </c>
      <c r="L31" s="49">
        <v>87.091905479212016</v>
      </c>
      <c r="M31" s="49">
        <v>25</v>
      </c>
      <c r="N31" s="22">
        <f t="shared" si="96"/>
        <v>0.51666666666666672</v>
      </c>
      <c r="O31" s="49">
        <f t="shared" si="0"/>
        <v>268.51970450956185</v>
      </c>
      <c r="Q31" s="72"/>
      <c r="T31" s="72"/>
      <c r="U31">
        <f t="shared" si="98"/>
        <v>-0.28678955654937088</v>
      </c>
      <c r="V31">
        <f t="shared" si="99"/>
        <v>2.4289761605971321</v>
      </c>
      <c r="W31" s="61"/>
      <c r="X31" s="49">
        <v>106.05776727802636</v>
      </c>
      <c r="Y31" s="49">
        <v>25</v>
      </c>
      <c r="Z31" s="22">
        <f t="shared" si="3"/>
        <v>0.53333333333333333</v>
      </c>
      <c r="AA31" s="49">
        <f t="shared" si="4"/>
        <v>294.55064478451942</v>
      </c>
      <c r="AF31" s="72"/>
      <c r="AG31">
        <f t="shared" si="7"/>
        <v>-0.27300127206373764</v>
      </c>
      <c r="AH31">
        <f t="shared" si="8"/>
        <v>2.4691599777630739</v>
      </c>
      <c r="AI31" s="61"/>
      <c r="AJ31" s="49">
        <v>92.005434622091755</v>
      </c>
      <c r="AK31" s="49">
        <v>25</v>
      </c>
      <c r="AL31" s="22">
        <f t="shared" si="9"/>
        <v>0.7</v>
      </c>
      <c r="AM31" s="49">
        <f t="shared" si="10"/>
        <v>290.89499685479734</v>
      </c>
      <c r="AN31" s="72"/>
      <c r="AO31" s="52"/>
      <c r="AP31" s="88"/>
      <c r="AQ31" s="72"/>
      <c r="AR31" s="72"/>
      <c r="AS31">
        <f t="shared" si="13"/>
        <v>-0.15490195998574319</v>
      </c>
      <c r="AT31">
        <f t="shared" si="14"/>
        <v>2.4637362518175676</v>
      </c>
      <c r="AV31" s="49">
        <v>221.58124920669619</v>
      </c>
      <c r="AW31" s="49">
        <v>25</v>
      </c>
      <c r="AX31" s="22">
        <f t="shared" si="15"/>
        <v>0.56666666666666665</v>
      </c>
      <c r="AY31" s="49">
        <f t="shared" si="16"/>
        <v>70.892192397774181</v>
      </c>
      <c r="BD31" s="72"/>
      <c r="BE31">
        <f t="shared" si="19"/>
        <v>-0.24667233334138852</v>
      </c>
      <c r="BF31">
        <f t="shared" si="20"/>
        <v>1.8505984074640693</v>
      </c>
      <c r="BG31" s="61"/>
      <c r="BH31" s="49">
        <v>188.82068212989805</v>
      </c>
      <c r="BI31" s="49">
        <v>25</v>
      </c>
      <c r="BJ31" s="22">
        <f t="shared" si="21"/>
        <v>0.56666666666666665</v>
      </c>
      <c r="BK31" s="49">
        <f t="shared" si="22"/>
        <v>74.805910307746814</v>
      </c>
      <c r="BP31" s="72"/>
      <c r="BQ31">
        <f t="shared" si="25"/>
        <v>-0.24667233334138852</v>
      </c>
      <c r="BR31">
        <f t="shared" si="26"/>
        <v>1.8739359122045411</v>
      </c>
      <c r="BT31" s="49">
        <v>269.10453359243132</v>
      </c>
      <c r="BU31" s="49">
        <v>25</v>
      </c>
      <c r="BV31" s="22">
        <f t="shared" si="27"/>
        <v>0.6333333333333333</v>
      </c>
      <c r="BW31" s="49">
        <f t="shared" si="28"/>
        <v>83.087440939677805</v>
      </c>
      <c r="BX31"/>
      <c r="BY31"/>
      <c r="BZ31"/>
      <c r="CA31"/>
      <c r="CB31" s="72"/>
      <c r="CC31">
        <f t="shared" si="105"/>
        <v>-0.19836765376683349</v>
      </c>
      <c r="CD31">
        <f t="shared" si="106"/>
        <v>1.9195353830765418</v>
      </c>
      <c r="CF31" s="49">
        <v>226.64123631854818</v>
      </c>
      <c r="CG31" s="49">
        <v>25</v>
      </c>
      <c r="CH31" s="22">
        <f t="shared" si="31"/>
        <v>0.51666666666666672</v>
      </c>
      <c r="CI31" s="49">
        <f t="shared" si="32"/>
        <v>109.42994661745766</v>
      </c>
      <c r="CN31" s="72"/>
      <c r="CO31">
        <f t="shared" si="35"/>
        <v>-0.28678955654937088</v>
      </c>
      <c r="CP31">
        <f t="shared" si="36"/>
        <v>2.039136187362923</v>
      </c>
      <c r="CR31" s="49">
        <v>302.64913679044253</v>
      </c>
      <c r="CS31" s="49">
        <v>25</v>
      </c>
      <c r="CT31" s="22">
        <f t="shared" si="37"/>
        <v>0.51666666666666672</v>
      </c>
      <c r="CU31" s="49">
        <f t="shared" si="38"/>
        <v>114.37856531199229</v>
      </c>
      <c r="CZ31" s="72"/>
      <c r="DA31">
        <f t="shared" si="41"/>
        <v>-0.28678955654937088</v>
      </c>
      <c r="DB31">
        <f t="shared" si="42"/>
        <v>2.0583446447461253</v>
      </c>
      <c r="DD31" s="49">
        <v>309.61669851608457</v>
      </c>
      <c r="DE31" s="49">
        <v>25</v>
      </c>
      <c r="DF31" s="22">
        <f t="shared" si="43"/>
        <v>0.51666666666666672</v>
      </c>
      <c r="DG31" s="49">
        <f t="shared" si="44"/>
        <v>115.7422821441763</v>
      </c>
      <c r="DH31" s="72"/>
      <c r="DI31" s="52"/>
      <c r="DJ31" s="88"/>
      <c r="DK31" s="72"/>
      <c r="DL31" s="72"/>
      <c r="DM31">
        <f t="shared" si="47"/>
        <v>-0.28678955654937088</v>
      </c>
      <c r="DN31">
        <f t="shared" si="48"/>
        <v>2.0634920412973692</v>
      </c>
      <c r="DP31" s="49">
        <v>178.63720217244784</v>
      </c>
      <c r="DQ31">
        <v>25</v>
      </c>
      <c r="DR31" s="22">
        <f t="shared" si="49"/>
        <v>0.5</v>
      </c>
      <c r="DS31" s="49">
        <f t="shared" si="50"/>
        <v>80.13472629911243</v>
      </c>
      <c r="DT31" s="72"/>
      <c r="DU31" s="52"/>
      <c r="DV31" s="88"/>
      <c r="DX31" s="72"/>
      <c r="DY31">
        <f t="shared" si="111"/>
        <v>-0.3010299956639812</v>
      </c>
      <c r="DZ31">
        <f t="shared" si="112"/>
        <v>1.9038207579300086</v>
      </c>
      <c r="EB31">
        <v>269.81336141859248</v>
      </c>
      <c r="EC31">
        <v>25</v>
      </c>
      <c r="ED31" s="22">
        <f t="shared" si="53"/>
        <v>0.53333333333333333</v>
      </c>
      <c r="EE31" s="49">
        <f t="shared" si="54"/>
        <v>102.8276594763804</v>
      </c>
      <c r="EJ31" s="72"/>
      <c r="EK31">
        <f t="shared" si="114"/>
        <v>-0.27300127206373764</v>
      </c>
      <c r="EL31">
        <f t="shared" si="115"/>
        <v>2.0121099506731217</v>
      </c>
      <c r="EN31">
        <v>271.20333700011878</v>
      </c>
      <c r="EO31">
        <v>25</v>
      </c>
      <c r="EP31" s="22">
        <f t="shared" si="57"/>
        <v>0.51666666666666672</v>
      </c>
      <c r="EQ31" s="49">
        <f t="shared" si="58"/>
        <v>100.02550641879057</v>
      </c>
      <c r="EV31" s="72"/>
      <c r="EW31">
        <f t="shared" si="117"/>
        <v>-0.28678955654937088</v>
      </c>
      <c r="EX31">
        <f t="shared" si="118"/>
        <v>2.0001107588446314</v>
      </c>
      <c r="EZ31" s="49">
        <v>255.08282968479082</v>
      </c>
      <c r="FA31">
        <v>25</v>
      </c>
      <c r="FB31" s="22">
        <f t="shared" si="61"/>
        <v>0.53333333333333333</v>
      </c>
      <c r="FC31" s="49">
        <f t="shared" si="62"/>
        <v>89.866940858802735</v>
      </c>
      <c r="FH31" s="72"/>
      <c r="FI31">
        <f t="shared" si="65"/>
        <v>-0.27300127206373764</v>
      </c>
      <c r="FJ31">
        <f t="shared" si="66"/>
        <v>1.9535999582172474</v>
      </c>
      <c r="FW31">
        <v>842.32787559239659</v>
      </c>
      <c r="FX31">
        <v>100</v>
      </c>
      <c r="FY31" s="22">
        <f t="shared" si="74"/>
        <v>1.7333333333333334</v>
      </c>
      <c r="FZ31" s="49">
        <f t="shared" si="75"/>
        <v>225.69735550326197</v>
      </c>
      <c r="GA31" s="52">
        <f t="shared" si="76"/>
        <v>69.885709373307932</v>
      </c>
      <c r="GB31" s="52"/>
      <c r="GC31" s="88">
        <f t="shared" si="121"/>
        <v>34.83555880926351</v>
      </c>
      <c r="GD31">
        <f t="shared" si="78"/>
        <v>0.23888208891513674</v>
      </c>
      <c r="GE31">
        <f t="shared" si="79"/>
        <v>2.3535264704775445</v>
      </c>
      <c r="HO31"/>
      <c r="HP31"/>
      <c r="HQ31"/>
    </row>
    <row r="32" spans="1:225" x14ac:dyDescent="0.25">
      <c r="F32" s="76">
        <v>7</v>
      </c>
      <c r="G32" s="76">
        <v>3.8249999999999997</v>
      </c>
      <c r="H32" s="76">
        <v>69.285054344716343</v>
      </c>
      <c r="I32" s="76">
        <v>234.06706734596133</v>
      </c>
      <c r="J32" s="76">
        <v>1.3456470044495368</v>
      </c>
      <c r="L32" s="49">
        <v>93.548115961787275</v>
      </c>
      <c r="M32" s="49">
        <v>26</v>
      </c>
      <c r="N32" s="22">
        <f t="shared" si="96"/>
        <v>0.53333333333333333</v>
      </c>
      <c r="O32" s="49">
        <f t="shared" si="0"/>
        <v>269.05455750289923</v>
      </c>
      <c r="Q32" s="72"/>
      <c r="T32" s="72"/>
      <c r="U32">
        <f t="shared" si="98"/>
        <v>-0.27300127206373764</v>
      </c>
      <c r="V32">
        <f t="shared" si="99"/>
        <v>2.4298403529392743</v>
      </c>
      <c r="W32" s="61"/>
      <c r="X32" s="49">
        <v>112.05467415507485</v>
      </c>
      <c r="Y32" s="49">
        <v>26</v>
      </c>
      <c r="Z32" s="22">
        <f t="shared" si="3"/>
        <v>0.55000000000000004</v>
      </c>
      <c r="AA32" s="49">
        <f t="shared" si="4"/>
        <v>295.11157518177396</v>
      </c>
      <c r="AF32" s="72"/>
      <c r="AG32">
        <f t="shared" si="7"/>
        <v>-0.25963731050575611</v>
      </c>
      <c r="AH32">
        <f t="shared" si="8"/>
        <v>2.4699862441966123</v>
      </c>
      <c r="AI32" s="61"/>
      <c r="AJ32" s="49">
        <v>96.00130207450313</v>
      </c>
      <c r="AK32" s="49">
        <v>26</v>
      </c>
      <c r="AL32" s="22">
        <f t="shared" si="9"/>
        <v>0.71666666666666667</v>
      </c>
      <c r="AM32" s="49">
        <f t="shared" si="10"/>
        <v>291.22403732354002</v>
      </c>
      <c r="AN32" s="72"/>
      <c r="AO32" s="52"/>
      <c r="AP32" s="88"/>
      <c r="AQ32" s="72"/>
      <c r="AR32" s="72"/>
      <c r="AS32">
        <f t="shared" si="13"/>
        <v>-0.1446827948040571</v>
      </c>
      <c r="AT32">
        <f t="shared" si="14"/>
        <v>2.4642272183269127</v>
      </c>
      <c r="AV32" s="49">
        <v>233.09064760303019</v>
      </c>
      <c r="AW32" s="49">
        <v>26</v>
      </c>
      <c r="AX32" s="22">
        <f t="shared" si="15"/>
        <v>0.58333333333333337</v>
      </c>
      <c r="AY32" s="49">
        <f t="shared" si="16"/>
        <v>71.992517292261169</v>
      </c>
      <c r="BD32" s="72"/>
      <c r="BE32">
        <f t="shared" si="19"/>
        <v>-0.23408320603336796</v>
      </c>
      <c r="BF32">
        <f t="shared" si="20"/>
        <v>1.857287359381862</v>
      </c>
      <c r="BG32" s="61"/>
      <c r="BH32" s="49">
        <v>199.77612469962472</v>
      </c>
      <c r="BI32" s="49">
        <v>26</v>
      </c>
      <c r="BJ32" s="22">
        <f t="shared" si="21"/>
        <v>0.58333333333333337</v>
      </c>
      <c r="BK32" s="49">
        <f t="shared" si="22"/>
        <v>75.870268859162977</v>
      </c>
      <c r="BP32" s="72"/>
      <c r="BQ32">
        <f t="shared" si="25"/>
        <v>-0.23408320603336796</v>
      </c>
      <c r="BR32">
        <f t="shared" si="26"/>
        <v>1.8800716230629337</v>
      </c>
      <c r="BT32" s="49">
        <v>284.07437406425805</v>
      </c>
      <c r="BU32" s="49">
        <v>26</v>
      </c>
      <c r="BV32" s="22">
        <f t="shared" si="27"/>
        <v>0.65</v>
      </c>
      <c r="BW32" s="49">
        <f t="shared" si="28"/>
        <v>84.511377063698234</v>
      </c>
      <c r="BX32"/>
      <c r="BY32"/>
      <c r="BZ32"/>
      <c r="CA32"/>
      <c r="CB32" s="72"/>
      <c r="CC32">
        <f t="shared" si="105"/>
        <v>-0.18708664335714442</v>
      </c>
      <c r="CD32">
        <f t="shared" si="106"/>
        <v>1.9269151783388863</v>
      </c>
      <c r="CF32" s="49">
        <v>240.13329631685815</v>
      </c>
      <c r="CG32" s="49">
        <v>26</v>
      </c>
      <c r="CH32" s="22">
        <f t="shared" si="31"/>
        <v>0.53333333333333333</v>
      </c>
      <c r="CI32" s="49">
        <f t="shared" si="32"/>
        <v>110.71612964875509</v>
      </c>
      <c r="CN32" s="72"/>
      <c r="CO32">
        <f t="shared" si="35"/>
        <v>-0.27300127206373764</v>
      </c>
      <c r="CP32">
        <f t="shared" si="36"/>
        <v>2.0442108955595049</v>
      </c>
      <c r="CR32" s="49">
        <v>320.14098456773695</v>
      </c>
      <c r="CS32" s="49">
        <v>26</v>
      </c>
      <c r="CT32" s="22">
        <f t="shared" si="37"/>
        <v>0.53333333333333333</v>
      </c>
      <c r="CU32" s="49">
        <f t="shared" si="38"/>
        <v>115.9049045595747</v>
      </c>
      <c r="CY32" s="72"/>
      <c r="CZ32" s="72"/>
      <c r="DA32">
        <f t="shared" si="41"/>
        <v>-0.27300127206373764</v>
      </c>
      <c r="DB32">
        <f t="shared" si="42"/>
        <v>2.0641018136865679</v>
      </c>
      <c r="DD32" s="49">
        <v>328.60995115790394</v>
      </c>
      <c r="DE32" s="49">
        <v>26</v>
      </c>
      <c r="DF32" s="22">
        <f t="shared" si="43"/>
        <v>0.53333333333333333</v>
      </c>
      <c r="DG32" s="49">
        <f t="shared" si="44"/>
        <v>117.43342742436678</v>
      </c>
      <c r="DH32" s="72"/>
      <c r="DI32" s="52"/>
      <c r="DJ32" s="88"/>
      <c r="DK32" s="72"/>
      <c r="DL32" s="72"/>
      <c r="DM32">
        <f t="shared" si="47"/>
        <v>-0.27300127206373764</v>
      </c>
      <c r="DN32">
        <f t="shared" si="48"/>
        <v>2.0697917364309264</v>
      </c>
      <c r="DP32" s="49">
        <v>188.11233346062133</v>
      </c>
      <c r="DQ32">
        <v>26</v>
      </c>
      <c r="DR32" s="22">
        <f t="shared" si="49"/>
        <v>0.51666666666666672</v>
      </c>
      <c r="DS32" s="49">
        <f t="shared" si="50"/>
        <v>81.317048646027004</v>
      </c>
      <c r="DX32" s="72"/>
      <c r="DY32">
        <f t="shared" si="111"/>
        <v>-0.28678955654937088</v>
      </c>
      <c r="DZ32">
        <f t="shared" si="112"/>
        <v>1.910181607791817</v>
      </c>
      <c r="EB32">
        <v>284.3448610402516</v>
      </c>
      <c r="EC32">
        <v>26</v>
      </c>
      <c r="ED32" s="22">
        <f t="shared" si="53"/>
        <v>0.55000000000000004</v>
      </c>
      <c r="EE32" s="49">
        <f t="shared" si="54"/>
        <v>104.63418362780683</v>
      </c>
      <c r="EI32" s="72"/>
      <c r="EJ32" s="72"/>
      <c r="EK32">
        <f t="shared" si="114"/>
        <v>-0.25963731050575611</v>
      </c>
      <c r="EL32">
        <f t="shared" si="115"/>
        <v>2.019673590225656</v>
      </c>
      <c r="EN32">
        <v>287.77161083053346</v>
      </c>
      <c r="EO32">
        <v>26</v>
      </c>
      <c r="EP32" s="22">
        <f t="shared" si="57"/>
        <v>0.53333333333333333</v>
      </c>
      <c r="EQ32" s="49">
        <f t="shared" si="58"/>
        <v>102.09014028261456</v>
      </c>
      <c r="EV32" s="72"/>
      <c r="EW32">
        <f t="shared" si="117"/>
        <v>-0.27300127206373764</v>
      </c>
      <c r="EX32">
        <f t="shared" si="118"/>
        <v>2.0089838005822811</v>
      </c>
      <c r="EZ32" s="49">
        <v>267.57896030891516</v>
      </c>
      <c r="FA32">
        <v>26</v>
      </c>
      <c r="FB32" s="22">
        <f t="shared" si="61"/>
        <v>0.55000000000000004</v>
      </c>
      <c r="FC32" s="49">
        <f t="shared" si="62"/>
        <v>91.048151109428915</v>
      </c>
      <c r="FH32" s="72"/>
      <c r="FI32">
        <f t="shared" si="65"/>
        <v>-0.25963731050575611</v>
      </c>
      <c r="FJ32">
        <f t="shared" si="66"/>
        <v>1.9592711311180295</v>
      </c>
      <c r="FW32">
        <v>890.37969428777967</v>
      </c>
      <c r="FX32">
        <v>104</v>
      </c>
      <c r="FY32" s="22">
        <f t="shared" si="74"/>
        <v>1.8</v>
      </c>
      <c r="FZ32" s="49">
        <f t="shared" si="75"/>
        <v>230.31247822786872</v>
      </c>
      <c r="GA32" s="52">
        <f t="shared" si="76"/>
        <v>70.265852003249321</v>
      </c>
      <c r="GB32" s="52"/>
      <c r="GC32" s="88">
        <f t="shared" si="121"/>
        <v>35.025046489362659</v>
      </c>
      <c r="GD32">
        <f t="shared" si="78"/>
        <v>0.25527250510330607</v>
      </c>
      <c r="GE32">
        <f t="shared" si="79"/>
        <v>2.3623174684839841</v>
      </c>
      <c r="HO32"/>
      <c r="HP32"/>
      <c r="HQ32"/>
    </row>
    <row r="33" spans="6:225" x14ac:dyDescent="0.25">
      <c r="F33" s="76">
        <v>6</v>
      </c>
      <c r="G33" s="76">
        <v>4.2240000000000002</v>
      </c>
      <c r="H33" s="76">
        <v>66.229855810660922</v>
      </c>
      <c r="I33" s="76">
        <v>211.93974999827464</v>
      </c>
      <c r="J33" s="76">
        <v>1.2519135058006092</v>
      </c>
      <c r="L33" s="49">
        <v>96.546620862669243</v>
      </c>
      <c r="M33" s="49">
        <v>27</v>
      </c>
      <c r="N33" s="22">
        <f t="shared" si="96"/>
        <v>0.55000000000000004</v>
      </c>
      <c r="O33" s="49">
        <f t="shared" si="0"/>
        <v>269.30296317772996</v>
      </c>
      <c r="Q33" s="72"/>
      <c r="T33" s="72"/>
      <c r="U33">
        <f t="shared" si="98"/>
        <v>-0.25963731050575611</v>
      </c>
      <c r="V33">
        <f t="shared" si="99"/>
        <v>2.4302411320400181</v>
      </c>
      <c r="W33" s="61"/>
      <c r="X33" s="49">
        <v>118.02648007968381</v>
      </c>
      <c r="Y33" s="49">
        <v>27</v>
      </c>
      <c r="Z33" s="22">
        <f t="shared" si="3"/>
        <v>0.56666666666666665</v>
      </c>
      <c r="AA33" s="49">
        <f t="shared" si="4"/>
        <v>295.67015772078895</v>
      </c>
      <c r="AF33" s="72"/>
      <c r="AG33">
        <f t="shared" si="7"/>
        <v>-0.24667233334138852</v>
      </c>
      <c r="AH33">
        <f t="shared" si="8"/>
        <v>2.4708074929697545</v>
      </c>
      <c r="AI33" s="61"/>
      <c r="AJ33" s="49">
        <v>100.50124377339814</v>
      </c>
      <c r="AK33" s="49">
        <v>27</v>
      </c>
      <c r="AL33" s="22">
        <f t="shared" si="9"/>
        <v>0.73333333333333339</v>
      </c>
      <c r="AM33" s="49">
        <f t="shared" si="10"/>
        <v>291.59458588240818</v>
      </c>
      <c r="AN33" s="72"/>
      <c r="AO33" s="52"/>
      <c r="AP33" s="88"/>
      <c r="AQ33" s="72"/>
      <c r="AR33" s="72"/>
      <c r="AS33">
        <f t="shared" si="13"/>
        <v>-0.13469857389745615</v>
      </c>
      <c r="AT33">
        <f t="shared" si="14"/>
        <v>2.4647794560546368</v>
      </c>
      <c r="AV33" s="49">
        <v>244.58638555733228</v>
      </c>
      <c r="AW33" s="49">
        <v>27</v>
      </c>
      <c r="AX33" s="22">
        <f t="shared" si="15"/>
        <v>0.6</v>
      </c>
      <c r="AY33" s="49">
        <f t="shared" si="16"/>
        <v>73.091536217146654</v>
      </c>
      <c r="BD33" s="72"/>
      <c r="BE33">
        <f t="shared" si="19"/>
        <v>-0.22184874961635639</v>
      </c>
      <c r="BF33">
        <f t="shared" si="20"/>
        <v>1.8638670898579577</v>
      </c>
      <c r="BG33" s="61"/>
      <c r="BH33" s="49">
        <v>209.76296145888102</v>
      </c>
      <c r="BI33" s="49">
        <v>27</v>
      </c>
      <c r="BJ33" s="22">
        <f t="shared" si="21"/>
        <v>0.6</v>
      </c>
      <c r="BK33" s="49">
        <f t="shared" si="22"/>
        <v>76.840524057769443</v>
      </c>
      <c r="BP33" s="72"/>
      <c r="BQ33">
        <f t="shared" si="25"/>
        <v>-0.22184874961635639</v>
      </c>
      <c r="BR33">
        <f t="shared" si="26"/>
        <v>1.8855903181186169</v>
      </c>
      <c r="BT33" s="49">
        <v>297.60754358718799</v>
      </c>
      <c r="BU33" s="49">
        <v>27</v>
      </c>
      <c r="BV33" s="22">
        <f t="shared" si="27"/>
        <v>0.66666666666666674</v>
      </c>
      <c r="BW33" s="49">
        <f t="shared" si="28"/>
        <v>85.798656576960866</v>
      </c>
      <c r="BX33"/>
      <c r="BY33"/>
      <c r="BZ33"/>
      <c r="CA33"/>
      <c r="CB33" s="72"/>
      <c r="CC33">
        <f t="shared" si="105"/>
        <v>-0.17609125905568118</v>
      </c>
      <c r="CD33">
        <f t="shared" si="106"/>
        <v>1.9334804877813343</v>
      </c>
      <c r="CF33" s="49">
        <v>253.1427462914946</v>
      </c>
      <c r="CG33" s="49">
        <v>27</v>
      </c>
      <c r="CH33" s="22">
        <f t="shared" si="31"/>
        <v>0.55000000000000004</v>
      </c>
      <c r="CI33" s="49">
        <f t="shared" si="32"/>
        <v>111.95630600477382</v>
      </c>
      <c r="CN33" s="72"/>
      <c r="CO33">
        <f t="shared" si="35"/>
        <v>-0.25963731050575611</v>
      </c>
      <c r="CP33">
        <f t="shared" si="36"/>
        <v>2.0490485604960789</v>
      </c>
      <c r="CR33" s="49">
        <v>338.11980125393427</v>
      </c>
      <c r="CS33" s="49">
        <v>27</v>
      </c>
      <c r="CT33" s="22">
        <f t="shared" si="37"/>
        <v>0.55000000000000004</v>
      </c>
      <c r="CU33" s="49">
        <f t="shared" si="38"/>
        <v>117.47373673114515</v>
      </c>
      <c r="CV33" s="72"/>
      <c r="CW33" s="52"/>
      <c r="CX33" s="88"/>
      <c r="CY33" s="72"/>
      <c r="CZ33" s="72"/>
      <c r="DA33">
        <f t="shared" si="41"/>
        <v>-0.25963731050575611</v>
      </c>
      <c r="DB33">
        <f t="shared" si="42"/>
        <v>2.0699407834788355</v>
      </c>
      <c r="DD33" s="49">
        <v>346.61686340973085</v>
      </c>
      <c r="DE33" s="49">
        <v>27</v>
      </c>
      <c r="DF33" s="22">
        <f t="shared" si="43"/>
        <v>0.55000000000000004</v>
      </c>
      <c r="DG33" s="49">
        <f t="shared" si="44"/>
        <v>119.03674967989407</v>
      </c>
      <c r="DH33" s="72"/>
      <c r="DI33" s="52"/>
      <c r="DJ33" s="88"/>
      <c r="DL33" s="72"/>
      <c r="DM33">
        <f t="shared" si="47"/>
        <v>-0.25963731050575611</v>
      </c>
      <c r="DN33">
        <f t="shared" si="48"/>
        <v>2.0756810598738618</v>
      </c>
      <c r="DP33" s="49">
        <v>197.64235376052372</v>
      </c>
      <c r="DQ33">
        <v>27</v>
      </c>
      <c r="DR33" s="22">
        <f t="shared" si="49"/>
        <v>0.53333333333333333</v>
      </c>
      <c r="DS33" s="49">
        <f t="shared" si="50"/>
        <v>82.506220133411887</v>
      </c>
      <c r="DX33" s="72"/>
      <c r="DY33">
        <f t="shared" si="111"/>
        <v>-0.27300127206373764</v>
      </c>
      <c r="DZ33">
        <f t="shared" si="112"/>
        <v>1.9164866911897671</v>
      </c>
      <c r="EB33">
        <v>302.8473212693155</v>
      </c>
      <c r="EC33">
        <v>27</v>
      </c>
      <c r="ED33" s="22">
        <f t="shared" si="53"/>
        <v>0.56666666666666665</v>
      </c>
      <c r="EE33" s="49">
        <f t="shared" si="54"/>
        <v>106.93436888981455</v>
      </c>
      <c r="EF33" s="72"/>
      <c r="EG33" s="52"/>
      <c r="EH33" s="88"/>
      <c r="EI33" s="72"/>
      <c r="EJ33" s="72"/>
      <c r="EK33">
        <f t="shared" si="114"/>
        <v>-0.24667233334138852</v>
      </c>
      <c r="EL33">
        <f t="shared" si="115"/>
        <v>2.0291173106370506</v>
      </c>
      <c r="EN33">
        <v>303.77829086358361</v>
      </c>
      <c r="EO33">
        <v>27</v>
      </c>
      <c r="EP33" s="22">
        <f t="shared" si="57"/>
        <v>0.55000000000000004</v>
      </c>
      <c r="EQ33" s="49">
        <f t="shared" si="58"/>
        <v>104.08479186683473</v>
      </c>
      <c r="EV33" s="72"/>
      <c r="EW33">
        <f t="shared" si="117"/>
        <v>-0.25963731050575611</v>
      </c>
      <c r="EX33">
        <f t="shared" si="118"/>
        <v>2.0173872781098239</v>
      </c>
      <c r="EZ33" s="49">
        <v>280.6002494653203</v>
      </c>
      <c r="FA33">
        <v>27</v>
      </c>
      <c r="FB33" s="22">
        <f t="shared" si="61"/>
        <v>0.56666666666666665</v>
      </c>
      <c r="FC33" s="49">
        <f t="shared" si="62"/>
        <v>92.279002537807855</v>
      </c>
      <c r="FG33" s="12"/>
      <c r="FH33" s="72"/>
      <c r="FI33">
        <f t="shared" si="65"/>
        <v>-0.24667233334138852</v>
      </c>
      <c r="FJ33">
        <f t="shared" si="66"/>
        <v>1.9651028914985229</v>
      </c>
      <c r="FW33">
        <v>939.34618219269942</v>
      </c>
      <c r="FX33">
        <v>108</v>
      </c>
      <c r="FY33" s="22">
        <f t="shared" si="74"/>
        <v>1.8666666666666667</v>
      </c>
      <c r="FZ33" s="49">
        <f t="shared" si="75"/>
        <v>235.0154500863697</v>
      </c>
      <c r="GA33" s="52"/>
      <c r="GC33" s="88"/>
      <c r="GD33">
        <f t="shared" si="78"/>
        <v>0.27106677228653797</v>
      </c>
      <c r="GE33">
        <f t="shared" si="79"/>
        <v>2.3710964140449025</v>
      </c>
      <c r="HO33"/>
      <c r="HP33"/>
      <c r="HQ33"/>
    </row>
    <row r="34" spans="6:225" x14ac:dyDescent="0.25">
      <c r="F34" s="76">
        <v>7</v>
      </c>
      <c r="G34" s="76">
        <v>7.6560000000000077</v>
      </c>
      <c r="H34" s="76">
        <v>65.754960739075159</v>
      </c>
      <c r="I34" s="76">
        <v>168.47083084659377</v>
      </c>
      <c r="J34" s="76">
        <v>1.335635766677755</v>
      </c>
      <c r="L34" s="49">
        <v>101.06062536913177</v>
      </c>
      <c r="M34" s="49">
        <v>28</v>
      </c>
      <c r="N34" s="22">
        <f t="shared" si="96"/>
        <v>0.56666666666666665</v>
      </c>
      <c r="O34" s="49">
        <f t="shared" si="0"/>
        <v>269.67691765593912</v>
      </c>
      <c r="T34" s="72"/>
      <c r="U34">
        <f t="shared" si="98"/>
        <v>-0.24667233334138852</v>
      </c>
      <c r="V34">
        <f t="shared" si="99"/>
        <v>2.4308437756569856</v>
      </c>
      <c r="W34" s="61"/>
      <c r="X34" s="49">
        <v>123.03657992645927</v>
      </c>
      <c r="Y34" s="49">
        <v>28</v>
      </c>
      <c r="Z34" s="22">
        <f t="shared" si="3"/>
        <v>0.58333333333333337</v>
      </c>
      <c r="AA34" s="49">
        <f t="shared" si="4"/>
        <v>296.13878552424751</v>
      </c>
      <c r="AF34" s="72"/>
      <c r="AG34">
        <f t="shared" si="7"/>
        <v>-0.23408320603336796</v>
      </c>
      <c r="AH34">
        <f t="shared" si="8"/>
        <v>2.4714952909963652</v>
      </c>
      <c r="AI34" s="61"/>
      <c r="AJ34" s="49">
        <v>106.00471687618433</v>
      </c>
      <c r="AK34" s="49">
        <v>28</v>
      </c>
      <c r="AL34" s="22">
        <f t="shared" si="9"/>
        <v>0.75</v>
      </c>
      <c r="AM34" s="49">
        <f t="shared" si="10"/>
        <v>292.04777042644525</v>
      </c>
      <c r="AN34" s="72"/>
      <c r="AO34" s="52"/>
      <c r="AP34" s="88"/>
      <c r="AQ34" s="72"/>
      <c r="AR34" s="72"/>
      <c r="AS34">
        <f t="shared" si="13"/>
        <v>-0.12493873660829995</v>
      </c>
      <c r="AT34">
        <f t="shared" si="14"/>
        <v>2.465453895064027</v>
      </c>
      <c r="AV34" s="49">
        <v>256.10983971725881</v>
      </c>
      <c r="AW34" s="49">
        <v>28</v>
      </c>
      <c r="AX34" s="22">
        <f t="shared" si="15"/>
        <v>0.6166666666666667</v>
      </c>
      <c r="AY34" s="49">
        <f t="shared" si="16"/>
        <v>74.193204874883406</v>
      </c>
      <c r="BD34" s="72"/>
      <c r="BE34">
        <f t="shared" si="19"/>
        <v>-0.20994952631664862</v>
      </c>
      <c r="BF34">
        <f t="shared" si="20"/>
        <v>1.8703641314181345</v>
      </c>
      <c r="BG34" s="61"/>
      <c r="BH34" s="49">
        <v>221.24929378418364</v>
      </c>
      <c r="BI34" s="49">
        <v>28</v>
      </c>
      <c r="BJ34" s="22">
        <f t="shared" si="21"/>
        <v>0.6166666666666667</v>
      </c>
      <c r="BK34" s="49">
        <f t="shared" si="22"/>
        <v>77.956460356739868</v>
      </c>
      <c r="BP34" s="72"/>
      <c r="BQ34">
        <f t="shared" si="25"/>
        <v>-0.20994952631664862</v>
      </c>
      <c r="BR34">
        <f t="shared" si="26"/>
        <v>1.8918521115841818</v>
      </c>
      <c r="BT34" s="49">
        <v>309.59085903818283</v>
      </c>
      <c r="BU34" s="49">
        <v>28</v>
      </c>
      <c r="BV34" s="22">
        <f t="shared" si="27"/>
        <v>0.68333333333333335</v>
      </c>
      <c r="BW34" s="49">
        <f t="shared" si="28"/>
        <v>86.93851346376718</v>
      </c>
      <c r="BX34"/>
      <c r="BY34"/>
      <c r="BZ34"/>
      <c r="CA34"/>
      <c r="CB34" s="72"/>
      <c r="CC34">
        <f t="shared" si="105"/>
        <v>-0.16536739366390812</v>
      </c>
      <c r="CD34">
        <f t="shared" si="106"/>
        <v>1.939212210043886</v>
      </c>
      <c r="CF34" s="49">
        <v>266.13577361940651</v>
      </c>
      <c r="CG34" s="49">
        <v>28</v>
      </c>
      <c r="CH34" s="22">
        <f t="shared" si="31"/>
        <v>0.56666666666666665</v>
      </c>
      <c r="CI34" s="49">
        <f t="shared" si="32"/>
        <v>113.19491680819726</v>
      </c>
      <c r="CN34" s="72"/>
      <c r="CO34">
        <f t="shared" si="35"/>
        <v>-0.24667233334138852</v>
      </c>
      <c r="CP34">
        <f t="shared" si="36"/>
        <v>2.0538269246285994</v>
      </c>
      <c r="CR34" s="49">
        <v>355.62691124266735</v>
      </c>
      <c r="CS34" s="49">
        <v>28</v>
      </c>
      <c r="CT34" s="22">
        <f t="shared" si="37"/>
        <v>0.56666666666666665</v>
      </c>
      <c r="CU34" s="49">
        <f t="shared" si="38"/>
        <v>119.00140775983041</v>
      </c>
      <c r="CV34" s="72"/>
      <c r="CW34" s="52"/>
      <c r="CX34" s="88"/>
      <c r="CY34" s="72"/>
      <c r="CZ34" s="72"/>
      <c r="DA34">
        <f t="shared" si="41"/>
        <v>-0.24667233334138852</v>
      </c>
      <c r="DB34">
        <f t="shared" si="42"/>
        <v>2.0755520990287484</v>
      </c>
      <c r="DD34" s="49">
        <v>365.66548921110945</v>
      </c>
      <c r="DE34" s="49">
        <v>28</v>
      </c>
      <c r="DF34" s="22">
        <f t="shared" si="43"/>
        <v>0.56666666666666665</v>
      </c>
      <c r="DG34" s="49">
        <f t="shared" si="44"/>
        <v>120.73282534558534</v>
      </c>
      <c r="DL34" s="72"/>
      <c r="DM34">
        <f t="shared" si="47"/>
        <v>-0.24667233334138852</v>
      </c>
      <c r="DN34">
        <f t="shared" si="48"/>
        <v>2.0818253639524138</v>
      </c>
      <c r="DP34" s="49">
        <v>207.17444340458599</v>
      </c>
      <c r="DQ34">
        <v>28</v>
      </c>
      <c r="DR34" s="22">
        <f t="shared" si="49"/>
        <v>0.55000000000000004</v>
      </c>
      <c r="DS34" s="49">
        <f t="shared" si="50"/>
        <v>83.6956498369385</v>
      </c>
      <c r="DX34" s="72"/>
      <c r="DY34">
        <f t="shared" si="111"/>
        <v>-0.25963731050575611</v>
      </c>
      <c r="DZ34">
        <f t="shared" si="112"/>
        <v>1.9227028857004285</v>
      </c>
      <c r="EB34">
        <v>321.32732532419334</v>
      </c>
      <c r="EC34">
        <v>28</v>
      </c>
      <c r="ED34" s="22">
        <f t="shared" si="53"/>
        <v>0.58333333333333337</v>
      </c>
      <c r="EE34" s="49">
        <f t="shared" si="54"/>
        <v>109.23176244951543</v>
      </c>
      <c r="EF34" s="72"/>
      <c r="EG34" s="52"/>
      <c r="EH34" s="88"/>
      <c r="EI34" s="72"/>
      <c r="EJ34" s="72"/>
      <c r="EK34">
        <f t="shared" si="114"/>
        <v>-0.23408320603336796</v>
      </c>
      <c r="EL34">
        <f t="shared" si="115"/>
        <v>2.0383489410318369</v>
      </c>
      <c r="EN34">
        <v>320.30610359467084</v>
      </c>
      <c r="EO34">
        <v>28</v>
      </c>
      <c r="EP34" s="22">
        <f t="shared" si="57"/>
        <v>0.56666666666666665</v>
      </c>
      <c r="EQ34" s="49">
        <f t="shared" si="58"/>
        <v>106.14438372346508</v>
      </c>
      <c r="EV34" s="72"/>
      <c r="EW34">
        <f t="shared" si="117"/>
        <v>-0.24667233334138852</v>
      </c>
      <c r="EX34">
        <f t="shared" si="118"/>
        <v>2.0258970198639044</v>
      </c>
      <c r="EZ34" s="49">
        <v>294.6086387056564</v>
      </c>
      <c r="FA34">
        <v>28</v>
      </c>
      <c r="FB34" s="22">
        <f t="shared" si="61"/>
        <v>0.58333333333333337</v>
      </c>
      <c r="FC34" s="49">
        <f t="shared" si="62"/>
        <v>93.603160668285611</v>
      </c>
      <c r="FD34" s="12"/>
      <c r="FE34" s="12"/>
      <c r="FF34" s="12"/>
      <c r="FG34" s="12"/>
      <c r="FH34" s="72"/>
      <c r="FI34">
        <f t="shared" si="65"/>
        <v>-0.23408320603336796</v>
      </c>
      <c r="FJ34">
        <f t="shared" si="66"/>
        <v>1.971290513669945</v>
      </c>
      <c r="FW34">
        <v>987.92573101422965</v>
      </c>
      <c r="FX34">
        <v>112</v>
      </c>
      <c r="FY34" s="22">
        <f t="shared" si="74"/>
        <v>1.9333333333333333</v>
      </c>
      <c r="FZ34" s="49">
        <f t="shared" si="75"/>
        <v>239.68125849496863</v>
      </c>
      <c r="GC34" s="88"/>
      <c r="GD34">
        <f t="shared" si="78"/>
        <v>0.28630673884327484</v>
      </c>
      <c r="GE34">
        <f t="shared" si="79"/>
        <v>2.3796340763764547</v>
      </c>
      <c r="HO34"/>
      <c r="HP34"/>
      <c r="HQ34"/>
    </row>
    <row r="35" spans="6:225" x14ac:dyDescent="0.25">
      <c r="F35" s="76">
        <v>4</v>
      </c>
      <c r="G35" s="76">
        <v>3.9619999999999775</v>
      </c>
      <c r="H35" s="76">
        <v>97.470963753001797</v>
      </c>
      <c r="I35" s="76">
        <v>225.96725746696515</v>
      </c>
      <c r="J35" s="76">
        <v>1.5682005379343862</v>
      </c>
      <c r="L35" s="49">
        <v>106.01886624558857</v>
      </c>
      <c r="M35" s="49">
        <v>29</v>
      </c>
      <c r="N35" s="22">
        <f t="shared" si="96"/>
        <v>0.58333333333333337</v>
      </c>
      <c r="O35" s="49">
        <f t="shared" si="0"/>
        <v>270.08767408676147</v>
      </c>
      <c r="U35">
        <f t="shared" si="98"/>
        <v>-0.23408320603336796</v>
      </c>
      <c r="V35">
        <f t="shared" si="99"/>
        <v>2.431504764867753</v>
      </c>
      <c r="W35" s="61"/>
      <c r="X35" s="49">
        <v>127.06297651164952</v>
      </c>
      <c r="Y35" s="49">
        <v>29</v>
      </c>
      <c r="Z35" s="22">
        <f t="shared" si="3"/>
        <v>0.6</v>
      </c>
      <c r="AA35" s="49">
        <f t="shared" si="4"/>
        <v>296.51540104994109</v>
      </c>
      <c r="AF35" s="72"/>
      <c r="AG35">
        <f t="shared" si="7"/>
        <v>-0.22184874961635639</v>
      </c>
      <c r="AH35">
        <f t="shared" si="8"/>
        <v>2.4720472556001085</v>
      </c>
      <c r="AI35" s="61"/>
      <c r="AJ35" s="49">
        <v>111.00450441310929</v>
      </c>
      <c r="AK35" s="49">
        <v>29</v>
      </c>
      <c r="AL35" s="22">
        <f t="shared" si="9"/>
        <v>0.76666666666666661</v>
      </c>
      <c r="AM35" s="49">
        <f t="shared" si="10"/>
        <v>292.45947888633697</v>
      </c>
      <c r="AN35" s="72"/>
      <c r="AO35" s="52"/>
      <c r="AP35" s="88"/>
      <c r="AQ35" s="72"/>
      <c r="AR35" s="72"/>
      <c r="AS35">
        <f t="shared" si="13"/>
        <v>-0.11539341870206959</v>
      </c>
      <c r="AT35">
        <f t="shared" si="14"/>
        <v>2.4660657018194234</v>
      </c>
      <c r="AV35" s="49">
        <v>267.60511953249323</v>
      </c>
      <c r="AW35" s="49">
        <v>29</v>
      </c>
      <c r="AX35" s="22">
        <f t="shared" si="15"/>
        <v>0.6333333333333333</v>
      </c>
      <c r="AY35" s="49">
        <f t="shared" si="16"/>
        <v>75.292180000622835</v>
      </c>
      <c r="BD35" s="72"/>
      <c r="BE35">
        <f t="shared" si="19"/>
        <v>-0.19836765376683349</v>
      </c>
      <c r="BF35">
        <f t="shared" si="20"/>
        <v>1.8767498718323192</v>
      </c>
      <c r="BG35" s="61"/>
      <c r="BH35" s="49">
        <v>230.73903007510455</v>
      </c>
      <c r="BI35" s="49">
        <v>29</v>
      </c>
      <c r="BJ35" s="22">
        <f t="shared" si="21"/>
        <v>0.6333333333333333</v>
      </c>
      <c r="BK35" s="49">
        <f t="shared" si="22"/>
        <v>78.878420552107684</v>
      </c>
      <c r="BP35" s="72"/>
      <c r="BQ35">
        <f t="shared" si="25"/>
        <v>-0.19836765376683349</v>
      </c>
      <c r="BR35">
        <f t="shared" si="26"/>
        <v>1.8969582057823984</v>
      </c>
      <c r="BT35" s="49">
        <v>324.09875038327436</v>
      </c>
      <c r="BU35" s="49">
        <v>29</v>
      </c>
      <c r="BV35" s="22">
        <f t="shared" si="27"/>
        <v>0.7</v>
      </c>
      <c r="BW35" s="49">
        <f t="shared" si="28"/>
        <v>88.318508835696363</v>
      </c>
      <c r="BX35"/>
      <c r="BY35"/>
      <c r="BZ35"/>
      <c r="CA35"/>
      <c r="CB35" s="72"/>
      <c r="CC35">
        <f t="shared" si="105"/>
        <v>-0.15490195998574319</v>
      </c>
      <c r="CD35">
        <f t="shared" si="106"/>
        <v>1.9460517278455436</v>
      </c>
      <c r="CF35" s="49">
        <v>279.62921878802291</v>
      </c>
      <c r="CG35" s="49">
        <v>29</v>
      </c>
      <c r="CH35" s="22">
        <f t="shared" si="31"/>
        <v>0.58333333333333337</v>
      </c>
      <c r="CI35" s="49">
        <f t="shared" si="32"/>
        <v>114.48123188623505</v>
      </c>
      <c r="CN35" s="72"/>
      <c r="CO35">
        <f t="shared" si="35"/>
        <v>-0.23408320603336796</v>
      </c>
      <c r="CP35">
        <f t="shared" si="36"/>
        <v>2.0587342940441355</v>
      </c>
      <c r="CR35" s="49">
        <v>373.10856328956055</v>
      </c>
      <c r="CS35" s="49">
        <v>29</v>
      </c>
      <c r="CT35" s="22">
        <f t="shared" si="37"/>
        <v>0.58333333333333337</v>
      </c>
      <c r="CU35" s="49">
        <f t="shared" si="38"/>
        <v>120.52685732762214</v>
      </c>
      <c r="CV35" s="72"/>
      <c r="CW35" s="52"/>
      <c r="CX35" s="88"/>
      <c r="CY35" s="72"/>
      <c r="CZ35" s="72"/>
      <c r="DA35">
        <f t="shared" si="41"/>
        <v>-0.23408320603336796</v>
      </c>
      <c r="DB35">
        <f t="shared" si="42"/>
        <v>2.0810838327161085</v>
      </c>
      <c r="DD35" s="49">
        <v>386.15670394284234</v>
      </c>
      <c r="DE35" s="49">
        <v>29</v>
      </c>
      <c r="DF35" s="22">
        <f t="shared" si="43"/>
        <v>0.58333333333333337</v>
      </c>
      <c r="DG35" s="49">
        <f t="shared" si="44"/>
        <v>122.55734807123157</v>
      </c>
      <c r="DL35" s="72"/>
      <c r="DM35">
        <f t="shared" si="47"/>
        <v>-0.23408320603336796</v>
      </c>
      <c r="DN35">
        <f t="shared" si="48"/>
        <v>2.088339355009718</v>
      </c>
      <c r="DP35" s="49">
        <v>219.20595338630747</v>
      </c>
      <c r="DQ35">
        <v>29</v>
      </c>
      <c r="DR35" s="22">
        <f t="shared" si="49"/>
        <v>0.56666666666666665</v>
      </c>
      <c r="DS35" s="49">
        <f t="shared" si="50"/>
        <v>85.196961289611508</v>
      </c>
      <c r="DX35" s="72"/>
      <c r="DY35">
        <f t="shared" si="111"/>
        <v>-0.24667233334138852</v>
      </c>
      <c r="DZ35">
        <f t="shared" si="112"/>
        <v>1.9304241051107347</v>
      </c>
      <c r="EB35">
        <v>338.90190321094394</v>
      </c>
      <c r="EC35">
        <v>29</v>
      </c>
      <c r="ED35" s="22">
        <f t="shared" si="53"/>
        <v>0.6</v>
      </c>
      <c r="EE35" s="49">
        <f t="shared" si="54"/>
        <v>111.4165954144641</v>
      </c>
      <c r="EF35" s="72"/>
      <c r="EG35" s="52"/>
      <c r="EH35" s="88"/>
      <c r="EI35" s="72"/>
      <c r="EJ35" s="72"/>
      <c r="EK35">
        <f t="shared" si="114"/>
        <v>-0.22184874961635639</v>
      </c>
      <c r="EL35">
        <f t="shared" si="115"/>
        <v>2.0469498834780997</v>
      </c>
      <c r="EN35">
        <v>335.83515301409409</v>
      </c>
      <c r="EO35">
        <v>29</v>
      </c>
      <c r="EP35" s="22">
        <f t="shared" si="57"/>
        <v>0.58333333333333337</v>
      </c>
      <c r="EQ35" s="49">
        <f t="shared" si="58"/>
        <v>108.07951599086405</v>
      </c>
      <c r="EV35" s="72"/>
      <c r="EW35">
        <f t="shared" si="117"/>
        <v>-0.23408320603336796</v>
      </c>
      <c r="EX35">
        <f t="shared" si="118"/>
        <v>2.0337433911308542</v>
      </c>
      <c r="EZ35" s="49">
        <v>309.53271232617726</v>
      </c>
      <c r="FA35">
        <v>29</v>
      </c>
      <c r="FB35" s="22">
        <f t="shared" si="61"/>
        <v>0.6</v>
      </c>
      <c r="FC35" s="49">
        <f t="shared" si="62"/>
        <v>95.01387485429342</v>
      </c>
      <c r="FD35" s="12"/>
      <c r="FE35" s="12"/>
      <c r="FF35" s="12"/>
      <c r="FG35" s="12"/>
      <c r="FH35" s="72"/>
      <c r="FI35">
        <f t="shared" si="65"/>
        <v>-0.22184874961635639</v>
      </c>
      <c r="FJ35">
        <f t="shared" si="66"/>
        <v>1.9777870298432092</v>
      </c>
      <c r="HO35"/>
      <c r="HP35"/>
      <c r="HQ35"/>
    </row>
    <row r="36" spans="6:225" x14ac:dyDescent="0.25">
      <c r="F36" s="76">
        <v>4</v>
      </c>
      <c r="G36" s="76">
        <v>2.6609999999999756</v>
      </c>
      <c r="H36" s="76">
        <v>144.79622364683689</v>
      </c>
      <c r="I36" s="76">
        <v>385.21858243995871</v>
      </c>
      <c r="J36" s="76">
        <v>2.6700659367262509</v>
      </c>
      <c r="L36" s="49">
        <v>110.50452479423636</v>
      </c>
      <c r="M36" s="49">
        <v>30</v>
      </c>
      <c r="N36" s="22">
        <f t="shared" si="96"/>
        <v>0.6</v>
      </c>
      <c r="O36" s="49">
        <f t="shared" si="0"/>
        <v>270.45928029574566</v>
      </c>
      <c r="U36">
        <f t="shared" si="98"/>
        <v>-0.22184874961635639</v>
      </c>
      <c r="V36">
        <f t="shared" si="99"/>
        <v>2.4321018880228031</v>
      </c>
      <c r="W36" s="61"/>
      <c r="X36" s="49">
        <v>132.03408650799233</v>
      </c>
      <c r="Y36" s="49">
        <v>30</v>
      </c>
      <c r="Z36" s="22">
        <f t="shared" si="3"/>
        <v>0.6166666666666667</v>
      </c>
      <c r="AA36" s="49">
        <f t="shared" si="4"/>
        <v>296.98038187459201</v>
      </c>
      <c r="AF36" s="72"/>
      <c r="AG36">
        <f t="shared" si="7"/>
        <v>-0.20994952631664862</v>
      </c>
      <c r="AH36">
        <f t="shared" si="8"/>
        <v>2.4727277613541987</v>
      </c>
      <c r="AI36" s="61"/>
      <c r="AJ36" s="49">
        <v>116.00969787047978</v>
      </c>
      <c r="AK36" s="49">
        <v>30</v>
      </c>
      <c r="AL36" s="22">
        <f t="shared" si="9"/>
        <v>0.78333333333333333</v>
      </c>
      <c r="AM36" s="49">
        <f t="shared" si="10"/>
        <v>292.87163249778052</v>
      </c>
      <c r="AN36" s="72"/>
      <c r="AO36" s="52"/>
      <c r="AP36" s="88"/>
      <c r="AQ36" s="72"/>
      <c r="AR36" s="72"/>
      <c r="AS36">
        <f t="shared" si="13"/>
        <v>-0.10605339244792618</v>
      </c>
      <c r="AT36">
        <f t="shared" si="14"/>
        <v>2.4666773080205902</v>
      </c>
      <c r="AV36" s="49">
        <v>278.61487756399515</v>
      </c>
      <c r="AW36" s="49">
        <v>30</v>
      </c>
      <c r="AX36" s="22">
        <f t="shared" si="15"/>
        <v>0.65</v>
      </c>
      <c r="AY36" s="49">
        <f t="shared" si="16"/>
        <v>76.344738129829523</v>
      </c>
      <c r="BD36" s="72"/>
      <c r="BE36">
        <f t="shared" si="19"/>
        <v>-0.18708664335714442</v>
      </c>
      <c r="BF36">
        <f t="shared" si="20"/>
        <v>1.8827791097627267</v>
      </c>
      <c r="BG36" s="61"/>
      <c r="BH36" s="49">
        <v>240.27536286519265</v>
      </c>
      <c r="BI36" s="49">
        <v>30</v>
      </c>
      <c r="BJ36" s="22">
        <f t="shared" si="21"/>
        <v>0.65</v>
      </c>
      <c r="BK36" s="49">
        <f t="shared" si="22"/>
        <v>79.804907756041246</v>
      </c>
      <c r="BP36" s="72"/>
      <c r="BQ36">
        <f t="shared" si="25"/>
        <v>-0.18708664335714442</v>
      </c>
      <c r="BR36">
        <f t="shared" si="26"/>
        <v>1.9020295999450687</v>
      </c>
      <c r="BT36" s="49">
        <v>338.09466130064817</v>
      </c>
      <c r="BU36" s="49">
        <v>30</v>
      </c>
      <c r="BV36" s="22">
        <f t="shared" si="27"/>
        <v>0.71666666666666667</v>
      </c>
      <c r="BW36" s="49">
        <f t="shared" si="28"/>
        <v>89.649804461813915</v>
      </c>
      <c r="BX36"/>
      <c r="BY36"/>
      <c r="BZ36"/>
      <c r="CA36"/>
      <c r="CB36" s="72"/>
      <c r="CC36">
        <f t="shared" si="105"/>
        <v>-0.1446827948040571</v>
      </c>
      <c r="CD36">
        <f t="shared" si="106"/>
        <v>1.952549346645019</v>
      </c>
      <c r="CF36" s="49">
        <v>293.1381926668717</v>
      </c>
      <c r="CG36" s="49">
        <v>30</v>
      </c>
      <c r="CH36" s="22">
        <f t="shared" si="31"/>
        <v>0.6</v>
      </c>
      <c r="CI36" s="49">
        <f t="shared" si="32"/>
        <v>115.76902729889937</v>
      </c>
      <c r="CN36" s="72"/>
      <c r="CO36">
        <f t="shared" si="35"/>
        <v>-0.22184874961635639</v>
      </c>
      <c r="CP36">
        <f t="shared" si="36"/>
        <v>2.0635923843276385</v>
      </c>
      <c r="CR36" s="49">
        <v>392.12753027554697</v>
      </c>
      <c r="CS36" s="49">
        <v>30</v>
      </c>
      <c r="CT36" s="22">
        <f t="shared" si="37"/>
        <v>0.6</v>
      </c>
      <c r="CU36" s="49">
        <f t="shared" si="38"/>
        <v>122.1864530506576</v>
      </c>
      <c r="CV36" s="72"/>
      <c r="CW36" s="52"/>
      <c r="CX36" s="88"/>
      <c r="CY36" s="72"/>
      <c r="CZ36" s="72"/>
      <c r="DA36">
        <f t="shared" si="41"/>
        <v>-0.22184874961635639</v>
      </c>
      <c r="DB36">
        <f t="shared" si="42"/>
        <v>2.0870230578584041</v>
      </c>
      <c r="DD36" s="49">
        <v>405.13608824690004</v>
      </c>
      <c r="DE36" s="49">
        <v>30</v>
      </c>
      <c r="DF36" s="22">
        <f t="shared" si="43"/>
        <v>0.6</v>
      </c>
      <c r="DG36" s="49">
        <f t="shared" si="44"/>
        <v>124.24725852480273</v>
      </c>
      <c r="DL36" s="72"/>
      <c r="DM36">
        <f t="shared" si="47"/>
        <v>-0.22184874961635639</v>
      </c>
      <c r="DN36">
        <f t="shared" si="48"/>
        <v>2.0942868149451241</v>
      </c>
      <c r="DP36" s="49">
        <v>230.19611204362249</v>
      </c>
      <c r="DQ36">
        <v>30</v>
      </c>
      <c r="DR36" s="22">
        <f t="shared" si="49"/>
        <v>0.58333333333333337</v>
      </c>
      <c r="DS36" s="49">
        <f t="shared" si="50"/>
        <v>86.568331224390022</v>
      </c>
      <c r="DX36" s="72"/>
      <c r="DY36">
        <f t="shared" si="111"/>
        <v>-0.23408320603336796</v>
      </c>
      <c r="DZ36">
        <f t="shared" si="112"/>
        <v>1.9373590457138439</v>
      </c>
      <c r="EB36">
        <v>355.43107630031454</v>
      </c>
      <c r="EC36">
        <v>30</v>
      </c>
      <c r="ED36" s="22">
        <f t="shared" si="53"/>
        <v>0.6166666666666667</v>
      </c>
      <c r="EE36" s="49">
        <f t="shared" si="54"/>
        <v>113.47146594857946</v>
      </c>
      <c r="EF36" s="72"/>
      <c r="EG36" s="52"/>
      <c r="EH36" s="88"/>
      <c r="EI36" s="72"/>
      <c r="EJ36" s="72"/>
      <c r="EK36">
        <f t="shared" si="114"/>
        <v>-0.20994952631664862</v>
      </c>
      <c r="EL36">
        <f t="shared" si="115"/>
        <v>2.0548866655904203</v>
      </c>
      <c r="EN36">
        <v>351.29937375406746</v>
      </c>
      <c r="EO36">
        <v>30</v>
      </c>
      <c r="EP36" s="22">
        <f t="shared" si="57"/>
        <v>0.6</v>
      </c>
      <c r="EQ36" s="49">
        <f t="shared" si="58"/>
        <v>110.00656971681029</v>
      </c>
      <c r="EV36" s="72"/>
      <c r="EW36">
        <f t="shared" si="117"/>
        <v>-0.22184874961635639</v>
      </c>
      <c r="EX36">
        <f t="shared" si="118"/>
        <v>2.0414186224905775</v>
      </c>
      <c r="EZ36" s="49">
        <v>328.07468661876368</v>
      </c>
      <c r="FA36">
        <v>30</v>
      </c>
      <c r="FB36" s="22">
        <f t="shared" si="61"/>
        <v>0.6166666666666667</v>
      </c>
      <c r="FC36" s="49">
        <f t="shared" si="62"/>
        <v>96.766575010849678</v>
      </c>
      <c r="FD36" s="12"/>
      <c r="FE36" s="12"/>
      <c r="FF36" s="12"/>
      <c r="FG36" s="12"/>
      <c r="FH36" s="72"/>
      <c r="FI36">
        <f t="shared" si="65"/>
        <v>-0.20994952631664862</v>
      </c>
      <c r="FJ36">
        <f t="shared" si="66"/>
        <v>1.985725369755128</v>
      </c>
      <c r="HO36"/>
      <c r="HP36"/>
      <c r="HQ36"/>
    </row>
    <row r="37" spans="6:225" x14ac:dyDescent="0.25">
      <c r="F37" s="76">
        <v>4</v>
      </c>
      <c r="G37" s="76">
        <v>3.0619999999999994</v>
      </c>
      <c r="H37" s="76">
        <v>129.86191878727954</v>
      </c>
      <c r="I37" s="76">
        <v>368.44091719623788</v>
      </c>
      <c r="J37" s="76">
        <v>2.5944046386021431</v>
      </c>
      <c r="L37" s="49">
        <v>115.00978219264655</v>
      </c>
      <c r="M37" s="49">
        <v>31</v>
      </c>
      <c r="N37" s="22">
        <f t="shared" si="96"/>
        <v>0.61666666666666659</v>
      </c>
      <c r="O37" s="49">
        <f t="shared" si="0"/>
        <v>270.83251013572658</v>
      </c>
      <c r="U37">
        <f t="shared" si="98"/>
        <v>-0.2099495263166487</v>
      </c>
      <c r="V37">
        <f t="shared" si="99"/>
        <v>2.4327007948916628</v>
      </c>
      <c r="W37" s="61"/>
      <c r="X37" s="49">
        <v>137.5445382412548</v>
      </c>
      <c r="Y37" s="49">
        <v>31</v>
      </c>
      <c r="Z37" s="22">
        <f t="shared" si="3"/>
        <v>0.6333333333333333</v>
      </c>
      <c r="AA37" s="49">
        <f t="shared" si="4"/>
        <v>297.49581090211632</v>
      </c>
      <c r="AF37" s="72"/>
      <c r="AG37">
        <f t="shared" si="7"/>
        <v>-0.19836765376683349</v>
      </c>
      <c r="AH37">
        <f t="shared" si="8"/>
        <v>2.4734808547203535</v>
      </c>
      <c r="AI37" s="61"/>
      <c r="AJ37" s="49">
        <v>122.51632544277517</v>
      </c>
      <c r="AK37" s="49">
        <v>31</v>
      </c>
      <c r="AL37" s="22">
        <f t="shared" si="9"/>
        <v>0.79999999999999993</v>
      </c>
      <c r="AM37" s="49">
        <f t="shared" si="10"/>
        <v>293.40742198825285</v>
      </c>
      <c r="AN37" s="72"/>
      <c r="AO37" s="52"/>
      <c r="AP37" s="88"/>
      <c r="AQ37" s="72"/>
      <c r="AR37" s="72"/>
      <c r="AS37">
        <f t="shared" si="13"/>
        <v>-9.6910013008056448E-2</v>
      </c>
      <c r="AT37">
        <f t="shared" si="14"/>
        <v>2.4674710954914976</v>
      </c>
      <c r="AV37" s="49">
        <v>289.62475722907391</v>
      </c>
      <c r="AW37" s="49">
        <v>31</v>
      </c>
      <c r="AX37" s="22">
        <f t="shared" si="15"/>
        <v>0.66666666666666663</v>
      </c>
      <c r="AY37" s="49">
        <f t="shared" si="16"/>
        <v>77.39730788748524</v>
      </c>
      <c r="BD37" s="72"/>
      <c r="BE37">
        <f t="shared" si="19"/>
        <v>-0.17609125905568127</v>
      </c>
      <c r="BF37">
        <f t="shared" si="20"/>
        <v>1.8887258548696728</v>
      </c>
      <c r="BG37" s="61"/>
      <c r="BH37" s="49">
        <v>248.83980790862222</v>
      </c>
      <c r="BI37" s="49">
        <v>31</v>
      </c>
      <c r="BJ37" s="22">
        <f t="shared" si="21"/>
        <v>0.66666666666666663</v>
      </c>
      <c r="BK37" s="49">
        <f t="shared" si="22"/>
        <v>80.636972755888664</v>
      </c>
      <c r="BP37" s="72"/>
      <c r="BQ37">
        <f t="shared" si="25"/>
        <v>-0.17609125905568127</v>
      </c>
      <c r="BR37">
        <f t="shared" si="26"/>
        <v>1.9065342152808784</v>
      </c>
      <c r="BT37" s="49">
        <v>349.10349468316701</v>
      </c>
      <c r="BU37" s="49">
        <v>31</v>
      </c>
      <c r="BV37" s="22">
        <f t="shared" si="27"/>
        <v>0.73333333333333328</v>
      </c>
      <c r="BW37" s="49">
        <f t="shared" si="28"/>
        <v>90.696968295402698</v>
      </c>
      <c r="BX37"/>
      <c r="BY37"/>
      <c r="BZ37"/>
      <c r="CA37"/>
      <c r="CB37" s="72"/>
      <c r="CC37">
        <f t="shared" si="105"/>
        <v>-0.13469857389745624</v>
      </c>
      <c r="CD37">
        <f t="shared" si="106"/>
        <v>1.9575927702510232</v>
      </c>
      <c r="CF37" s="49">
        <v>307.14695179994868</v>
      </c>
      <c r="CG37" s="49">
        <v>31</v>
      </c>
      <c r="CH37" s="22">
        <f t="shared" si="31"/>
        <v>0.61666666666666659</v>
      </c>
      <c r="CI37" s="49">
        <f t="shared" si="32"/>
        <v>117.10446668241482</v>
      </c>
      <c r="CN37" s="72"/>
      <c r="CO37">
        <f t="shared" si="35"/>
        <v>-0.2099495263166487</v>
      </c>
      <c r="CP37">
        <f t="shared" si="36"/>
        <v>2.0685734605593744</v>
      </c>
      <c r="CR37" s="49">
        <v>408.63492263877788</v>
      </c>
      <c r="CS37" s="49">
        <v>31</v>
      </c>
      <c r="CT37" s="22">
        <f t="shared" si="37"/>
        <v>0.61666666666666659</v>
      </c>
      <c r="CU37" s="49">
        <f t="shared" si="38"/>
        <v>123.62688868444738</v>
      </c>
      <c r="CV37" s="72"/>
      <c r="CW37" s="52"/>
      <c r="CX37" s="88"/>
      <c r="CZ37" s="72"/>
      <c r="DA37">
        <f t="shared" si="41"/>
        <v>-0.2099495263166487</v>
      </c>
      <c r="DB37">
        <f t="shared" si="42"/>
        <v>2.0921129395008311</v>
      </c>
      <c r="DD37" s="49">
        <v>424.12999186570147</v>
      </c>
      <c r="DE37" s="49">
        <v>31</v>
      </c>
      <c r="DF37" s="22">
        <f t="shared" si="43"/>
        <v>0.61666666666666659</v>
      </c>
      <c r="DG37" s="49">
        <f t="shared" si="44"/>
        <v>125.9384617675061</v>
      </c>
      <c r="DL37" s="72"/>
      <c r="DM37">
        <f t="shared" si="47"/>
        <v>-0.2099495263166487</v>
      </c>
      <c r="DN37">
        <f t="shared" si="48"/>
        <v>2.1001583844562477</v>
      </c>
      <c r="DP37" s="49">
        <v>242.72721314265527</v>
      </c>
      <c r="DQ37">
        <v>31</v>
      </c>
      <c r="DR37" s="22">
        <f t="shared" si="49"/>
        <v>0.6</v>
      </c>
      <c r="DS37" s="49">
        <f t="shared" si="50"/>
        <v>88.131982472085653</v>
      </c>
      <c r="DX37" s="72"/>
      <c r="DY37">
        <f t="shared" si="111"/>
        <v>-0.22184874961635639</v>
      </c>
      <c r="DZ37">
        <f t="shared" si="112"/>
        <v>1.9451335394061737</v>
      </c>
      <c r="EB37">
        <v>371.48620431989127</v>
      </c>
      <c r="EC37">
        <v>31</v>
      </c>
      <c r="ED37" s="22">
        <f t="shared" si="53"/>
        <v>0.6333333333333333</v>
      </c>
      <c r="EE37" s="49">
        <f t="shared" si="54"/>
        <v>115.46740423965429</v>
      </c>
      <c r="EF37" s="72"/>
      <c r="EG37" s="52"/>
      <c r="EH37" s="88"/>
      <c r="EI37" s="72"/>
      <c r="EJ37" s="72"/>
      <c r="EK37">
        <f t="shared" si="114"/>
        <v>-0.19836765376683349</v>
      </c>
      <c r="EL37">
        <f t="shared" si="115"/>
        <v>2.0624594027843255</v>
      </c>
      <c r="EN37">
        <v>366.80682927121188</v>
      </c>
      <c r="EO37">
        <v>31</v>
      </c>
      <c r="EP37" s="22">
        <f t="shared" si="57"/>
        <v>0.61666666666666659</v>
      </c>
      <c r="EQ37" s="49">
        <f t="shared" si="58"/>
        <v>111.93901108820202</v>
      </c>
      <c r="EV37" s="72"/>
      <c r="EW37">
        <f t="shared" si="117"/>
        <v>-0.2099495263166487</v>
      </c>
      <c r="EX37">
        <f t="shared" si="118"/>
        <v>2.0489814658650292</v>
      </c>
      <c r="EZ37" s="49">
        <v>341.57173477909441</v>
      </c>
      <c r="FA37">
        <v>31</v>
      </c>
      <c r="FB37" s="22">
        <f t="shared" si="61"/>
        <v>0.6333333333333333</v>
      </c>
      <c r="FC37" s="49">
        <f t="shared" si="62"/>
        <v>98.042398073182213</v>
      </c>
      <c r="FD37" s="12"/>
      <c r="FE37" s="12"/>
      <c r="FF37" s="12"/>
      <c r="FG37" s="12"/>
      <c r="FH37" s="72"/>
      <c r="FI37">
        <f t="shared" si="65"/>
        <v>-0.19836765376683349</v>
      </c>
      <c r="FJ37">
        <f t="shared" si="66"/>
        <v>1.9914139253586325</v>
      </c>
      <c r="HO37"/>
      <c r="HP37"/>
      <c r="HQ37"/>
    </row>
    <row r="38" spans="6:225" x14ac:dyDescent="0.25">
      <c r="F38" s="76">
        <v>4</v>
      </c>
      <c r="G38" s="76">
        <v>2.9029999999999894</v>
      </c>
      <c r="H38" s="76">
        <v>123.5339966281623</v>
      </c>
      <c r="I38" s="76">
        <v>444.87044154823656</v>
      </c>
      <c r="J38" s="76">
        <v>2.9748936297730157</v>
      </c>
      <c r="L38" s="49">
        <v>120.5093357379419</v>
      </c>
      <c r="M38" s="49">
        <v>32</v>
      </c>
      <c r="N38" s="22">
        <f t="shared" si="96"/>
        <v>0.6333333333333333</v>
      </c>
      <c r="O38" s="49">
        <f t="shared" ref="O38:O69" si="127">(L38*($D$2/$E$2)+L$4)/$P$4</f>
        <v>271.28811062825378</v>
      </c>
      <c r="U38">
        <f t="shared" si="98"/>
        <v>-0.19836765376683349</v>
      </c>
      <c r="V38">
        <f t="shared" si="99"/>
        <v>2.4334307609503627</v>
      </c>
      <c r="W38" s="61"/>
      <c r="X38" s="49">
        <v>143.05593311708537</v>
      </c>
      <c r="Y38" s="49">
        <v>32</v>
      </c>
      <c r="Z38" s="22">
        <f t="shared" ref="Z38:Z69" si="128">((Y38*(1/60))+(AB$2*(1/60)))/AA$4</f>
        <v>0.65</v>
      </c>
      <c r="AA38" s="49">
        <f t="shared" ref="AA38:AA69" si="129">((X38*($D$3/$E$3)+X$4))/AB$4</f>
        <v>298.01132814800826</v>
      </c>
      <c r="AF38" s="72"/>
      <c r="AG38">
        <f t="shared" ref="AG38:AG69" si="130">LOG10(Z38)</f>
        <v>-0.18708664335714442</v>
      </c>
      <c r="AH38">
        <f t="shared" ref="AH38:AH69" si="131">LOG10(AA38)</f>
        <v>2.4742327729979432</v>
      </c>
      <c r="AI38" s="61"/>
      <c r="AJ38" s="49">
        <v>126.00892825510421</v>
      </c>
      <c r="AK38" s="49">
        <v>32</v>
      </c>
      <c r="AL38" s="22">
        <f t="shared" ref="AL38:AL69" si="132">((AK38*(1/60))+(AN$2*(1/60)))/AM$4</f>
        <v>0.81666666666666665</v>
      </c>
      <c r="AM38" s="49">
        <f t="shared" ref="AM38:AM69" si="133">((AJ38*($D$4/$E$4)+AJ$4))/AN$4</f>
        <v>293.69502103406387</v>
      </c>
      <c r="AN38" s="72"/>
      <c r="AO38" s="52"/>
      <c r="AP38" s="88"/>
      <c r="AR38" s="72"/>
      <c r="AS38">
        <f t="shared" ref="AS38:AS69" si="134">LOG10(AL38)</f>
        <v>-8.795517035512998E-2</v>
      </c>
      <c r="AT38">
        <f t="shared" ref="AT38:AT69" si="135">LOG10(AM38)</f>
        <v>2.4678965840585154</v>
      </c>
      <c r="AV38" s="49">
        <v>301.1345214351885</v>
      </c>
      <c r="AW38" s="49">
        <v>32</v>
      </c>
      <c r="AX38" s="22">
        <f t="shared" ref="AX38:AX69" si="136">((AW38*(1/60))+(AZ$2*(1/60)))/AY$4</f>
        <v>0.68333333333333335</v>
      </c>
      <c r="AY38" s="49">
        <f t="shared" ref="AY38:AY69" si="137">((AV38*(AW$2/AX$2))+AV$4)/AZ$4</f>
        <v>78.497667754226597</v>
      </c>
      <c r="BD38" s="72"/>
      <c r="BE38">
        <f t="shared" ref="BE38:BE69" si="138">LOG10(AX38)</f>
        <v>-0.16536739366390812</v>
      </c>
      <c r="BF38">
        <f t="shared" ref="BF38:BF69" si="139">LOG10(AY38)</f>
        <v>1.8948567536049143</v>
      </c>
      <c r="BG38" s="61"/>
      <c r="BH38" s="49">
        <v>258.32731175777758</v>
      </c>
      <c r="BI38" s="49">
        <v>32</v>
      </c>
      <c r="BJ38" s="22">
        <f t="shared" ref="BJ38:BJ69" si="140">((BI38*(1/60))+(BL$2*(1/60)))/BK$4</f>
        <v>0.68333333333333335</v>
      </c>
      <c r="BK38" s="49">
        <f t="shared" ref="BK38:BK69" si="141">((BH38*(BI$2/BJ$2))+BH$4)/BL$4</f>
        <v>81.558716061936991</v>
      </c>
      <c r="BP38" s="72"/>
      <c r="BQ38">
        <f t="shared" ref="BQ38:BQ69" si="142">LOG10(BJ38)</f>
        <v>-0.16536739366390812</v>
      </c>
      <c r="BR38">
        <f t="shared" ref="BR38:BR69" si="143">LOG10(BK38)</f>
        <v>1.9114703802791662</v>
      </c>
      <c r="BT38" s="49">
        <v>362.77024409397194</v>
      </c>
      <c r="BU38" s="49">
        <v>32</v>
      </c>
      <c r="BV38" s="22">
        <f t="shared" ref="BV38:BV69" si="144">((BU38*(1/60))+(BX$2*(1/60)))/BW$4</f>
        <v>0.75</v>
      </c>
      <c r="BW38" s="49">
        <f t="shared" ref="BW38:BW69" si="145">((BT38*(BU$2/BV$2))+BT$4)/BX$4</f>
        <v>91.996953971309182</v>
      </c>
      <c r="BX38"/>
      <c r="BY38"/>
      <c r="BZ38"/>
      <c r="CA38"/>
      <c r="CB38" s="72"/>
      <c r="CC38">
        <f t="shared" si="105"/>
        <v>-0.12493873660829995</v>
      </c>
      <c r="CD38">
        <f t="shared" si="106"/>
        <v>1.9637734480482494</v>
      </c>
      <c r="CF38" s="49">
        <v>320.62634015314461</v>
      </c>
      <c r="CG38" s="49">
        <v>32</v>
      </c>
      <c r="CH38" s="22">
        <f t="shared" ref="CH38:CH69" si="146">((CG38*(1/60))+(CJ$2*(1/60)))/CI$4</f>
        <v>0.6333333333333333</v>
      </c>
      <c r="CI38" s="49">
        <f t="shared" ref="CI38:CI69" si="147">((CF38*(CG$2/CH$2))+CF$4)/CJ$4</f>
        <v>118.3894417399168</v>
      </c>
      <c r="CN38" s="72"/>
      <c r="CO38">
        <f t="shared" ref="CO38:CO69" si="148">LOG10(CH38)</f>
        <v>-0.19836765376683349</v>
      </c>
      <c r="CP38">
        <f t="shared" ref="CP38:CP69" si="149">LOG10(CI38)</f>
        <v>2.0733129726693766</v>
      </c>
      <c r="CR38" s="49">
        <v>428.14133180528131</v>
      </c>
      <c r="CS38" s="49">
        <v>32</v>
      </c>
      <c r="CT38" s="22">
        <f t="shared" ref="CT38:CT69" si="150">((CS38*(1/60))+(CV$2*(1/60)))/CU$4</f>
        <v>0.6333333333333333</v>
      </c>
      <c r="CU38" s="49">
        <f t="shared" ref="CU38:CU69" si="151">((CR38*(CS$2/CT$2))+CR$4)/CV$4</f>
        <v>125.32901862916844</v>
      </c>
      <c r="CZ38" s="72"/>
      <c r="DA38">
        <f t="shared" ref="DA38:DA70" si="152">LOG10(CT38)</f>
        <v>-0.19836765376683349</v>
      </c>
      <c r="DB38">
        <f t="shared" ref="DB38:DB70" si="153">LOG10(CU38)</f>
        <v>2.0980516390021604</v>
      </c>
      <c r="DD38" s="49">
        <v>443.6363939083447</v>
      </c>
      <c r="DE38" s="49">
        <v>32</v>
      </c>
      <c r="DF38" s="22">
        <f t="shared" ref="DF38:DF69" si="154">((DE38*(1/60))+(DH$2*(1/60)))/DG$4</f>
        <v>0.6333333333333333</v>
      </c>
      <c r="DG38" s="49">
        <f t="shared" ref="DG38:DG69" si="155">((DD38*(DE$2/DF$2))+DD$4)/DH$4</f>
        <v>127.67529749385666</v>
      </c>
      <c r="DL38" s="72"/>
      <c r="DM38">
        <f t="shared" ref="DM38:DM69" si="156">LOG10(DF38)</f>
        <v>-0.19836765376683349</v>
      </c>
      <c r="DN38">
        <f t="shared" ref="DN38:DN69" si="157">LOG10(DG38)</f>
        <v>2.1061068784703214</v>
      </c>
      <c r="DP38" s="49">
        <v>253.73854653954334</v>
      </c>
      <c r="DQ38">
        <v>32</v>
      </c>
      <c r="DR38" s="22">
        <f t="shared" ref="DR38:DR69" si="158">((DQ38*(1/60))+(DT$2*(1/60)))/DS$4</f>
        <v>0.6166666666666667</v>
      </c>
      <c r="DS38" s="49">
        <f t="shared" ref="DS38:DS69" si="159">((DP38*(DQ$2/DR$2))+DP$4)/DT$4</f>
        <v>89.505994625428315</v>
      </c>
      <c r="DX38" s="72"/>
      <c r="DY38">
        <f t="shared" si="111"/>
        <v>-0.20994952631664862</v>
      </c>
      <c r="DZ38">
        <f t="shared" si="112"/>
        <v>1.9518521229758086</v>
      </c>
      <c r="EB38">
        <v>386.44307472123239</v>
      </c>
      <c r="EC38">
        <v>32</v>
      </c>
      <c r="ED38" s="22">
        <f t="shared" ref="ED38:ED69" si="160">((EC38*(1/60))+(EF$2*(1/60)))/EE$4</f>
        <v>0.65</v>
      </c>
      <c r="EE38" s="49">
        <f t="shared" ref="EE38:EE69" si="161">((EB38*(EC$2/ED$2))+EB$4)/EF$4</f>
        <v>117.32680955316403</v>
      </c>
      <c r="EF38" s="72"/>
      <c r="EG38" s="52"/>
      <c r="EH38" s="88"/>
      <c r="EI38" s="72"/>
      <c r="EJ38" s="72"/>
      <c r="EK38">
        <f t="shared" si="114"/>
        <v>-0.18708664335714442</v>
      </c>
      <c r="EL38">
        <f t="shared" si="115"/>
        <v>2.0693972611406024</v>
      </c>
      <c r="EN38">
        <v>383.79323860641421</v>
      </c>
      <c r="EO38">
        <v>32</v>
      </c>
      <c r="EP38" s="22">
        <f t="shared" ref="EP38:EP69" si="162">((EO38*(1/60))+(ER$2*(1/60)))/EQ$4</f>
        <v>0.6333333333333333</v>
      </c>
      <c r="EQ38" s="49">
        <f t="shared" ref="EQ38:EQ69" si="163">((EN38*(EO$2/EP$2))+EN$4)/ER$4</f>
        <v>114.05575036334936</v>
      </c>
      <c r="EV38" s="72"/>
      <c r="EW38">
        <f t="shared" si="117"/>
        <v>-0.19836765376683349</v>
      </c>
      <c r="EX38">
        <f t="shared" si="118"/>
        <v>2.057117186045073</v>
      </c>
      <c r="EZ38" s="49">
        <v>354.59025649332216</v>
      </c>
      <c r="FA38">
        <v>32</v>
      </c>
      <c r="FB38" s="22">
        <f t="shared" ref="FB38:FB69" si="164">((FA38*(1/60))+(FD$2*(1/60)))/FC$4</f>
        <v>0.65</v>
      </c>
      <c r="FC38" s="49">
        <f t="shared" ref="FC38:FC69" si="165">((EZ38*(FA$2/FB$2))+EZ$4)/FD$4</f>
        <v>99.27298790609882</v>
      </c>
      <c r="FD38" s="12"/>
      <c r="FE38" s="12"/>
      <c r="FF38" s="12"/>
      <c r="FG38" s="12"/>
      <c r="FH38" s="72"/>
      <c r="FI38">
        <f t="shared" ref="FI38:FI70" si="166">LOG(FB38)</f>
        <v>-0.18708664335714442</v>
      </c>
      <c r="FJ38">
        <f t="shared" ref="FJ38:FJ70" si="167">LOG(FC38)</f>
        <v>1.9968310934177746</v>
      </c>
      <c r="HO38"/>
      <c r="HP38"/>
      <c r="HQ38"/>
    </row>
    <row r="39" spans="6:225" x14ac:dyDescent="0.25">
      <c r="F39" s="76">
        <v>4</v>
      </c>
      <c r="G39" s="76">
        <v>3.1209999999999747</v>
      </c>
      <c r="H39" s="76">
        <v>127.54118575521079</v>
      </c>
      <c r="I39" s="76">
        <v>286.90090455537239</v>
      </c>
      <c r="J39" s="76">
        <v>2.0213075350670455</v>
      </c>
      <c r="L39" s="49">
        <v>124.51606322077485</v>
      </c>
      <c r="M39" s="49">
        <v>33</v>
      </c>
      <c r="N39" s="22">
        <f t="shared" ref="N39:N70" si="168">((M39*(1/60))+($P$2*(1/60)))/$O$4</f>
        <v>0.65</v>
      </c>
      <c r="O39" s="49">
        <f t="shared" si="127"/>
        <v>271.62004066576787</v>
      </c>
      <c r="U39">
        <f t="shared" ref="U39:U70" si="169">LOG10(N39)</f>
        <v>-0.18708664335714442</v>
      </c>
      <c r="V39">
        <f t="shared" si="99"/>
        <v>2.4339618098995763</v>
      </c>
      <c r="W39" s="61"/>
      <c r="X39" s="49">
        <v>149.05368160498418</v>
      </c>
      <c r="Y39" s="49">
        <v>33</v>
      </c>
      <c r="Z39" s="22">
        <f t="shared" si="128"/>
        <v>0.66666666666666674</v>
      </c>
      <c r="AA39" s="49">
        <f t="shared" si="129"/>
        <v>298.57233726669676</v>
      </c>
      <c r="AF39" s="72"/>
      <c r="AG39">
        <f t="shared" si="130"/>
        <v>-0.17609125905568118</v>
      </c>
      <c r="AH39">
        <f t="shared" si="131"/>
        <v>2.4750495678600419</v>
      </c>
      <c r="AI39" s="61"/>
      <c r="AJ39" s="49">
        <v>132.50849029401851</v>
      </c>
      <c r="AK39" s="49">
        <v>33</v>
      </c>
      <c r="AL39" s="22">
        <f t="shared" si="132"/>
        <v>0.83333333333333337</v>
      </c>
      <c r="AM39" s="49">
        <f t="shared" si="133"/>
        <v>294.23022871184008</v>
      </c>
      <c r="AR39" s="72"/>
      <c r="AS39">
        <f t="shared" si="134"/>
        <v>-7.9181246047624804E-2</v>
      </c>
      <c r="AT39">
        <f t="shared" si="135"/>
        <v>2.4686872893580021</v>
      </c>
      <c r="AV39" s="49">
        <v>313.12936623702353</v>
      </c>
      <c r="AW39" s="49">
        <v>33</v>
      </c>
      <c r="AX39" s="22">
        <f t="shared" si="136"/>
        <v>0.70000000000000007</v>
      </c>
      <c r="AY39" s="49">
        <f t="shared" si="137"/>
        <v>79.644402438914454</v>
      </c>
      <c r="BD39" s="72"/>
      <c r="BE39">
        <f t="shared" si="138"/>
        <v>-0.15490195998574313</v>
      </c>
      <c r="BF39">
        <f t="shared" si="139"/>
        <v>1.9011552581620483</v>
      </c>
      <c r="BG39" s="61"/>
      <c r="BH39" s="49">
        <v>268.79081085483557</v>
      </c>
      <c r="BI39" s="49">
        <v>33</v>
      </c>
      <c r="BJ39" s="22">
        <f t="shared" si="140"/>
        <v>0.70000000000000007</v>
      </c>
      <c r="BK39" s="49">
        <f t="shared" si="141"/>
        <v>82.575280629804269</v>
      </c>
      <c r="BP39" s="72"/>
      <c r="BQ39">
        <f t="shared" si="142"/>
        <v>-0.15490195998574313</v>
      </c>
      <c r="BR39">
        <f t="shared" si="143"/>
        <v>1.9168500583037287</v>
      </c>
      <c r="BT39" s="49">
        <v>376.29908317719827</v>
      </c>
      <c r="BU39" s="49">
        <v>33</v>
      </c>
      <c r="BV39" s="22">
        <f t="shared" si="144"/>
        <v>0.76666666666666672</v>
      </c>
      <c r="BW39" s="49">
        <f t="shared" si="145"/>
        <v>93.283821571730215</v>
      </c>
      <c r="BX39"/>
      <c r="BY39"/>
      <c r="BZ39"/>
      <c r="CA39"/>
      <c r="CB39" s="72"/>
      <c r="CC39">
        <f t="shared" si="105"/>
        <v>-0.11539341870206953</v>
      </c>
      <c r="CD39">
        <f t="shared" ref="CD39:CD70" si="170">LOG10(BW39)</f>
        <v>1.9698063295838695</v>
      </c>
      <c r="CF39" s="49">
        <v>335.12087371573858</v>
      </c>
      <c r="CG39" s="49">
        <v>33</v>
      </c>
      <c r="CH39" s="22">
        <f t="shared" si="146"/>
        <v>0.65</v>
      </c>
      <c r="CI39" s="49">
        <f t="shared" si="147"/>
        <v>119.7711894579906</v>
      </c>
      <c r="CN39" s="72"/>
      <c r="CO39">
        <f t="shared" si="148"/>
        <v>-0.18708664335714442</v>
      </c>
      <c r="CP39">
        <f t="shared" si="149"/>
        <v>2.0783523625926512</v>
      </c>
      <c r="CR39" s="49">
        <v>447.1889980757577</v>
      </c>
      <c r="CS39" s="49">
        <v>33</v>
      </c>
      <c r="CT39" s="22">
        <f t="shared" si="150"/>
        <v>0.65</v>
      </c>
      <c r="CU39" s="49">
        <f t="shared" si="151"/>
        <v>126.99111865277024</v>
      </c>
      <c r="CZ39" s="72"/>
      <c r="DA39">
        <f t="shared" si="152"/>
        <v>-0.18708664335714442</v>
      </c>
      <c r="DB39">
        <f t="shared" si="153"/>
        <v>2.1037733488695958</v>
      </c>
      <c r="DD39" s="49">
        <v>462.63079231715653</v>
      </c>
      <c r="DE39" s="49">
        <v>33</v>
      </c>
      <c r="DF39" s="22">
        <f t="shared" si="154"/>
        <v>0.65</v>
      </c>
      <c r="DG39" s="49">
        <f t="shared" si="155"/>
        <v>129.36654479229952</v>
      </c>
      <c r="DL39" s="72"/>
      <c r="DM39">
        <f t="shared" si="156"/>
        <v>-0.18708664335714442</v>
      </c>
      <c r="DN39">
        <f t="shared" si="157"/>
        <v>2.11182197887794</v>
      </c>
      <c r="DP39" s="49">
        <v>266.77003205007867</v>
      </c>
      <c r="DQ39">
        <v>33</v>
      </c>
      <c r="DR39" s="22">
        <f t="shared" si="158"/>
        <v>0.63333333333333341</v>
      </c>
      <c r="DS39" s="49">
        <f t="shared" si="159"/>
        <v>91.132084656690523</v>
      </c>
      <c r="DX39" s="72"/>
      <c r="DY39">
        <f t="shared" si="111"/>
        <v>-0.19836765376683341</v>
      </c>
      <c r="DZ39">
        <f t="shared" si="112"/>
        <v>1.9596713049222634</v>
      </c>
      <c r="EB39">
        <v>400.47503043261014</v>
      </c>
      <c r="EC39">
        <v>33</v>
      </c>
      <c r="ED39" s="22">
        <f t="shared" si="160"/>
        <v>0.66666666666666674</v>
      </c>
      <c r="EE39" s="49">
        <f t="shared" si="161"/>
        <v>119.07123150164398</v>
      </c>
      <c r="EF39" s="72"/>
      <c r="EG39" s="52"/>
      <c r="EH39" s="88"/>
      <c r="EI39" s="72"/>
      <c r="EJ39" s="72"/>
      <c r="EK39">
        <f t="shared" si="114"/>
        <v>-0.17609125905568118</v>
      </c>
      <c r="EL39">
        <f t="shared" si="115"/>
        <v>2.0758068453678407</v>
      </c>
      <c r="EN39">
        <v>400.79982534926336</v>
      </c>
      <c r="EO39">
        <v>33</v>
      </c>
      <c r="EP39" s="22">
        <f t="shared" si="162"/>
        <v>0.65</v>
      </c>
      <c r="EQ39" s="49">
        <f t="shared" si="163"/>
        <v>116.1750040198703</v>
      </c>
      <c r="EV39" s="72"/>
      <c r="EW39">
        <f t="shared" si="117"/>
        <v>-0.18708664335714442</v>
      </c>
      <c r="EX39">
        <f t="shared" si="118"/>
        <v>2.0651126961782995</v>
      </c>
      <c r="EZ39" s="49">
        <v>369.10973977937783</v>
      </c>
      <c r="FA39">
        <v>33</v>
      </c>
      <c r="FB39" s="22">
        <f t="shared" si="164"/>
        <v>0.66666666666666674</v>
      </c>
      <c r="FC39" s="49">
        <f t="shared" si="165"/>
        <v>100.64545775353899</v>
      </c>
      <c r="FD39" s="12"/>
      <c r="FE39" s="12"/>
      <c r="FF39" s="12"/>
      <c r="FG39" s="12"/>
      <c r="FH39" s="72"/>
      <c r="FI39">
        <f t="shared" si="166"/>
        <v>-0.17609125905568118</v>
      </c>
      <c r="FJ39">
        <f t="shared" si="167"/>
        <v>2.0027941794523207</v>
      </c>
      <c r="HO39"/>
      <c r="HP39"/>
      <c r="HQ39"/>
    </row>
    <row r="40" spans="6:225" x14ac:dyDescent="0.25">
      <c r="L40" s="49">
        <v>130.50862040493723</v>
      </c>
      <c r="M40" s="49">
        <v>34</v>
      </c>
      <c r="N40" s="22">
        <f t="shared" si="168"/>
        <v>0.66666666666666663</v>
      </c>
      <c r="O40" s="49">
        <f t="shared" si="127"/>
        <v>272.11648314643747</v>
      </c>
      <c r="U40">
        <f t="shared" si="169"/>
        <v>-0.17609125905568127</v>
      </c>
      <c r="V40">
        <f t="shared" si="99"/>
        <v>2.4347548494707816</v>
      </c>
      <c r="W40" s="61"/>
      <c r="X40" s="49">
        <v>155.05160431288675</v>
      </c>
      <c r="Y40" s="49">
        <v>34</v>
      </c>
      <c r="Z40" s="22">
        <f t="shared" si="128"/>
        <v>0.68333333333333335</v>
      </c>
      <c r="AA40" s="49">
        <f t="shared" si="129"/>
        <v>299.13336268133548</v>
      </c>
      <c r="AF40" s="72"/>
      <c r="AG40">
        <f t="shared" si="130"/>
        <v>-0.16536739366390812</v>
      </c>
      <c r="AH40">
        <f t="shared" si="131"/>
        <v>2.4758648530860672</v>
      </c>
      <c r="AI40" s="61"/>
      <c r="AJ40" s="49">
        <v>138.01449199268893</v>
      </c>
      <c r="AK40" s="49">
        <v>34</v>
      </c>
      <c r="AL40" s="22">
        <f t="shared" si="132"/>
        <v>0.85</v>
      </c>
      <c r="AM40" s="49">
        <f t="shared" si="133"/>
        <v>294.68362147358829</v>
      </c>
      <c r="AR40" s="72"/>
      <c r="AS40">
        <f t="shared" si="134"/>
        <v>-7.0581074285707285E-2</v>
      </c>
      <c r="AT40">
        <f t="shared" si="135"/>
        <v>2.4693559984175808</v>
      </c>
      <c r="AV40" s="49">
        <v>325.12459150301135</v>
      </c>
      <c r="AW40" s="49">
        <v>34</v>
      </c>
      <c r="AX40" s="22">
        <f t="shared" si="136"/>
        <v>0.71666666666666667</v>
      </c>
      <c r="AY40" s="49">
        <f t="shared" si="137"/>
        <v>80.791173496848273</v>
      </c>
      <c r="BD40" s="72"/>
      <c r="BE40">
        <f t="shared" si="138"/>
        <v>-0.1446827948040571</v>
      </c>
      <c r="BF40">
        <f t="shared" si="139"/>
        <v>1.9073639163314999</v>
      </c>
      <c r="BG40" s="61"/>
      <c r="BH40" s="49">
        <v>276.78240551017689</v>
      </c>
      <c r="BI40" s="49">
        <v>34</v>
      </c>
      <c r="BJ40" s="22">
        <f t="shared" si="140"/>
        <v>0.71666666666666667</v>
      </c>
      <c r="BK40" s="49">
        <f t="shared" si="141"/>
        <v>83.351691263763399</v>
      </c>
      <c r="BP40" s="72"/>
      <c r="BQ40">
        <f t="shared" si="142"/>
        <v>-0.1446827948040571</v>
      </c>
      <c r="BR40">
        <f t="shared" si="143"/>
        <v>1.9209144163903951</v>
      </c>
      <c r="BT40" s="49">
        <v>390.7879859975227</v>
      </c>
      <c r="BU40" s="49">
        <v>34</v>
      </c>
      <c r="BV40" s="22">
        <f t="shared" si="144"/>
        <v>0.78333333333333333</v>
      </c>
      <c r="BW40" s="49">
        <f t="shared" si="145"/>
        <v>94.662010748970246</v>
      </c>
      <c r="BX40"/>
      <c r="BY40"/>
      <c r="BZ40"/>
      <c r="CA40"/>
      <c r="CB40" s="72"/>
      <c r="CC40">
        <f t="shared" si="105"/>
        <v>-0.10605339244792618</v>
      </c>
      <c r="CD40">
        <f t="shared" si="170"/>
        <v>1.9761757252313585</v>
      </c>
      <c r="CF40" s="49">
        <v>349.14323708186015</v>
      </c>
      <c r="CG40" s="49">
        <v>34</v>
      </c>
      <c r="CH40" s="22">
        <f t="shared" si="146"/>
        <v>0.66666666666666663</v>
      </c>
      <c r="CI40" s="49">
        <f t="shared" si="147"/>
        <v>121.10792571786872</v>
      </c>
      <c r="CN40" s="72"/>
      <c r="CO40">
        <f t="shared" si="148"/>
        <v>-0.17609125905568127</v>
      </c>
      <c r="CP40">
        <f t="shared" si="149"/>
        <v>2.083172565792943</v>
      </c>
      <c r="CR40" s="49">
        <v>466.18129520606038</v>
      </c>
      <c r="CS40" s="49">
        <v>34</v>
      </c>
      <c r="CT40" s="22">
        <f t="shared" si="150"/>
        <v>0.66666666666666663</v>
      </c>
      <c r="CU40" s="49">
        <f t="shared" si="151"/>
        <v>128.64838716326784</v>
      </c>
      <c r="CZ40" s="72"/>
      <c r="DA40">
        <f t="shared" si="152"/>
        <v>-0.17609125905568127</v>
      </c>
      <c r="DB40">
        <f t="shared" si="153"/>
        <v>2.1094043459254275</v>
      </c>
      <c r="DD40" s="49">
        <v>480.67582631124691</v>
      </c>
      <c r="DE40" s="49">
        <v>34</v>
      </c>
      <c r="DF40" s="22">
        <f t="shared" si="154"/>
        <v>0.66666666666666663</v>
      </c>
      <c r="DG40" s="49">
        <f t="shared" si="155"/>
        <v>130.97326137978865</v>
      </c>
      <c r="DL40" s="72"/>
      <c r="DM40">
        <f t="shared" si="156"/>
        <v>-0.17609125905568127</v>
      </c>
      <c r="DN40">
        <f t="shared" si="157"/>
        <v>2.1171826420642437</v>
      </c>
      <c r="DP40" s="49">
        <v>279.21676167450977</v>
      </c>
      <c r="DQ40">
        <v>34</v>
      </c>
      <c r="DR40" s="22">
        <f t="shared" si="158"/>
        <v>0.65</v>
      </c>
      <c r="DS40" s="49">
        <f t="shared" si="159"/>
        <v>92.685207894078971</v>
      </c>
      <c r="DX40" s="72"/>
      <c r="DY40">
        <f t="shared" si="111"/>
        <v>-0.18708664335714442</v>
      </c>
      <c r="DZ40">
        <f t="shared" si="112"/>
        <v>1.9670104283992993</v>
      </c>
      <c r="EB40">
        <v>416.5048018930874</v>
      </c>
      <c r="EC40">
        <v>34</v>
      </c>
      <c r="ED40" s="22">
        <f t="shared" si="160"/>
        <v>0.68333333333333335</v>
      </c>
      <c r="EE40" s="49">
        <f t="shared" si="161"/>
        <v>121.06401752092285</v>
      </c>
      <c r="EF40" s="72"/>
      <c r="EG40" s="52"/>
      <c r="EH40" s="88"/>
      <c r="EI40" s="72"/>
      <c r="EJ40" s="72"/>
      <c r="EK40">
        <f t="shared" si="114"/>
        <v>-0.16536739366390812</v>
      </c>
      <c r="EL40">
        <f t="shared" si="115"/>
        <v>2.0830150819193132</v>
      </c>
      <c r="EN40">
        <v>417.306841544684</v>
      </c>
      <c r="EO40">
        <v>34</v>
      </c>
      <c r="EP40" s="22">
        <f t="shared" si="162"/>
        <v>0.66666666666666663</v>
      </c>
      <c r="EQ40" s="49">
        <f t="shared" si="163"/>
        <v>118.23200434329526</v>
      </c>
      <c r="EV40" s="72"/>
      <c r="EW40">
        <f t="shared" si="117"/>
        <v>-0.17609125905568127</v>
      </c>
      <c r="EX40">
        <f t="shared" si="118"/>
        <v>2.0727350520808629</v>
      </c>
      <c r="EZ40" s="49">
        <v>385.6296798743582</v>
      </c>
      <c r="FA40">
        <v>34</v>
      </c>
      <c r="FB40" s="22">
        <f t="shared" si="164"/>
        <v>0.68333333333333335</v>
      </c>
      <c r="FC40" s="49">
        <f t="shared" si="165"/>
        <v>102.20702294254633</v>
      </c>
      <c r="FD40" s="12"/>
      <c r="FE40" s="12"/>
      <c r="FF40" s="12"/>
      <c r="FG40" s="12"/>
      <c r="FH40" s="72"/>
      <c r="FI40">
        <f t="shared" si="166"/>
        <v>-0.16536739366390812</v>
      </c>
      <c r="FJ40">
        <f t="shared" si="167"/>
        <v>2.0094807384640965</v>
      </c>
      <c r="HO40"/>
      <c r="HP40"/>
      <c r="HQ40"/>
    </row>
    <row r="41" spans="6:225" x14ac:dyDescent="0.25">
      <c r="L41" s="49">
        <v>133.00845837765357</v>
      </c>
      <c r="M41" s="49">
        <v>35</v>
      </c>
      <c r="N41" s="22">
        <f t="shared" si="168"/>
        <v>0.68333333333333335</v>
      </c>
      <c r="O41" s="49">
        <f t="shared" si="127"/>
        <v>272.32357766824316</v>
      </c>
      <c r="U41">
        <f t="shared" si="169"/>
        <v>-0.16536739366390812</v>
      </c>
      <c r="V41">
        <f t="shared" si="99"/>
        <v>2.4350852440132251</v>
      </c>
      <c r="W41" s="61"/>
      <c r="X41" s="49">
        <v>163.07666908543356</v>
      </c>
      <c r="Y41" s="49">
        <v>35</v>
      </c>
      <c r="Z41" s="22">
        <f t="shared" si="128"/>
        <v>0.70000000000000007</v>
      </c>
      <c r="AA41" s="49">
        <f t="shared" si="129"/>
        <v>299.88400011212275</v>
      </c>
      <c r="AF41" s="72"/>
      <c r="AG41">
        <f t="shared" si="130"/>
        <v>-0.15490195998574313</v>
      </c>
      <c r="AH41">
        <f t="shared" si="131"/>
        <v>2.4769532952080735</v>
      </c>
      <c r="AI41" s="61"/>
      <c r="AJ41" s="49">
        <v>143.50783950711542</v>
      </c>
      <c r="AK41" s="49">
        <v>35</v>
      </c>
      <c r="AL41" s="22">
        <f t="shared" si="132"/>
        <v>0.8666666666666667</v>
      </c>
      <c r="AM41" s="49">
        <f t="shared" si="133"/>
        <v>295.13597222411749</v>
      </c>
      <c r="AR41" s="72"/>
      <c r="AS41">
        <f t="shared" si="134"/>
        <v>-6.2147906748844461E-2</v>
      </c>
      <c r="AT41">
        <f t="shared" si="135"/>
        <v>2.4700221460852934</v>
      </c>
      <c r="AV41" s="49">
        <v>336.6485556184669</v>
      </c>
      <c r="AW41" s="49">
        <v>35</v>
      </c>
      <c r="AX41" s="22">
        <f t="shared" si="136"/>
        <v>0.73333333333333339</v>
      </c>
      <c r="AY41" s="49">
        <f t="shared" si="137"/>
        <v>81.892890907503684</v>
      </c>
      <c r="BD41" s="72"/>
      <c r="BE41">
        <f t="shared" si="138"/>
        <v>-0.13469857389745615</v>
      </c>
      <c r="BF41">
        <f t="shared" si="139"/>
        <v>1.9132462024484724</v>
      </c>
      <c r="BG41" s="61"/>
      <c r="BH41" s="49">
        <v>289.29223978530774</v>
      </c>
      <c r="BI41" s="49">
        <v>35</v>
      </c>
      <c r="BJ41" s="22">
        <f t="shared" si="140"/>
        <v>0.73333333333333339</v>
      </c>
      <c r="BK41" s="49">
        <f t="shared" si="141"/>
        <v>84.567064262415968</v>
      </c>
      <c r="BP41" s="72"/>
      <c r="BQ41">
        <f t="shared" si="142"/>
        <v>-0.13469857389745615</v>
      </c>
      <c r="BR41">
        <f t="shared" si="143"/>
        <v>1.9272012543613593</v>
      </c>
      <c r="BT41" s="49">
        <v>405.31592616130939</v>
      </c>
      <c r="BU41" s="49">
        <v>35</v>
      </c>
      <c r="BV41" s="22">
        <f t="shared" si="144"/>
        <v>0.8</v>
      </c>
      <c r="BW41" s="49">
        <f t="shared" si="145"/>
        <v>96.043913171093976</v>
      </c>
      <c r="BX41"/>
      <c r="BY41"/>
      <c r="BZ41"/>
      <c r="CA41"/>
      <c r="CB41" s="72"/>
      <c r="CC41">
        <f t="shared" si="105"/>
        <v>-9.6910013008056392E-2</v>
      </c>
      <c r="CD41">
        <f t="shared" si="170"/>
        <v>1.9824698464494543</v>
      </c>
      <c r="CF41" s="49">
        <v>364.16617086159994</v>
      </c>
      <c r="CG41" s="49">
        <v>35</v>
      </c>
      <c r="CH41" s="22">
        <f t="shared" si="146"/>
        <v>0.68333333333333335</v>
      </c>
      <c r="CI41" s="49">
        <f t="shared" si="147"/>
        <v>122.54004523929291</v>
      </c>
      <c r="CN41" s="72"/>
      <c r="CO41">
        <f t="shared" si="148"/>
        <v>-0.16536739366390812</v>
      </c>
      <c r="CP41">
        <f t="shared" si="149"/>
        <v>2.0882780363286564</v>
      </c>
      <c r="CR41" s="49">
        <v>485.67401618781298</v>
      </c>
      <c r="CS41" s="49">
        <v>35</v>
      </c>
      <c r="CT41" s="22">
        <f t="shared" si="150"/>
        <v>0.68333333333333335</v>
      </c>
      <c r="CU41" s="49">
        <f t="shared" si="151"/>
        <v>130.34932267650979</v>
      </c>
      <c r="CZ41" s="72"/>
      <c r="DA41">
        <f t="shared" si="152"/>
        <v>-0.16536739366390812</v>
      </c>
      <c r="DB41">
        <f t="shared" si="153"/>
        <v>2.1151087788214284</v>
      </c>
      <c r="DD41" s="49">
        <v>498.68276489166936</v>
      </c>
      <c r="DE41" s="49">
        <v>35</v>
      </c>
      <c r="DF41" s="22">
        <f t="shared" si="154"/>
        <v>0.68333333333333335</v>
      </c>
      <c r="DG41" s="49">
        <f t="shared" si="155"/>
        <v>132.57658597959477</v>
      </c>
      <c r="DL41" s="72"/>
      <c r="DM41">
        <f t="shared" si="156"/>
        <v>-0.16536739366390812</v>
      </c>
      <c r="DN41">
        <f t="shared" si="157"/>
        <v>2.1224668311748474</v>
      </c>
      <c r="DP41" s="49">
        <v>293.31084194076425</v>
      </c>
      <c r="DQ41">
        <v>35</v>
      </c>
      <c r="DR41" s="22">
        <f t="shared" si="158"/>
        <v>0.66666666666666674</v>
      </c>
      <c r="DS41" s="49">
        <f t="shared" si="159"/>
        <v>94.443890233267211</v>
      </c>
      <c r="DX41" s="72"/>
      <c r="DY41">
        <f t="shared" si="111"/>
        <v>-0.17609125905568118</v>
      </c>
      <c r="DZ41">
        <f t="shared" si="112"/>
        <v>1.9751738677760731</v>
      </c>
      <c r="EB41">
        <v>433.46164766908731</v>
      </c>
      <c r="EC41">
        <v>35</v>
      </c>
      <c r="ED41" s="22">
        <f t="shared" si="160"/>
        <v>0.70000000000000007</v>
      </c>
      <c r="EE41" s="49">
        <f t="shared" si="161"/>
        <v>123.17205538514293</v>
      </c>
      <c r="EF41" s="72"/>
      <c r="EG41" s="52"/>
      <c r="EH41" s="88"/>
      <c r="EI41" s="72"/>
      <c r="EJ41" s="72"/>
      <c r="EK41">
        <f t="shared" si="114"/>
        <v>-0.15490195998574313</v>
      </c>
      <c r="EL41">
        <f t="shared" si="115"/>
        <v>2.0905121886025602</v>
      </c>
      <c r="EN41">
        <v>434.81317827315218</v>
      </c>
      <c r="EO41">
        <v>35</v>
      </c>
      <c r="EP41" s="22">
        <f t="shared" si="162"/>
        <v>0.68333333333333335</v>
      </c>
      <c r="EQ41" s="49">
        <f t="shared" si="163"/>
        <v>120.41353369336855</v>
      </c>
      <c r="EV41" s="72"/>
      <c r="EW41">
        <f t="shared" si="117"/>
        <v>-0.16536739366390812</v>
      </c>
      <c r="EX41">
        <f t="shared" si="118"/>
        <v>2.0806753015234252</v>
      </c>
      <c r="EZ41" s="49">
        <v>402.63693322893266</v>
      </c>
      <c r="FA41">
        <v>35</v>
      </c>
      <c r="FB41" s="22">
        <f t="shared" si="164"/>
        <v>0.70000000000000007</v>
      </c>
      <c r="FC41" s="49">
        <f t="shared" si="165"/>
        <v>103.81465194400992</v>
      </c>
      <c r="FD41" s="12"/>
      <c r="FE41" s="12"/>
      <c r="FF41" s="12"/>
      <c r="FG41" s="12"/>
      <c r="FH41" s="72"/>
      <c r="FI41">
        <f t="shared" si="166"/>
        <v>-0.15490195998574313</v>
      </c>
      <c r="FJ41">
        <f t="shared" si="167"/>
        <v>2.0162586522539647</v>
      </c>
      <c r="HO41"/>
      <c r="HP41"/>
      <c r="HQ41"/>
    </row>
    <row r="42" spans="6:225" x14ac:dyDescent="0.25">
      <c r="L42" s="49">
        <v>138.50812250550507</v>
      </c>
      <c r="M42" s="49">
        <v>36</v>
      </c>
      <c r="N42" s="22">
        <f t="shared" si="168"/>
        <v>0.7</v>
      </c>
      <c r="O42" s="49">
        <f t="shared" si="127"/>
        <v>272.77918732178068</v>
      </c>
      <c r="U42">
        <f t="shared" si="169"/>
        <v>-0.15490195998574319</v>
      </c>
      <c r="V42">
        <f t="shared" si="99"/>
        <v>2.4358112311746147</v>
      </c>
      <c r="W42" s="61"/>
      <c r="X42" s="49">
        <v>169.05990062696713</v>
      </c>
      <c r="Y42" s="49">
        <v>36</v>
      </c>
      <c r="Z42" s="22">
        <f t="shared" si="128"/>
        <v>0.71666666666666667</v>
      </c>
      <c r="AA42" s="49">
        <f t="shared" si="129"/>
        <v>300.44365136472152</v>
      </c>
      <c r="AF42" s="72"/>
      <c r="AG42">
        <f t="shared" si="130"/>
        <v>-0.1446827948040571</v>
      </c>
      <c r="AH42">
        <f t="shared" si="131"/>
        <v>2.4777630314266426</v>
      </c>
      <c r="AI42" s="61"/>
      <c r="AJ42" s="49">
        <v>149.51337732791671</v>
      </c>
      <c r="AK42" s="49">
        <v>36</v>
      </c>
      <c r="AL42" s="22">
        <f t="shared" si="132"/>
        <v>0.8833333333333333</v>
      </c>
      <c r="AM42" s="49">
        <f t="shared" si="133"/>
        <v>295.63049938327435</v>
      </c>
      <c r="AR42" s="72"/>
      <c r="AS42">
        <f t="shared" si="134"/>
        <v>-5.3875380782854601E-2</v>
      </c>
      <c r="AT42">
        <f t="shared" si="135"/>
        <v>2.4707492369980661</v>
      </c>
      <c r="AV42" s="49">
        <v>349.24203641600764</v>
      </c>
      <c r="AW42" s="49">
        <v>36</v>
      </c>
      <c r="AX42" s="22">
        <f t="shared" si="136"/>
        <v>0.75</v>
      </c>
      <c r="AY42" s="49">
        <f t="shared" si="137"/>
        <v>83.096856566924401</v>
      </c>
      <c r="BD42" s="72"/>
      <c r="BE42">
        <f t="shared" si="138"/>
        <v>-0.12493873660829995</v>
      </c>
      <c r="BF42">
        <f t="shared" si="139"/>
        <v>1.9195845953670239</v>
      </c>
      <c r="BG42" s="61"/>
      <c r="BH42" s="49">
        <v>300.30359638206136</v>
      </c>
      <c r="BI42" s="49">
        <v>36</v>
      </c>
      <c r="BJ42" s="22">
        <f t="shared" si="140"/>
        <v>0.75</v>
      </c>
      <c r="BK42" s="49">
        <f t="shared" si="141"/>
        <v>85.636855051957752</v>
      </c>
      <c r="BP42" s="72"/>
      <c r="BQ42">
        <f t="shared" si="142"/>
        <v>-0.12493873660829995</v>
      </c>
      <c r="BR42">
        <f t="shared" si="143"/>
        <v>1.9326607097823738</v>
      </c>
      <c r="BT42" s="49">
        <v>421.26713614997311</v>
      </c>
      <c r="BU42" s="49">
        <v>36</v>
      </c>
      <c r="BV42" s="22">
        <f t="shared" si="144"/>
        <v>0.81666666666666665</v>
      </c>
      <c r="BW42" s="49">
        <f t="shared" si="145"/>
        <v>97.561197484673698</v>
      </c>
      <c r="BX42"/>
      <c r="BY42"/>
      <c r="BZ42"/>
      <c r="CA42"/>
      <c r="CB42" s="72"/>
      <c r="CC42">
        <f t="shared" si="105"/>
        <v>-8.795517035512998E-2</v>
      </c>
      <c r="CD42">
        <f t="shared" si="170"/>
        <v>1.9892771222873908</v>
      </c>
      <c r="CF42" s="49">
        <v>379.64522912845882</v>
      </c>
      <c r="CG42" s="49">
        <v>36</v>
      </c>
      <c r="CH42" s="22">
        <f t="shared" si="146"/>
        <v>0.7</v>
      </c>
      <c r="CI42" s="49">
        <f t="shared" si="147"/>
        <v>124.01564659933666</v>
      </c>
      <c r="CN42" s="72"/>
      <c r="CO42">
        <f t="shared" si="148"/>
        <v>-0.15490195998574319</v>
      </c>
      <c r="CP42">
        <f t="shared" si="149"/>
        <v>2.0934764819611842</v>
      </c>
      <c r="CR42" s="49">
        <v>505.64241317357863</v>
      </c>
      <c r="CS42" s="49">
        <v>36</v>
      </c>
      <c r="CT42" s="22">
        <f t="shared" si="150"/>
        <v>0.7</v>
      </c>
      <c r="CU42" s="49">
        <f t="shared" si="151"/>
        <v>132.0917656944649</v>
      </c>
      <c r="CZ42" s="72"/>
      <c r="DA42">
        <f t="shared" si="152"/>
        <v>-0.15490195998574319</v>
      </c>
      <c r="DB42">
        <f t="shared" si="153"/>
        <v>2.1208757455106868</v>
      </c>
      <c r="DD42" s="49">
        <v>518.17588712714144</v>
      </c>
      <c r="DE42" s="49">
        <v>36</v>
      </c>
      <c r="DF42" s="22">
        <f t="shared" si="154"/>
        <v>0.7</v>
      </c>
      <c r="DG42" s="49">
        <f t="shared" si="155"/>
        <v>134.31223928165798</v>
      </c>
      <c r="DL42" s="72"/>
      <c r="DM42">
        <f t="shared" si="156"/>
        <v>-0.15490195998574319</v>
      </c>
      <c r="DN42">
        <f t="shared" si="157"/>
        <v>2.1281155898116215</v>
      </c>
      <c r="DP42" s="49">
        <v>306.29764935434946</v>
      </c>
      <c r="DQ42">
        <v>36</v>
      </c>
      <c r="DR42" s="22">
        <f t="shared" si="158"/>
        <v>0.68333333333333335</v>
      </c>
      <c r="DS42" s="49">
        <f t="shared" si="159"/>
        <v>96.064405258670902</v>
      </c>
      <c r="DX42" s="72"/>
      <c r="DY42">
        <f t="shared" si="111"/>
        <v>-0.16536739366390812</v>
      </c>
      <c r="DZ42">
        <f t="shared" si="112"/>
        <v>1.982562498351921</v>
      </c>
      <c r="EB42">
        <v>453.48649373492924</v>
      </c>
      <c r="EC42">
        <v>36</v>
      </c>
      <c r="ED42" s="22">
        <f t="shared" si="160"/>
        <v>0.71666666666666667</v>
      </c>
      <c r="EE42" s="49">
        <f t="shared" si="161"/>
        <v>125.66150031432429</v>
      </c>
      <c r="EF42" s="72"/>
      <c r="EG42" s="52"/>
      <c r="EH42" s="88"/>
      <c r="EJ42" s="72"/>
      <c r="EK42">
        <f t="shared" si="114"/>
        <v>-0.1446827948040571</v>
      </c>
      <c r="EL42">
        <f t="shared" si="115"/>
        <v>2.0992022405967155</v>
      </c>
      <c r="EN42">
        <v>453.87718603164006</v>
      </c>
      <c r="EO42">
        <v>36</v>
      </c>
      <c r="EP42" s="22">
        <f t="shared" si="162"/>
        <v>0.7</v>
      </c>
      <c r="EQ42" s="49">
        <f t="shared" si="163"/>
        <v>122.78917019003985</v>
      </c>
      <c r="EV42" s="72"/>
      <c r="EW42">
        <f t="shared" si="117"/>
        <v>-0.15490195998574319</v>
      </c>
      <c r="EX42">
        <f t="shared" si="118"/>
        <v>2.0891600644100947</v>
      </c>
      <c r="EZ42" s="49">
        <v>417.67241948685097</v>
      </c>
      <c r="FA42">
        <v>36</v>
      </c>
      <c r="FB42" s="22">
        <f t="shared" si="164"/>
        <v>0.71666666666666667</v>
      </c>
      <c r="FC42" s="49">
        <f t="shared" si="165"/>
        <v>105.23589752996079</v>
      </c>
      <c r="FD42" s="12"/>
      <c r="FE42" s="12"/>
      <c r="FF42" s="12"/>
      <c r="FG42" s="12"/>
      <c r="FH42" s="72"/>
      <c r="FI42">
        <f t="shared" si="166"/>
        <v>-0.1446827948040571</v>
      </c>
      <c r="FJ42">
        <f t="shared" si="167"/>
        <v>2.0221639093981971</v>
      </c>
      <c r="HO42"/>
      <c r="HP42"/>
      <c r="HQ42"/>
    </row>
    <row r="43" spans="6:225" x14ac:dyDescent="0.25">
      <c r="L43" s="49">
        <v>144.52162467949216</v>
      </c>
      <c r="M43" s="49">
        <v>37</v>
      </c>
      <c r="N43" s="22">
        <f t="shared" si="168"/>
        <v>0.71666666666666667</v>
      </c>
      <c r="O43" s="49">
        <f t="shared" si="127"/>
        <v>273.27736495196763</v>
      </c>
      <c r="U43">
        <f t="shared" si="169"/>
        <v>-0.1446827948040571</v>
      </c>
      <c r="V43">
        <f t="shared" si="99"/>
        <v>2.4366036613905808</v>
      </c>
      <c r="W43" s="61"/>
      <c r="X43" s="49">
        <v>175.55768282818045</v>
      </c>
      <c r="Y43" s="49">
        <v>37</v>
      </c>
      <c r="Z43" s="22">
        <f t="shared" si="128"/>
        <v>0.73333333333333339</v>
      </c>
      <c r="AA43" s="49">
        <f t="shared" si="129"/>
        <v>301.05143194663276</v>
      </c>
      <c r="AF43" s="72"/>
      <c r="AG43">
        <f t="shared" si="130"/>
        <v>-0.13469857389745615</v>
      </c>
      <c r="AH43">
        <f t="shared" si="131"/>
        <v>2.4786406972632862</v>
      </c>
      <c r="AI43" s="61"/>
      <c r="AJ43" s="49">
        <v>156.00320509528001</v>
      </c>
      <c r="AK43" s="49">
        <v>37</v>
      </c>
      <c r="AL43" s="22">
        <f t="shared" si="132"/>
        <v>0.9</v>
      </c>
      <c r="AM43" s="49">
        <f t="shared" si="133"/>
        <v>296.16490549060006</v>
      </c>
      <c r="AR43" s="72"/>
      <c r="AS43">
        <f t="shared" si="134"/>
        <v>-4.5757490560675115E-2</v>
      </c>
      <c r="AT43">
        <f t="shared" si="135"/>
        <v>2.4715335948510728</v>
      </c>
      <c r="AV43" s="49">
        <v>359.23529893372114</v>
      </c>
      <c r="AW43" s="49">
        <v>37</v>
      </c>
      <c r="AX43" s="22">
        <f t="shared" si="136"/>
        <v>0.76666666666666672</v>
      </c>
      <c r="AY43" s="49">
        <f t="shared" si="137"/>
        <v>84.052235392709633</v>
      </c>
      <c r="BD43" s="72"/>
      <c r="BE43">
        <f t="shared" si="138"/>
        <v>-0.11539341870206953</v>
      </c>
      <c r="BF43">
        <f t="shared" si="139"/>
        <v>1.9245492681123009</v>
      </c>
      <c r="BG43" s="61"/>
      <c r="BH43" s="49">
        <v>311.79239888105036</v>
      </c>
      <c r="BI43" s="49">
        <v>37</v>
      </c>
      <c r="BJ43" s="22">
        <f t="shared" si="140"/>
        <v>0.76666666666666672</v>
      </c>
      <c r="BK43" s="49">
        <f t="shared" si="141"/>
        <v>86.75303133671332</v>
      </c>
      <c r="BP43" s="72"/>
      <c r="BQ43">
        <f t="shared" si="142"/>
        <v>-0.11539341870206953</v>
      </c>
      <c r="BR43">
        <f t="shared" si="143"/>
        <v>1.9382846589073677</v>
      </c>
      <c r="BT43" s="49">
        <v>436.74076979370727</v>
      </c>
      <c r="BU43" s="49">
        <v>37</v>
      </c>
      <c r="BV43" s="22">
        <f t="shared" si="144"/>
        <v>0.83333333333333337</v>
      </c>
      <c r="BW43" s="49">
        <f t="shared" si="145"/>
        <v>99.033054580054113</v>
      </c>
      <c r="BX43"/>
      <c r="BY43"/>
      <c r="BZ43"/>
      <c r="CA43"/>
      <c r="CB43" s="72"/>
      <c r="CC43">
        <f t="shared" si="105"/>
        <v>-7.9181246047624804E-2</v>
      </c>
      <c r="CD43">
        <f t="shared" si="170"/>
        <v>1.995780174655378</v>
      </c>
      <c r="CF43" s="49">
        <v>393.64006401787918</v>
      </c>
      <c r="CG43" s="49">
        <v>37</v>
      </c>
      <c r="CH43" s="22">
        <f t="shared" si="146"/>
        <v>0.71666666666666667</v>
      </c>
      <c r="CI43" s="49">
        <f t="shared" si="147"/>
        <v>125.34975860023469</v>
      </c>
      <c r="CN43" s="72"/>
      <c r="CO43">
        <f t="shared" si="148"/>
        <v>-0.1446827948040571</v>
      </c>
      <c r="CP43">
        <f t="shared" si="149"/>
        <v>2.0981235019265689</v>
      </c>
      <c r="CR43" s="49">
        <v>524.66108107996729</v>
      </c>
      <c r="CS43" s="49">
        <v>37</v>
      </c>
      <c r="CT43" s="22">
        <f t="shared" si="150"/>
        <v>0.71666666666666667</v>
      </c>
      <c r="CU43" s="49">
        <f t="shared" si="151"/>
        <v>133.75133531980424</v>
      </c>
      <c r="CZ43" s="72"/>
      <c r="DA43">
        <f t="shared" si="152"/>
        <v>-0.1446827948040571</v>
      </c>
      <c r="DB43">
        <f t="shared" si="153"/>
        <v>2.1262981265372116</v>
      </c>
      <c r="DD43" s="49">
        <v>538.64505938512048</v>
      </c>
      <c r="DE43" s="49">
        <v>37</v>
      </c>
      <c r="DF43" s="22">
        <f t="shared" si="154"/>
        <v>0.71666666666666667</v>
      </c>
      <c r="DG43" s="49">
        <f t="shared" si="155"/>
        <v>136.13479936161337</v>
      </c>
      <c r="DL43" s="72"/>
      <c r="DM43">
        <f t="shared" si="156"/>
        <v>-0.1446827948040571</v>
      </c>
      <c r="DN43">
        <f t="shared" si="157"/>
        <v>2.1339691556141434</v>
      </c>
      <c r="DP43" s="49">
        <v>319.35246985110354</v>
      </c>
      <c r="DQ43">
        <v>37</v>
      </c>
      <c r="DR43" s="22">
        <f t="shared" si="158"/>
        <v>0.70000000000000007</v>
      </c>
      <c r="DS43" s="49">
        <f t="shared" si="159"/>
        <v>97.693407067599537</v>
      </c>
      <c r="DX43" s="72"/>
      <c r="DY43">
        <f t="shared" si="111"/>
        <v>-0.15490195998574313</v>
      </c>
      <c r="DZ43">
        <f t="shared" si="112"/>
        <v>1.9898652559319328</v>
      </c>
      <c r="EB43">
        <v>472.51243369883929</v>
      </c>
      <c r="EC43">
        <v>37</v>
      </c>
      <c r="ED43" s="22">
        <f t="shared" si="160"/>
        <v>0.73333333333333339</v>
      </c>
      <c r="EE43" s="49">
        <f t="shared" si="161"/>
        <v>128.02676342847414</v>
      </c>
      <c r="EJ43" s="72"/>
      <c r="EK43">
        <f t="shared" si="114"/>
        <v>-0.13469857389745615</v>
      </c>
      <c r="EL43">
        <f t="shared" si="115"/>
        <v>2.1073007664785575</v>
      </c>
      <c r="EN43">
        <v>471.38307139735088</v>
      </c>
      <c r="EO43">
        <v>37</v>
      </c>
      <c r="EP43" s="22">
        <f t="shared" si="162"/>
        <v>0.71666666666666667</v>
      </c>
      <c r="EQ43" s="49">
        <f t="shared" si="163"/>
        <v>124.97064329413102</v>
      </c>
      <c r="EV43" s="72"/>
      <c r="EW43">
        <f t="shared" si="117"/>
        <v>-0.1446827948040571</v>
      </c>
      <c r="EX43">
        <f t="shared" si="118"/>
        <v>2.0968080053862304</v>
      </c>
      <c r="EZ43" s="49">
        <v>431.66682754179755</v>
      </c>
      <c r="FA43">
        <v>37</v>
      </c>
      <c r="FB43" s="22">
        <f t="shared" si="164"/>
        <v>0.73333333333333339</v>
      </c>
      <c r="FC43" s="49">
        <f t="shared" si="165"/>
        <v>106.55873407378147</v>
      </c>
      <c r="FD43" s="12"/>
      <c r="FE43" s="12"/>
      <c r="FF43" s="12"/>
      <c r="FG43" s="12"/>
      <c r="FH43" s="72"/>
      <c r="FI43">
        <f t="shared" si="166"/>
        <v>-0.13469857389745615</v>
      </c>
      <c r="FJ43">
        <f t="shared" si="167"/>
        <v>2.0275890524039575</v>
      </c>
      <c r="HO43"/>
      <c r="HP43"/>
      <c r="HQ43"/>
    </row>
    <row r="44" spans="6:225" x14ac:dyDescent="0.25">
      <c r="L44" s="49">
        <v>149.52090154891388</v>
      </c>
      <c r="M44" s="49">
        <v>38</v>
      </c>
      <c r="N44" s="22">
        <f t="shared" si="168"/>
        <v>0.73333333333333328</v>
      </c>
      <c r="O44" s="49">
        <f t="shared" si="127"/>
        <v>273.69152093485405</v>
      </c>
      <c r="U44">
        <f t="shared" si="169"/>
        <v>-0.13469857389745624</v>
      </c>
      <c r="V44">
        <f t="shared" si="99"/>
        <v>2.4372613430139043</v>
      </c>
      <c r="W44" s="61"/>
      <c r="X44" s="49">
        <v>182.05562336824426</v>
      </c>
      <c r="Y44" s="49">
        <v>38</v>
      </c>
      <c r="Z44" s="22">
        <f t="shared" si="128"/>
        <v>0.75</v>
      </c>
      <c r="AA44" s="49">
        <f t="shared" si="129"/>
        <v>301.65922733902488</v>
      </c>
      <c r="AF44" s="72"/>
      <c r="AG44">
        <f t="shared" si="130"/>
        <v>-0.12493873660829995</v>
      </c>
      <c r="AH44">
        <f t="shared" si="131"/>
        <v>2.4795166143238316</v>
      </c>
      <c r="AI44" s="61"/>
      <c r="AJ44" s="49">
        <v>162.00694429560727</v>
      </c>
      <c r="AK44" s="49">
        <v>38</v>
      </c>
      <c r="AL44" s="22">
        <f t="shared" si="132"/>
        <v>0.91666666666666663</v>
      </c>
      <c r="AM44" s="49">
        <f t="shared" si="133"/>
        <v>296.65928454201043</v>
      </c>
      <c r="AR44" s="72"/>
      <c r="AS44">
        <f t="shared" si="134"/>
        <v>-3.7788560889399803E-2</v>
      </c>
      <c r="AT44">
        <f t="shared" si="135"/>
        <v>2.4722579449952766</v>
      </c>
      <c r="AV44" s="49">
        <v>371.74520844255682</v>
      </c>
      <c r="AW44" s="49">
        <v>38</v>
      </c>
      <c r="AX44" s="22">
        <f t="shared" si="136"/>
        <v>0.78333333333333333</v>
      </c>
      <c r="AY44" s="49">
        <f t="shared" si="137"/>
        <v>85.248211445179578</v>
      </c>
      <c r="BD44" s="72"/>
      <c r="BE44">
        <f t="shared" si="138"/>
        <v>-0.10605339244792618</v>
      </c>
      <c r="BF44">
        <f t="shared" si="139"/>
        <v>1.9306852760206943</v>
      </c>
      <c r="BG44" s="61"/>
      <c r="BH44" s="49">
        <v>322.78243446631353</v>
      </c>
      <c r="BI44" s="49">
        <v>38</v>
      </c>
      <c r="BJ44" s="22">
        <f t="shared" si="140"/>
        <v>0.78333333333333333</v>
      </c>
      <c r="BK44" s="49">
        <f t="shared" si="141"/>
        <v>87.82075071738592</v>
      </c>
      <c r="BP44" s="72"/>
      <c r="BQ44">
        <f t="shared" si="142"/>
        <v>-0.10605339244792618</v>
      </c>
      <c r="BR44">
        <f t="shared" si="143"/>
        <v>1.9435971452601095</v>
      </c>
      <c r="BT44" s="49">
        <v>451.21724257833944</v>
      </c>
      <c r="BU44" s="49">
        <v>38</v>
      </c>
      <c r="BV44" s="22">
        <f t="shared" si="144"/>
        <v>0.85</v>
      </c>
      <c r="BW44" s="49">
        <f t="shared" si="145"/>
        <v>100.4100614082318</v>
      </c>
      <c r="BX44"/>
      <c r="BY44"/>
      <c r="BZ44"/>
      <c r="CA44"/>
      <c r="CB44" s="72"/>
      <c r="CC44">
        <f t="shared" si="105"/>
        <v>-7.0581074285707285E-2</v>
      </c>
      <c r="CD44">
        <f t="shared" si="170"/>
        <v>2.0017772326809458</v>
      </c>
      <c r="CF44" s="49">
        <v>408.13508793045469</v>
      </c>
      <c r="CG44" s="49">
        <v>38</v>
      </c>
      <c r="CH44" s="22">
        <f t="shared" si="146"/>
        <v>0.73333333333333328</v>
      </c>
      <c r="CI44" s="49">
        <f t="shared" si="147"/>
        <v>126.7315530628253</v>
      </c>
      <c r="CN44" s="72"/>
      <c r="CO44">
        <f t="shared" si="148"/>
        <v>-0.13469857389745624</v>
      </c>
      <c r="CP44">
        <f t="shared" si="149"/>
        <v>2.1028847570699796</v>
      </c>
      <c r="CR44" s="49">
        <v>544.65516613725424</v>
      </c>
      <c r="CS44" s="49">
        <v>38</v>
      </c>
      <c r="CT44" s="22">
        <f t="shared" si="150"/>
        <v>0.73333333333333328</v>
      </c>
      <c r="CU44" s="49">
        <f t="shared" si="151"/>
        <v>135.4960198797769</v>
      </c>
      <c r="CZ44" s="72"/>
      <c r="DA44">
        <f t="shared" si="152"/>
        <v>-0.13469857389745624</v>
      </c>
      <c r="DB44">
        <f t="shared" si="153"/>
        <v>2.1319265382389303</v>
      </c>
      <c r="DD44" s="49">
        <v>559.25843757604582</v>
      </c>
      <c r="DE44" s="49">
        <v>38</v>
      </c>
      <c r="DF44" s="22">
        <f t="shared" si="154"/>
        <v>0.73333333333333328</v>
      </c>
      <c r="DG44" s="49">
        <f t="shared" si="155"/>
        <v>137.97019943203679</v>
      </c>
      <c r="DL44" s="72"/>
      <c r="DM44">
        <f t="shared" si="156"/>
        <v>-0.13469857389745624</v>
      </c>
      <c r="DN44">
        <f t="shared" si="157"/>
        <v>2.1397852920545937</v>
      </c>
      <c r="DP44" s="49">
        <v>332.33868267175882</v>
      </c>
      <c r="DQ44">
        <v>38</v>
      </c>
      <c r="DR44" s="22">
        <f t="shared" si="158"/>
        <v>0.71666666666666667</v>
      </c>
      <c r="DS44" s="49">
        <f t="shared" si="159"/>
        <v>99.313847898726976</v>
      </c>
      <c r="DX44" s="72"/>
      <c r="DY44">
        <f t="shared" si="111"/>
        <v>-0.1446827948040571</v>
      </c>
      <c r="DZ44">
        <f t="shared" si="112"/>
        <v>1.9970098088850665</v>
      </c>
      <c r="EB44">
        <v>491.56205101695963</v>
      </c>
      <c r="EC44">
        <v>38</v>
      </c>
      <c r="ED44" s="22">
        <f t="shared" si="160"/>
        <v>0.75</v>
      </c>
      <c r="EE44" s="49">
        <f t="shared" si="161"/>
        <v>130.39497005935223</v>
      </c>
      <c r="EJ44" s="72"/>
      <c r="EK44">
        <f t="shared" si="114"/>
        <v>-0.12493873660829995</v>
      </c>
      <c r="EL44">
        <f t="shared" si="115"/>
        <v>2.1152608389603205</v>
      </c>
      <c r="EN44">
        <v>488.88904671714624</v>
      </c>
      <c r="EO44">
        <v>38</v>
      </c>
      <c r="EP44" s="22">
        <f t="shared" si="162"/>
        <v>0.73333333333333328</v>
      </c>
      <c r="EQ44" s="49">
        <f t="shared" si="163"/>
        <v>127.15212760773328</v>
      </c>
      <c r="EV44" s="72"/>
      <c r="EW44">
        <f t="shared" si="117"/>
        <v>-0.13469857389745624</v>
      </c>
      <c r="EX44">
        <f t="shared" si="118"/>
        <v>2.1043236315236631</v>
      </c>
      <c r="EZ44" s="49">
        <v>446.14823769684443</v>
      </c>
      <c r="FA44">
        <v>38</v>
      </c>
      <c r="FB44" s="22">
        <f t="shared" si="164"/>
        <v>0.75</v>
      </c>
      <c r="FC44" s="49">
        <f t="shared" si="165"/>
        <v>107.92760501737101</v>
      </c>
      <c r="FD44" s="12"/>
      <c r="FE44" s="12"/>
      <c r="FF44" s="12"/>
      <c r="FG44" s="12"/>
      <c r="FH44" s="72"/>
      <c r="FI44">
        <f t="shared" si="166"/>
        <v>-0.12493873660829995</v>
      </c>
      <c r="FJ44">
        <f t="shared" si="167"/>
        <v>2.0331325398950497</v>
      </c>
      <c r="HO44"/>
      <c r="HP44"/>
      <c r="HQ44"/>
    </row>
    <row r="45" spans="6:225" x14ac:dyDescent="0.25">
      <c r="L45" s="49">
        <v>155.02902953963169</v>
      </c>
      <c r="M45" s="49">
        <v>39</v>
      </c>
      <c r="N45" s="22">
        <f t="shared" si="168"/>
        <v>0.75</v>
      </c>
      <c r="O45" s="49">
        <f t="shared" si="127"/>
        <v>274.14783176168845</v>
      </c>
      <c r="U45">
        <f t="shared" si="169"/>
        <v>-0.12493873660829995</v>
      </c>
      <c r="V45">
        <f t="shared" si="99"/>
        <v>2.4379848153930985</v>
      </c>
      <c r="W45" s="61"/>
      <c r="X45" s="49">
        <v>190.02368273454758</v>
      </c>
      <c r="Y45" s="49">
        <v>39</v>
      </c>
      <c r="Z45" s="22">
        <f t="shared" si="128"/>
        <v>0.76666666666666672</v>
      </c>
      <c r="AA45" s="49">
        <f t="shared" si="129"/>
        <v>302.40453267681397</v>
      </c>
      <c r="AF45" s="72"/>
      <c r="AG45">
        <f t="shared" si="130"/>
        <v>-0.11539341870206953</v>
      </c>
      <c r="AH45">
        <f t="shared" si="131"/>
        <v>2.4805882964249877</v>
      </c>
      <c r="AI45" s="61"/>
      <c r="AJ45" s="49">
        <v>166.51201157874468</v>
      </c>
      <c r="AK45" s="49">
        <v>39</v>
      </c>
      <c r="AL45" s="22">
        <f t="shared" si="132"/>
        <v>0.93333333333333335</v>
      </c>
      <c r="AM45" s="49">
        <f t="shared" si="133"/>
        <v>297.0302551680922</v>
      </c>
      <c r="AR45" s="72"/>
      <c r="AS45">
        <f t="shared" si="134"/>
        <v>-2.9963223377443209E-2</v>
      </c>
      <c r="AT45">
        <f t="shared" si="135"/>
        <v>2.4728006883183355</v>
      </c>
      <c r="AV45" s="49">
        <v>384.23723140788945</v>
      </c>
      <c r="AW45" s="49">
        <v>39</v>
      </c>
      <c r="AX45" s="22">
        <f t="shared" si="136"/>
        <v>0.8</v>
      </c>
      <c r="AY45" s="49">
        <f t="shared" si="137"/>
        <v>86.442477503050782</v>
      </c>
      <c r="BD45" s="72"/>
      <c r="BE45">
        <f t="shared" si="138"/>
        <v>-9.6910013008056392E-2</v>
      </c>
      <c r="BF45">
        <f t="shared" si="139"/>
        <v>1.9367272055791438</v>
      </c>
      <c r="BG45" s="61"/>
      <c r="BH45" s="49">
        <v>332.81601523965156</v>
      </c>
      <c r="BI45" s="49">
        <v>39</v>
      </c>
      <c r="BJ45" s="22">
        <f t="shared" si="140"/>
        <v>0.8</v>
      </c>
      <c r="BK45" s="49">
        <f t="shared" si="141"/>
        <v>88.795547256134398</v>
      </c>
      <c r="BP45" s="72"/>
      <c r="BQ45">
        <f t="shared" si="142"/>
        <v>-9.6910013008056392E-2</v>
      </c>
      <c r="BR45">
        <f t="shared" si="143"/>
        <v>1.9483911881820291</v>
      </c>
      <c r="BT45" s="49">
        <v>464.22650721388152</v>
      </c>
      <c r="BU45" s="49">
        <v>39</v>
      </c>
      <c r="BV45" s="22">
        <f t="shared" si="144"/>
        <v>0.8666666666666667</v>
      </c>
      <c r="BW45" s="49">
        <f t="shared" si="145"/>
        <v>101.64750691717711</v>
      </c>
      <c r="BX45"/>
      <c r="BY45"/>
      <c r="BZ45"/>
      <c r="CA45"/>
      <c r="CB45" s="72"/>
      <c r="CC45">
        <f t="shared" si="105"/>
        <v>-6.2147906748844461E-2</v>
      </c>
      <c r="CD45">
        <f t="shared" si="170"/>
        <v>2.0070967312732138</v>
      </c>
      <c r="CF45" s="49">
        <v>422.14334058468813</v>
      </c>
      <c r="CG45" s="49">
        <v>39</v>
      </c>
      <c r="CH45" s="22">
        <f t="shared" si="146"/>
        <v>0.75</v>
      </c>
      <c r="CI45" s="49">
        <f t="shared" si="147"/>
        <v>128.06694416427749</v>
      </c>
      <c r="CN45" s="72"/>
      <c r="CO45">
        <f t="shared" si="148"/>
        <v>-0.12493873660829995</v>
      </c>
      <c r="CP45">
        <f t="shared" si="149"/>
        <v>2.1074370468436272</v>
      </c>
      <c r="CR45" s="49">
        <v>564.17373210740675</v>
      </c>
      <c r="CS45" s="49">
        <v>39</v>
      </c>
      <c r="CT45" s="22">
        <f t="shared" si="150"/>
        <v>0.75</v>
      </c>
      <c r="CU45" s="49">
        <f t="shared" si="151"/>
        <v>137.19921062760872</v>
      </c>
      <c r="CZ45" s="72"/>
      <c r="DA45">
        <f t="shared" si="152"/>
        <v>-0.12493873660829995</v>
      </c>
      <c r="DB45">
        <f t="shared" si="153"/>
        <v>2.1373516126749612</v>
      </c>
      <c r="DD45" s="49">
        <v>580.18122168853415</v>
      </c>
      <c r="DE45" s="49">
        <v>39</v>
      </c>
      <c r="DF45" s="22">
        <f t="shared" si="154"/>
        <v>0.75</v>
      </c>
      <c r="DG45" s="49">
        <f t="shared" si="155"/>
        <v>139.83314877871015</v>
      </c>
      <c r="DL45" s="72"/>
      <c r="DM45">
        <f t="shared" si="156"/>
        <v>-0.12493873660829995</v>
      </c>
      <c r="DN45">
        <f t="shared" si="157"/>
        <v>2.1456101372547778</v>
      </c>
      <c r="DP45" s="49">
        <v>344.87135282594869</v>
      </c>
      <c r="DQ45">
        <v>39</v>
      </c>
      <c r="DR45" s="22">
        <f t="shared" si="158"/>
        <v>0.73333333333333339</v>
      </c>
      <c r="DS45" s="49">
        <f t="shared" si="159"/>
        <v>100.87769493568604</v>
      </c>
      <c r="DX45" s="72"/>
      <c r="DY45">
        <f t="shared" si="111"/>
        <v>-0.13469857389745615</v>
      </c>
      <c r="DZ45">
        <f t="shared" si="112"/>
        <v>2.0037951500108098</v>
      </c>
      <c r="EB45">
        <v>510.04166496473601</v>
      </c>
      <c r="EC45">
        <v>39</v>
      </c>
      <c r="ED45" s="22">
        <f t="shared" si="160"/>
        <v>0.76666666666666672</v>
      </c>
      <c r="EE45" s="49">
        <f t="shared" si="161"/>
        <v>132.69231512179414</v>
      </c>
      <c r="EJ45" s="72"/>
      <c r="EK45">
        <f t="shared" si="114"/>
        <v>-0.11539341870206953</v>
      </c>
      <c r="EL45">
        <f t="shared" si="115"/>
        <v>2.1228457714187479</v>
      </c>
      <c r="EN45">
        <v>506.39510266194321</v>
      </c>
      <c r="EO45">
        <v>39</v>
      </c>
      <c r="EP45" s="22">
        <f t="shared" si="162"/>
        <v>0.75</v>
      </c>
      <c r="EQ45" s="49">
        <f t="shared" si="163"/>
        <v>129.3336219683151</v>
      </c>
      <c r="EV45" s="72"/>
      <c r="EW45">
        <f t="shared" si="117"/>
        <v>-0.12493873660829995</v>
      </c>
      <c r="EX45">
        <f t="shared" si="118"/>
        <v>2.1117114400944414</v>
      </c>
      <c r="EZ45" s="49">
        <v>459.64388389273711</v>
      </c>
      <c r="FA45">
        <v>39</v>
      </c>
      <c r="FB45" s="22">
        <f t="shared" si="164"/>
        <v>0.76666666666666672</v>
      </c>
      <c r="FC45" s="49">
        <f t="shared" si="165"/>
        <v>109.20329555750007</v>
      </c>
      <c r="FD45" s="12"/>
      <c r="FE45" s="12"/>
      <c r="FF45" s="12"/>
      <c r="FG45" s="12"/>
      <c r="FH45" s="72"/>
      <c r="FI45">
        <f t="shared" si="166"/>
        <v>-0.11539341870206953</v>
      </c>
      <c r="FJ45">
        <f t="shared" si="167"/>
        <v>2.0382357447866735</v>
      </c>
      <c r="HO45"/>
      <c r="HP45"/>
      <c r="HQ45"/>
    </row>
    <row r="46" spans="6:225" x14ac:dyDescent="0.25">
      <c r="L46" s="49">
        <v>161.50696579404865</v>
      </c>
      <c r="M46" s="49">
        <v>40</v>
      </c>
      <c r="N46" s="22">
        <f t="shared" si="168"/>
        <v>0.76666666666666661</v>
      </c>
      <c r="O46" s="49">
        <f t="shared" si="127"/>
        <v>274.68448458700669</v>
      </c>
      <c r="U46">
        <f t="shared" si="169"/>
        <v>-0.11539341870206959</v>
      </c>
      <c r="V46">
        <f t="shared" si="99"/>
        <v>2.4388341292110702</v>
      </c>
      <c r="W46" s="61"/>
      <c r="X46" s="49">
        <v>196.52289942904872</v>
      </c>
      <c r="Y46" s="49">
        <v>40</v>
      </c>
      <c r="Z46" s="22">
        <f t="shared" si="128"/>
        <v>0.78333333333333333</v>
      </c>
      <c r="AA46" s="49">
        <f t="shared" si="129"/>
        <v>303.01244743637824</v>
      </c>
      <c r="AF46" s="72"/>
      <c r="AG46">
        <f t="shared" si="130"/>
        <v>-0.10605339244792618</v>
      </c>
      <c r="AH46">
        <f t="shared" si="131"/>
        <v>2.4814604692346416</v>
      </c>
      <c r="AI46" s="61"/>
      <c r="AJ46" s="49">
        <v>172.51159381328549</v>
      </c>
      <c r="AK46" s="49">
        <v>40</v>
      </c>
      <c r="AL46" s="22">
        <f t="shared" si="132"/>
        <v>0.95</v>
      </c>
      <c r="AM46" s="49">
        <f t="shared" si="133"/>
        <v>297.52429191336074</v>
      </c>
      <c r="AR46" s="72"/>
      <c r="AS46">
        <f t="shared" si="134"/>
        <v>-2.2276394711152253E-2</v>
      </c>
      <c r="AT46">
        <f t="shared" si="135"/>
        <v>2.4735224302771233</v>
      </c>
      <c r="AV46" s="49">
        <v>397.2294676883879</v>
      </c>
      <c r="AW46" s="49">
        <v>40</v>
      </c>
      <c r="AX46" s="22">
        <f t="shared" si="136"/>
        <v>0.81666666666666665</v>
      </c>
      <c r="AY46" s="49">
        <f t="shared" si="137"/>
        <v>87.684565101568793</v>
      </c>
      <c r="BD46" s="72"/>
      <c r="BE46">
        <f t="shared" si="138"/>
        <v>-8.795517035512998E-2</v>
      </c>
      <c r="BF46">
        <f t="shared" si="139"/>
        <v>1.9429231523037289</v>
      </c>
      <c r="BG46" s="61"/>
      <c r="BH46" s="49">
        <v>342.82830979952632</v>
      </c>
      <c r="BI46" s="49">
        <v>40</v>
      </c>
      <c r="BJ46" s="22">
        <f t="shared" si="140"/>
        <v>0.81666666666666665</v>
      </c>
      <c r="BK46" s="49">
        <f t="shared" si="141"/>
        <v>89.768275766760524</v>
      </c>
      <c r="BP46" s="72"/>
      <c r="BQ46">
        <f t="shared" si="142"/>
        <v>-8.795517035512998E-2</v>
      </c>
      <c r="BR46">
        <f t="shared" si="143"/>
        <v>1.9531228835083538</v>
      </c>
      <c r="BT46" s="49">
        <v>477.26826837743988</v>
      </c>
      <c r="BU46" s="49">
        <v>40</v>
      </c>
      <c r="BV46" s="22">
        <f t="shared" si="144"/>
        <v>0.8833333333333333</v>
      </c>
      <c r="BW46" s="49">
        <f t="shared" si="145"/>
        <v>102.88804350650065</v>
      </c>
      <c r="BX46"/>
      <c r="BY46"/>
      <c r="BZ46"/>
      <c r="CA46"/>
      <c r="CB46" s="72"/>
      <c r="CC46">
        <f t="shared" si="105"/>
        <v>-5.3875380782854601E-2</v>
      </c>
      <c r="CD46">
        <f t="shared" si="170"/>
        <v>2.0123649088649294</v>
      </c>
      <c r="CF46" s="49">
        <v>436.65146283964287</v>
      </c>
      <c r="CG46" s="49">
        <v>40</v>
      </c>
      <c r="CH46" s="22">
        <f t="shared" si="146"/>
        <v>0.76666666666666661</v>
      </c>
      <c r="CI46" s="49">
        <f t="shared" si="147"/>
        <v>129.44998727723791</v>
      </c>
      <c r="CM46"/>
      <c r="CN46" s="72"/>
      <c r="CO46">
        <f t="shared" si="148"/>
        <v>-0.11539341870206959</v>
      </c>
      <c r="CP46">
        <f t="shared" si="149"/>
        <v>2.1121020120870311</v>
      </c>
      <c r="CR46" s="49">
        <v>583.16807182835373</v>
      </c>
      <c r="CS46" s="49">
        <v>40</v>
      </c>
      <c r="CT46" s="22">
        <f t="shared" si="150"/>
        <v>0.76666666666666661</v>
      </c>
      <c r="CU46" s="49">
        <f t="shared" si="151"/>
        <v>138.85665737463725</v>
      </c>
      <c r="CZ46" s="72"/>
      <c r="DA46">
        <f t="shared" si="152"/>
        <v>-0.11539341870206959</v>
      </c>
      <c r="DB46">
        <f t="shared" si="153"/>
        <v>2.1425667064972105</v>
      </c>
      <c r="DD46" s="49">
        <v>600.70000832362234</v>
      </c>
      <c r="DE46" s="49">
        <v>40</v>
      </c>
      <c r="DF46" s="22">
        <f t="shared" si="154"/>
        <v>0.76666666666666661</v>
      </c>
      <c r="DG46" s="49">
        <f t="shared" si="155"/>
        <v>141.66012648640208</v>
      </c>
      <c r="DL46" s="72"/>
      <c r="DM46">
        <f t="shared" si="156"/>
        <v>-0.11539341870206959</v>
      </c>
      <c r="DN46">
        <f t="shared" si="157"/>
        <v>2.1512476252381854</v>
      </c>
      <c r="DP46" s="49">
        <v>358.38003571627701</v>
      </c>
      <c r="DQ46">
        <v>40</v>
      </c>
      <c r="DR46" s="22">
        <f t="shared" si="158"/>
        <v>0.75</v>
      </c>
      <c r="DS46" s="49">
        <f t="shared" si="159"/>
        <v>102.56333043485353</v>
      </c>
      <c r="DX46" s="72"/>
      <c r="DY46">
        <f t="shared" si="111"/>
        <v>-0.12493873660829995</v>
      </c>
      <c r="DZ46">
        <f t="shared" si="112"/>
        <v>2.0109921148073027</v>
      </c>
      <c r="EB46">
        <v>527.06972973222435</v>
      </c>
      <c r="EC46">
        <v>40</v>
      </c>
      <c r="ED46" s="22">
        <f t="shared" si="160"/>
        <v>0.78333333333333333</v>
      </c>
      <c r="EE46" s="49">
        <f t="shared" si="161"/>
        <v>134.8092067747844</v>
      </c>
      <c r="EJ46" s="72"/>
      <c r="EK46">
        <f t="shared" si="114"/>
        <v>-0.10605339244792618</v>
      </c>
      <c r="EL46">
        <f t="shared" si="115"/>
        <v>2.129719553289398</v>
      </c>
      <c r="EN46">
        <v>523.94131350753401</v>
      </c>
      <c r="EO46">
        <v>40</v>
      </c>
      <c r="EP46" s="22">
        <f t="shared" si="162"/>
        <v>0.76666666666666661</v>
      </c>
      <c r="EQ46" s="49">
        <f t="shared" si="163"/>
        <v>131.52012017955909</v>
      </c>
      <c r="EV46" s="72"/>
      <c r="EW46">
        <f t="shared" si="117"/>
        <v>-0.11539341870206959</v>
      </c>
      <c r="EX46">
        <f t="shared" si="118"/>
        <v>2.1189921970428083</v>
      </c>
      <c r="EZ46" s="49">
        <v>473.69241074773407</v>
      </c>
      <c r="FA46">
        <v>40</v>
      </c>
      <c r="FB46" s="22">
        <f t="shared" si="164"/>
        <v>0.78333333333333333</v>
      </c>
      <c r="FC46" s="49">
        <f t="shared" si="165"/>
        <v>110.53124773937657</v>
      </c>
      <c r="FD46" s="12"/>
      <c r="FE46" s="12"/>
      <c r="FF46" s="12"/>
      <c r="FG46" s="12"/>
      <c r="FH46" s="72"/>
      <c r="FI46">
        <f t="shared" si="166"/>
        <v>-0.10605339244792618</v>
      </c>
      <c r="FJ46">
        <f t="shared" si="167"/>
        <v>2.0434850726125044</v>
      </c>
      <c r="HO46"/>
      <c r="HP46"/>
      <c r="HQ46"/>
    </row>
    <row r="47" spans="6:225" x14ac:dyDescent="0.25">
      <c r="L47" s="49">
        <v>166.01204775557707</v>
      </c>
      <c r="M47" s="49">
        <v>41</v>
      </c>
      <c r="N47" s="22">
        <f t="shared" si="168"/>
        <v>0.78333333333333333</v>
      </c>
      <c r="O47" s="49">
        <f t="shared" si="127"/>
        <v>275.05769989323886</v>
      </c>
      <c r="U47">
        <f t="shared" si="169"/>
        <v>-0.10605339244792618</v>
      </c>
      <c r="V47">
        <f t="shared" si="99"/>
        <v>2.4394238069819805</v>
      </c>
      <c r="W47" s="61"/>
      <c r="X47" s="49">
        <v>204.01531805234626</v>
      </c>
      <c r="Y47" s="49">
        <v>41</v>
      </c>
      <c r="Z47" s="22">
        <f t="shared" si="128"/>
        <v>0.8</v>
      </c>
      <c r="AA47" s="49">
        <f t="shared" si="129"/>
        <v>303.71326294692892</v>
      </c>
      <c r="AF47" s="72"/>
      <c r="AG47">
        <f t="shared" si="130"/>
        <v>-9.6910013008056392E-2</v>
      </c>
      <c r="AH47">
        <f t="shared" si="131"/>
        <v>2.482463757670307</v>
      </c>
      <c r="AI47" s="61"/>
      <c r="AJ47" s="49">
        <v>177.51760476076731</v>
      </c>
      <c r="AK47" s="49">
        <v>41</v>
      </c>
      <c r="AL47" s="22">
        <f t="shared" si="132"/>
        <v>0.96666666666666667</v>
      </c>
      <c r="AM47" s="49">
        <f t="shared" si="133"/>
        <v>297.93651284118368</v>
      </c>
      <c r="AR47" s="72"/>
      <c r="AS47">
        <f t="shared" si="134"/>
        <v>-1.4723256820706347E-2</v>
      </c>
      <c r="AT47">
        <f t="shared" si="135"/>
        <v>2.4741237303171859</v>
      </c>
      <c r="AV47" s="49">
        <v>407.72355830881298</v>
      </c>
      <c r="AW47" s="49">
        <v>41</v>
      </c>
      <c r="AX47" s="22">
        <f t="shared" si="136"/>
        <v>0.83333333333333337</v>
      </c>
      <c r="AY47" s="49">
        <f t="shared" si="137"/>
        <v>88.687824243100835</v>
      </c>
      <c r="BD47" s="72"/>
      <c r="BE47">
        <f t="shared" si="138"/>
        <v>-7.9181246047624804E-2</v>
      </c>
      <c r="BF47">
        <f t="shared" si="139"/>
        <v>1.9478640005871117</v>
      </c>
      <c r="BG47" s="61"/>
      <c r="BH47" s="49">
        <v>351.32036661713767</v>
      </c>
      <c r="BI47" s="49">
        <v>41</v>
      </c>
      <c r="BJ47" s="22">
        <f t="shared" si="140"/>
        <v>0.83333333333333337</v>
      </c>
      <c r="BK47" s="49">
        <f t="shared" si="141"/>
        <v>90.593308003971387</v>
      </c>
      <c r="BP47" s="72"/>
      <c r="BQ47">
        <f t="shared" si="142"/>
        <v>-7.9181246047624804E-2</v>
      </c>
      <c r="BR47">
        <f t="shared" si="143"/>
        <v>1.9570961181592914</v>
      </c>
      <c r="BT47" s="49">
        <v>491.81144760975218</v>
      </c>
      <c r="BU47" s="49">
        <v>41</v>
      </c>
      <c r="BV47" s="22">
        <f t="shared" si="144"/>
        <v>0.9</v>
      </c>
      <c r="BW47" s="49">
        <f t="shared" si="145"/>
        <v>104.27139547380898</v>
      </c>
      <c r="BX47"/>
      <c r="BY47"/>
      <c r="BZ47"/>
      <c r="CA47"/>
      <c r="CB47" s="72"/>
      <c r="CC47">
        <f t="shared" si="105"/>
        <v>-4.5757490560675115E-2</v>
      </c>
      <c r="CD47">
        <f t="shared" si="170"/>
        <v>2.0181651857833525</v>
      </c>
      <c r="CF47" s="49">
        <v>451.63397790688867</v>
      </c>
      <c r="CG47" s="49">
        <v>41</v>
      </c>
      <c r="CH47" s="22">
        <f t="shared" si="146"/>
        <v>0.78333333333333333</v>
      </c>
      <c r="CI47" s="49">
        <f t="shared" si="147"/>
        <v>130.87825372788097</v>
      </c>
      <c r="CJ47"/>
      <c r="CK47"/>
      <c r="CL47"/>
      <c r="CM47"/>
      <c r="CN47" s="72"/>
      <c r="CO47">
        <f t="shared" si="148"/>
        <v>-0.10605339244792618</v>
      </c>
      <c r="CP47">
        <f t="shared" si="149"/>
        <v>2.1168674916954879</v>
      </c>
      <c r="CR47" s="49">
        <v>602.16276869298383</v>
      </c>
      <c r="CS47" s="49">
        <v>41</v>
      </c>
      <c r="CT47" s="22">
        <f t="shared" si="150"/>
        <v>0.78333333333333333</v>
      </c>
      <c r="CU47" s="49">
        <f t="shared" si="151"/>
        <v>140.51413528603604</v>
      </c>
      <c r="CZ47" s="72"/>
      <c r="DA47">
        <f t="shared" si="152"/>
        <v>-0.10605339244792618</v>
      </c>
      <c r="DB47">
        <f t="shared" si="153"/>
        <v>2.1477200151161111</v>
      </c>
      <c r="DD47" s="49">
        <v>623.18055168626688</v>
      </c>
      <c r="DE47" s="49">
        <v>41</v>
      </c>
      <c r="DF47" s="22">
        <f t="shared" si="154"/>
        <v>0.78333333333333333</v>
      </c>
      <c r="DG47" s="49">
        <f t="shared" si="155"/>
        <v>143.661777573807</v>
      </c>
      <c r="DL47" s="72"/>
      <c r="DM47">
        <f t="shared" si="156"/>
        <v>-0.10605339244792618</v>
      </c>
      <c r="DN47">
        <f t="shared" si="157"/>
        <v>2.1573412357971233</v>
      </c>
      <c r="DP47" s="49">
        <v>373.88668069349569</v>
      </c>
      <c r="DQ47">
        <v>41</v>
      </c>
      <c r="DR47" s="22">
        <f t="shared" si="158"/>
        <v>0.76666666666666672</v>
      </c>
      <c r="DS47" s="49">
        <f t="shared" si="159"/>
        <v>104.49827490418453</v>
      </c>
      <c r="DX47" s="72"/>
      <c r="DY47">
        <f t="shared" si="111"/>
        <v>-0.11539341870206953</v>
      </c>
      <c r="DZ47">
        <f t="shared" si="112"/>
        <v>2.0191091210137961</v>
      </c>
      <c r="EB47">
        <v>541.62440860803167</v>
      </c>
      <c r="EC47">
        <v>41</v>
      </c>
      <c r="ED47" s="22">
        <f t="shared" si="160"/>
        <v>0.8</v>
      </c>
      <c r="EE47" s="49">
        <f t="shared" si="161"/>
        <v>136.61861252023215</v>
      </c>
      <c r="EJ47" s="72"/>
      <c r="EK47">
        <f t="shared" si="114"/>
        <v>-9.6910013008056392E-2</v>
      </c>
      <c r="EL47">
        <f t="shared" si="115"/>
        <v>2.1355098703863815</v>
      </c>
      <c r="EN47">
        <v>541.44713500026944</v>
      </c>
      <c r="EO47">
        <v>41</v>
      </c>
      <c r="EP47" s="22">
        <f t="shared" si="162"/>
        <v>0.78333333333333333</v>
      </c>
      <c r="EQ47" s="49">
        <f t="shared" si="163"/>
        <v>133.70158532420263</v>
      </c>
      <c r="EV47" s="72"/>
      <c r="EW47">
        <f t="shared" si="117"/>
        <v>-0.10605339244792618</v>
      </c>
      <c r="EX47">
        <f t="shared" si="118"/>
        <v>2.1261365568017854</v>
      </c>
      <c r="EZ47" s="49">
        <v>490.24509176533326</v>
      </c>
      <c r="FA47">
        <v>41</v>
      </c>
      <c r="FB47" s="22">
        <f t="shared" si="164"/>
        <v>0.8</v>
      </c>
      <c r="FC47" s="49">
        <f t="shared" si="165"/>
        <v>112.09590779947445</v>
      </c>
      <c r="FD47" s="12"/>
      <c r="FE47" s="12"/>
      <c r="FF47" s="12"/>
      <c r="FG47" s="12"/>
      <c r="FH47" s="72"/>
      <c r="FI47">
        <f t="shared" si="166"/>
        <v>-9.6910013008056392E-2</v>
      </c>
      <c r="FJ47">
        <f t="shared" si="167"/>
        <v>2.0495897584241747</v>
      </c>
      <c r="HO47"/>
      <c r="HP47"/>
      <c r="HQ47"/>
    </row>
    <row r="48" spans="6:225" x14ac:dyDescent="0.25">
      <c r="L48" s="49">
        <v>170.01176429882727</v>
      </c>
      <c r="M48" s="49">
        <v>42</v>
      </c>
      <c r="N48" s="22">
        <f t="shared" si="168"/>
        <v>0.79999999999999993</v>
      </c>
      <c r="O48" s="49">
        <f t="shared" si="127"/>
        <v>275.38904912223813</v>
      </c>
      <c r="U48">
        <f t="shared" si="169"/>
        <v>-9.6910013008056448E-2</v>
      </c>
      <c r="V48">
        <f t="shared" si="99"/>
        <v>2.4399466664933729</v>
      </c>
      <c r="W48" s="61"/>
      <c r="X48" s="49">
        <v>210.52909537638735</v>
      </c>
      <c r="Y48" s="49">
        <v>42</v>
      </c>
      <c r="Z48" s="22">
        <f t="shared" si="128"/>
        <v>0.81666666666666665</v>
      </c>
      <c r="AA48" s="49">
        <f t="shared" si="129"/>
        <v>304.32253965855938</v>
      </c>
      <c r="AF48" s="72"/>
      <c r="AG48">
        <f t="shared" si="130"/>
        <v>-8.795517035512998E-2</v>
      </c>
      <c r="AH48">
        <f t="shared" si="131"/>
        <v>2.4833341195840024</v>
      </c>
      <c r="AI48" s="61"/>
      <c r="AJ48" s="49">
        <v>184.51693689198291</v>
      </c>
      <c r="AK48" s="49">
        <v>42</v>
      </c>
      <c r="AL48" s="22">
        <f t="shared" si="132"/>
        <v>0.98333333333333328</v>
      </c>
      <c r="AM48" s="49">
        <f t="shared" si="133"/>
        <v>298.51287418268691</v>
      </c>
      <c r="AR48" s="72"/>
      <c r="AS48">
        <f t="shared" si="134"/>
        <v>-7.2992387414994656E-3</v>
      </c>
      <c r="AT48">
        <f t="shared" si="135"/>
        <v>2.474963066004519</v>
      </c>
      <c r="AV48" s="49">
        <v>421.71613675551947</v>
      </c>
      <c r="AW48" s="49">
        <v>42</v>
      </c>
      <c r="AX48" s="22">
        <f t="shared" si="136"/>
        <v>0.85</v>
      </c>
      <c r="AY48" s="49">
        <f t="shared" si="137"/>
        <v>90.025546847948476</v>
      </c>
      <c r="BD48" s="72"/>
      <c r="BE48">
        <f t="shared" si="138"/>
        <v>-7.0581074285707285E-2</v>
      </c>
      <c r="BF48">
        <f t="shared" si="139"/>
        <v>1.9543657681141382</v>
      </c>
      <c r="BG48" s="61"/>
      <c r="BH48" s="49">
        <v>363.30978516962625</v>
      </c>
      <c r="BI48" s="49">
        <v>42</v>
      </c>
      <c r="BJ48" s="22">
        <f t="shared" si="140"/>
        <v>0.85</v>
      </c>
      <c r="BK48" s="49">
        <f t="shared" si="141"/>
        <v>91.75812084303567</v>
      </c>
      <c r="BP48" s="72"/>
      <c r="BQ48">
        <f t="shared" si="142"/>
        <v>-7.0581074285707285E-2</v>
      </c>
      <c r="BR48">
        <f t="shared" si="143"/>
        <v>1.962644510866872</v>
      </c>
      <c r="BT48" s="49">
        <v>505.82037325517052</v>
      </c>
      <c r="BU48" s="49">
        <v>42</v>
      </c>
      <c r="BV48" s="22">
        <f t="shared" si="144"/>
        <v>0.91666666666666663</v>
      </c>
      <c r="BW48" s="49">
        <f t="shared" si="145"/>
        <v>105.60392906511672</v>
      </c>
      <c r="BX48"/>
      <c r="BY48"/>
      <c r="BZ48"/>
      <c r="CA48"/>
      <c r="CB48" s="72"/>
      <c r="CC48">
        <f t="shared" si="105"/>
        <v>-3.7788560889399803E-2</v>
      </c>
      <c r="CD48">
        <f t="shared" si="170"/>
        <v>2.0236800767163112</v>
      </c>
      <c r="CF48" s="49">
        <v>467.15415014746469</v>
      </c>
      <c r="CG48" s="49">
        <v>42</v>
      </c>
      <c r="CH48" s="22">
        <f t="shared" si="146"/>
        <v>0.79999999999999993</v>
      </c>
      <c r="CI48" s="49">
        <f t="shared" si="147"/>
        <v>132.3577744371828</v>
      </c>
      <c r="CJ48"/>
      <c r="CK48"/>
      <c r="CL48"/>
      <c r="CM48"/>
      <c r="CN48" s="72"/>
      <c r="CO48">
        <f t="shared" si="148"/>
        <v>-9.6910013008056448E-2</v>
      </c>
      <c r="CP48">
        <f t="shared" si="149"/>
        <v>2.1217494559963019</v>
      </c>
      <c r="CR48" s="49">
        <v>622.63572817498994</v>
      </c>
      <c r="CS48" s="49">
        <v>42</v>
      </c>
      <c r="CT48" s="22">
        <f t="shared" si="150"/>
        <v>0.79999999999999993</v>
      </c>
      <c r="CU48" s="49">
        <f t="shared" si="151"/>
        <v>142.30060644502436</v>
      </c>
      <c r="CZ48" s="72"/>
      <c r="DA48">
        <f t="shared" si="152"/>
        <v>-9.6910013008056448E-2</v>
      </c>
      <c r="DB48">
        <f t="shared" si="153"/>
        <v>2.1532067509287427</v>
      </c>
      <c r="DD48" s="49">
        <v>644.18650249752977</v>
      </c>
      <c r="DE48" s="49">
        <v>42</v>
      </c>
      <c r="DF48" s="22">
        <f t="shared" si="154"/>
        <v>0.79999999999999993</v>
      </c>
      <c r="DG48" s="49">
        <f t="shared" si="155"/>
        <v>145.53213202232118</v>
      </c>
      <c r="DL48" s="72"/>
      <c r="DM48">
        <f t="shared" si="156"/>
        <v>-9.6910013008056448E-2</v>
      </c>
      <c r="DN48">
        <f t="shared" si="157"/>
        <v>2.1629588917366216</v>
      </c>
      <c r="DP48" s="49">
        <v>388.39445155666164</v>
      </c>
      <c r="DQ48">
        <v>42</v>
      </c>
      <c r="DR48" s="22">
        <f t="shared" si="158"/>
        <v>0.78333333333333333</v>
      </c>
      <c r="DS48" s="49">
        <f t="shared" si="159"/>
        <v>106.3085782312579</v>
      </c>
      <c r="DX48" s="72"/>
      <c r="DY48">
        <f t="shared" si="111"/>
        <v>-0.10605339244792618</v>
      </c>
      <c r="DZ48">
        <f t="shared" si="112"/>
        <v>2.0265683099436913</v>
      </c>
      <c r="EB48">
        <v>558.15342872726308</v>
      </c>
      <c r="EC48">
        <v>42</v>
      </c>
      <c r="ED48" s="22">
        <f t="shared" si="160"/>
        <v>0.81666666666666665</v>
      </c>
      <c r="EE48" s="49">
        <f t="shared" si="161"/>
        <v>138.67346403743545</v>
      </c>
      <c r="EJ48" s="72"/>
      <c r="EK48">
        <f t="shared" si="114"/>
        <v>-8.795517035512998E-2</v>
      </c>
      <c r="EL48">
        <f t="shared" si="115"/>
        <v>2.1419933642839872</v>
      </c>
      <c r="EN48">
        <v>559.4327484157501</v>
      </c>
      <c r="EO48">
        <v>42</v>
      </c>
      <c r="EP48" s="22">
        <f t="shared" si="162"/>
        <v>0.79999999999999993</v>
      </c>
      <c r="EQ48" s="49">
        <f t="shared" si="163"/>
        <v>135.94283911438814</v>
      </c>
      <c r="EV48" s="72"/>
      <c r="EW48">
        <f t="shared" si="117"/>
        <v>-9.6910013008056448E-2</v>
      </c>
      <c r="EX48">
        <f t="shared" si="118"/>
        <v>2.133356335755705</v>
      </c>
      <c r="EZ48" s="49">
        <v>507.70710060033628</v>
      </c>
      <c r="FA48">
        <v>42</v>
      </c>
      <c r="FB48" s="22">
        <f t="shared" si="164"/>
        <v>0.81666666666666665</v>
      </c>
      <c r="FC48" s="49">
        <f t="shared" si="165"/>
        <v>113.74652305413659</v>
      </c>
      <c r="FD48" s="12"/>
      <c r="FE48" s="12"/>
      <c r="FF48" s="12"/>
      <c r="FH48" s="72"/>
      <c r="FI48">
        <f t="shared" si="166"/>
        <v>-8.795517035512998E-2</v>
      </c>
      <c r="FJ48">
        <f t="shared" si="167"/>
        <v>2.0559381302392086</v>
      </c>
      <c r="HO48"/>
      <c r="HP48"/>
      <c r="HQ48"/>
    </row>
    <row r="49" spans="12:225" x14ac:dyDescent="0.25">
      <c r="L49" s="49">
        <v>175.51139564142267</v>
      </c>
      <c r="M49" s="49">
        <v>43</v>
      </c>
      <c r="N49" s="22">
        <f t="shared" si="168"/>
        <v>0.81666666666666665</v>
      </c>
      <c r="O49" s="49">
        <f t="shared" si="127"/>
        <v>275.84465605974088</v>
      </c>
      <c r="U49">
        <f t="shared" si="169"/>
        <v>-8.795517035512998E-2</v>
      </c>
      <c r="V49">
        <f t="shared" si="99"/>
        <v>2.4406645747855227</v>
      </c>
      <c r="W49" s="61"/>
      <c r="X49" s="49">
        <v>217.03686322834653</v>
      </c>
      <c r="Y49" s="49">
        <v>43</v>
      </c>
      <c r="Z49" s="22">
        <f t="shared" si="128"/>
        <v>0.83333333333333337</v>
      </c>
      <c r="AA49" s="49">
        <f t="shared" si="129"/>
        <v>304.93125426448574</v>
      </c>
      <c r="AF49" s="72"/>
      <c r="AG49">
        <f t="shared" si="130"/>
        <v>-7.9181246047624804E-2</v>
      </c>
      <c r="AH49">
        <f t="shared" si="131"/>
        <v>2.4842019401376345</v>
      </c>
      <c r="AI49" s="61"/>
      <c r="AJ49" s="49">
        <v>191.01636055584348</v>
      </c>
      <c r="AK49" s="49">
        <v>43</v>
      </c>
      <c r="AL49" s="22">
        <f t="shared" si="132"/>
        <v>1</v>
      </c>
      <c r="AM49" s="49">
        <f t="shared" si="133"/>
        <v>299.04807046594289</v>
      </c>
      <c r="AR49" s="72"/>
      <c r="AS49">
        <f t="shared" si="134"/>
        <v>0</v>
      </c>
      <c r="AT49">
        <f t="shared" si="135"/>
        <v>2.475741004578933</v>
      </c>
      <c r="AV49" s="49">
        <v>433.21039922882738</v>
      </c>
      <c r="AW49" s="49">
        <v>43</v>
      </c>
      <c r="AX49" s="22">
        <f t="shared" si="136"/>
        <v>0.8666666666666667</v>
      </c>
      <c r="AY49" s="49">
        <f t="shared" si="137"/>
        <v>91.124424713465487</v>
      </c>
      <c r="BD49" s="72"/>
      <c r="BE49">
        <f t="shared" si="138"/>
        <v>-6.2147906748844461E-2</v>
      </c>
      <c r="BF49">
        <f t="shared" si="139"/>
        <v>1.9596347995476375</v>
      </c>
      <c r="BG49" s="61"/>
      <c r="BH49" s="49">
        <v>373.90974846879828</v>
      </c>
      <c r="BI49" s="49">
        <v>43</v>
      </c>
      <c r="BJ49" s="22">
        <f t="shared" si="140"/>
        <v>0.8666666666666667</v>
      </c>
      <c r="BK49" s="49">
        <f t="shared" si="141"/>
        <v>92.787943372829886</v>
      </c>
      <c r="BP49" s="72"/>
      <c r="BQ49">
        <f t="shared" si="142"/>
        <v>-6.2147906748844461E-2</v>
      </c>
      <c r="BR49">
        <f t="shared" si="143"/>
        <v>1.9674915487746807</v>
      </c>
      <c r="BT49" s="49">
        <v>520.79410518937323</v>
      </c>
      <c r="BU49" s="49">
        <v>43</v>
      </c>
      <c r="BV49" s="22">
        <f t="shared" si="144"/>
        <v>0.93333333333333335</v>
      </c>
      <c r="BW49" s="49">
        <f t="shared" si="145"/>
        <v>107.02823534631169</v>
      </c>
      <c r="BX49"/>
      <c r="BY49"/>
      <c r="BZ49"/>
      <c r="CA49"/>
      <c r="CB49" s="72"/>
      <c r="CC49">
        <f t="shared" si="105"/>
        <v>-2.9963223377443209E-2</v>
      </c>
      <c r="CD49">
        <f t="shared" si="170"/>
        <v>2.0294983649512224</v>
      </c>
      <c r="CF49" s="49">
        <v>482.14935445357594</v>
      </c>
      <c r="CG49" s="49">
        <v>43</v>
      </c>
      <c r="CH49" s="22">
        <f t="shared" si="146"/>
        <v>0.81666666666666665</v>
      </c>
      <c r="CI49" s="49">
        <f t="shared" si="147"/>
        <v>133.78725053881399</v>
      </c>
      <c r="CJ49"/>
      <c r="CK49"/>
      <c r="CL49"/>
      <c r="CM49"/>
      <c r="CN49" s="72"/>
      <c r="CO49">
        <f t="shared" si="148"/>
        <v>-8.795517035512998E-2</v>
      </c>
      <c r="CP49">
        <f t="shared" si="149"/>
        <v>2.1264147286450976</v>
      </c>
      <c r="CR49" s="49">
        <v>643.13140181459028</v>
      </c>
      <c r="CS49" s="49">
        <v>43</v>
      </c>
      <c r="CT49" s="22">
        <f t="shared" si="150"/>
        <v>0.81666666666666665</v>
      </c>
      <c r="CU49" s="49">
        <f t="shared" si="151"/>
        <v>144.08905964219716</v>
      </c>
      <c r="CZ49" s="72"/>
      <c r="DA49">
        <f t="shared" si="152"/>
        <v>-8.795517035512998E-2</v>
      </c>
      <c r="DB49">
        <f t="shared" si="153"/>
        <v>2.1586310070638266</v>
      </c>
      <c r="DD49" s="49">
        <v>665.66902436571286</v>
      </c>
      <c r="DE49" s="49">
        <v>43</v>
      </c>
      <c r="DF49" s="22">
        <f t="shared" si="154"/>
        <v>0.81666666666666665</v>
      </c>
      <c r="DG49" s="49">
        <f t="shared" si="155"/>
        <v>147.4449200080912</v>
      </c>
      <c r="DL49" s="72"/>
      <c r="DM49">
        <f t="shared" si="156"/>
        <v>-8.795517035512998E-2</v>
      </c>
      <c r="DN49">
        <f t="shared" si="157"/>
        <v>2.1686298141854805</v>
      </c>
      <c r="DP49" s="49">
        <v>403.40178482500545</v>
      </c>
      <c r="DQ49">
        <v>43</v>
      </c>
      <c r="DR49" s="22">
        <f t="shared" si="158"/>
        <v>0.8</v>
      </c>
      <c r="DS49" s="49">
        <f t="shared" si="159"/>
        <v>108.18121777060702</v>
      </c>
      <c r="DX49" s="72"/>
      <c r="DY49">
        <f t="shared" si="111"/>
        <v>-9.6910013008056392E-2</v>
      </c>
      <c r="DZ49">
        <f t="shared" si="112"/>
        <v>2.0341518658847306</v>
      </c>
      <c r="EB49">
        <v>577.13191732913197</v>
      </c>
      <c r="EC49">
        <v>43</v>
      </c>
      <c r="ED49" s="22">
        <f t="shared" si="160"/>
        <v>0.83333333333333337</v>
      </c>
      <c r="EE49" s="49">
        <f t="shared" si="161"/>
        <v>141.03282810236277</v>
      </c>
      <c r="EJ49" s="72"/>
      <c r="EK49">
        <f t="shared" si="114"/>
        <v>-7.9181246047624804E-2</v>
      </c>
      <c r="EL49">
        <f t="shared" si="115"/>
        <v>2.1493202148133652</v>
      </c>
      <c r="EN49">
        <v>578.97711526449814</v>
      </c>
      <c r="EO49">
        <v>43</v>
      </c>
      <c r="EP49" s="22">
        <f t="shared" si="162"/>
        <v>0.81666666666666665</v>
      </c>
      <c r="EQ49" s="49">
        <f t="shared" si="163"/>
        <v>138.37833493344255</v>
      </c>
      <c r="EV49" s="72"/>
      <c r="EW49">
        <f t="shared" si="117"/>
        <v>-8.795517035512998E-2</v>
      </c>
      <c r="EX49">
        <f t="shared" si="118"/>
        <v>2.1410681005587855</v>
      </c>
      <c r="EZ49" s="49">
        <v>521.73029430923407</v>
      </c>
      <c r="FA49">
        <v>43</v>
      </c>
      <c r="FB49" s="22">
        <f t="shared" si="164"/>
        <v>0.83333333333333337</v>
      </c>
      <c r="FC49" s="49">
        <f t="shared" si="165"/>
        <v>115.07208059300292</v>
      </c>
      <c r="FH49" s="72"/>
      <c r="FI49">
        <f t="shared" si="166"/>
        <v>-7.9181246047624804E-2</v>
      </c>
      <c r="FJ49">
        <f t="shared" si="167"/>
        <v>2.0609699655479159</v>
      </c>
      <c r="HO49"/>
      <c r="HP49"/>
      <c r="HQ49"/>
    </row>
    <row r="50" spans="12:225" x14ac:dyDescent="0.25">
      <c r="L50" s="49">
        <v>182.02472359545007</v>
      </c>
      <c r="M50" s="49">
        <v>44</v>
      </c>
      <c r="N50" s="22">
        <f t="shared" si="168"/>
        <v>0.83333333333333326</v>
      </c>
      <c r="O50" s="49">
        <f t="shared" si="127"/>
        <v>276.38424084592492</v>
      </c>
      <c r="U50">
        <f t="shared" si="169"/>
        <v>-7.9181246047624873E-2</v>
      </c>
      <c r="V50">
        <f t="shared" si="99"/>
        <v>2.4415132763694083</v>
      </c>
      <c r="W50" s="61"/>
      <c r="X50" s="49">
        <v>223.04539896621944</v>
      </c>
      <c r="Y50" s="49">
        <v>44</v>
      </c>
      <c r="Z50" s="22">
        <f t="shared" si="128"/>
        <v>0.85</v>
      </c>
      <c r="AA50" s="49">
        <f t="shared" si="129"/>
        <v>305.49327238607145</v>
      </c>
      <c r="AF50" s="72"/>
      <c r="AG50">
        <f t="shared" si="130"/>
        <v>-7.0581074285707285E-2</v>
      </c>
      <c r="AH50">
        <f t="shared" si="131"/>
        <v>2.485001650592396</v>
      </c>
      <c r="AI50" s="61"/>
      <c r="AJ50" s="49">
        <v>196.51590266438998</v>
      </c>
      <c r="AK50" s="49">
        <v>44</v>
      </c>
      <c r="AL50" s="22">
        <f t="shared" si="132"/>
        <v>1.0166666666666666</v>
      </c>
      <c r="AM50" s="49">
        <f t="shared" si="133"/>
        <v>299.50093131150834</v>
      </c>
      <c r="AR50" s="72"/>
      <c r="AS50">
        <f t="shared" si="134"/>
        <v>7.1785846271233758E-3</v>
      </c>
      <c r="AT50">
        <f t="shared" si="135"/>
        <v>2.4763981771854975</v>
      </c>
      <c r="AV50" s="49">
        <v>443.67612061051921</v>
      </c>
      <c r="AW50" s="49">
        <v>44</v>
      </c>
      <c r="AX50" s="22">
        <f t="shared" si="136"/>
        <v>0.8833333333333333</v>
      </c>
      <c r="AY50" s="49">
        <f t="shared" si="137"/>
        <v>92.124971690682685</v>
      </c>
      <c r="BD50" s="72"/>
      <c r="BE50">
        <f t="shared" si="138"/>
        <v>-5.3875380782854601E-2</v>
      </c>
      <c r="BF50">
        <f t="shared" si="139"/>
        <v>1.9643773674116702</v>
      </c>
      <c r="BG50" s="61"/>
      <c r="BH50" s="49">
        <v>385.39752204704172</v>
      </c>
      <c r="BI50" s="49">
        <v>44</v>
      </c>
      <c r="BJ50" s="22">
        <f t="shared" si="140"/>
        <v>0.8833333333333333</v>
      </c>
      <c r="BK50" s="49">
        <f t="shared" si="141"/>
        <v>93.904019694431327</v>
      </c>
      <c r="BP50" s="72"/>
      <c r="BQ50">
        <f t="shared" si="142"/>
        <v>-5.3875380782854601E-2</v>
      </c>
      <c r="BR50">
        <f t="shared" si="143"/>
        <v>1.9726841832538178</v>
      </c>
      <c r="BT50" s="49">
        <v>534.30328466143646</v>
      </c>
      <c r="BU50" s="49">
        <v>44</v>
      </c>
      <c r="BV50" s="22">
        <f t="shared" si="144"/>
        <v>0.95</v>
      </c>
      <c r="BW50" s="49">
        <f t="shared" si="145"/>
        <v>108.31323291808599</v>
      </c>
      <c r="BX50"/>
      <c r="BY50"/>
      <c r="BZ50"/>
      <c r="CA50"/>
      <c r="CB50" s="72"/>
      <c r="CC50">
        <f t="shared" si="105"/>
        <v>-2.2276394711152253E-2</v>
      </c>
      <c r="CD50">
        <f t="shared" si="170"/>
        <v>2.034681518788088</v>
      </c>
      <c r="CF50" s="49">
        <v>498.65669553310926</v>
      </c>
      <c r="CG50" s="49">
        <v>44</v>
      </c>
      <c r="CH50" s="22">
        <f t="shared" si="146"/>
        <v>0.83333333333333326</v>
      </c>
      <c r="CI50" s="49">
        <f t="shared" si="147"/>
        <v>135.36087695249685</v>
      </c>
      <c r="CJ50"/>
      <c r="CK50"/>
      <c r="CL50"/>
      <c r="CM50"/>
      <c r="CN50" s="72"/>
      <c r="CO50">
        <f t="shared" si="148"/>
        <v>-7.9181246047624873E-2</v>
      </c>
      <c r="CP50">
        <f t="shared" si="149"/>
        <v>2.131493159335585</v>
      </c>
      <c r="CR50" s="49">
        <v>663.19303373904643</v>
      </c>
      <c r="CS50" s="49">
        <v>44</v>
      </c>
      <c r="CT50" s="22">
        <f t="shared" si="150"/>
        <v>0.83333333333333326</v>
      </c>
      <c r="CU50" s="49">
        <f t="shared" si="151"/>
        <v>145.8396383441567</v>
      </c>
      <c r="CZ50" s="72"/>
      <c r="DA50">
        <f t="shared" si="152"/>
        <v>-7.9181246047624873E-2</v>
      </c>
      <c r="DB50">
        <f t="shared" si="153"/>
        <v>2.1638755786767345</v>
      </c>
      <c r="DD50" s="49">
        <v>686.14284227119936</v>
      </c>
      <c r="DE50" s="49">
        <v>44</v>
      </c>
      <c r="DF50" s="22">
        <f t="shared" si="154"/>
        <v>0.83333333333333326</v>
      </c>
      <c r="DG50" s="49">
        <f t="shared" si="155"/>
        <v>149.26789373309222</v>
      </c>
      <c r="DL50" s="72"/>
      <c r="DM50">
        <f t="shared" si="156"/>
        <v>-7.9181246047624873E-2</v>
      </c>
      <c r="DN50">
        <f t="shared" si="157"/>
        <v>2.173966404684049</v>
      </c>
      <c r="DP50" s="49">
        <v>418.40918966963432</v>
      </c>
      <c r="DQ50">
        <v>44</v>
      </c>
      <c r="DR50" s="22">
        <f t="shared" si="158"/>
        <v>0.81666666666666665</v>
      </c>
      <c r="DS50" s="49">
        <f t="shared" si="159"/>
        <v>110.05386624136179</v>
      </c>
      <c r="DX50" s="72"/>
      <c r="DY50">
        <f t="shared" si="111"/>
        <v>-8.795517035512998E-2</v>
      </c>
      <c r="DZ50">
        <f t="shared" si="112"/>
        <v>2.0416053041160387</v>
      </c>
      <c r="EB50">
        <v>596.65735560705195</v>
      </c>
      <c r="EC50">
        <v>44</v>
      </c>
      <c r="ED50" s="22">
        <f t="shared" si="160"/>
        <v>0.85</v>
      </c>
      <c r="EE50" s="49">
        <f t="shared" si="161"/>
        <v>143.46018775103067</v>
      </c>
      <c r="EJ50" s="72"/>
      <c r="EK50">
        <f t="shared" si="114"/>
        <v>-7.0581074285707285E-2</v>
      </c>
      <c r="EL50">
        <f t="shared" si="115"/>
        <v>2.1567313948751554</v>
      </c>
      <c r="EN50">
        <v>597.46234190951316</v>
      </c>
      <c r="EO50">
        <v>44</v>
      </c>
      <c r="EP50" s="22">
        <f t="shared" si="162"/>
        <v>0.83333333333333326</v>
      </c>
      <c r="EQ50" s="49">
        <f t="shared" si="163"/>
        <v>140.68184737549907</v>
      </c>
      <c r="EV50" s="72"/>
      <c r="EW50">
        <f t="shared" si="117"/>
        <v>-7.9181246047624873E-2</v>
      </c>
      <c r="EX50">
        <f t="shared" si="118"/>
        <v>2.1482380626568287</v>
      </c>
      <c r="EZ50" s="49">
        <v>536.25390441469051</v>
      </c>
      <c r="FA50">
        <v>44</v>
      </c>
      <c r="FB50" s="22">
        <f t="shared" si="164"/>
        <v>0.85</v>
      </c>
      <c r="FC50" s="49">
        <f t="shared" si="165"/>
        <v>116.44494053250642</v>
      </c>
      <c r="FH50" s="72"/>
      <c r="FI50">
        <f t="shared" si="166"/>
        <v>-7.0581074285707285E-2</v>
      </c>
      <c r="FJ50">
        <f t="shared" si="167"/>
        <v>2.0661206234284597</v>
      </c>
      <c r="HO50"/>
      <c r="HP50"/>
      <c r="HQ50"/>
    </row>
    <row r="51" spans="12:225" x14ac:dyDescent="0.25">
      <c r="L51" s="49">
        <v>186.52412712568849</v>
      </c>
      <c r="M51" s="49">
        <v>45</v>
      </c>
      <c r="N51" s="22">
        <f t="shared" si="168"/>
        <v>0.85</v>
      </c>
      <c r="O51" s="49">
        <f t="shared" si="127"/>
        <v>276.75698573286371</v>
      </c>
      <c r="U51">
        <f t="shared" si="169"/>
        <v>-7.0581074285707285E-2</v>
      </c>
      <c r="V51">
        <f t="shared" si="99"/>
        <v>2.4420985918884117</v>
      </c>
      <c r="W51" s="61"/>
      <c r="X51" s="49">
        <v>229.05457864884517</v>
      </c>
      <c r="Y51" s="49">
        <v>45</v>
      </c>
      <c r="Z51" s="22">
        <f t="shared" si="128"/>
        <v>0.8666666666666667</v>
      </c>
      <c r="AA51" s="49">
        <f t="shared" si="129"/>
        <v>306.05535074007258</v>
      </c>
      <c r="AF51" s="72"/>
      <c r="AG51">
        <f t="shared" si="130"/>
        <v>-6.2147906748844461E-2</v>
      </c>
      <c r="AH51">
        <f t="shared" si="131"/>
        <v>2.4857999766356444</v>
      </c>
      <c r="AI51" s="61"/>
      <c r="AJ51" s="49">
        <v>202.51543151078636</v>
      </c>
      <c r="AK51" s="49">
        <v>45</v>
      </c>
      <c r="AL51" s="22">
        <f t="shared" si="132"/>
        <v>1.0333333333333332</v>
      </c>
      <c r="AM51" s="49">
        <f t="shared" si="133"/>
        <v>299.99496366051989</v>
      </c>
      <c r="AR51" s="72"/>
      <c r="AS51">
        <f t="shared" si="134"/>
        <v>1.4240439114610193E-2</v>
      </c>
      <c r="AT51">
        <f t="shared" si="135"/>
        <v>2.4771139638103126</v>
      </c>
      <c r="AV51" s="49">
        <v>454.20067150985147</v>
      </c>
      <c r="AW51" s="49">
        <v>45</v>
      </c>
      <c r="AX51" s="22">
        <f t="shared" si="136"/>
        <v>0.9</v>
      </c>
      <c r="AY51" s="49">
        <f t="shared" si="137"/>
        <v>93.131142904767984</v>
      </c>
      <c r="BD51" s="72"/>
      <c r="BE51">
        <f t="shared" si="138"/>
        <v>-4.5757490560675115E-2</v>
      </c>
      <c r="BF51">
        <f t="shared" si="139"/>
        <v>1.9690949326466258</v>
      </c>
      <c r="BG51" s="61"/>
      <c r="BH51" s="49">
        <v>396.95497225755969</v>
      </c>
      <c r="BI51" s="49">
        <v>45</v>
      </c>
      <c r="BJ51" s="22">
        <f t="shared" si="140"/>
        <v>0.9</v>
      </c>
      <c r="BK51" s="49">
        <f t="shared" si="141"/>
        <v>95.026865338122946</v>
      </c>
      <c r="BP51" s="72"/>
      <c r="BQ51">
        <f t="shared" si="142"/>
        <v>-4.5757490560675115E-2</v>
      </c>
      <c r="BR51">
        <f t="shared" si="143"/>
        <v>1.9778464033801411</v>
      </c>
      <c r="BT51" s="49">
        <v>550.31104840807984</v>
      </c>
      <c r="BU51" s="49">
        <v>45</v>
      </c>
      <c r="BV51" s="22">
        <f t="shared" si="144"/>
        <v>0.96666666666666667</v>
      </c>
      <c r="BW51" s="49">
        <f t="shared" si="145"/>
        <v>109.83589664362992</v>
      </c>
      <c r="BX51"/>
      <c r="BY51"/>
      <c r="BZ51"/>
      <c r="CA51"/>
      <c r="CB51" s="72"/>
      <c r="CC51">
        <f t="shared" si="105"/>
        <v>-1.4723256820706347E-2</v>
      </c>
      <c r="CD51">
        <f t="shared" si="170"/>
        <v>2.0407442997356502</v>
      </c>
      <c r="CF51" s="49">
        <v>514.17725542851463</v>
      </c>
      <c r="CG51" s="49">
        <v>45</v>
      </c>
      <c r="CH51" s="22">
        <f t="shared" si="146"/>
        <v>0.85</v>
      </c>
      <c r="CI51" s="49">
        <f t="shared" si="147"/>
        <v>136.84043461650117</v>
      </c>
      <c r="CJ51"/>
      <c r="CK51"/>
      <c r="CL51"/>
      <c r="CM51"/>
      <c r="CN51" s="72"/>
      <c r="CO51">
        <f t="shared" si="148"/>
        <v>-7.0581074285707285E-2</v>
      </c>
      <c r="CP51">
        <f t="shared" si="149"/>
        <v>2.1362144448702924</v>
      </c>
      <c r="CR51" s="49">
        <v>683.23714770202594</v>
      </c>
      <c r="CS51" s="49">
        <v>45</v>
      </c>
      <c r="CT51" s="22">
        <f t="shared" si="150"/>
        <v>0.85</v>
      </c>
      <c r="CU51" s="49">
        <f t="shared" si="151"/>
        <v>147.58868842818632</v>
      </c>
      <c r="CZ51" s="72"/>
      <c r="DA51">
        <f t="shared" si="152"/>
        <v>-7.0581074285707285E-2</v>
      </c>
      <c r="DB51">
        <f t="shared" si="153"/>
        <v>2.1690530733307165</v>
      </c>
      <c r="DD51" s="49">
        <v>707.64857097290883</v>
      </c>
      <c r="DE51" s="49">
        <v>45</v>
      </c>
      <c r="DF51" s="22">
        <f t="shared" si="154"/>
        <v>0.85</v>
      </c>
      <c r="DG51" s="49">
        <f t="shared" si="155"/>
        <v>151.18274803829297</v>
      </c>
      <c r="DL51" s="72"/>
      <c r="DM51">
        <f t="shared" si="156"/>
        <v>-7.0581074285707285E-2</v>
      </c>
      <c r="DN51">
        <f t="shared" si="157"/>
        <v>2.1795022352177793</v>
      </c>
      <c r="DP51" s="49">
        <v>434.41569953214167</v>
      </c>
      <c r="DQ51">
        <v>45</v>
      </c>
      <c r="DR51" s="22">
        <f t="shared" si="158"/>
        <v>0.83333333333333337</v>
      </c>
      <c r="DS51" s="49">
        <f t="shared" si="159"/>
        <v>112.05118466693048</v>
      </c>
      <c r="DX51" s="72"/>
      <c r="DY51">
        <f t="shared" si="111"/>
        <v>-7.9181246047624804E-2</v>
      </c>
      <c r="DZ51">
        <f t="shared" si="112"/>
        <v>2.0494164524961676</v>
      </c>
      <c r="EB51">
        <v>616.63603527526675</v>
      </c>
      <c r="EC51">
        <v>45</v>
      </c>
      <c r="ED51" s="22">
        <f t="shared" si="160"/>
        <v>0.8666666666666667</v>
      </c>
      <c r="EE51" s="49">
        <f t="shared" si="161"/>
        <v>145.9438933749463</v>
      </c>
      <c r="EJ51" s="72"/>
      <c r="EK51">
        <f t="shared" si="114"/>
        <v>-6.2147906748844461E-2</v>
      </c>
      <c r="EL51">
        <f t="shared" si="115"/>
        <v>2.1641859278334712</v>
      </c>
      <c r="EN51">
        <v>614.98821126912674</v>
      </c>
      <c r="EO51">
        <v>45</v>
      </c>
      <c r="EP51" s="22">
        <f t="shared" si="162"/>
        <v>0.85</v>
      </c>
      <c r="EQ51" s="49">
        <f t="shared" si="163"/>
        <v>142.86581075896203</v>
      </c>
      <c r="EV51" s="72"/>
      <c r="EW51">
        <f t="shared" si="117"/>
        <v>-7.0581074285707285E-2</v>
      </c>
      <c r="EX51">
        <f t="shared" si="118"/>
        <v>2.1549283101398578</v>
      </c>
      <c r="EZ51" s="49">
        <v>552.26171332077695</v>
      </c>
      <c r="FA51">
        <v>45</v>
      </c>
      <c r="FB51" s="22">
        <f t="shared" si="164"/>
        <v>0.8666666666666667</v>
      </c>
      <c r="FC51" s="49">
        <f t="shared" si="165"/>
        <v>117.95809596747205</v>
      </c>
      <c r="FH51" s="72"/>
      <c r="FI51">
        <f t="shared" si="166"/>
        <v>-6.2147906748844461E-2</v>
      </c>
      <c r="FJ51">
        <f t="shared" si="167"/>
        <v>2.0717277537280645</v>
      </c>
      <c r="HO51"/>
      <c r="HP51"/>
      <c r="HQ51"/>
    </row>
    <row r="52" spans="12:225" x14ac:dyDescent="0.25">
      <c r="L52" s="49">
        <v>193.02331465395574</v>
      </c>
      <c r="M52" s="49">
        <v>46</v>
      </c>
      <c r="N52" s="22">
        <f t="shared" si="168"/>
        <v>0.86666666666666659</v>
      </c>
      <c r="O52" s="49">
        <f t="shared" si="127"/>
        <v>277.29539908124138</v>
      </c>
      <c r="U52">
        <f t="shared" si="169"/>
        <v>-6.2147906748844517E-2</v>
      </c>
      <c r="V52">
        <f t="shared" si="99"/>
        <v>2.4429426637711353</v>
      </c>
      <c r="W52" s="61"/>
      <c r="X52" s="49">
        <v>236.53382421970858</v>
      </c>
      <c r="Y52" s="49">
        <v>46</v>
      </c>
      <c r="Z52" s="22">
        <f t="shared" si="128"/>
        <v>0.8833333333333333</v>
      </c>
      <c r="AA52" s="49">
        <f t="shared" si="129"/>
        <v>306.75493408782893</v>
      </c>
      <c r="AF52" s="72"/>
      <c r="AG52">
        <f t="shared" si="130"/>
        <v>-5.3875380782854601E-2</v>
      </c>
      <c r="AH52">
        <f t="shared" si="131"/>
        <v>2.4867915569895347</v>
      </c>
      <c r="AI52" s="61"/>
      <c r="AJ52" s="49">
        <v>208.00540858352699</v>
      </c>
      <c r="AK52" s="49">
        <v>46</v>
      </c>
      <c r="AL52" s="22">
        <f t="shared" si="132"/>
        <v>1.0499999999999998</v>
      </c>
      <c r="AM52" s="49">
        <f t="shared" si="133"/>
        <v>300.44703687138457</v>
      </c>
      <c r="AR52" s="72"/>
      <c r="AS52">
        <f t="shared" si="134"/>
        <v>2.1189299069937998E-2</v>
      </c>
      <c r="AT52">
        <f t="shared" si="135"/>
        <v>2.4777679251848288</v>
      </c>
      <c r="AV52" s="49">
        <v>468.75633329054875</v>
      </c>
      <c r="AW52" s="49">
        <v>46</v>
      </c>
      <c r="AX52" s="22">
        <f t="shared" si="136"/>
        <v>0.91666666666666663</v>
      </c>
      <c r="AY52" s="49">
        <f t="shared" si="137"/>
        <v>94.52269756831457</v>
      </c>
      <c r="BD52" s="72"/>
      <c r="BE52">
        <f t="shared" si="138"/>
        <v>-3.7788560889399803E-2</v>
      </c>
      <c r="BF52">
        <f t="shared" si="139"/>
        <v>1.9755361073987172</v>
      </c>
      <c r="BG52" s="61"/>
      <c r="BH52" s="49">
        <v>407.99050234043438</v>
      </c>
      <c r="BI52" s="49">
        <v>46</v>
      </c>
      <c r="BJ52" s="22">
        <f t="shared" si="140"/>
        <v>0.91666666666666663</v>
      </c>
      <c r="BK52" s="49">
        <f t="shared" si="141"/>
        <v>96.099004664157604</v>
      </c>
      <c r="BP52" s="72"/>
      <c r="BQ52">
        <f t="shared" si="142"/>
        <v>-3.7788560889399803E-2</v>
      </c>
      <c r="BR52">
        <f t="shared" si="143"/>
        <v>1.9827188895301211</v>
      </c>
      <c r="BT52" s="49">
        <v>565.3193787585916</v>
      </c>
      <c r="BU52" s="49">
        <v>46</v>
      </c>
      <c r="BV52" s="22">
        <f t="shared" si="144"/>
        <v>0.98333333333333328</v>
      </c>
      <c r="BW52" s="49">
        <f t="shared" si="145"/>
        <v>111.26349393750529</v>
      </c>
      <c r="BX52"/>
      <c r="BY52"/>
      <c r="BZ52"/>
      <c r="CB52" s="72"/>
      <c r="CC52">
        <f t="shared" si="105"/>
        <v>-7.2992387414994656E-3</v>
      </c>
      <c r="CD52">
        <f t="shared" si="170"/>
        <v>2.0463526936953489</v>
      </c>
      <c r="CF52" s="49">
        <v>530.17190608330054</v>
      </c>
      <c r="CG52" s="49">
        <v>46</v>
      </c>
      <c r="CH52" s="22">
        <f t="shared" si="146"/>
        <v>0.86666666666666659</v>
      </c>
      <c r="CI52" s="49">
        <f t="shared" si="147"/>
        <v>138.36518682382109</v>
      </c>
      <c r="CJ52"/>
      <c r="CK52"/>
      <c r="CL52"/>
      <c r="CM52"/>
      <c r="CN52" s="72"/>
      <c r="CO52">
        <f t="shared" si="148"/>
        <v>-6.2147906748844517E-2</v>
      </c>
      <c r="CP52">
        <f t="shared" si="149"/>
        <v>2.1410268338189238</v>
      </c>
      <c r="CR52" s="49">
        <v>703.71762802987962</v>
      </c>
      <c r="CS52" s="49">
        <v>46</v>
      </c>
      <c r="CT52" s="22">
        <f t="shared" si="150"/>
        <v>0.86666666666666659</v>
      </c>
      <c r="CU52" s="49">
        <f t="shared" si="151"/>
        <v>149.3758158564458</v>
      </c>
      <c r="CZ52" s="72"/>
      <c r="DA52">
        <f t="shared" si="152"/>
        <v>-6.2147906748844517E-2</v>
      </c>
      <c r="DB52">
        <f t="shared" si="153"/>
        <v>2.1742802903155423</v>
      </c>
      <c r="DD52" s="49">
        <v>728.66487495967579</v>
      </c>
      <c r="DE52" s="49">
        <v>46</v>
      </c>
      <c r="DF52" s="22">
        <f t="shared" si="154"/>
        <v>0.86666666666666659</v>
      </c>
      <c r="DG52" s="49">
        <f t="shared" si="155"/>
        <v>153.0540243259581</v>
      </c>
      <c r="DL52" s="72"/>
      <c r="DM52">
        <f t="shared" si="156"/>
        <v>-6.2147906748844517E-2</v>
      </c>
      <c r="DN52">
        <f t="shared" si="157"/>
        <v>2.1848447532053537</v>
      </c>
      <c r="DP52" s="49">
        <v>449.42324149959131</v>
      </c>
      <c r="DQ52">
        <v>46</v>
      </c>
      <c r="DR52" s="22">
        <f t="shared" si="158"/>
        <v>0.85</v>
      </c>
      <c r="DS52" s="49">
        <f t="shared" si="159"/>
        <v>113.92385024809464</v>
      </c>
      <c r="DX52" s="72"/>
      <c r="DY52">
        <f t="shared" si="111"/>
        <v>-7.0581074285707285E-2</v>
      </c>
      <c r="DZ52">
        <f t="shared" si="112"/>
        <v>2.0566146542531456</v>
      </c>
      <c r="EB52">
        <v>638.68164996342273</v>
      </c>
      <c r="EC52">
        <v>46</v>
      </c>
      <c r="ED52" s="22">
        <f t="shared" si="160"/>
        <v>0.8833333333333333</v>
      </c>
      <c r="EE52" s="49">
        <f t="shared" si="161"/>
        <v>148.68455582576692</v>
      </c>
      <c r="EJ52" s="72"/>
      <c r="EK52">
        <f t="shared" si="114"/>
        <v>-5.3875380782854601E-2</v>
      </c>
      <c r="EL52">
        <f t="shared" si="115"/>
        <v>2.1722658597930602</v>
      </c>
      <c r="EN52">
        <v>633.99309933153063</v>
      </c>
      <c r="EO52">
        <v>46</v>
      </c>
      <c r="EP52" s="22">
        <f t="shared" si="162"/>
        <v>0.86666666666666659</v>
      </c>
      <c r="EQ52" s="49">
        <f t="shared" si="163"/>
        <v>145.234080131707</v>
      </c>
      <c r="EV52" s="72"/>
      <c r="EW52">
        <f t="shared" si="117"/>
        <v>-6.2147906748844517E-2</v>
      </c>
      <c r="EX52">
        <f t="shared" si="118"/>
        <v>2.1620685383782141</v>
      </c>
      <c r="EZ52" s="49">
        <v>569.83374768435749</v>
      </c>
      <c r="FA52">
        <v>46</v>
      </c>
      <c r="FB52" s="22">
        <f t="shared" si="164"/>
        <v>0.8833333333333333</v>
      </c>
      <c r="FC52" s="49">
        <f t="shared" si="165"/>
        <v>119.61911150411711</v>
      </c>
      <c r="FH52" s="72"/>
      <c r="FI52">
        <f t="shared" si="166"/>
        <v>-5.3875380782854601E-2</v>
      </c>
      <c r="FJ52">
        <f t="shared" si="167"/>
        <v>2.0778005722752839</v>
      </c>
      <c r="HO52"/>
      <c r="HP52"/>
      <c r="HQ52"/>
    </row>
    <row r="53" spans="12:225" x14ac:dyDescent="0.25">
      <c r="L53" s="49">
        <v>198.53085402526227</v>
      </c>
      <c r="M53" s="49">
        <v>47</v>
      </c>
      <c r="N53" s="22">
        <f t="shared" si="168"/>
        <v>0.8833333333333333</v>
      </c>
      <c r="O53" s="49">
        <f t="shared" si="127"/>
        <v>277.75166114497318</v>
      </c>
      <c r="U53">
        <f t="shared" si="169"/>
        <v>-5.3875380782854601E-2</v>
      </c>
      <c r="V53">
        <f t="shared" si="99"/>
        <v>2.4436566649988212</v>
      </c>
      <c r="W53" s="61"/>
      <c r="X53" s="49">
        <v>243.51283333738286</v>
      </c>
      <c r="Y53" s="49">
        <v>47</v>
      </c>
      <c r="Z53" s="22">
        <f t="shared" si="128"/>
        <v>0.9</v>
      </c>
      <c r="AA53" s="49">
        <f t="shared" si="129"/>
        <v>307.40772700876005</v>
      </c>
      <c r="AF53" s="72"/>
      <c r="AG53">
        <f t="shared" si="130"/>
        <v>-4.5757490560675115E-2</v>
      </c>
      <c r="AH53">
        <f t="shared" si="131"/>
        <v>2.4877147797385151</v>
      </c>
      <c r="AI53" s="61"/>
      <c r="AJ53" s="49">
        <v>213.50526925581954</v>
      </c>
      <c r="AK53" s="49">
        <v>47</v>
      </c>
      <c r="AL53" s="22">
        <f t="shared" si="132"/>
        <v>1.0666666666666667</v>
      </c>
      <c r="AM53" s="49">
        <f t="shared" si="133"/>
        <v>300.89992394914253</v>
      </c>
      <c r="AR53" s="72"/>
      <c r="AS53">
        <f t="shared" si="134"/>
        <v>2.8028723600243534E-2</v>
      </c>
      <c r="AT53">
        <f t="shared" si="135"/>
        <v>2.478422077974471</v>
      </c>
      <c r="AV53" s="49">
        <v>479.23480674925941</v>
      </c>
      <c r="AW53" s="49">
        <v>47</v>
      </c>
      <c r="AX53" s="22">
        <f t="shared" si="136"/>
        <v>0.93333333333333335</v>
      </c>
      <c r="AY53" s="49">
        <f t="shared" si="137"/>
        <v>95.524463673353836</v>
      </c>
      <c r="BD53" s="72"/>
      <c r="BE53">
        <f t="shared" si="138"/>
        <v>-2.9963223377443209E-2</v>
      </c>
      <c r="BF53">
        <f t="shared" si="139"/>
        <v>1.9801146080002601</v>
      </c>
      <c r="BG53" s="61"/>
      <c r="BH53" s="49">
        <v>419.47705539159114</v>
      </c>
      <c r="BI53" s="49">
        <v>47</v>
      </c>
      <c r="BJ53" s="22">
        <f t="shared" si="140"/>
        <v>0.93333333333333335</v>
      </c>
      <c r="BK53" s="49">
        <f t="shared" si="141"/>
        <v>97.214962407396385</v>
      </c>
      <c r="BP53" s="72"/>
      <c r="BQ53">
        <f t="shared" si="142"/>
        <v>-2.9963223377443209E-2</v>
      </c>
      <c r="BR53">
        <f t="shared" si="143"/>
        <v>1.9877331125690754</v>
      </c>
      <c r="BT53" s="49">
        <v>580.89801170257078</v>
      </c>
      <c r="BU53" s="49">
        <v>47</v>
      </c>
      <c r="BV53" s="22">
        <f t="shared" si="144"/>
        <v>1</v>
      </c>
      <c r="BW53" s="49">
        <f t="shared" si="145"/>
        <v>112.74533860068223</v>
      </c>
      <c r="CB53" s="72"/>
      <c r="CC53">
        <f t="shared" si="105"/>
        <v>0</v>
      </c>
      <c r="CD53">
        <f t="shared" si="170"/>
        <v>2.0520985952342521</v>
      </c>
      <c r="CF53" s="49">
        <v>544.66732966095924</v>
      </c>
      <c r="CG53" s="49">
        <v>47</v>
      </c>
      <c r="CH53" s="22">
        <f t="shared" si="146"/>
        <v>0.8833333333333333</v>
      </c>
      <c r="CI53" s="49">
        <f t="shared" si="147"/>
        <v>139.74701938603832</v>
      </c>
      <c r="CJ53"/>
      <c r="CK53"/>
      <c r="CL53"/>
      <c r="CM53"/>
      <c r="CN53" s="72"/>
      <c r="CO53">
        <f t="shared" si="148"/>
        <v>-5.3875380782854601E-2</v>
      </c>
      <c r="CP53">
        <f t="shared" si="149"/>
        <v>2.1453425537462913</v>
      </c>
      <c r="CR53" s="49">
        <v>725.21117614112927</v>
      </c>
      <c r="CS53" s="49">
        <v>47</v>
      </c>
      <c r="CT53" s="22">
        <f t="shared" si="150"/>
        <v>0.8833333333333333</v>
      </c>
      <c r="CU53" s="49">
        <f t="shared" si="151"/>
        <v>151.25134361484453</v>
      </c>
      <c r="CZ53" s="72"/>
      <c r="DA53">
        <f t="shared" si="152"/>
        <v>-5.3875380782854601E-2</v>
      </c>
      <c r="DB53">
        <f t="shared" si="153"/>
        <v>2.1796992413206779</v>
      </c>
      <c r="DD53" s="49">
        <v>748.18196316136891</v>
      </c>
      <c r="DE53" s="49">
        <v>47</v>
      </c>
      <c r="DF53" s="22">
        <f t="shared" si="154"/>
        <v>0.8833333333333333</v>
      </c>
      <c r="DG53" s="49">
        <f t="shared" si="155"/>
        <v>154.7918115400702</v>
      </c>
      <c r="DL53" s="72"/>
      <c r="DM53">
        <f t="shared" si="156"/>
        <v>-5.3875380782854601E-2</v>
      </c>
      <c r="DN53">
        <f t="shared" si="157"/>
        <v>2.1897479828518969</v>
      </c>
      <c r="DP53" s="49">
        <v>462.93223046143589</v>
      </c>
      <c r="DQ53">
        <v>47</v>
      </c>
      <c r="DR53" s="22">
        <f t="shared" si="158"/>
        <v>0.8666666666666667</v>
      </c>
      <c r="DS53" s="49">
        <f t="shared" si="159"/>
        <v>115.60952393936549</v>
      </c>
      <c r="DX53" s="72"/>
      <c r="DY53">
        <f t="shared" si="111"/>
        <v>-6.2147906748844461E-2</v>
      </c>
      <c r="DZ53">
        <f t="shared" si="112"/>
        <v>2.062993612838294</v>
      </c>
      <c r="EB53">
        <v>655.64167042676593</v>
      </c>
      <c r="EC53">
        <v>47</v>
      </c>
      <c r="ED53" s="22">
        <f t="shared" si="160"/>
        <v>0.9</v>
      </c>
      <c r="EE53" s="49">
        <f t="shared" si="161"/>
        <v>150.79298836015238</v>
      </c>
      <c r="EJ53" s="72"/>
      <c r="EK53">
        <f t="shared" si="114"/>
        <v>-4.5757490560675115E-2</v>
      </c>
      <c r="EL53">
        <f t="shared" si="115"/>
        <v>2.178381147984084</v>
      </c>
      <c r="EN53">
        <v>651.53913926946859</v>
      </c>
      <c r="EO53">
        <v>47</v>
      </c>
      <c r="EP53" s="22">
        <f t="shared" si="162"/>
        <v>0.8833333333333333</v>
      </c>
      <c r="EQ53" s="49">
        <f t="shared" si="163"/>
        <v>147.42055704551643</v>
      </c>
      <c r="EV53" s="72"/>
      <c r="EW53">
        <f t="shared" si="117"/>
        <v>-5.3875380782854601E-2</v>
      </c>
      <c r="EX53">
        <f t="shared" si="118"/>
        <v>2.1685580478984341</v>
      </c>
      <c r="EZ53" s="49">
        <v>586.85816003528487</v>
      </c>
      <c r="FA53">
        <v>47</v>
      </c>
      <c r="FB53" s="22">
        <f t="shared" si="164"/>
        <v>0.9</v>
      </c>
      <c r="FC53" s="49">
        <f t="shared" si="165"/>
        <v>121.22836247825308</v>
      </c>
      <c r="FH53" s="72"/>
      <c r="FI53">
        <f t="shared" si="166"/>
        <v>-4.5757490560675115E-2</v>
      </c>
      <c r="FJ53">
        <f t="shared" si="167"/>
        <v>2.08360423886303</v>
      </c>
      <c r="HO53"/>
      <c r="HP53"/>
      <c r="HQ53"/>
    </row>
    <row r="54" spans="12:225" x14ac:dyDescent="0.25">
      <c r="L54" s="49">
        <v>205.02987587178606</v>
      </c>
      <c r="M54" s="49">
        <v>48</v>
      </c>
      <c r="N54" s="22">
        <f t="shared" si="168"/>
        <v>0.9</v>
      </c>
      <c r="O54" s="49">
        <f t="shared" si="127"/>
        <v>278.29006076774874</v>
      </c>
      <c r="U54">
        <f t="shared" si="169"/>
        <v>-4.5757490560675115E-2</v>
      </c>
      <c r="V54">
        <f t="shared" si="99"/>
        <v>2.4444976956232853</v>
      </c>
      <c r="W54" s="61"/>
      <c r="X54" s="49">
        <v>251.01792764661252</v>
      </c>
      <c r="Y54" s="49">
        <v>48</v>
      </c>
      <c r="Z54" s="22">
        <f t="shared" si="128"/>
        <v>0.91666666666666674</v>
      </c>
      <c r="AA54" s="49">
        <f t="shared" si="129"/>
        <v>308.10972816012378</v>
      </c>
      <c r="AF54" s="72"/>
      <c r="AG54">
        <f t="shared" si="130"/>
        <v>-3.7788560889399754E-2</v>
      </c>
      <c r="AH54">
        <f t="shared" si="131"/>
        <v>2.4887054108114635</v>
      </c>
      <c r="AI54" s="61"/>
      <c r="AJ54" s="49">
        <v>220</v>
      </c>
      <c r="AK54" s="49">
        <v>48</v>
      </c>
      <c r="AL54" s="22">
        <f t="shared" si="132"/>
        <v>1.0833333333333335</v>
      </c>
      <c r="AM54" s="49">
        <f t="shared" si="133"/>
        <v>301.43473379303089</v>
      </c>
      <c r="AR54" s="72"/>
      <c r="AS54">
        <f t="shared" si="134"/>
        <v>3.4762106259212E-2</v>
      </c>
      <c r="AT54">
        <f t="shared" si="135"/>
        <v>2.4791932938496286</v>
      </c>
      <c r="AV54" s="49">
        <v>490.27772741579849</v>
      </c>
      <c r="AW54" s="49">
        <v>48</v>
      </c>
      <c r="AX54" s="22">
        <f t="shared" si="136"/>
        <v>0.95000000000000007</v>
      </c>
      <c r="AY54" s="49">
        <f t="shared" si="137"/>
        <v>96.580192226560243</v>
      </c>
      <c r="BD54" s="72"/>
      <c r="BE54">
        <f t="shared" si="138"/>
        <v>-2.2276394711152205E-2</v>
      </c>
      <c r="BF54">
        <f t="shared" si="139"/>
        <v>1.9848880654550018</v>
      </c>
      <c r="BG54" s="61"/>
      <c r="BH54" s="49">
        <v>429.96540558514704</v>
      </c>
      <c r="BI54" s="49">
        <v>48</v>
      </c>
      <c r="BJ54" s="22">
        <f t="shared" si="140"/>
        <v>0.95000000000000007</v>
      </c>
      <c r="BK54" s="49">
        <f t="shared" si="141"/>
        <v>98.233941343912065</v>
      </c>
      <c r="BP54" s="72"/>
      <c r="BQ54">
        <f t="shared" si="142"/>
        <v>-2.2276394711152205E-2</v>
      </c>
      <c r="BR54">
        <f t="shared" si="143"/>
        <v>1.9922615691671353</v>
      </c>
      <c r="BT54" s="49">
        <v>597.4428842994115</v>
      </c>
      <c r="BU54" s="49">
        <v>48</v>
      </c>
      <c r="BV54" s="22">
        <f t="shared" si="144"/>
        <v>1.0166666666666666</v>
      </c>
      <c r="BW54" s="49">
        <f t="shared" si="145"/>
        <v>114.31909229580643</v>
      </c>
      <c r="CB54" s="72"/>
      <c r="CC54">
        <f t="shared" si="105"/>
        <v>7.1785846271233758E-3</v>
      </c>
      <c r="CD54">
        <f t="shared" si="170"/>
        <v>2.0581187674581458</v>
      </c>
      <c r="CF54" s="49">
        <v>560.17497266479154</v>
      </c>
      <c r="CG54" s="49">
        <v>48</v>
      </c>
      <c r="CH54" s="22">
        <f t="shared" si="146"/>
        <v>0.9</v>
      </c>
      <c r="CI54" s="49">
        <f t="shared" si="147"/>
        <v>141.22534569717581</v>
      </c>
      <c r="CJ54"/>
      <c r="CK54"/>
      <c r="CL54"/>
      <c r="CM54"/>
      <c r="CN54" s="72"/>
      <c r="CO54">
        <f t="shared" si="148"/>
        <v>-4.5757490560675115E-2</v>
      </c>
      <c r="CP54">
        <f t="shared" si="149"/>
        <v>2.149912646493457</v>
      </c>
      <c r="CR54" s="49">
        <v>746.71698119166945</v>
      </c>
      <c r="CS54" s="49">
        <v>48</v>
      </c>
      <c r="CT54" s="22">
        <f t="shared" si="150"/>
        <v>0.9</v>
      </c>
      <c r="CU54" s="49">
        <f t="shared" si="151"/>
        <v>153.1279409141936</v>
      </c>
      <c r="CZ54" s="72"/>
      <c r="DA54">
        <f t="shared" si="152"/>
        <v>-4.5757490560675115E-2</v>
      </c>
      <c r="DB54">
        <f t="shared" si="153"/>
        <v>2.1850544426754062</v>
      </c>
      <c r="DD54" s="49">
        <v>767.71104590203731</v>
      </c>
      <c r="DE54" s="49">
        <v>48</v>
      </c>
      <c r="DF54" s="22">
        <f t="shared" si="154"/>
        <v>0.9</v>
      </c>
      <c r="DG54" s="49">
        <f t="shared" si="155"/>
        <v>156.53066673913247</v>
      </c>
      <c r="DL54" s="72"/>
      <c r="DM54">
        <f t="shared" si="156"/>
        <v>-4.5757490560675115E-2</v>
      </c>
      <c r="DN54">
        <f t="shared" si="157"/>
        <v>2.1945994351147986</v>
      </c>
      <c r="DP54" s="49">
        <v>476.98480059641315</v>
      </c>
      <c r="DQ54">
        <v>48</v>
      </c>
      <c r="DR54" s="22">
        <f t="shared" si="158"/>
        <v>0.88333333333333341</v>
      </c>
      <c r="DS54" s="49">
        <f t="shared" si="159"/>
        <v>117.36302657662245</v>
      </c>
      <c r="DX54" s="72"/>
      <c r="DY54">
        <f t="shared" si="111"/>
        <v>-5.3875380782854546E-2</v>
      </c>
      <c r="DZ54">
        <f t="shared" si="112"/>
        <v>2.0695313006356502</v>
      </c>
      <c r="EB54">
        <v>671.14864225445615</v>
      </c>
      <c r="EC54">
        <v>48</v>
      </c>
      <c r="ED54" s="22">
        <f t="shared" si="160"/>
        <v>0.91666666666666674</v>
      </c>
      <c r="EE54" s="49">
        <f t="shared" si="161"/>
        <v>152.72078107608496</v>
      </c>
      <c r="EJ54" s="72"/>
      <c r="EK54">
        <f t="shared" si="114"/>
        <v>-3.7788560889399754E-2</v>
      </c>
      <c r="EL54">
        <f t="shared" si="115"/>
        <v>2.1838981365496113</v>
      </c>
      <c r="EN54">
        <v>668.56581575788039</v>
      </c>
      <c r="EO54">
        <v>48</v>
      </c>
      <c r="EP54" s="22">
        <f t="shared" si="162"/>
        <v>0.9</v>
      </c>
      <c r="EQ54" s="49">
        <f t="shared" si="163"/>
        <v>149.54231415951452</v>
      </c>
      <c r="EV54" s="72"/>
      <c r="EW54">
        <f t="shared" si="117"/>
        <v>-4.5757490560675115E-2</v>
      </c>
      <c r="EX54">
        <f t="shared" si="118"/>
        <v>2.1747640970471256</v>
      </c>
      <c r="EZ54" s="49">
        <v>602.86586401951797</v>
      </c>
      <c r="FA54">
        <v>48</v>
      </c>
      <c r="FB54" s="22">
        <f t="shared" si="164"/>
        <v>0.91666666666666674</v>
      </c>
      <c r="FC54" s="49">
        <f t="shared" si="165"/>
        <v>122.74150799536713</v>
      </c>
      <c r="FH54" s="72"/>
      <c r="FI54">
        <f t="shared" si="166"/>
        <v>-3.7788560889399754E-2</v>
      </c>
      <c r="FJ54">
        <f t="shared" si="167"/>
        <v>2.0889914546986343</v>
      </c>
      <c r="HO54"/>
      <c r="HP54"/>
      <c r="HQ54"/>
    </row>
    <row r="55" spans="12:225" x14ac:dyDescent="0.25">
      <c r="L55" s="49">
        <v>209.52147861257566</v>
      </c>
      <c r="M55" s="49">
        <v>49</v>
      </c>
      <c r="N55" s="22">
        <f t="shared" si="168"/>
        <v>0.91666666666666663</v>
      </c>
      <c r="O55" s="49">
        <f t="shared" si="127"/>
        <v>278.66215941249982</v>
      </c>
      <c r="U55">
        <f t="shared" si="169"/>
        <v>-3.7788560889399803E-2</v>
      </c>
      <c r="V55">
        <f t="shared" si="99"/>
        <v>2.4450779982285269</v>
      </c>
      <c r="W55" s="61"/>
      <c r="X55" s="49">
        <v>259.01737393464555</v>
      </c>
      <c r="Y55" s="49">
        <v>49</v>
      </c>
      <c r="Z55" s="22">
        <f t="shared" si="128"/>
        <v>0.93333333333333335</v>
      </c>
      <c r="AA55" s="49">
        <f t="shared" si="129"/>
        <v>308.85796932447067</v>
      </c>
      <c r="AF55" s="72"/>
      <c r="AG55">
        <f t="shared" si="130"/>
        <v>-2.9963223377443209E-2</v>
      </c>
      <c r="AH55">
        <f t="shared" si="131"/>
        <v>2.4897588117251614</v>
      </c>
      <c r="AI55" s="61"/>
      <c r="AJ55" s="49">
        <v>225.00222221124838</v>
      </c>
      <c r="AK55" s="49">
        <v>49</v>
      </c>
      <c r="AL55" s="22">
        <f t="shared" si="132"/>
        <v>1.1000000000000001</v>
      </c>
      <c r="AM55" s="49">
        <f t="shared" si="133"/>
        <v>301.84664273664487</v>
      </c>
      <c r="AR55" s="72"/>
      <c r="AS55">
        <f t="shared" si="134"/>
        <v>4.1392685158225077E-2</v>
      </c>
      <c r="AT55">
        <f t="shared" si="135"/>
        <v>2.4797863498132853</v>
      </c>
      <c r="AV55" s="49">
        <v>502.32260550367431</v>
      </c>
      <c r="AW55" s="49">
        <v>49</v>
      </c>
      <c r="AX55" s="22">
        <f t="shared" si="136"/>
        <v>0.96666666666666667</v>
      </c>
      <c r="AY55" s="49">
        <f t="shared" si="137"/>
        <v>97.731710208192737</v>
      </c>
      <c r="BD55" s="72"/>
      <c r="BE55">
        <f t="shared" si="138"/>
        <v>-1.4723256820706347E-2</v>
      </c>
      <c r="BF55">
        <f t="shared" si="139"/>
        <v>1.9900354985603532</v>
      </c>
      <c r="BG55" s="61"/>
      <c r="BH55" s="49">
        <v>439.95482722661427</v>
      </c>
      <c r="BI55" s="49">
        <v>49</v>
      </c>
      <c r="BJ55" s="22">
        <f t="shared" si="140"/>
        <v>0.96666666666666667</v>
      </c>
      <c r="BK55" s="49">
        <f t="shared" si="141"/>
        <v>99.204447672627424</v>
      </c>
      <c r="BP55" s="72"/>
      <c r="BQ55">
        <f t="shared" si="142"/>
        <v>-1.4723256820706347E-2</v>
      </c>
      <c r="BR55">
        <f t="shared" si="143"/>
        <v>1.996531143488641</v>
      </c>
      <c r="BT55" s="49">
        <v>609.01334139737855</v>
      </c>
      <c r="BU55" s="49">
        <v>49</v>
      </c>
      <c r="BV55" s="22">
        <f t="shared" si="144"/>
        <v>1.0333333333333332</v>
      </c>
      <c r="BW55" s="49">
        <f t="shared" si="145"/>
        <v>115.41967796097975</v>
      </c>
      <c r="CB55" s="72"/>
      <c r="CC55">
        <f t="shared" si="105"/>
        <v>1.4240439114610193E-2</v>
      </c>
      <c r="CD55">
        <f t="shared" si="170"/>
        <v>2.0622798582245538</v>
      </c>
      <c r="CF55" s="49">
        <v>576.1356177151348</v>
      </c>
      <c r="CG55" s="49">
        <v>49</v>
      </c>
      <c r="CH55" s="22">
        <f t="shared" si="146"/>
        <v>0.91666666666666663</v>
      </c>
      <c r="CI55" s="49">
        <f t="shared" si="147"/>
        <v>142.74685618815229</v>
      </c>
      <c r="CJ55"/>
      <c r="CK55"/>
      <c r="CL55"/>
      <c r="CM55"/>
      <c r="CN55" s="72"/>
      <c r="CO55">
        <f t="shared" si="148"/>
        <v>-3.7788560889399803E-2</v>
      </c>
      <c r="CP55">
        <f t="shared" si="149"/>
        <v>2.1545665522581841</v>
      </c>
      <c r="CR55" s="49">
        <v>766.6884960660359</v>
      </c>
      <c r="CS55" s="49">
        <v>49</v>
      </c>
      <c r="CT55" s="22">
        <f t="shared" si="150"/>
        <v>0.91666666666666663</v>
      </c>
      <c r="CU55" s="49">
        <f t="shared" si="151"/>
        <v>154.87065599921686</v>
      </c>
      <c r="CZ55" s="72"/>
      <c r="DA55">
        <f t="shared" si="152"/>
        <v>-3.7788560889399803E-2</v>
      </c>
      <c r="DB55">
        <f t="shared" si="153"/>
        <v>2.1899691379343849</v>
      </c>
      <c r="DD55" s="49">
        <v>789.20529648501474</v>
      </c>
      <c r="DE55" s="49">
        <v>49</v>
      </c>
      <c r="DF55" s="22">
        <f t="shared" si="154"/>
        <v>0.91666666666666663</v>
      </c>
      <c r="DG55" s="49">
        <f t="shared" si="155"/>
        <v>158.44449904106261</v>
      </c>
      <c r="DL55" s="72"/>
      <c r="DM55">
        <f t="shared" si="156"/>
        <v>-3.7788560889399803E-2</v>
      </c>
      <c r="DN55">
        <f t="shared" si="157"/>
        <v>2.1998771657252267</v>
      </c>
      <c r="DP55" s="49">
        <v>492.4916242942615</v>
      </c>
      <c r="DQ55">
        <v>49</v>
      </c>
      <c r="DR55" s="22">
        <f t="shared" si="158"/>
        <v>0.9</v>
      </c>
      <c r="DS55" s="49">
        <f t="shared" si="159"/>
        <v>119.29799334700532</v>
      </c>
      <c r="DX55" s="72"/>
      <c r="DY55">
        <f t="shared" si="111"/>
        <v>-4.5757490560675115E-2</v>
      </c>
      <c r="DZ55">
        <f t="shared" si="112"/>
        <v>2.0766331386774501</v>
      </c>
      <c r="EB55">
        <v>688.22125802680637</v>
      </c>
      <c r="EC55">
        <v>49</v>
      </c>
      <c r="ED55" s="22">
        <f t="shared" si="160"/>
        <v>0.93333333333333335</v>
      </c>
      <c r="EE55" s="49">
        <f t="shared" si="161"/>
        <v>154.84321121225651</v>
      </c>
      <c r="EJ55" s="72"/>
      <c r="EK55">
        <f t="shared" si="114"/>
        <v>-2.9963223377443209E-2</v>
      </c>
      <c r="EL55">
        <f t="shared" si="115"/>
        <v>2.1898921693461042</v>
      </c>
      <c r="EN55">
        <v>687.57036003597477</v>
      </c>
      <c r="EO55">
        <v>49</v>
      </c>
      <c r="EP55" s="22">
        <f t="shared" si="162"/>
        <v>0.91666666666666663</v>
      </c>
      <c r="EQ55" s="49">
        <f t="shared" si="163"/>
        <v>151.91054069202553</v>
      </c>
      <c r="EV55" s="72"/>
      <c r="EW55">
        <f t="shared" si="117"/>
        <v>-3.7788560889399803E-2</v>
      </c>
      <c r="EX55">
        <f t="shared" si="118"/>
        <v>2.1815879095149171</v>
      </c>
      <c r="EZ55" s="49">
        <v>616.35785060304056</v>
      </c>
      <c r="FA55">
        <v>49</v>
      </c>
      <c r="FB55" s="22">
        <f t="shared" si="164"/>
        <v>0.93333333333333335</v>
      </c>
      <c r="FC55" s="49">
        <f t="shared" si="165"/>
        <v>124.01685260668232</v>
      </c>
      <c r="FH55" s="72"/>
      <c r="FI55">
        <f t="shared" si="166"/>
        <v>-2.9963223377443209E-2</v>
      </c>
      <c r="FJ55">
        <f t="shared" si="167"/>
        <v>2.0934807052975377</v>
      </c>
      <c r="HO55"/>
      <c r="HP55"/>
      <c r="HQ55"/>
    </row>
    <row r="56" spans="12:225" x14ac:dyDescent="0.25">
      <c r="L56" s="49">
        <v>216.52828914485977</v>
      </c>
      <c r="M56" s="49">
        <v>50</v>
      </c>
      <c r="N56" s="22">
        <f t="shared" si="168"/>
        <v>0.93333333333333335</v>
      </c>
      <c r="O56" s="49">
        <f t="shared" si="127"/>
        <v>279.24262586368729</v>
      </c>
      <c r="U56">
        <f t="shared" si="169"/>
        <v>-2.9963223377443209E-2</v>
      </c>
      <c r="V56">
        <f t="shared" si="99"/>
        <v>2.4459817132505117</v>
      </c>
      <c r="W56" s="61"/>
      <c r="X56" s="49">
        <v>267.51168198790873</v>
      </c>
      <c r="Y56" s="49">
        <v>50</v>
      </c>
      <c r="Z56" s="22">
        <f t="shared" si="128"/>
        <v>0.95000000000000007</v>
      </c>
      <c r="AA56" s="49">
        <f t="shared" si="129"/>
        <v>309.65249818549989</v>
      </c>
      <c r="AF56" s="72"/>
      <c r="AG56">
        <f t="shared" si="130"/>
        <v>-2.2276394711152205E-2</v>
      </c>
      <c r="AH56">
        <f t="shared" si="131"/>
        <v>2.4908745881201768</v>
      </c>
      <c r="AI56" s="61"/>
      <c r="AJ56" s="49">
        <v>231.00216449202375</v>
      </c>
      <c r="AK56" s="49">
        <v>50</v>
      </c>
      <c r="AL56" s="22">
        <f t="shared" si="132"/>
        <v>1.1166666666666667</v>
      </c>
      <c r="AM56" s="49">
        <f t="shared" si="133"/>
        <v>302.34070912998936</v>
      </c>
      <c r="AR56" s="72"/>
      <c r="AS56">
        <f t="shared" si="134"/>
        <v>4.7923552317182816E-2</v>
      </c>
      <c r="AT56">
        <f t="shared" si="135"/>
        <v>2.4804966273637432</v>
      </c>
      <c r="AV56" s="49">
        <v>514.40864106272556</v>
      </c>
      <c r="AW56" s="49">
        <v>50</v>
      </c>
      <c r="AX56" s="22">
        <f t="shared" si="136"/>
        <v>0.98333333333333339</v>
      </c>
      <c r="AY56" s="49">
        <f t="shared" si="137"/>
        <v>98.887162938503565</v>
      </c>
      <c r="BD56" s="72"/>
      <c r="BE56">
        <f t="shared" si="138"/>
        <v>-7.2992387414994161E-3</v>
      </c>
      <c r="BF56">
        <f t="shared" si="139"/>
        <v>1.9951399172107251</v>
      </c>
      <c r="BG56" s="61"/>
      <c r="BH56" s="49">
        <v>450.46670243204437</v>
      </c>
      <c r="BI56" s="49">
        <v>50</v>
      </c>
      <c r="BJ56" s="22">
        <f t="shared" si="140"/>
        <v>0.98333333333333339</v>
      </c>
      <c r="BK56" s="49">
        <f t="shared" si="141"/>
        <v>100.22571214415468</v>
      </c>
      <c r="BP56" s="72"/>
      <c r="BQ56">
        <f t="shared" si="142"/>
        <v>-7.2992387414994161E-3</v>
      </c>
      <c r="BR56">
        <f t="shared" si="143"/>
        <v>2.0009791507711792</v>
      </c>
      <c r="BT56" s="49">
        <v>624.00100160176021</v>
      </c>
      <c r="BU56" s="49">
        <v>50</v>
      </c>
      <c r="BV56" s="22">
        <f t="shared" si="144"/>
        <v>1.05</v>
      </c>
      <c r="BW56" s="49">
        <f t="shared" si="145"/>
        <v>116.84530910379166</v>
      </c>
      <c r="CB56" s="72"/>
      <c r="CC56">
        <f t="shared" si="105"/>
        <v>2.1189299069938092E-2</v>
      </c>
      <c r="CD56">
        <f t="shared" si="170"/>
        <v>2.0676112818011472</v>
      </c>
      <c r="CF56" s="49">
        <v>591.17784972036964</v>
      </c>
      <c r="CG56" s="49">
        <v>50</v>
      </c>
      <c r="CH56" s="22">
        <f t="shared" si="146"/>
        <v>0.93333333333333335</v>
      </c>
      <c r="CI56" s="49">
        <f t="shared" si="147"/>
        <v>144.18081538788869</v>
      </c>
      <c r="CJ56"/>
      <c r="CK56"/>
      <c r="CL56"/>
      <c r="CN56" s="72"/>
      <c r="CO56">
        <f t="shared" si="148"/>
        <v>-2.9963223377443209E-2</v>
      </c>
      <c r="CP56">
        <f t="shared" si="149"/>
        <v>2.1589074772664683</v>
      </c>
      <c r="CR56" s="49">
        <v>787.20581806793075</v>
      </c>
      <c r="CS56" s="49">
        <v>50</v>
      </c>
      <c r="CT56" s="22">
        <f t="shared" si="150"/>
        <v>0.93333333333333335</v>
      </c>
      <c r="CU56" s="49">
        <f t="shared" si="151"/>
        <v>156.66099823323907</v>
      </c>
      <c r="CY56" s="72"/>
      <c r="CZ56" s="72"/>
      <c r="DA56">
        <f t="shared" si="152"/>
        <v>-2.9963223377443209E-2</v>
      </c>
      <c r="DB56">
        <f t="shared" si="153"/>
        <v>2.1949608895103427</v>
      </c>
      <c r="DD56" s="49">
        <v>810.24687595818602</v>
      </c>
      <c r="DE56" s="49">
        <v>50</v>
      </c>
      <c r="DF56" s="22">
        <f t="shared" si="154"/>
        <v>0.93333333333333335</v>
      </c>
      <c r="DG56" s="49">
        <f t="shared" si="155"/>
        <v>160.31802583949298</v>
      </c>
      <c r="DL56" s="72"/>
      <c r="DM56">
        <f t="shared" si="156"/>
        <v>-2.9963223377443209E-2</v>
      </c>
      <c r="DN56">
        <f t="shared" si="157"/>
        <v>2.20498235630608</v>
      </c>
      <c r="DP56" s="49">
        <v>508.47615479980965</v>
      </c>
      <c r="DQ56">
        <v>50</v>
      </c>
      <c r="DR56" s="22">
        <f t="shared" si="158"/>
        <v>0.91666666666666674</v>
      </c>
      <c r="DS56" s="49">
        <f t="shared" si="159"/>
        <v>121.29256915253916</v>
      </c>
      <c r="DX56" s="72"/>
      <c r="DY56">
        <f t="shared" si="111"/>
        <v>-3.7788560889399754E-2</v>
      </c>
      <c r="DZ56">
        <f t="shared" si="112"/>
        <v>2.0838341951377957</v>
      </c>
      <c r="EB56">
        <v>705.703372529847</v>
      </c>
      <c r="EC56">
        <v>50</v>
      </c>
      <c r="ED56" s="22">
        <f t="shared" si="160"/>
        <v>0.95000000000000007</v>
      </c>
      <c r="EE56" s="49">
        <f t="shared" si="161"/>
        <v>157.0165493322034</v>
      </c>
      <c r="EJ56" s="72"/>
      <c r="EK56">
        <f t="shared" si="114"/>
        <v>-2.2276394711152205E-2</v>
      </c>
      <c r="EL56">
        <f t="shared" si="115"/>
        <v>2.1959454288734173</v>
      </c>
      <c r="EN56">
        <v>706.05541567216949</v>
      </c>
      <c r="EO56">
        <v>50</v>
      </c>
      <c r="EP56" s="22">
        <f t="shared" si="162"/>
        <v>0.93333333333333335</v>
      </c>
      <c r="EQ56" s="49">
        <f t="shared" si="163"/>
        <v>154.21403182404063</v>
      </c>
      <c r="EV56" s="72"/>
      <c r="EW56">
        <f t="shared" si="117"/>
        <v>-2.9963223377443209E-2</v>
      </c>
      <c r="EX56">
        <f t="shared" si="118"/>
        <v>2.1881238916559349</v>
      </c>
      <c r="EZ56" s="49">
        <v>631.36617742796454</v>
      </c>
      <c r="FA56">
        <v>50</v>
      </c>
      <c r="FB56" s="22">
        <f t="shared" si="164"/>
        <v>0.95000000000000007</v>
      </c>
      <c r="FC56" s="49">
        <f t="shared" si="165"/>
        <v>125.43553091788078</v>
      </c>
      <c r="FH56" s="72"/>
      <c r="FI56">
        <f t="shared" si="166"/>
        <v>-2.2276394711152205E-2</v>
      </c>
      <c r="FJ56">
        <f t="shared" si="167"/>
        <v>2.0984205723470692</v>
      </c>
      <c r="HO56"/>
      <c r="HP56"/>
      <c r="HQ56"/>
    </row>
    <row r="57" spans="12:225" x14ac:dyDescent="0.25">
      <c r="L57" s="49">
        <v>223.01401301263559</v>
      </c>
      <c r="M57" s="49">
        <v>51</v>
      </c>
      <c r="N57" s="22">
        <f t="shared" si="168"/>
        <v>0.95</v>
      </c>
      <c r="O57" s="49">
        <f t="shared" si="127"/>
        <v>279.7799238396442</v>
      </c>
      <c r="U57">
        <f t="shared" si="169"/>
        <v>-2.2276394711152253E-2</v>
      </c>
      <c r="V57">
        <f t="shared" si="99"/>
        <v>2.4468165476165802</v>
      </c>
      <c r="W57" s="61"/>
      <c r="X57" s="49">
        <v>276.51130175817406</v>
      </c>
      <c r="Y57" s="49">
        <v>51</v>
      </c>
      <c r="Z57" s="22">
        <f t="shared" si="128"/>
        <v>0.96666666666666667</v>
      </c>
      <c r="AA57" s="49">
        <f t="shared" si="129"/>
        <v>310.49429219637494</v>
      </c>
      <c r="AF57" s="72"/>
      <c r="AG57">
        <f t="shared" si="130"/>
        <v>-1.4723256820706347E-2</v>
      </c>
      <c r="AH57">
        <f t="shared" si="131"/>
        <v>2.4920536209686297</v>
      </c>
      <c r="AI57" s="61"/>
      <c r="AJ57" s="49">
        <v>237.50210525382718</v>
      </c>
      <c r="AK57" s="49">
        <v>51</v>
      </c>
      <c r="AL57" s="22">
        <f t="shared" si="132"/>
        <v>1.1333333333333333</v>
      </c>
      <c r="AM57" s="49">
        <f t="shared" si="133"/>
        <v>302.87594799377422</v>
      </c>
      <c r="AR57" s="72"/>
      <c r="AS57">
        <f t="shared" si="134"/>
        <v>5.4357662322592676E-2</v>
      </c>
      <c r="AT57">
        <f t="shared" si="135"/>
        <v>2.4812647864780288</v>
      </c>
      <c r="AV57" s="49">
        <v>526.93880100064746</v>
      </c>
      <c r="AW57" s="49">
        <v>51</v>
      </c>
      <c r="AX57" s="22">
        <f t="shared" si="136"/>
        <v>1</v>
      </c>
      <c r="AY57" s="49">
        <f t="shared" si="137"/>
        <v>100.08507497845785</v>
      </c>
      <c r="BD57" s="72"/>
      <c r="BE57">
        <f t="shared" si="138"/>
        <v>0</v>
      </c>
      <c r="BF57">
        <f t="shared" si="139"/>
        <v>2.0003693188602183</v>
      </c>
      <c r="BG57" s="61"/>
      <c r="BH57" s="49">
        <v>461.45557749365213</v>
      </c>
      <c r="BI57" s="49">
        <v>51</v>
      </c>
      <c r="BJ57" s="22">
        <f t="shared" si="140"/>
        <v>1</v>
      </c>
      <c r="BK57" s="49">
        <f t="shared" si="141"/>
        <v>101.29331877600234</v>
      </c>
      <c r="BP57" s="72"/>
      <c r="BQ57">
        <f t="shared" si="142"/>
        <v>0</v>
      </c>
      <c r="BR57">
        <f t="shared" si="143"/>
        <v>2.0055808005981222</v>
      </c>
      <c r="BT57" s="49">
        <v>636.99077701329395</v>
      </c>
      <c r="BU57" s="49">
        <v>51</v>
      </c>
      <c r="BV57" s="22">
        <f t="shared" si="144"/>
        <v>1.0666666666666667</v>
      </c>
      <c r="BW57" s="49">
        <f t="shared" si="145"/>
        <v>118.08090079137216</v>
      </c>
      <c r="CB57" s="72"/>
      <c r="CC57">
        <f t="shared" si="105"/>
        <v>2.8028723600243534E-2</v>
      </c>
      <c r="CD57">
        <f t="shared" si="170"/>
        <v>2.0721796575483267</v>
      </c>
      <c r="CF57" s="49">
        <v>607.21083653044275</v>
      </c>
      <c r="CG57" s="49">
        <v>51</v>
      </c>
      <c r="CH57" s="22">
        <f t="shared" si="146"/>
        <v>0.95</v>
      </c>
      <c r="CI57" s="49">
        <f t="shared" si="147"/>
        <v>145.70922213813398</v>
      </c>
      <c r="CN57" s="72"/>
      <c r="CO57">
        <f t="shared" si="148"/>
        <v>-2.2276394711152253E-2</v>
      </c>
      <c r="CP57">
        <f t="shared" si="149"/>
        <v>2.1634870397381119</v>
      </c>
      <c r="CR57" s="49">
        <v>808.67870628575349</v>
      </c>
      <c r="CS57" s="49">
        <v>51</v>
      </c>
      <c r="CT57" s="22">
        <f t="shared" si="150"/>
        <v>0.95</v>
      </c>
      <c r="CU57" s="49">
        <f t="shared" si="151"/>
        <v>158.5347232086163</v>
      </c>
      <c r="CV57" s="72"/>
      <c r="CW57" s="52"/>
      <c r="CX57" s="88"/>
      <c r="CY57" s="72"/>
      <c r="CZ57" s="72"/>
      <c r="DA57">
        <f t="shared" si="152"/>
        <v>-2.2276394711152253E-2</v>
      </c>
      <c r="DB57">
        <f t="shared" si="153"/>
        <v>2.2001243987071426</v>
      </c>
      <c r="DD57" s="49">
        <v>832.74020558635209</v>
      </c>
      <c r="DE57" s="49">
        <v>51</v>
      </c>
      <c r="DF57" s="22">
        <f t="shared" si="154"/>
        <v>0.95</v>
      </c>
      <c r="DG57" s="49">
        <f t="shared" si="155"/>
        <v>162.32081540659885</v>
      </c>
      <c r="DL57" s="72"/>
      <c r="DM57">
        <f t="shared" si="156"/>
        <v>-2.2276394711152253E-2</v>
      </c>
      <c r="DN57">
        <f t="shared" si="157"/>
        <v>2.2103742156769464</v>
      </c>
      <c r="DP57" s="49">
        <v>525.48192166810077</v>
      </c>
      <c r="DQ57">
        <v>51</v>
      </c>
      <c r="DR57" s="22">
        <f t="shared" si="158"/>
        <v>0.93333333333333335</v>
      </c>
      <c r="DS57" s="49">
        <f t="shared" si="159"/>
        <v>123.4145764982206</v>
      </c>
      <c r="DX57" s="72"/>
      <c r="DY57">
        <f t="shared" si="111"/>
        <v>-2.9963223377443209E-2</v>
      </c>
      <c r="DZ57">
        <f t="shared" si="112"/>
        <v>2.0913664572570334</v>
      </c>
      <c r="EB57">
        <v>725.22858465452123</v>
      </c>
      <c r="EC57">
        <v>51</v>
      </c>
      <c r="ED57" s="22">
        <f t="shared" si="160"/>
        <v>0.96666666666666667</v>
      </c>
      <c r="EE57" s="49">
        <f t="shared" si="161"/>
        <v>159.44388086599599</v>
      </c>
      <c r="EJ57" s="72"/>
      <c r="EK57">
        <f t="shared" si="114"/>
        <v>-1.4723256820706347E-2</v>
      </c>
      <c r="EL57">
        <f t="shared" si="115"/>
        <v>2.202607856554041</v>
      </c>
      <c r="EN57">
        <v>726.07936893978751</v>
      </c>
      <c r="EO57">
        <v>51</v>
      </c>
      <c r="EP57" s="22">
        <f t="shared" si="162"/>
        <v>0.95</v>
      </c>
      <c r="EQ57" s="49">
        <f t="shared" si="163"/>
        <v>156.70929068003929</v>
      </c>
      <c r="EV57" s="72"/>
      <c r="EW57">
        <f t="shared" si="117"/>
        <v>-2.2276394711152253E-2</v>
      </c>
      <c r="EX57">
        <f t="shared" si="118"/>
        <v>2.1950947448506284</v>
      </c>
      <c r="EZ57" s="49">
        <v>647.90836543449564</v>
      </c>
      <c r="FA57">
        <v>51</v>
      </c>
      <c r="FB57" s="22">
        <f t="shared" si="164"/>
        <v>0.96666666666666667</v>
      </c>
      <c r="FC57" s="49">
        <f t="shared" si="165"/>
        <v>126.99919911476866</v>
      </c>
      <c r="FH57" s="72"/>
      <c r="FI57">
        <f t="shared" si="166"/>
        <v>-1.4723256820706347E-2</v>
      </c>
      <c r="FJ57">
        <f t="shared" si="167"/>
        <v>2.1038009822068755</v>
      </c>
      <c r="HO57"/>
      <c r="HP57"/>
      <c r="HQ57"/>
    </row>
    <row r="58" spans="12:225" x14ac:dyDescent="0.25">
      <c r="L58" s="49">
        <v>230.01358655522938</v>
      </c>
      <c r="M58" s="49">
        <v>52</v>
      </c>
      <c r="N58" s="22">
        <f t="shared" si="168"/>
        <v>0.96666666666666667</v>
      </c>
      <c r="O58" s="49">
        <f t="shared" si="127"/>
        <v>280.35979075560755</v>
      </c>
      <c r="U58">
        <f t="shared" si="169"/>
        <v>-1.4723256820706347E-2</v>
      </c>
      <c r="V58">
        <f t="shared" si="99"/>
        <v>2.447715727179252</v>
      </c>
      <c r="W58" s="61"/>
      <c r="X58" s="49">
        <v>286.02141528214281</v>
      </c>
      <c r="Y58" s="49">
        <v>52</v>
      </c>
      <c r="Z58" s="22">
        <f t="shared" si="128"/>
        <v>0.98333333333333339</v>
      </c>
      <c r="AA58" s="49">
        <f t="shared" si="129"/>
        <v>311.3838360672915</v>
      </c>
      <c r="AF58" s="72"/>
      <c r="AG58">
        <f t="shared" si="130"/>
        <v>-7.2992387414994161E-3</v>
      </c>
      <c r="AH58">
        <f t="shared" si="131"/>
        <v>2.4932960645937596</v>
      </c>
      <c r="AI58" s="61"/>
      <c r="AJ58" s="49">
        <v>245.50203665142985</v>
      </c>
      <c r="AK58" s="49">
        <v>52</v>
      </c>
      <c r="AL58" s="22">
        <f t="shared" si="132"/>
        <v>1.1499999999999999</v>
      </c>
      <c r="AM58" s="49">
        <f t="shared" si="133"/>
        <v>303.53470387302349</v>
      </c>
      <c r="AR58" s="72"/>
      <c r="AS58">
        <f t="shared" si="134"/>
        <v>6.069784035361165E-2</v>
      </c>
      <c r="AT58">
        <f t="shared" si="135"/>
        <v>2.4822083522117033</v>
      </c>
      <c r="AV58" s="49">
        <v>538.94920910972678</v>
      </c>
      <c r="AW58" s="49">
        <v>52</v>
      </c>
      <c r="AX58" s="22">
        <f t="shared" si="136"/>
        <v>1.0166666666666666</v>
      </c>
      <c r="AY58" s="49">
        <f t="shared" si="137"/>
        <v>101.23329755102758</v>
      </c>
      <c r="BD58" s="72"/>
      <c r="BE58">
        <f t="shared" si="138"/>
        <v>7.1785846271233758E-3</v>
      </c>
      <c r="BF58">
        <f t="shared" si="139"/>
        <v>2.0053233836912532</v>
      </c>
      <c r="BG58" s="61"/>
      <c r="BH58" s="49">
        <v>472.48941787091911</v>
      </c>
      <c r="BI58" s="49">
        <v>52</v>
      </c>
      <c r="BJ58" s="22">
        <f t="shared" si="140"/>
        <v>1.0166666666666666</v>
      </c>
      <c r="BK58" s="49">
        <f t="shared" si="141"/>
        <v>102.36529394138336</v>
      </c>
      <c r="BP58" s="72"/>
      <c r="BQ58">
        <f t="shared" si="142"/>
        <v>7.1785846271233758E-3</v>
      </c>
      <c r="BR58">
        <f t="shared" si="143"/>
        <v>2.0101527378450639</v>
      </c>
      <c r="BT58" s="49">
        <v>651.99884969223683</v>
      </c>
      <c r="BU58" s="49">
        <v>52</v>
      </c>
      <c r="BV58" s="22">
        <f t="shared" si="144"/>
        <v>1.0833333333333335</v>
      </c>
      <c r="BW58" s="49">
        <f t="shared" si="145"/>
        <v>119.50847357544359</v>
      </c>
      <c r="CB58" s="72"/>
      <c r="CC58">
        <f t="shared" si="105"/>
        <v>3.4762106259212E-2</v>
      </c>
      <c r="CD58">
        <f t="shared" si="170"/>
        <v>2.077398699397885</v>
      </c>
      <c r="CF58" s="49">
        <v>623.19278718547446</v>
      </c>
      <c r="CG58" s="49">
        <v>52</v>
      </c>
      <c r="CH58" s="22">
        <f t="shared" si="146"/>
        <v>0.96666666666666667</v>
      </c>
      <c r="CI58" s="49">
        <f t="shared" si="147"/>
        <v>147.23276366864224</v>
      </c>
      <c r="CN58" s="72"/>
      <c r="CO58">
        <f t="shared" si="148"/>
        <v>-1.4723256820706347E-2</v>
      </c>
      <c r="CP58">
        <f t="shared" si="149"/>
        <v>2.1680044641943059</v>
      </c>
      <c r="CR58" s="49">
        <v>828.70652223812021</v>
      </c>
      <c r="CS58" s="49">
        <v>52</v>
      </c>
      <c r="CT58" s="22">
        <f t="shared" si="150"/>
        <v>0.96666666666666667</v>
      </c>
      <c r="CU58" s="49">
        <f t="shared" si="151"/>
        <v>160.28235112767098</v>
      </c>
      <c r="CV58" s="72"/>
      <c r="CW58" s="52"/>
      <c r="CX58" s="88"/>
      <c r="CY58" s="72"/>
      <c r="CZ58" s="72"/>
      <c r="DA58">
        <f t="shared" si="152"/>
        <v>-1.4723256820706347E-2</v>
      </c>
      <c r="DB58">
        <f t="shared" si="153"/>
        <v>2.2048857043264518</v>
      </c>
      <c r="DD58" s="49">
        <v>855.22233951177861</v>
      </c>
      <c r="DE58" s="49">
        <v>52</v>
      </c>
      <c r="DF58" s="22">
        <f t="shared" si="154"/>
        <v>0.96666666666666667</v>
      </c>
      <c r="DG58" s="49">
        <f t="shared" si="155"/>
        <v>164.32260811654689</v>
      </c>
      <c r="DL58" s="72"/>
      <c r="DM58">
        <f t="shared" si="156"/>
        <v>-1.4723256820706347E-2</v>
      </c>
      <c r="DN58">
        <f t="shared" si="157"/>
        <v>2.2156973193985015</v>
      </c>
      <c r="DP58" s="49">
        <v>541.01062836140295</v>
      </c>
      <c r="DQ58">
        <v>52</v>
      </c>
      <c r="DR58" s="22">
        <f t="shared" si="158"/>
        <v>0.95000000000000007</v>
      </c>
      <c r="DS58" s="49">
        <f t="shared" si="159"/>
        <v>125.3522738644924</v>
      </c>
      <c r="DX58" s="72"/>
      <c r="DY58">
        <f t="shared" si="111"/>
        <v>-2.2276394711152205E-2</v>
      </c>
      <c r="DZ58">
        <f t="shared" si="112"/>
        <v>2.0981322163783585</v>
      </c>
      <c r="EB58">
        <v>746.25230317902538</v>
      </c>
      <c r="EC58">
        <v>52</v>
      </c>
      <c r="ED58" s="22">
        <f t="shared" si="160"/>
        <v>0.98333333333333339</v>
      </c>
      <c r="EE58" s="49">
        <f t="shared" si="161"/>
        <v>162.05750342775136</v>
      </c>
      <c r="EJ58" s="72"/>
      <c r="EK58">
        <f t="shared" si="114"/>
        <v>-7.2992387414994161E-3</v>
      </c>
      <c r="EL58">
        <f t="shared" si="115"/>
        <v>2.2096691441113703</v>
      </c>
      <c r="EN58">
        <v>745.12448624374167</v>
      </c>
      <c r="EO58">
        <v>52</v>
      </c>
      <c r="EP58" s="22">
        <f t="shared" si="162"/>
        <v>0.96666666666666667</v>
      </c>
      <c r="EQ58" s="49">
        <f t="shared" si="163"/>
        <v>159.08257316732298</v>
      </c>
      <c r="EV58" s="72"/>
      <c r="EW58">
        <f t="shared" si="117"/>
        <v>-1.4723256820706347E-2</v>
      </c>
      <c r="EX58">
        <f t="shared" si="118"/>
        <v>2.2016226071022973</v>
      </c>
      <c r="EZ58" s="49">
        <v>663.89852387243639</v>
      </c>
      <c r="FA58">
        <v>52</v>
      </c>
      <c r="FB58" s="22">
        <f t="shared" si="164"/>
        <v>0.98333333333333339</v>
      </c>
      <c r="FC58" s="49">
        <f t="shared" si="165"/>
        <v>128.51068612015962</v>
      </c>
      <c r="FH58" s="72"/>
      <c r="FI58">
        <f t="shared" si="166"/>
        <v>-7.2992387414994161E-3</v>
      </c>
      <c r="FJ58">
        <f t="shared" si="167"/>
        <v>2.1089392422981175</v>
      </c>
      <c r="HO58"/>
      <c r="HP58"/>
      <c r="HQ58"/>
    </row>
    <row r="59" spans="12:225" x14ac:dyDescent="0.25">
      <c r="L59" s="49">
        <v>235.51326926523694</v>
      </c>
      <c r="M59" s="49">
        <v>53</v>
      </c>
      <c r="N59" s="22">
        <f t="shared" si="168"/>
        <v>0.98333333333333328</v>
      </c>
      <c r="O59" s="49">
        <f t="shared" si="127"/>
        <v>280.81540194854995</v>
      </c>
      <c r="U59">
        <f t="shared" si="169"/>
        <v>-7.2992387414994656E-3</v>
      </c>
      <c r="V59">
        <f t="shared" si="99"/>
        <v>2.4484209239628472</v>
      </c>
      <c r="W59" s="61"/>
      <c r="X59" s="49">
        <v>294.00680264238787</v>
      </c>
      <c r="Y59" s="49">
        <v>53</v>
      </c>
      <c r="Z59" s="22">
        <f t="shared" si="128"/>
        <v>1</v>
      </c>
      <c r="AA59" s="49">
        <f t="shared" si="129"/>
        <v>312.13076220705813</v>
      </c>
      <c r="AF59" s="72"/>
      <c r="AG59">
        <f t="shared" si="130"/>
        <v>0</v>
      </c>
      <c r="AH59">
        <f t="shared" si="131"/>
        <v>2.4943365728896554</v>
      </c>
      <c r="AI59" s="61"/>
      <c r="AJ59" s="49">
        <v>251.50198806371293</v>
      </c>
      <c r="AK59" s="49">
        <v>53</v>
      </c>
      <c r="AL59" s="22">
        <f t="shared" si="132"/>
        <v>1.1666666666666665</v>
      </c>
      <c r="AM59" s="49">
        <f t="shared" si="133"/>
        <v>304.0287710183037</v>
      </c>
      <c r="AR59" s="72"/>
      <c r="AS59">
        <f t="shared" si="134"/>
        <v>6.6946789630613138E-2</v>
      </c>
      <c r="AT59">
        <f t="shared" si="135"/>
        <v>2.4829146839483855</v>
      </c>
      <c r="AV59" s="49">
        <v>550.95961739495931</v>
      </c>
      <c r="AW59" s="49">
        <v>53</v>
      </c>
      <c r="AX59" s="22">
        <f t="shared" si="136"/>
        <v>1.0333333333333332</v>
      </c>
      <c r="AY59" s="49">
        <f t="shared" si="137"/>
        <v>102.38152014043794</v>
      </c>
      <c r="BD59" s="72"/>
      <c r="BE59">
        <f t="shared" si="138"/>
        <v>1.4240439114610193E-2</v>
      </c>
      <c r="BF59">
        <f t="shared" si="139"/>
        <v>2.0102215735801447</v>
      </c>
      <c r="BG59" s="61"/>
      <c r="BH59" s="49">
        <v>483.43484566174993</v>
      </c>
      <c r="BI59" s="49">
        <v>53</v>
      </c>
      <c r="BJ59" s="22">
        <f t="shared" si="140"/>
        <v>1.0333333333333332</v>
      </c>
      <c r="BK59" s="49">
        <f t="shared" si="141"/>
        <v>103.42867952292721</v>
      </c>
      <c r="BP59" s="72"/>
      <c r="BQ59">
        <f t="shared" si="142"/>
        <v>1.4240439114610193E-2</v>
      </c>
      <c r="BR59">
        <f t="shared" si="143"/>
        <v>2.0146409800686689</v>
      </c>
      <c r="BT59" s="49">
        <v>667.91354230918239</v>
      </c>
      <c r="BU59" s="49">
        <v>53</v>
      </c>
      <c r="BV59" s="22">
        <f t="shared" si="144"/>
        <v>1.1000000000000001</v>
      </c>
      <c r="BW59" s="49">
        <f t="shared" si="145"/>
        <v>121.02228434467648</v>
      </c>
      <c r="CB59" s="72"/>
      <c r="CC59">
        <f t="shared" si="105"/>
        <v>4.1392685158225077E-2</v>
      </c>
      <c r="CD59">
        <f t="shared" si="170"/>
        <v>2.0828653461581736</v>
      </c>
      <c r="CF59" s="49">
        <v>639.68781448453433</v>
      </c>
      <c r="CG59" s="49">
        <v>53</v>
      </c>
      <c r="CH59" s="22">
        <f t="shared" si="146"/>
        <v>0.98333333333333328</v>
      </c>
      <c r="CI59" s="49">
        <f t="shared" si="147"/>
        <v>148.80521622336673</v>
      </c>
      <c r="CN59" s="72"/>
      <c r="CO59">
        <f t="shared" si="148"/>
        <v>-7.2992387414994656E-3</v>
      </c>
      <c r="CP59">
        <f t="shared" si="149"/>
        <v>2.1726181552509809</v>
      </c>
      <c r="CR59" s="49">
        <v>849.70141814639805</v>
      </c>
      <c r="CS59" s="49">
        <v>53</v>
      </c>
      <c r="CT59" s="22">
        <f t="shared" si="150"/>
        <v>0.98333333333333328</v>
      </c>
      <c r="CU59" s="49">
        <f t="shared" si="151"/>
        <v>162.11436647743344</v>
      </c>
      <c r="CV59" s="72"/>
      <c r="CW59" s="52"/>
      <c r="CX59" s="88"/>
      <c r="CY59" s="72"/>
      <c r="CZ59" s="72"/>
      <c r="DA59">
        <f t="shared" si="152"/>
        <v>-7.2992387414994656E-3</v>
      </c>
      <c r="DB59">
        <f t="shared" si="153"/>
        <v>2.2098215034691493</v>
      </c>
      <c r="DD59" s="49">
        <v>877.26350089354571</v>
      </c>
      <c r="DE59" s="49">
        <v>53</v>
      </c>
      <c r="DF59" s="22">
        <f t="shared" si="154"/>
        <v>0.98333333333333328</v>
      </c>
      <c r="DG59" s="49">
        <f t="shared" si="155"/>
        <v>166.2851369547418</v>
      </c>
      <c r="DL59" s="72"/>
      <c r="DM59">
        <f t="shared" si="156"/>
        <v>-7.2992387414994656E-3</v>
      </c>
      <c r="DN59">
        <f t="shared" si="157"/>
        <v>2.2208534324605784</v>
      </c>
      <c r="DP59" s="49">
        <v>557.53856368864751</v>
      </c>
      <c r="DQ59">
        <v>53</v>
      </c>
      <c r="DR59" s="22">
        <f t="shared" si="158"/>
        <v>0.96666666666666667</v>
      </c>
      <c r="DS59" s="49">
        <f t="shared" si="159"/>
        <v>127.41465661059229</v>
      </c>
      <c r="DX59" s="72"/>
      <c r="DY59">
        <f t="shared" si="111"/>
        <v>-1.4723256820706347E-2</v>
      </c>
      <c r="DZ59">
        <f t="shared" si="112"/>
        <v>2.1052193881169741</v>
      </c>
      <c r="EB59">
        <v>767.79815055781421</v>
      </c>
      <c r="EC59">
        <v>53</v>
      </c>
      <c r="ED59" s="22">
        <f t="shared" si="160"/>
        <v>1</v>
      </c>
      <c r="EE59" s="49">
        <f t="shared" si="161"/>
        <v>164.73603590314127</v>
      </c>
      <c r="EJ59" s="72"/>
      <c r="EK59">
        <f t="shared" si="114"/>
        <v>0</v>
      </c>
      <c r="EL59">
        <f t="shared" si="115"/>
        <v>2.2167886112039064</v>
      </c>
      <c r="EN59">
        <v>763.64995253060806</v>
      </c>
      <c r="EO59">
        <v>53</v>
      </c>
      <c r="EP59" s="22">
        <f t="shared" si="162"/>
        <v>0.98333333333333328</v>
      </c>
      <c r="EQ59" s="49">
        <f t="shared" si="163"/>
        <v>161.39110001993816</v>
      </c>
      <c r="EV59" s="72"/>
      <c r="EW59">
        <f t="shared" si="117"/>
        <v>-7.2992387414994656E-3</v>
      </c>
      <c r="EX59">
        <f t="shared" si="118"/>
        <v>2.2078795816945873</v>
      </c>
      <c r="EZ59" s="49">
        <v>679.88914537592086</v>
      </c>
      <c r="FA59">
        <v>53</v>
      </c>
      <c r="FB59" s="22">
        <f t="shared" si="164"/>
        <v>1</v>
      </c>
      <c r="FC59" s="49">
        <f t="shared" si="165"/>
        <v>130.02221689732153</v>
      </c>
      <c r="FH59" s="72"/>
      <c r="FI59">
        <f t="shared" si="166"/>
        <v>0</v>
      </c>
      <c r="FJ59">
        <f t="shared" si="167"/>
        <v>2.1140175665493763</v>
      </c>
      <c r="HO59"/>
      <c r="HP59"/>
      <c r="HQ59"/>
    </row>
    <row r="60" spans="12:225" x14ac:dyDescent="0.25">
      <c r="L60" s="49">
        <v>243.01285974203094</v>
      </c>
      <c r="M60" s="49">
        <v>54</v>
      </c>
      <c r="N60" s="22">
        <f t="shared" si="168"/>
        <v>1</v>
      </c>
      <c r="O60" s="49">
        <f t="shared" si="127"/>
        <v>281.43669185632842</v>
      </c>
      <c r="U60">
        <f t="shared" si="169"/>
        <v>0</v>
      </c>
      <c r="V60">
        <f t="shared" si="99"/>
        <v>2.4493807172349547</v>
      </c>
      <c r="W60" s="61"/>
      <c r="X60" s="49">
        <v>303.51482665596421</v>
      </c>
      <c r="Y60" s="49">
        <v>54</v>
      </c>
      <c r="Z60" s="22">
        <f t="shared" si="128"/>
        <v>1.0166666666666666</v>
      </c>
      <c r="AA60" s="49">
        <f t="shared" si="129"/>
        <v>313.02011063223597</v>
      </c>
      <c r="AF60" s="72"/>
      <c r="AG60">
        <f t="shared" si="130"/>
        <v>7.1785846271233758E-3</v>
      </c>
      <c r="AH60">
        <f t="shared" si="131"/>
        <v>2.4955722406008785</v>
      </c>
      <c r="AI60" s="61"/>
      <c r="AJ60" s="49">
        <v>258.00193797721755</v>
      </c>
      <c r="AK60" s="49">
        <v>54</v>
      </c>
      <c r="AL60" s="22">
        <f t="shared" si="132"/>
        <v>1.1833333333333333</v>
      </c>
      <c r="AM60" s="49">
        <f t="shared" si="133"/>
        <v>304.56401063568717</v>
      </c>
      <c r="AR60" s="72"/>
      <c r="AS60">
        <f t="shared" si="134"/>
        <v>7.3107098335431664E-2</v>
      </c>
      <c r="AT60">
        <f t="shared" si="135"/>
        <v>2.4836785828287677</v>
      </c>
      <c r="AV60" s="49">
        <v>561.99154797914889</v>
      </c>
      <c r="AW60" s="49">
        <v>54</v>
      </c>
      <c r="AX60" s="22">
        <f t="shared" si="136"/>
        <v>1.05</v>
      </c>
      <c r="AY60" s="49">
        <f t="shared" si="137"/>
        <v>103.43619801655549</v>
      </c>
      <c r="BD60" s="72"/>
      <c r="BE60">
        <f t="shared" si="138"/>
        <v>2.1189299069938092E-2</v>
      </c>
      <c r="BF60">
        <f t="shared" si="139"/>
        <v>2.0146725488911321</v>
      </c>
      <c r="BG60" s="61"/>
      <c r="BH60" s="49">
        <v>495.92388528886164</v>
      </c>
      <c r="BI60" s="49">
        <v>54</v>
      </c>
      <c r="BJ60" s="22">
        <f t="shared" si="140"/>
        <v>1.05</v>
      </c>
      <c r="BK60" s="49">
        <f t="shared" si="141"/>
        <v>104.64203225071422</v>
      </c>
      <c r="BP60" s="72"/>
      <c r="BQ60">
        <f t="shared" si="142"/>
        <v>2.1189299069938092E-2</v>
      </c>
      <c r="BR60">
        <f t="shared" si="143"/>
        <v>2.0197061654861224</v>
      </c>
      <c r="BT60" s="49">
        <v>683.87023622906702</v>
      </c>
      <c r="BU60" s="49">
        <v>54</v>
      </c>
      <c r="BV60" s="22">
        <f t="shared" si="144"/>
        <v>1.1166666666666667</v>
      </c>
      <c r="BW60" s="49">
        <f t="shared" si="145"/>
        <v>122.54009029158837</v>
      </c>
      <c r="CB60" s="72"/>
      <c r="CC60">
        <f t="shared" si="105"/>
        <v>4.7923552317182816E-2</v>
      </c>
      <c r="CD60">
        <f t="shared" si="170"/>
        <v>2.0882781959985803</v>
      </c>
      <c r="CF60" s="49">
        <v>654.73391541908074</v>
      </c>
      <c r="CG60" s="49">
        <v>54</v>
      </c>
      <c r="CH60" s="22">
        <f t="shared" si="146"/>
        <v>1</v>
      </c>
      <c r="CI60" s="49">
        <f t="shared" si="147"/>
        <v>150.23954424381921</v>
      </c>
      <c r="CN60" s="72"/>
      <c r="CO60">
        <f t="shared" si="148"/>
        <v>0</v>
      </c>
      <c r="CP60">
        <f t="shared" si="149"/>
        <v>2.1767842574786478</v>
      </c>
      <c r="CR60" s="49">
        <v>871.20720841829586</v>
      </c>
      <c r="CS60" s="49">
        <v>54</v>
      </c>
      <c r="CT60" s="22">
        <f t="shared" si="150"/>
        <v>1</v>
      </c>
      <c r="CU60" s="49">
        <f t="shared" si="151"/>
        <v>163.99096248719763</v>
      </c>
      <c r="CV60" s="72"/>
      <c r="CW60" s="52"/>
      <c r="CX60" s="88"/>
      <c r="CY60" s="72"/>
      <c r="CZ60" s="72"/>
      <c r="DA60">
        <f t="shared" si="152"/>
        <v>0</v>
      </c>
      <c r="DB60">
        <f t="shared" si="153"/>
        <v>2.2148199148154442</v>
      </c>
      <c r="DD60" s="49">
        <v>900.78104997829519</v>
      </c>
      <c r="DE60" s="49">
        <v>54</v>
      </c>
      <c r="DF60" s="22">
        <f t="shared" si="154"/>
        <v>1</v>
      </c>
      <c r="DG60" s="49">
        <f t="shared" si="155"/>
        <v>168.37912227080889</v>
      </c>
      <c r="DL60" s="72"/>
      <c r="DM60">
        <f t="shared" si="156"/>
        <v>0</v>
      </c>
      <c r="DN60">
        <f t="shared" si="157"/>
        <v>2.2262882412925871</v>
      </c>
      <c r="DP60" s="49">
        <v>571.5041557154243</v>
      </c>
      <c r="DQ60">
        <v>54</v>
      </c>
      <c r="DR60" s="22">
        <f t="shared" si="158"/>
        <v>0.98333333333333339</v>
      </c>
      <c r="DS60" s="49">
        <f t="shared" si="159"/>
        <v>129.15730597754722</v>
      </c>
      <c r="DX60" s="72"/>
      <c r="DY60">
        <f t="shared" si="111"/>
        <v>-7.2992387414994161E-3</v>
      </c>
      <c r="DZ60">
        <f t="shared" si="112"/>
        <v>2.1111189777256794</v>
      </c>
      <c r="EB60">
        <v>785.80229701878579</v>
      </c>
      <c r="EC60">
        <v>54</v>
      </c>
      <c r="ED60" s="22">
        <f t="shared" si="160"/>
        <v>1.0166666666666666</v>
      </c>
      <c r="EE60" s="49">
        <f t="shared" si="161"/>
        <v>166.97427189078053</v>
      </c>
      <c r="EJ60" s="72"/>
      <c r="EK60">
        <f t="shared" si="114"/>
        <v>7.1785846271233758E-3</v>
      </c>
      <c r="EL60">
        <f t="shared" si="115"/>
        <v>2.2226495583532375</v>
      </c>
      <c r="EN60">
        <v>781.19731822376355</v>
      </c>
      <c r="EO60">
        <v>54</v>
      </c>
      <c r="EP60" s="22">
        <f t="shared" si="162"/>
        <v>1</v>
      </c>
      <c r="EQ60" s="49">
        <f t="shared" si="163"/>
        <v>163.57774214100729</v>
      </c>
      <c r="EV60" s="72"/>
      <c r="EW60">
        <f t="shared" si="117"/>
        <v>0</v>
      </c>
      <c r="EX60">
        <f t="shared" si="118"/>
        <v>2.213724209341644</v>
      </c>
      <c r="EZ60" s="49">
        <v>695.93139029648603</v>
      </c>
      <c r="FA60">
        <v>54</v>
      </c>
      <c r="FB60" s="22">
        <f t="shared" si="164"/>
        <v>1.0166666666666666</v>
      </c>
      <c r="FC60" s="49">
        <f t="shared" si="165"/>
        <v>131.53862743376749</v>
      </c>
      <c r="FH60" s="72"/>
      <c r="FI60">
        <f t="shared" si="166"/>
        <v>7.1785846271233758E-3</v>
      </c>
      <c r="FJ60">
        <f t="shared" si="167"/>
        <v>2.119053305813865</v>
      </c>
      <c r="HO60"/>
      <c r="HP60"/>
      <c r="HQ60"/>
    </row>
    <row r="61" spans="12:225" x14ac:dyDescent="0.25">
      <c r="L61" s="49">
        <v>248.51257513453922</v>
      </c>
      <c r="M61" s="49">
        <v>55</v>
      </c>
      <c r="N61" s="22">
        <f t="shared" si="168"/>
        <v>1.0166666666666666</v>
      </c>
      <c r="O61" s="49">
        <f t="shared" si="127"/>
        <v>281.89230575679301</v>
      </c>
      <c r="U61">
        <f t="shared" si="169"/>
        <v>7.1785846271233758E-3</v>
      </c>
      <c r="V61">
        <f t="shared" si="99"/>
        <v>2.4500832219767075</v>
      </c>
      <c r="W61" s="61"/>
      <c r="X61" s="49">
        <v>311.52568112436575</v>
      </c>
      <c r="Y61" s="49">
        <v>55</v>
      </c>
      <c r="Z61" s="22">
        <f t="shared" si="128"/>
        <v>1.0333333333333332</v>
      </c>
      <c r="AA61" s="49">
        <f t="shared" si="129"/>
        <v>313.76941887921021</v>
      </c>
      <c r="AF61" s="72"/>
      <c r="AG61">
        <f t="shared" si="130"/>
        <v>1.4240439114610193E-2</v>
      </c>
      <c r="AH61">
        <f t="shared" si="131"/>
        <v>2.4966106133770931</v>
      </c>
      <c r="AI61" s="61"/>
      <c r="AJ61" s="49">
        <v>265.00754706234312</v>
      </c>
      <c r="AK61" s="49">
        <v>55</v>
      </c>
      <c r="AL61" s="22">
        <f t="shared" si="132"/>
        <v>1.2</v>
      </c>
      <c r="AM61" s="49">
        <f t="shared" si="133"/>
        <v>305.1408888541593</v>
      </c>
      <c r="AR61" s="72"/>
      <c r="AS61">
        <f t="shared" si="134"/>
        <v>7.9181246047624818E-2</v>
      </c>
      <c r="AT61">
        <f t="shared" si="135"/>
        <v>2.4845004069669154</v>
      </c>
      <c r="AV61" s="49">
        <v>573.50239755383757</v>
      </c>
      <c r="AW61" s="49">
        <v>55</v>
      </c>
      <c r="AX61" s="22">
        <f t="shared" si="136"/>
        <v>1.0666666666666667</v>
      </c>
      <c r="AY61" s="49">
        <f t="shared" si="137"/>
        <v>104.53666164702287</v>
      </c>
      <c r="BD61" s="72"/>
      <c r="BE61">
        <f t="shared" si="138"/>
        <v>2.8028723600243534E-2</v>
      </c>
      <c r="BF61">
        <f t="shared" si="139"/>
        <v>2.0192686268940609</v>
      </c>
      <c r="BG61" s="61"/>
      <c r="BH61" s="49">
        <v>506.91468710227758</v>
      </c>
      <c r="BI61" s="49">
        <v>55</v>
      </c>
      <c r="BJ61" s="22">
        <f t="shared" si="140"/>
        <v>1.0666666666666667</v>
      </c>
      <c r="BK61" s="49">
        <f t="shared" si="141"/>
        <v>105.70982607306105</v>
      </c>
      <c r="BP61" s="72"/>
      <c r="BQ61">
        <f t="shared" si="142"/>
        <v>2.8028723600243534E-2</v>
      </c>
      <c r="BR61">
        <f t="shared" si="143"/>
        <v>2.024115358272121</v>
      </c>
      <c r="BT61" s="49">
        <v>699.84587588982765</v>
      </c>
      <c r="BU61" s="49">
        <v>55</v>
      </c>
      <c r="BV61" s="22">
        <f t="shared" si="144"/>
        <v>1.1333333333333333</v>
      </c>
      <c r="BW61" s="49">
        <f t="shared" si="145"/>
        <v>124.0596983635717</v>
      </c>
      <c r="CB61" s="72"/>
      <c r="CC61">
        <f t="shared" si="105"/>
        <v>5.4357662322592676E-2</v>
      </c>
      <c r="CD61">
        <f t="shared" si="170"/>
        <v>2.0936307208947578</v>
      </c>
      <c r="CF61" s="49">
        <v>670.21563694082818</v>
      </c>
      <c r="CG61" s="49">
        <v>55</v>
      </c>
      <c r="CH61" s="22">
        <f t="shared" si="146"/>
        <v>1.0166666666666666</v>
      </c>
      <c r="CI61" s="49">
        <f t="shared" si="147"/>
        <v>151.71539948898101</v>
      </c>
      <c r="CN61" s="72"/>
      <c r="CO61">
        <f t="shared" si="148"/>
        <v>7.1785846271233758E-3</v>
      </c>
      <c r="CP61">
        <f t="shared" si="149"/>
        <v>2.1810296649901399</v>
      </c>
      <c r="CR61" s="49">
        <v>892.70221798761088</v>
      </c>
      <c r="CS61" s="49">
        <v>55</v>
      </c>
      <c r="CT61" s="22">
        <f t="shared" si="150"/>
        <v>1.0166666666666666</v>
      </c>
      <c r="CU61" s="49">
        <f t="shared" si="151"/>
        <v>165.86661777247821</v>
      </c>
      <c r="CV61" s="72"/>
      <c r="CW61" s="52"/>
      <c r="CX61" s="88"/>
      <c r="CY61" s="72"/>
      <c r="CZ61" s="72"/>
      <c r="DA61">
        <f t="shared" si="152"/>
        <v>7.1785846271233758E-3</v>
      </c>
      <c r="DB61">
        <f t="shared" si="153"/>
        <v>2.2197589889417211</v>
      </c>
      <c r="DD61" s="49">
        <v>922.28683173945399</v>
      </c>
      <c r="DE61" s="49">
        <v>55</v>
      </c>
      <c r="DF61" s="22">
        <f t="shared" si="154"/>
        <v>1.0166666666666666</v>
      </c>
      <c r="DG61" s="49">
        <f t="shared" si="155"/>
        <v>170.29398130038408</v>
      </c>
      <c r="DL61" s="72"/>
      <c r="DM61">
        <f t="shared" si="156"/>
        <v>7.1785846271233758E-3</v>
      </c>
      <c r="DN61">
        <f t="shared" si="157"/>
        <v>2.2311992989654068</v>
      </c>
      <c r="DP61" s="49">
        <v>586.57650822377809</v>
      </c>
      <c r="DQ61">
        <v>55</v>
      </c>
      <c r="DR61" s="22">
        <f t="shared" si="158"/>
        <v>1</v>
      </c>
      <c r="DS61" s="49">
        <f t="shared" si="159"/>
        <v>131.03805872378553</v>
      </c>
      <c r="DX61" s="72"/>
      <c r="DY61">
        <f t="shared" si="111"/>
        <v>0</v>
      </c>
      <c r="DZ61">
        <f t="shared" si="112"/>
        <v>2.1173974505656661</v>
      </c>
      <c r="EB61">
        <v>801.33170410261448</v>
      </c>
      <c r="EC61">
        <v>55</v>
      </c>
      <c r="ED61" s="22">
        <f t="shared" si="160"/>
        <v>1.0333333333333332</v>
      </c>
      <c r="EE61" s="49">
        <f t="shared" si="161"/>
        <v>168.9048537085342</v>
      </c>
      <c r="EJ61" s="72"/>
      <c r="EK61">
        <f t="shared" si="114"/>
        <v>1.4240439114610193E-2</v>
      </c>
      <c r="EL61">
        <f t="shared" si="115"/>
        <v>2.227642129787383</v>
      </c>
      <c r="EN61">
        <v>799.72307707105711</v>
      </c>
      <c r="EO61">
        <v>55</v>
      </c>
      <c r="EP61" s="22">
        <f t="shared" si="162"/>
        <v>1.0166666666666666</v>
      </c>
      <c r="EQ61" s="49">
        <f t="shared" si="163"/>
        <v>165.88630545065905</v>
      </c>
      <c r="EV61" s="72"/>
      <c r="EW61">
        <f t="shared" si="117"/>
        <v>7.1785846271233758E-3</v>
      </c>
      <c r="EX61">
        <f t="shared" si="118"/>
        <v>2.2198105348326953</v>
      </c>
      <c r="EZ61" s="49">
        <v>710.37243752837151</v>
      </c>
      <c r="FA61">
        <v>55</v>
      </c>
      <c r="FB61" s="22">
        <f t="shared" si="164"/>
        <v>1.0333333333333332</v>
      </c>
      <c r="FC61" s="49">
        <f t="shared" si="165"/>
        <v>132.90368302842882</v>
      </c>
      <c r="FH61" s="72"/>
      <c r="FI61">
        <f t="shared" si="166"/>
        <v>1.4240439114610193E-2</v>
      </c>
      <c r="FJ61">
        <f t="shared" si="167"/>
        <v>2.1235370162832901</v>
      </c>
      <c r="HO61"/>
      <c r="HP61"/>
      <c r="HQ61"/>
    </row>
    <row r="62" spans="12:225" x14ac:dyDescent="0.25">
      <c r="L62" s="49">
        <v>254.52406565981144</v>
      </c>
      <c r="M62" s="49">
        <v>56</v>
      </c>
      <c r="N62" s="22">
        <f t="shared" si="168"/>
        <v>1.0333333333333334</v>
      </c>
      <c r="O62" s="49">
        <f t="shared" si="127"/>
        <v>282.39031673560771</v>
      </c>
      <c r="U62">
        <f t="shared" si="169"/>
        <v>1.4240439114610285E-2</v>
      </c>
      <c r="V62">
        <f t="shared" si="99"/>
        <v>2.4508498005228478</v>
      </c>
      <c r="W62" s="61"/>
      <c r="X62" s="49">
        <v>320.01406219102307</v>
      </c>
      <c r="Y62" s="49">
        <v>56</v>
      </c>
      <c r="Z62" s="22">
        <f t="shared" si="128"/>
        <v>1.05</v>
      </c>
      <c r="AA62" s="49">
        <f t="shared" si="129"/>
        <v>314.563393349948</v>
      </c>
      <c r="AF62" s="72"/>
      <c r="AG62">
        <f t="shared" si="130"/>
        <v>2.1189299069938092E-2</v>
      </c>
      <c r="AH62">
        <f t="shared" si="131"/>
        <v>2.4977081811253652</v>
      </c>
      <c r="AI62" s="61"/>
      <c r="AJ62" s="49">
        <v>271.00415125971779</v>
      </c>
      <c r="AK62" s="49">
        <v>56</v>
      </c>
      <c r="AL62" s="22">
        <f t="shared" si="132"/>
        <v>1.2166666666666668</v>
      </c>
      <c r="AM62" s="49">
        <f t="shared" si="133"/>
        <v>305.6346803723884</v>
      </c>
      <c r="AR62" s="72"/>
      <c r="AS62">
        <f t="shared" si="134"/>
        <v>8.5171609736812315E-2</v>
      </c>
      <c r="AT62">
        <f t="shared" si="135"/>
        <v>2.4852026321019909</v>
      </c>
      <c r="AV62" s="49">
        <v>584.45273547139811</v>
      </c>
      <c r="AW62" s="49">
        <v>56</v>
      </c>
      <c r="AX62" s="22">
        <f t="shared" si="136"/>
        <v>1.0833333333333333</v>
      </c>
      <c r="AY62" s="49">
        <f t="shared" si="137"/>
        <v>105.58353907699998</v>
      </c>
      <c r="BD62" s="72"/>
      <c r="BE62">
        <f t="shared" si="138"/>
        <v>3.476210625921191E-2</v>
      </c>
      <c r="BF62">
        <f t="shared" si="139"/>
        <v>2.0235962151176041</v>
      </c>
      <c r="BG62" s="61"/>
      <c r="BH62" s="49">
        <v>517.38670257361662</v>
      </c>
      <c r="BI62" s="49">
        <v>56</v>
      </c>
      <c r="BJ62" s="22">
        <f t="shared" si="140"/>
        <v>1.0833333333333333</v>
      </c>
      <c r="BK62" s="49">
        <f t="shared" si="141"/>
        <v>106.72721803568993</v>
      </c>
      <c r="BP62" s="72"/>
      <c r="BQ62">
        <f t="shared" si="142"/>
        <v>3.476210625921191E-2</v>
      </c>
      <c r="BR62">
        <f t="shared" si="143"/>
        <v>2.0282751892023949</v>
      </c>
      <c r="BT62" s="49">
        <v>714.38662501477449</v>
      </c>
      <c r="BU62" s="49">
        <v>56</v>
      </c>
      <c r="BV62" s="22">
        <f t="shared" si="144"/>
        <v>1.1499999999999999</v>
      </c>
      <c r="BW62" s="49">
        <f t="shared" si="145"/>
        <v>125.44281917827223</v>
      </c>
      <c r="CB62" s="72"/>
      <c r="CC62">
        <f t="shared" si="105"/>
        <v>6.069784035361165E-2</v>
      </c>
      <c r="CD62">
        <f t="shared" si="170"/>
        <v>2.0984458057023616</v>
      </c>
      <c r="CF62" s="49">
        <v>685.21091643376496</v>
      </c>
      <c r="CG62" s="49">
        <v>56</v>
      </c>
      <c r="CH62" s="22">
        <f t="shared" si="146"/>
        <v>1.0333333333333334</v>
      </c>
      <c r="CI62" s="49">
        <f t="shared" si="147"/>
        <v>153.14488275808844</v>
      </c>
      <c r="CN62" s="72"/>
      <c r="CO62">
        <f t="shared" si="148"/>
        <v>1.4240439114610285E-2</v>
      </c>
      <c r="CP62">
        <f t="shared" si="149"/>
        <v>2.1851024897024725</v>
      </c>
      <c r="CR62" s="49">
        <v>914.21879219364109</v>
      </c>
      <c r="CS62" s="49">
        <v>56</v>
      </c>
      <c r="CT62" s="22">
        <f t="shared" si="150"/>
        <v>1.0333333333333334</v>
      </c>
      <c r="CU62" s="49">
        <f t="shared" si="151"/>
        <v>167.74415478871117</v>
      </c>
      <c r="CV62" s="72"/>
      <c r="CW62" s="52"/>
      <c r="CX62" s="88"/>
      <c r="CY62" s="72"/>
      <c r="CZ62" s="72"/>
      <c r="DA62">
        <f t="shared" si="152"/>
        <v>1.4240439114610285E-2</v>
      </c>
      <c r="DB62">
        <f t="shared" si="153"/>
        <v>2.2246473956831352</v>
      </c>
      <c r="DD62" s="49">
        <v>943.78029752691918</v>
      </c>
      <c r="DE62" s="49">
        <v>56</v>
      </c>
      <c r="DF62" s="22">
        <f t="shared" si="154"/>
        <v>1.0333333333333334</v>
      </c>
      <c r="DG62" s="49">
        <f t="shared" si="155"/>
        <v>172.20774372469759</v>
      </c>
      <c r="DL62" s="72"/>
      <c r="DM62">
        <f t="shared" si="156"/>
        <v>1.4240439114610285E-2</v>
      </c>
      <c r="DN62">
        <f t="shared" si="157"/>
        <v>2.2360526766257109</v>
      </c>
      <c r="DP62" s="49">
        <v>603.08249850248512</v>
      </c>
      <c r="DQ62">
        <v>56</v>
      </c>
      <c r="DR62" s="22">
        <f t="shared" si="158"/>
        <v>1.0166666666666666</v>
      </c>
      <c r="DS62" s="49">
        <f t="shared" si="159"/>
        <v>133.09770313091144</v>
      </c>
      <c r="DX62" s="72"/>
      <c r="DY62">
        <f t="shared" si="111"/>
        <v>7.1785846271233758E-3</v>
      </c>
      <c r="DZ62">
        <f t="shared" si="112"/>
        <v>2.1241705609128578</v>
      </c>
      <c r="EB62">
        <v>818.40607280249333</v>
      </c>
      <c r="EC62">
        <v>56</v>
      </c>
      <c r="ED62" s="22">
        <f t="shared" si="160"/>
        <v>1.05</v>
      </c>
      <c r="EE62" s="49">
        <f t="shared" si="161"/>
        <v>171.02750176481024</v>
      </c>
      <c r="EJ62" s="72"/>
      <c r="EK62">
        <f t="shared" si="114"/>
        <v>2.1189299069938092E-2</v>
      </c>
      <c r="EL62">
        <f t="shared" si="115"/>
        <v>2.2330659519380167</v>
      </c>
      <c r="EN62">
        <v>818.2276578067989</v>
      </c>
      <c r="EO62">
        <v>56</v>
      </c>
      <c r="EP62" s="22">
        <f t="shared" si="162"/>
        <v>1.0333333333333334</v>
      </c>
      <c r="EQ62" s="49">
        <f t="shared" si="163"/>
        <v>168.19222967752353</v>
      </c>
      <c r="EV62" s="72"/>
      <c r="EW62">
        <f t="shared" si="117"/>
        <v>1.4240439114610285E-2</v>
      </c>
      <c r="EX62">
        <f t="shared" si="118"/>
        <v>2.2258059279296414</v>
      </c>
      <c r="EZ62" s="49">
        <v>727.84785498069584</v>
      </c>
      <c r="FA62">
        <v>56</v>
      </c>
      <c r="FB62" s="22">
        <f t="shared" si="164"/>
        <v>1.05</v>
      </c>
      <c r="FC62" s="49">
        <f t="shared" si="165"/>
        <v>134.55556574713268</v>
      </c>
      <c r="FH62" s="72"/>
      <c r="FI62">
        <f t="shared" si="166"/>
        <v>2.1189299069938092E-2</v>
      </c>
      <c r="FJ62">
        <f t="shared" si="167"/>
        <v>2.1289016665982854</v>
      </c>
      <c r="HO62"/>
      <c r="HP62"/>
      <c r="HQ62"/>
    </row>
    <row r="63" spans="12:225" x14ac:dyDescent="0.25">
      <c r="L63" s="49">
        <v>262.02337681970289</v>
      </c>
      <c r="M63" s="49">
        <v>57</v>
      </c>
      <c r="N63" s="22">
        <f t="shared" si="168"/>
        <v>1.05</v>
      </c>
      <c r="O63" s="49">
        <f t="shared" si="127"/>
        <v>283.01158350388636</v>
      </c>
      <c r="U63">
        <f t="shared" si="169"/>
        <v>2.1189299069938092E-2</v>
      </c>
      <c r="V63">
        <f t="shared" si="99"/>
        <v>2.4518042113153387</v>
      </c>
      <c r="W63" s="61"/>
      <c r="X63" s="49">
        <v>328.50608822364313</v>
      </c>
      <c r="Y63" s="49">
        <v>57</v>
      </c>
      <c r="Z63" s="22">
        <f t="shared" si="128"/>
        <v>1.0666666666666667</v>
      </c>
      <c r="AA63" s="49">
        <f t="shared" si="129"/>
        <v>315.35770875848038</v>
      </c>
      <c r="AF63" s="72"/>
      <c r="AG63">
        <f t="shared" si="130"/>
        <v>2.8028723600243534E-2</v>
      </c>
      <c r="AH63">
        <f t="shared" si="131"/>
        <v>2.4988034515663817</v>
      </c>
      <c r="AI63" s="61"/>
      <c r="AJ63" s="49">
        <v>278.00719415151832</v>
      </c>
      <c r="AK63" s="49">
        <v>57</v>
      </c>
      <c r="AL63" s="22">
        <f t="shared" si="132"/>
        <v>1.2333333333333334</v>
      </c>
      <c r="AM63" s="49">
        <f t="shared" si="133"/>
        <v>306.21134727718095</v>
      </c>
      <c r="AR63" s="72"/>
      <c r="AS63">
        <f t="shared" si="134"/>
        <v>9.1080469347332577E-2</v>
      </c>
      <c r="AT63">
        <f t="shared" si="135"/>
        <v>2.4860212803157156</v>
      </c>
      <c r="AV63" s="49">
        <v>596.96272915484428</v>
      </c>
      <c r="AW63" s="49">
        <v>57</v>
      </c>
      <c r="AX63" s="22">
        <f t="shared" si="136"/>
        <v>1.0999999999999999</v>
      </c>
      <c r="AY63" s="49">
        <f t="shared" si="137"/>
        <v>106.77952317675582</v>
      </c>
      <c r="BD63" s="72"/>
      <c r="BE63">
        <f t="shared" si="138"/>
        <v>4.1392685158224987E-2</v>
      </c>
      <c r="BF63">
        <f t="shared" si="139"/>
        <v>2.0284879771871256</v>
      </c>
      <c r="BG63" s="61"/>
      <c r="BH63" s="49">
        <v>527.43838502710435</v>
      </c>
      <c r="BI63" s="49">
        <v>57</v>
      </c>
      <c r="BJ63" s="22">
        <f t="shared" si="140"/>
        <v>1.0999999999999999</v>
      </c>
      <c r="BK63" s="49">
        <f t="shared" si="141"/>
        <v>107.70377321430527</v>
      </c>
      <c r="BP63" s="72"/>
      <c r="BQ63">
        <f t="shared" si="142"/>
        <v>4.1392685158224987E-2</v>
      </c>
      <c r="BR63">
        <f t="shared" si="143"/>
        <v>2.0322309183160616</v>
      </c>
      <c r="BT63" s="49">
        <v>729.87841453217402</v>
      </c>
      <c r="BU63" s="49">
        <v>57</v>
      </c>
      <c r="BV63" s="22">
        <f t="shared" si="144"/>
        <v>1.1666666666666665</v>
      </c>
      <c r="BW63" s="49">
        <f t="shared" si="145"/>
        <v>126.91640326629656</v>
      </c>
      <c r="CB63" s="72"/>
      <c r="CC63">
        <f t="shared" si="105"/>
        <v>6.6946789630613138E-2</v>
      </c>
      <c r="CD63">
        <f t="shared" si="170"/>
        <v>2.1035177559612008</v>
      </c>
      <c r="CF63" s="49">
        <v>702.19388348233281</v>
      </c>
      <c r="CG63" s="49">
        <v>57</v>
      </c>
      <c r="CH63" s="22">
        <f t="shared" si="146"/>
        <v>1.05</v>
      </c>
      <c r="CI63" s="49">
        <f t="shared" si="147"/>
        <v>154.76385006491091</v>
      </c>
      <c r="CN63" s="72"/>
      <c r="CO63">
        <f t="shared" si="148"/>
        <v>2.1189299069938092E-2</v>
      </c>
      <c r="CP63">
        <f t="shared" si="149"/>
        <v>2.1896695251403657</v>
      </c>
      <c r="CR63" s="49">
        <v>934.71399369004848</v>
      </c>
      <c r="CS63" s="49">
        <v>57</v>
      </c>
      <c r="CT63" s="22">
        <f t="shared" si="150"/>
        <v>1.05</v>
      </c>
      <c r="CU63" s="49">
        <f t="shared" si="151"/>
        <v>169.5325667866525</v>
      </c>
      <c r="CV63" s="72"/>
      <c r="CW63" s="52"/>
      <c r="CX63" s="88"/>
      <c r="CY63" s="72"/>
      <c r="CZ63" s="72"/>
      <c r="DA63">
        <f t="shared" si="152"/>
        <v>2.1189299069938092E-2</v>
      </c>
      <c r="DB63">
        <f t="shared" si="153"/>
        <v>2.2292531374486972</v>
      </c>
      <c r="DD63" s="49">
        <v>964.79855410339417</v>
      </c>
      <c r="DE63" s="49">
        <v>57</v>
      </c>
      <c r="DF63" s="22">
        <f t="shared" si="154"/>
        <v>1.05</v>
      </c>
      <c r="DG63" s="49">
        <f t="shared" si="155"/>
        <v>174.07919386951772</v>
      </c>
      <c r="DL63" s="72"/>
      <c r="DM63">
        <f t="shared" si="156"/>
        <v>2.1189299069938092E-2</v>
      </c>
      <c r="DN63">
        <f t="shared" si="157"/>
        <v>2.2407468668805008</v>
      </c>
      <c r="DP63" s="49">
        <v>619.58857316771105</v>
      </c>
      <c r="DQ63">
        <v>57</v>
      </c>
      <c r="DR63" s="22">
        <f t="shared" si="158"/>
        <v>1.0333333333333332</v>
      </c>
      <c r="DS63" s="49">
        <f t="shared" si="159"/>
        <v>135.15735806792492</v>
      </c>
      <c r="DX63" s="72"/>
      <c r="DY63">
        <f t="shared" si="111"/>
        <v>1.4240439114610193E-2</v>
      </c>
      <c r="DZ63">
        <f t="shared" si="112"/>
        <v>2.1308396939956107</v>
      </c>
      <c r="EB63">
        <v>835.88710362105724</v>
      </c>
      <c r="EC63">
        <v>57</v>
      </c>
      <c r="ED63" s="22">
        <f t="shared" si="160"/>
        <v>1.0666666666666667</v>
      </c>
      <c r="EE63" s="49">
        <f t="shared" si="161"/>
        <v>173.20070516348054</v>
      </c>
      <c r="EJ63" s="72"/>
      <c r="EK63">
        <f t="shared" si="114"/>
        <v>2.8028723600243534E-2</v>
      </c>
      <c r="EL63">
        <f t="shared" si="115"/>
        <v>2.2385496558567608</v>
      </c>
      <c r="EN63">
        <v>836.21199465207383</v>
      </c>
      <c r="EO63">
        <v>57</v>
      </c>
      <c r="EP63" s="22">
        <f t="shared" si="162"/>
        <v>1.05</v>
      </c>
      <c r="EQ63" s="49">
        <f t="shared" si="163"/>
        <v>170.43332438957552</v>
      </c>
      <c r="EV63" s="72"/>
      <c r="EW63">
        <f t="shared" si="117"/>
        <v>2.1189299069938092E-2</v>
      </c>
      <c r="EX63">
        <f t="shared" si="118"/>
        <v>2.2315545152165863</v>
      </c>
      <c r="EZ63" s="49">
        <v>746.38595913910387</v>
      </c>
      <c r="FA63">
        <v>57</v>
      </c>
      <c r="FB63" s="22">
        <f t="shared" si="164"/>
        <v>1.0666666666666667</v>
      </c>
      <c r="FC63" s="49">
        <f t="shared" si="165"/>
        <v>136.30790007507363</v>
      </c>
      <c r="FH63" s="72"/>
      <c r="FI63">
        <f t="shared" si="166"/>
        <v>2.8028723600243534E-2</v>
      </c>
      <c r="FJ63">
        <f t="shared" si="167"/>
        <v>2.1345210272182698</v>
      </c>
      <c r="HO63"/>
      <c r="HP63"/>
      <c r="HQ63"/>
    </row>
    <row r="64" spans="12:225" x14ac:dyDescent="0.25">
      <c r="L64" s="49">
        <v>269.04646438858845</v>
      </c>
      <c r="M64" s="49">
        <v>58</v>
      </c>
      <c r="N64" s="22">
        <f t="shared" si="168"/>
        <v>1.0666666666666667</v>
      </c>
      <c r="O64" s="49">
        <f t="shared" si="127"/>
        <v>283.5933983965121</v>
      </c>
      <c r="U64">
        <f t="shared" si="169"/>
        <v>2.8028723600243534E-2</v>
      </c>
      <c r="V64">
        <f t="shared" si="99"/>
        <v>2.4526961169435526</v>
      </c>
      <c r="W64" s="61"/>
      <c r="X64" s="49">
        <v>336.50334322261943</v>
      </c>
      <c r="Y64" s="49">
        <v>58</v>
      </c>
      <c r="Z64" s="22">
        <f t="shared" si="128"/>
        <v>1.0833333333333333</v>
      </c>
      <c r="AA64" s="49">
        <f t="shared" si="129"/>
        <v>316.1057449570564</v>
      </c>
      <c r="AF64" s="72"/>
      <c r="AG64">
        <f t="shared" si="130"/>
        <v>3.476210625921191E-2</v>
      </c>
      <c r="AH64">
        <f t="shared" si="131"/>
        <v>2.4998323888496268</v>
      </c>
      <c r="AI64" s="61"/>
      <c r="AJ64" s="49">
        <v>285.50700516799935</v>
      </c>
      <c r="AK64" s="49">
        <v>58</v>
      </c>
      <c r="AL64" s="22">
        <f t="shared" si="132"/>
        <v>1.25</v>
      </c>
      <c r="AM64" s="49">
        <f t="shared" si="133"/>
        <v>306.82892064810329</v>
      </c>
      <c r="AR64" s="72"/>
      <c r="AS64">
        <f t="shared" si="134"/>
        <v>9.691001300805642E-2</v>
      </c>
      <c r="AT64">
        <f t="shared" si="135"/>
        <v>2.4868962923236535</v>
      </c>
      <c r="AV64" s="49">
        <v>608.95361071267166</v>
      </c>
      <c r="AW64" s="49">
        <v>58</v>
      </c>
      <c r="AX64" s="22">
        <f t="shared" si="136"/>
        <v>1.1166666666666667</v>
      </c>
      <c r="AY64" s="49">
        <f t="shared" si="137"/>
        <v>107.92587896622308</v>
      </c>
      <c r="BD64" s="72"/>
      <c r="BE64">
        <f t="shared" si="138"/>
        <v>4.7923552317182816E-2</v>
      </c>
      <c r="BF64">
        <f t="shared" si="139"/>
        <v>2.0331255943088569</v>
      </c>
      <c r="BG64" s="61"/>
      <c r="BH64" s="49">
        <v>538.92903057823855</v>
      </c>
      <c r="BI64" s="49">
        <v>58</v>
      </c>
      <c r="BJ64" s="22">
        <f t="shared" si="140"/>
        <v>1.1166666666666667</v>
      </c>
      <c r="BK64" s="49">
        <f t="shared" si="141"/>
        <v>108.82012855785275</v>
      </c>
      <c r="BP64" s="72"/>
      <c r="BQ64">
        <f t="shared" si="142"/>
        <v>4.7923552317182816E-2</v>
      </c>
      <c r="BR64">
        <f t="shared" si="143"/>
        <v>2.0367092346367217</v>
      </c>
      <c r="BT64" s="49">
        <v>743.35590399215903</v>
      </c>
      <c r="BU64" s="49">
        <v>58</v>
      </c>
      <c r="BV64" s="22">
        <f t="shared" si="144"/>
        <v>1.1833333333333333</v>
      </c>
      <c r="BW64" s="49">
        <f t="shared" si="145"/>
        <v>128.19838647375255</v>
      </c>
      <c r="CB64" s="72"/>
      <c r="CC64">
        <f t="shared" si="105"/>
        <v>7.3107098335431664E-2</v>
      </c>
      <c r="CD64">
        <f t="shared" si="170"/>
        <v>2.1078825591145027</v>
      </c>
      <c r="CF64" s="49">
        <v>718.2012252843906</v>
      </c>
      <c r="CG64" s="49">
        <v>58</v>
      </c>
      <c r="CH64" s="22">
        <f t="shared" si="146"/>
        <v>1.0666666666666667</v>
      </c>
      <c r="CI64" s="49">
        <f t="shared" si="147"/>
        <v>156.28981210514522</v>
      </c>
      <c r="CN64" s="72"/>
      <c r="CO64">
        <f t="shared" si="148"/>
        <v>2.8028723600243534E-2</v>
      </c>
      <c r="CP64">
        <f t="shared" si="149"/>
        <v>2.1939306690574236</v>
      </c>
      <c r="CR64" s="49">
        <v>955.19906302299103</v>
      </c>
      <c r="CS64" s="49">
        <v>58</v>
      </c>
      <c r="CT64" s="22">
        <f t="shared" si="150"/>
        <v>1.0666666666666667</v>
      </c>
      <c r="CU64" s="49">
        <f t="shared" si="151"/>
        <v>171.32009465165621</v>
      </c>
      <c r="CV64" s="72"/>
      <c r="CW64" s="52"/>
      <c r="CX64" s="88"/>
      <c r="CY64" s="72"/>
      <c r="CZ64" s="72"/>
      <c r="DA64">
        <f t="shared" si="152"/>
        <v>2.8028723600243534E-2</v>
      </c>
      <c r="DB64">
        <f t="shared" si="153"/>
        <v>2.2338083056654647</v>
      </c>
      <c r="DD64" s="49">
        <v>987.29175019342688</v>
      </c>
      <c r="DE64" s="49">
        <v>58</v>
      </c>
      <c r="DF64" s="22">
        <f t="shared" si="154"/>
        <v>1.0666666666666667</v>
      </c>
      <c r="DG64" s="49">
        <f t="shared" si="155"/>
        <v>176.08197154648619</v>
      </c>
      <c r="DL64" s="72"/>
      <c r="DM64">
        <f t="shared" si="156"/>
        <v>2.8028723600243534E-2</v>
      </c>
      <c r="DN64">
        <f t="shared" si="157"/>
        <v>2.2457148922609109</v>
      </c>
      <c r="DP64" s="49">
        <v>635.1175088123457</v>
      </c>
      <c r="DQ64">
        <v>58</v>
      </c>
      <c r="DR64" s="22">
        <f t="shared" si="158"/>
        <v>1.05</v>
      </c>
      <c r="DS64" s="49">
        <f t="shared" si="159"/>
        <v>137.09508400311765</v>
      </c>
      <c r="DX64" s="72"/>
      <c r="DY64">
        <f t="shared" si="111"/>
        <v>2.1189299069938092E-2</v>
      </c>
      <c r="DZ64">
        <f t="shared" si="112"/>
        <v>2.1370218820061635</v>
      </c>
      <c r="EB64">
        <v>857.93298106553755</v>
      </c>
      <c r="EC64">
        <v>58</v>
      </c>
      <c r="ED64" s="22">
        <f t="shared" si="160"/>
        <v>1.0833333333333333</v>
      </c>
      <c r="EE64" s="49">
        <f t="shared" si="161"/>
        <v>175.94140027959091</v>
      </c>
      <c r="EJ64" s="72"/>
      <c r="EK64">
        <f t="shared" si="114"/>
        <v>3.476210625921191E-2</v>
      </c>
      <c r="EL64">
        <f t="shared" si="115"/>
        <v>2.2453680441044659</v>
      </c>
      <c r="EN64">
        <v>857.71440468258436</v>
      </c>
      <c r="EO64">
        <v>58</v>
      </c>
      <c r="EP64" s="22">
        <f t="shared" si="162"/>
        <v>1.0666666666666667</v>
      </c>
      <c r="EQ64" s="49">
        <f t="shared" si="163"/>
        <v>173.11281920944771</v>
      </c>
      <c r="EV64" s="72"/>
      <c r="EW64">
        <f t="shared" si="117"/>
        <v>2.8028723600243534E-2</v>
      </c>
      <c r="EX64">
        <f t="shared" si="118"/>
        <v>2.2383292290873373</v>
      </c>
      <c r="EZ64" s="49">
        <v>763.99509160726939</v>
      </c>
      <c r="FA64">
        <v>58</v>
      </c>
      <c r="FB64" s="22">
        <f t="shared" si="164"/>
        <v>1.0833333333333333</v>
      </c>
      <c r="FC64" s="49">
        <f t="shared" si="165"/>
        <v>137.97242235014298</v>
      </c>
      <c r="FH64" s="72"/>
      <c r="FI64">
        <f t="shared" si="166"/>
        <v>3.476210625921191E-2</v>
      </c>
      <c r="FJ64">
        <f t="shared" si="167"/>
        <v>2.1397922891691463</v>
      </c>
      <c r="HO64"/>
      <c r="HP64"/>
      <c r="HQ64"/>
    </row>
    <row r="65" spans="12:225" x14ac:dyDescent="0.25">
      <c r="L65" s="49">
        <v>277.04512267859906</v>
      </c>
      <c r="M65" s="49">
        <v>59</v>
      </c>
      <c r="N65" s="22">
        <f t="shared" si="168"/>
        <v>1.0833333333333333</v>
      </c>
      <c r="O65" s="49">
        <f t="shared" si="127"/>
        <v>284.25603266790722</v>
      </c>
      <c r="U65">
        <f t="shared" si="169"/>
        <v>3.476210625921191E-2</v>
      </c>
      <c r="V65">
        <f t="shared" si="99"/>
        <v>2.4537096903398319</v>
      </c>
      <c r="W65" s="61"/>
      <c r="X65" s="49">
        <v>345.50578866351862</v>
      </c>
      <c r="Y65" s="49">
        <v>59</v>
      </c>
      <c r="Z65" s="22">
        <f t="shared" si="128"/>
        <v>1.0999999999999999</v>
      </c>
      <c r="AA65" s="49">
        <f t="shared" si="129"/>
        <v>316.94780327161061</v>
      </c>
      <c r="AF65" s="72"/>
      <c r="AG65">
        <f t="shared" si="130"/>
        <v>4.1392685158224987E-2</v>
      </c>
      <c r="AH65">
        <f t="shared" si="131"/>
        <v>2.5009877460738443</v>
      </c>
      <c r="AI65" s="61"/>
      <c r="AJ65" s="49">
        <v>291.50385932265118</v>
      </c>
      <c r="AK65" s="49">
        <v>59</v>
      </c>
      <c r="AL65" s="22">
        <f t="shared" si="132"/>
        <v>1.2666666666666666</v>
      </c>
      <c r="AM65" s="49">
        <f t="shared" si="133"/>
        <v>307.32273274911216</v>
      </c>
      <c r="AR65" s="72"/>
      <c r="AS65">
        <f t="shared" si="134"/>
        <v>0.10266234189714769</v>
      </c>
      <c r="AT65">
        <f t="shared" si="135"/>
        <v>2.4875946863297442</v>
      </c>
      <c r="AV65" s="49">
        <v>620.96396835887344</v>
      </c>
      <c r="AW65" s="49">
        <v>59</v>
      </c>
      <c r="AX65" s="22">
        <f t="shared" si="136"/>
        <v>1.1333333333333333</v>
      </c>
      <c r="AY65" s="49">
        <f t="shared" si="137"/>
        <v>109.07409671442592</v>
      </c>
      <c r="BD65" s="72"/>
      <c r="BE65">
        <f t="shared" si="138"/>
        <v>5.4357662322592676E-2</v>
      </c>
      <c r="BF65">
        <f t="shared" si="139"/>
        <v>2.0377216251100174</v>
      </c>
      <c r="BG65" s="61"/>
      <c r="BH65" s="49">
        <v>548.94102597637936</v>
      </c>
      <c r="BI65" s="49">
        <v>59</v>
      </c>
      <c r="BJ65" s="22">
        <f t="shared" si="140"/>
        <v>1.1333333333333333</v>
      </c>
      <c r="BK65" s="49">
        <f t="shared" si="141"/>
        <v>109.79282800389771</v>
      </c>
      <c r="BP65" s="72"/>
      <c r="BQ65">
        <f t="shared" si="142"/>
        <v>5.4357662322592676E-2</v>
      </c>
      <c r="BR65">
        <f t="shared" si="143"/>
        <v>2.0405739716253488</v>
      </c>
      <c r="BT65" s="49">
        <v>757.38035358728439</v>
      </c>
      <c r="BU65" s="49">
        <v>59</v>
      </c>
      <c r="BV65" s="22">
        <f t="shared" si="144"/>
        <v>1.2</v>
      </c>
      <c r="BW65" s="49">
        <f t="shared" si="145"/>
        <v>129.53239670823609</v>
      </c>
      <c r="CB65" s="72"/>
      <c r="CC65">
        <f t="shared" si="105"/>
        <v>7.9181246047624818E-2</v>
      </c>
      <c r="CD65">
        <f t="shared" si="170"/>
        <v>2.1123784012513944</v>
      </c>
      <c r="CF65" s="49">
        <v>734.68530678107345</v>
      </c>
      <c r="CG65" s="49">
        <v>59</v>
      </c>
      <c r="CH65" s="22">
        <f t="shared" si="146"/>
        <v>1.0833333333333333</v>
      </c>
      <c r="CI65" s="49">
        <f t="shared" si="147"/>
        <v>157.86122120873748</v>
      </c>
      <c r="CN65" s="72"/>
      <c r="CO65">
        <f t="shared" si="148"/>
        <v>3.476210625921191E-2</v>
      </c>
      <c r="CP65">
        <f t="shared" si="149"/>
        <v>2.1982754581688555</v>
      </c>
      <c r="CR65" s="49">
        <v>978.19438252322834</v>
      </c>
      <c r="CS65" s="49">
        <v>59</v>
      </c>
      <c r="CT65" s="22">
        <f t="shared" si="150"/>
        <v>1.0833333333333333</v>
      </c>
      <c r="CU65" s="49">
        <f t="shared" si="151"/>
        <v>173.32666703387588</v>
      </c>
      <c r="CV65" s="72"/>
      <c r="CW65" s="52"/>
      <c r="CX65" s="88"/>
      <c r="CY65" s="72"/>
      <c r="CZ65" s="72"/>
      <c r="DA65">
        <f t="shared" si="152"/>
        <v>3.476210625921191E-2</v>
      </c>
      <c r="DB65">
        <f t="shared" si="153"/>
        <v>2.23886538588008</v>
      </c>
      <c r="DD65" s="49">
        <v>1008.7399317960998</v>
      </c>
      <c r="DE65" s="49">
        <v>59</v>
      </c>
      <c r="DF65" s="22">
        <f t="shared" si="154"/>
        <v>1.0833333333333333</v>
      </c>
      <c r="DG65" s="49">
        <f t="shared" si="155"/>
        <v>177.99170190021007</v>
      </c>
      <c r="DL65" s="72"/>
      <c r="DM65">
        <f t="shared" si="156"/>
        <v>3.476210625921191E-2</v>
      </c>
      <c r="DN65">
        <f t="shared" si="157"/>
        <v>2.2503997556630848</v>
      </c>
      <c r="DP65" s="49">
        <v>652.12307120665503</v>
      </c>
      <c r="DQ65">
        <v>59</v>
      </c>
      <c r="DR65" s="22">
        <f t="shared" si="158"/>
        <v>1.0666666666666667</v>
      </c>
      <c r="DS65" s="49">
        <f t="shared" si="159"/>
        <v>139.21706583420192</v>
      </c>
      <c r="DX65" s="72"/>
      <c r="DY65">
        <f t="shared" si="111"/>
        <v>2.8028723600243534E-2</v>
      </c>
      <c r="DZ65">
        <f t="shared" si="112"/>
        <v>2.143692476246752</v>
      </c>
      <c r="EB65">
        <v>877.86673248278407</v>
      </c>
      <c r="EC65">
        <v>59</v>
      </c>
      <c r="ED65" s="22">
        <f t="shared" si="160"/>
        <v>1.0999999999999999</v>
      </c>
      <c r="EE65" s="49">
        <f t="shared" si="161"/>
        <v>178.41952052191698</v>
      </c>
      <c r="EJ65" s="72"/>
      <c r="EK65">
        <f t="shared" si="114"/>
        <v>4.1392685158224987E-2</v>
      </c>
      <c r="EL65">
        <f t="shared" si="115"/>
        <v>2.2514423679278504</v>
      </c>
      <c r="EN65">
        <v>875.71984675465706</v>
      </c>
      <c r="EO65">
        <v>59</v>
      </c>
      <c r="EP65" s="22">
        <f t="shared" si="162"/>
        <v>1.0833333333333333</v>
      </c>
      <c r="EQ65" s="49">
        <f t="shared" si="163"/>
        <v>175.35654392184836</v>
      </c>
      <c r="EV65" s="72"/>
      <c r="EW65">
        <f t="shared" si="117"/>
        <v>3.476210625921191E-2</v>
      </c>
      <c r="EX65">
        <f t="shared" si="118"/>
        <v>2.2439219774380499</v>
      </c>
      <c r="EZ65" s="49">
        <v>778.55908574751084</v>
      </c>
      <c r="FA65">
        <v>59</v>
      </c>
      <c r="FB65" s="22">
        <f t="shared" si="164"/>
        <v>1.0999999999999999</v>
      </c>
      <c r="FC65" s="49">
        <f t="shared" si="165"/>
        <v>139.34909963417371</v>
      </c>
      <c r="FH65" s="72"/>
      <c r="FI65">
        <f t="shared" si="166"/>
        <v>4.1392685158224987E-2</v>
      </c>
      <c r="FJ65">
        <f t="shared" si="167"/>
        <v>2.1441041669842114</v>
      </c>
      <c r="HO65"/>
      <c r="HP65"/>
      <c r="HQ65"/>
    </row>
    <row r="66" spans="12:225" x14ac:dyDescent="0.25">
      <c r="L66" s="49">
        <v>284.02156608257764</v>
      </c>
      <c r="M66" s="49">
        <v>60</v>
      </c>
      <c r="N66" s="22">
        <f t="shared" si="168"/>
        <v>1.1000000000000001</v>
      </c>
      <c r="O66" s="49">
        <f t="shared" si="127"/>
        <v>284.8339834096833</v>
      </c>
      <c r="U66">
        <f t="shared" si="169"/>
        <v>4.1392685158225077E-2</v>
      </c>
      <c r="V66">
        <f t="shared" si="99"/>
        <v>2.4545918035281384</v>
      </c>
      <c r="W66" s="61"/>
      <c r="X66" s="49">
        <v>354.01271163617838</v>
      </c>
      <c r="Y66" s="49">
        <v>60</v>
      </c>
      <c r="Z66" s="22">
        <f t="shared" si="128"/>
        <v>1.1166666666666667</v>
      </c>
      <c r="AA66" s="49">
        <f t="shared" si="129"/>
        <v>317.74351208955653</v>
      </c>
      <c r="AF66" s="72"/>
      <c r="AG66">
        <f t="shared" si="130"/>
        <v>4.7923552317182816E-2</v>
      </c>
      <c r="AH66">
        <f t="shared" si="131"/>
        <v>2.5020766915864834</v>
      </c>
      <c r="AI66" s="61"/>
      <c r="AJ66" s="49">
        <v>298.50376882042877</v>
      </c>
      <c r="AK66" s="49">
        <v>60</v>
      </c>
      <c r="AL66" s="22">
        <f t="shared" si="132"/>
        <v>1.2833333333333332</v>
      </c>
      <c r="AM66" s="49">
        <f t="shared" si="133"/>
        <v>307.89914163397526</v>
      </c>
      <c r="AR66" s="72"/>
      <c r="AS66">
        <f t="shared" si="134"/>
        <v>0.10833947478883819</v>
      </c>
      <c r="AT66">
        <f t="shared" si="135"/>
        <v>2.4884084781719618</v>
      </c>
      <c r="AV66" s="49">
        <v>632.49426874873734</v>
      </c>
      <c r="AW66" s="49">
        <v>60</v>
      </c>
      <c r="AX66" s="22">
        <f t="shared" si="136"/>
        <v>1.1499999999999999</v>
      </c>
      <c r="AY66" s="49">
        <f t="shared" si="137"/>
        <v>110.17641988745305</v>
      </c>
      <c r="BD66" s="72"/>
      <c r="BE66">
        <f t="shared" si="138"/>
        <v>6.069784035361165E-2</v>
      </c>
      <c r="BF66">
        <f t="shared" si="139"/>
        <v>2.0420886561441738</v>
      </c>
      <c r="BG66" s="61"/>
      <c r="BH66" s="49">
        <v>560.95142392189359</v>
      </c>
      <c r="BI66" s="49">
        <v>60</v>
      </c>
      <c r="BJ66" s="22">
        <f t="shared" si="140"/>
        <v>1.1499999999999999</v>
      </c>
      <c r="BK66" s="49">
        <f t="shared" si="141"/>
        <v>110.95967906243402</v>
      </c>
      <c r="BP66" s="72"/>
      <c r="BQ66">
        <f t="shared" si="142"/>
        <v>6.069784035361165E-2</v>
      </c>
      <c r="BR66">
        <f t="shared" si="143"/>
        <v>2.0451651919223344</v>
      </c>
      <c r="BT66" s="49">
        <v>772.37296690135395</v>
      </c>
      <c r="BU66" s="49">
        <v>60</v>
      </c>
      <c r="BV66" s="22">
        <f t="shared" si="144"/>
        <v>1.2166666666666668</v>
      </c>
      <c r="BW66" s="49">
        <f t="shared" si="145"/>
        <v>130.95849899246224</v>
      </c>
      <c r="CB66" s="72"/>
      <c r="CC66">
        <f t="shared" si="105"/>
        <v>8.5171609736812315E-2</v>
      </c>
      <c r="CD66">
        <f t="shared" si="170"/>
        <v>2.1171336886776575</v>
      </c>
      <c r="CF66" s="49">
        <v>751.18123645362709</v>
      </c>
      <c r="CG66" s="49">
        <v>60</v>
      </c>
      <c r="CH66" s="22">
        <f t="shared" si="146"/>
        <v>1.1000000000000001</v>
      </c>
      <c r="CI66" s="49">
        <f t="shared" si="147"/>
        <v>159.43375978572067</v>
      </c>
      <c r="CN66" s="72"/>
      <c r="CO66">
        <f t="shared" si="148"/>
        <v>4.1392685158225077E-2</v>
      </c>
      <c r="CP66">
        <f t="shared" si="149"/>
        <v>2.2025802878019207</v>
      </c>
      <c r="CR66" s="49">
        <v>998.24245551869808</v>
      </c>
      <c r="CS66" s="49">
        <v>60</v>
      </c>
      <c r="CT66" s="22">
        <f t="shared" si="150"/>
        <v>1.1000000000000001</v>
      </c>
      <c r="CU66" s="49">
        <f t="shared" si="151"/>
        <v>175.0760625832188</v>
      </c>
      <c r="CV66" s="72"/>
      <c r="CW66" s="52"/>
      <c r="CX66" s="88"/>
      <c r="CY66" s="72"/>
      <c r="CZ66" s="72"/>
      <c r="DA66">
        <f t="shared" si="152"/>
        <v>4.1392685158225077E-2</v>
      </c>
      <c r="DB66">
        <f t="shared" si="153"/>
        <v>2.2432267708768223</v>
      </c>
      <c r="DD66" s="49">
        <v>1030.7794380952698</v>
      </c>
      <c r="DE66" s="49">
        <v>60</v>
      </c>
      <c r="DF66" s="22">
        <f t="shared" si="154"/>
        <v>1.1000000000000001</v>
      </c>
      <c r="DG66" s="49">
        <f t="shared" si="155"/>
        <v>179.95408337106485</v>
      </c>
      <c r="DL66" s="52"/>
      <c r="DM66">
        <f t="shared" si="156"/>
        <v>4.1392685158225077E-2</v>
      </c>
      <c r="DN66">
        <f t="shared" si="157"/>
        <v>2.2551617057563695</v>
      </c>
      <c r="DP66" s="49">
        <v>670.60588276572696</v>
      </c>
      <c r="DQ66">
        <v>60</v>
      </c>
      <c r="DR66" s="22">
        <f t="shared" si="158"/>
        <v>1.0833333333333333</v>
      </c>
      <c r="DS66" s="49">
        <f t="shared" si="159"/>
        <v>141.52338122714826</v>
      </c>
      <c r="DX66" s="72"/>
      <c r="DY66">
        <f t="shared" si="111"/>
        <v>3.476210625921191E-2</v>
      </c>
      <c r="DZ66">
        <f t="shared" si="112"/>
        <v>2.1508281960375526</v>
      </c>
      <c r="EB66">
        <v>897.91383216876659</v>
      </c>
      <c r="EC66">
        <v>60</v>
      </c>
      <c r="ED66" s="22">
        <f t="shared" si="160"/>
        <v>1.1166666666666667</v>
      </c>
      <c r="EE66" s="49">
        <f t="shared" si="161"/>
        <v>180.91173197233064</v>
      </c>
      <c r="EJ66" s="72"/>
      <c r="EK66">
        <f t="shared" si="114"/>
        <v>4.7923552317182816E-2</v>
      </c>
      <c r="EL66">
        <f t="shared" si="115"/>
        <v>2.2574667314017374</v>
      </c>
      <c r="EN66">
        <v>893.74562935994265</v>
      </c>
      <c r="EO66">
        <v>60</v>
      </c>
      <c r="EP66" s="22">
        <f t="shared" si="162"/>
        <v>1.1000000000000001</v>
      </c>
      <c r="EQ66" s="49">
        <f t="shared" si="163"/>
        <v>177.60280334330258</v>
      </c>
      <c r="EV66" s="72"/>
      <c r="EW66">
        <f t="shared" si="117"/>
        <v>4.1392685158225077E-2</v>
      </c>
      <c r="EX66">
        <f t="shared" si="118"/>
        <v>2.2494498165491059</v>
      </c>
      <c r="EZ66" s="49">
        <v>794.60493328445932</v>
      </c>
      <c r="FA66">
        <v>60</v>
      </c>
      <c r="FB66" s="22">
        <f t="shared" si="164"/>
        <v>1.1166666666666667</v>
      </c>
      <c r="FC66" s="49">
        <f t="shared" si="165"/>
        <v>140.86585071182631</v>
      </c>
      <c r="FH66" s="72"/>
      <c r="FI66">
        <f t="shared" si="166"/>
        <v>4.7923552317182816E-2</v>
      </c>
      <c r="FJ66">
        <f t="shared" si="167"/>
        <v>2.1488057223858115</v>
      </c>
      <c r="HO66"/>
      <c r="HP66"/>
      <c r="HQ66"/>
    </row>
    <row r="67" spans="12:225" x14ac:dyDescent="0.25">
      <c r="L67" s="49">
        <v>291.54287849302716</v>
      </c>
      <c r="M67" s="49">
        <v>61</v>
      </c>
      <c r="N67" s="22">
        <f t="shared" si="168"/>
        <v>1.1166666666666667</v>
      </c>
      <c r="O67" s="49">
        <f t="shared" si="127"/>
        <v>285.45707283147516</v>
      </c>
      <c r="U67">
        <f t="shared" si="169"/>
        <v>4.7923552317182816E-2</v>
      </c>
      <c r="V67">
        <f t="shared" si="99"/>
        <v>2.455540808084081</v>
      </c>
      <c r="W67" s="61"/>
      <c r="X67" s="49">
        <v>362.00552481971874</v>
      </c>
      <c r="Y67" s="49">
        <v>61</v>
      </c>
      <c r="Z67" s="22">
        <f t="shared" si="128"/>
        <v>1.1333333333333333</v>
      </c>
      <c r="AA67" s="49">
        <f t="shared" si="129"/>
        <v>318.49113281573187</v>
      </c>
      <c r="AF67" s="72"/>
      <c r="AG67">
        <f t="shared" si="130"/>
        <v>5.4357662322592676E-2</v>
      </c>
      <c r="AH67">
        <f t="shared" si="131"/>
        <v>2.5030973455479626</v>
      </c>
      <c r="AI67" s="61"/>
      <c r="AJ67" s="49">
        <v>305.00655730656024</v>
      </c>
      <c r="AK67" s="49">
        <v>61</v>
      </c>
      <c r="AL67" s="22">
        <f t="shared" si="132"/>
        <v>1.2999999999999998</v>
      </c>
      <c r="AM67" s="49">
        <f t="shared" si="133"/>
        <v>308.43461499416401</v>
      </c>
      <c r="AR67" s="72"/>
      <c r="AS67">
        <f t="shared" si="134"/>
        <v>0.11394335230683671</v>
      </c>
      <c r="AT67">
        <f t="shared" si="135"/>
        <v>2.489163112107057</v>
      </c>
      <c r="AV67" s="49">
        <v>643.44774457604558</v>
      </c>
      <c r="AW67" s="49">
        <v>61</v>
      </c>
      <c r="AX67" s="22">
        <f t="shared" si="136"/>
        <v>1.1666666666666665</v>
      </c>
      <c r="AY67" s="49">
        <f t="shared" si="137"/>
        <v>111.22359730880184</v>
      </c>
      <c r="BD67" s="72"/>
      <c r="BE67">
        <f t="shared" si="138"/>
        <v>6.6946789630613138E-2</v>
      </c>
      <c r="BF67">
        <f t="shared" si="139"/>
        <v>2.0461969373700621</v>
      </c>
      <c r="BG67" s="61"/>
      <c r="BH67" s="49">
        <v>572.98211141361128</v>
      </c>
      <c r="BI67" s="49">
        <v>61</v>
      </c>
      <c r="BJ67" s="22">
        <f t="shared" si="140"/>
        <v>1.1666666666666665</v>
      </c>
      <c r="BK67" s="49">
        <f t="shared" si="141"/>
        <v>112.12850131947451</v>
      </c>
      <c r="BP67" s="72"/>
      <c r="BQ67">
        <f t="shared" si="142"/>
        <v>6.6946789630613138E-2</v>
      </c>
      <c r="BR67">
        <f t="shared" si="143"/>
        <v>2.0497160175235933</v>
      </c>
      <c r="BT67" s="49">
        <v>788.38077728975611</v>
      </c>
      <c r="BU67" s="49">
        <v>61</v>
      </c>
      <c r="BV67" s="22">
        <f t="shared" si="144"/>
        <v>1.2333333333333334</v>
      </c>
      <c r="BW67" s="49">
        <f t="shared" si="145"/>
        <v>132.48116715458553</v>
      </c>
      <c r="CB67" s="72"/>
      <c r="CC67">
        <f t="shared" si="105"/>
        <v>9.1080469347332577E-2</v>
      </c>
      <c r="CD67">
        <f t="shared" si="170"/>
        <v>2.1221541455773023</v>
      </c>
      <c r="CF67" s="49">
        <v>766.67757238620197</v>
      </c>
      <c r="CG67" s="49">
        <v>61</v>
      </c>
      <c r="CH67" s="22">
        <f t="shared" si="146"/>
        <v>1.1166666666666667</v>
      </c>
      <c r="CI67" s="49">
        <f t="shared" si="147"/>
        <v>160.91100820636652</v>
      </c>
      <c r="CN67" s="72"/>
      <c r="CO67">
        <f t="shared" si="148"/>
        <v>4.7923552317182816E-2</v>
      </c>
      <c r="CP67">
        <f t="shared" si="149"/>
        <v>2.2065857559681739</v>
      </c>
      <c r="CR67" s="49">
        <v>1020.2372273152946</v>
      </c>
      <c r="CS67" s="49">
        <v>61</v>
      </c>
      <c r="CT67" s="22">
        <f t="shared" si="150"/>
        <v>1.1166666666666667</v>
      </c>
      <c r="CU67" s="49">
        <f t="shared" si="151"/>
        <v>176.99532713789563</v>
      </c>
      <c r="CV67" s="72"/>
      <c r="CW67" s="52"/>
      <c r="CX67" s="88"/>
      <c r="CZ67" s="52"/>
      <c r="DA67">
        <f t="shared" si="152"/>
        <v>4.7923552317182816E-2</v>
      </c>
      <c r="DB67">
        <f t="shared" si="153"/>
        <v>2.2479618006837527</v>
      </c>
      <c r="DD67" s="49">
        <v>1051.7515153304985</v>
      </c>
      <c r="DE67" s="49">
        <v>61</v>
      </c>
      <c r="DF67" s="22">
        <f t="shared" si="154"/>
        <v>1.1166666666666667</v>
      </c>
      <c r="DG67" s="49">
        <f t="shared" si="155"/>
        <v>181.82142174122146</v>
      </c>
      <c r="DL67" s="52"/>
      <c r="DM67">
        <f t="shared" si="156"/>
        <v>4.7923552317182816E-2</v>
      </c>
      <c r="DN67">
        <f t="shared" si="157"/>
        <v>2.259645049380643</v>
      </c>
      <c r="DP67" s="49">
        <v>686.65566334226071</v>
      </c>
      <c r="DQ67">
        <v>61</v>
      </c>
      <c r="DR67" s="22">
        <f t="shared" si="158"/>
        <v>1.0999999999999999</v>
      </c>
      <c r="DS67" s="49">
        <f t="shared" si="159"/>
        <v>143.52609904303716</v>
      </c>
      <c r="DX67" s="72"/>
      <c r="DY67">
        <f t="shared" si="111"/>
        <v>4.1392685158224987E-2</v>
      </c>
      <c r="DZ67">
        <f t="shared" si="112"/>
        <v>2.1569308811379773</v>
      </c>
      <c r="EB67">
        <v>914.89685210956975</v>
      </c>
      <c r="EC67">
        <v>61</v>
      </c>
      <c r="ED67" s="22">
        <f t="shared" si="160"/>
        <v>1.1333333333333333</v>
      </c>
      <c r="EE67" s="49">
        <f t="shared" si="161"/>
        <v>183.02302375129398</v>
      </c>
      <c r="EJ67" s="72"/>
      <c r="EK67">
        <f t="shared" si="114"/>
        <v>5.4357662322592676E-2</v>
      </c>
      <c r="EL67">
        <f t="shared" si="115"/>
        <v>2.2625057261194215</v>
      </c>
      <c r="EN67">
        <v>911.77149001271141</v>
      </c>
      <c r="EO67">
        <v>61</v>
      </c>
      <c r="EP67" s="22">
        <f t="shared" si="162"/>
        <v>1.1166666666666667</v>
      </c>
      <c r="EQ67" s="49">
        <f t="shared" si="163"/>
        <v>179.8490724905422</v>
      </c>
      <c r="EV67" s="72"/>
      <c r="EW67">
        <f t="shared" si="117"/>
        <v>4.7923552317182816E-2</v>
      </c>
      <c r="EX67">
        <f t="shared" si="118"/>
        <v>2.2549082024365532</v>
      </c>
      <c r="EZ67" s="49">
        <v>810.15214620464963</v>
      </c>
      <c r="FA67">
        <v>61</v>
      </c>
      <c r="FB67" s="22">
        <f t="shared" si="164"/>
        <v>1.1333333333333333</v>
      </c>
      <c r="FC67" s="49">
        <f t="shared" si="165"/>
        <v>142.33546781350282</v>
      </c>
      <c r="FH67" s="72"/>
      <c r="FI67">
        <f t="shared" si="166"/>
        <v>5.4357662322592676E-2</v>
      </c>
      <c r="FJ67">
        <f t="shared" si="167"/>
        <v>2.1533131330876238</v>
      </c>
      <c r="HO67"/>
      <c r="HP67"/>
      <c r="HQ67"/>
    </row>
    <row r="68" spans="12:225" x14ac:dyDescent="0.25">
      <c r="L68" s="49">
        <v>298.52679946698254</v>
      </c>
      <c r="M68" s="49">
        <v>62</v>
      </c>
      <c r="N68" s="22">
        <f t="shared" si="168"/>
        <v>1.1333333333333333</v>
      </c>
      <c r="O68" s="49">
        <f t="shared" si="127"/>
        <v>286.03564303891079</v>
      </c>
      <c r="U68">
        <f t="shared" si="169"/>
        <v>5.4357662322592676E-2</v>
      </c>
      <c r="V68">
        <f t="shared" si="99"/>
        <v>2.4564201541451918</v>
      </c>
      <c r="W68" s="61"/>
      <c r="X68" s="49">
        <v>368.01222805771005</v>
      </c>
      <c r="Y68" s="49">
        <v>62</v>
      </c>
      <c r="Z68" s="22">
        <f t="shared" si="128"/>
        <v>1.1499999999999999</v>
      </c>
      <c r="AA68" s="49">
        <f t="shared" si="129"/>
        <v>319.05297953147328</v>
      </c>
      <c r="AF68" s="72"/>
      <c r="AG68">
        <f t="shared" si="130"/>
        <v>6.069784035361165E-2</v>
      </c>
      <c r="AH68">
        <f t="shared" si="131"/>
        <v>2.5038628047115381</v>
      </c>
      <c r="AI68" s="61"/>
      <c r="AJ68" s="49">
        <v>312.50999984000509</v>
      </c>
      <c r="AK68" s="49">
        <v>62</v>
      </c>
      <c r="AL68" s="22">
        <f t="shared" si="132"/>
        <v>1.3166666666666664</v>
      </c>
      <c r="AM68" s="49">
        <f t="shared" si="133"/>
        <v>309.05248740304449</v>
      </c>
      <c r="AR68" s="72"/>
      <c r="AS68">
        <f t="shared" si="134"/>
        <v>0.11947584090679772</v>
      </c>
      <c r="AT68">
        <f t="shared" si="135"/>
        <v>2.4900322433527569</v>
      </c>
      <c r="AV68" s="11">
        <v>655.95769680673766</v>
      </c>
      <c r="AW68" s="11">
        <v>62</v>
      </c>
      <c r="AX68" s="22">
        <f t="shared" si="136"/>
        <v>1.1833333333333331</v>
      </c>
      <c r="AY68" s="11">
        <f t="shared" si="137"/>
        <v>112.41957744557928</v>
      </c>
      <c r="BD68" s="72"/>
      <c r="BE68" s="10">
        <f t="shared" si="138"/>
        <v>7.3107098335431581E-2</v>
      </c>
      <c r="BF68" s="10">
        <f t="shared" si="139"/>
        <v>2.050841948565902</v>
      </c>
      <c r="BG68" s="61"/>
      <c r="BH68" s="49">
        <v>585.10041873169087</v>
      </c>
      <c r="BI68" s="49">
        <v>62</v>
      </c>
      <c r="BJ68" s="22">
        <f t="shared" si="140"/>
        <v>1.1833333333333331</v>
      </c>
      <c r="BK68" s="49">
        <f t="shared" si="141"/>
        <v>113.30583614101144</v>
      </c>
      <c r="BP68" s="72"/>
      <c r="BQ68">
        <f t="shared" si="142"/>
        <v>7.3107098335431581E-2</v>
      </c>
      <c r="BR68">
        <f t="shared" si="143"/>
        <v>2.0542522800183818</v>
      </c>
      <c r="BT68" s="49">
        <v>802.54236648291658</v>
      </c>
      <c r="BU68" s="49">
        <v>62</v>
      </c>
      <c r="BV68" s="22">
        <f t="shared" si="144"/>
        <v>1.25</v>
      </c>
      <c r="BW68" s="49">
        <f t="shared" si="145"/>
        <v>133.82822215250815</v>
      </c>
      <c r="CB68" s="72"/>
      <c r="CC68">
        <f t="shared" si="105"/>
        <v>9.691001300805642E-2</v>
      </c>
      <c r="CD68">
        <f t="shared" si="170"/>
        <v>2.1265477085935447</v>
      </c>
      <c r="CF68" s="49">
        <v>782.70700137407744</v>
      </c>
      <c r="CG68" s="49">
        <v>62</v>
      </c>
      <c r="CH68" s="22">
        <f t="shared" si="146"/>
        <v>1.1333333333333333</v>
      </c>
      <c r="CI68" s="49">
        <f t="shared" si="147"/>
        <v>162.43907579338992</v>
      </c>
      <c r="CN68" s="72"/>
      <c r="CO68">
        <f t="shared" si="148"/>
        <v>5.4357662322592676E-2</v>
      </c>
      <c r="CP68">
        <f t="shared" si="149"/>
        <v>2.2106905098812057</v>
      </c>
      <c r="CR68" s="49">
        <v>1040.7325545018759</v>
      </c>
      <c r="CS68" s="49">
        <v>62</v>
      </c>
      <c r="CT68" s="22">
        <f t="shared" si="150"/>
        <v>1.1333333333333333</v>
      </c>
      <c r="CU68" s="49">
        <f t="shared" si="151"/>
        <v>178.78375010356589</v>
      </c>
      <c r="CZ68" s="52"/>
      <c r="DA68">
        <f t="shared" si="152"/>
        <v>5.4357662322592676E-2</v>
      </c>
      <c r="DB68">
        <f t="shared" si="153"/>
        <v>2.2523280426418668</v>
      </c>
      <c r="DD68" s="49">
        <v>1074.7569492680659</v>
      </c>
      <c r="DE68" s="49">
        <v>62</v>
      </c>
      <c r="DF68" s="22">
        <f t="shared" si="154"/>
        <v>1.1333333333333333</v>
      </c>
      <c r="DG68" s="49">
        <f t="shared" si="155"/>
        <v>183.86980870031391</v>
      </c>
      <c r="DL68" s="52"/>
      <c r="DM68">
        <f t="shared" si="156"/>
        <v>5.4357662322592676E-2</v>
      </c>
      <c r="DN68">
        <f t="shared" si="157"/>
        <v>2.2645104242283978</v>
      </c>
      <c r="DP68" s="49">
        <v>702.70637538021526</v>
      </c>
      <c r="DQ68">
        <v>62</v>
      </c>
      <c r="DR68" s="22">
        <f t="shared" si="158"/>
        <v>1.1166666666666665</v>
      </c>
      <c r="DS68" s="49">
        <f t="shared" si="159"/>
        <v>145.52893308820245</v>
      </c>
      <c r="DX68" s="72"/>
      <c r="DY68">
        <f t="shared" si="111"/>
        <v>4.7923552317182726E-2</v>
      </c>
      <c r="DZ68">
        <f t="shared" si="112"/>
        <v>2.1629493454276001</v>
      </c>
      <c r="EB68">
        <v>930.92548036886387</v>
      </c>
      <c r="EC68">
        <v>62</v>
      </c>
      <c r="ED68" s="22">
        <f t="shared" si="160"/>
        <v>1.1499999999999999</v>
      </c>
      <c r="EE68" s="49">
        <f t="shared" si="161"/>
        <v>185.01566765030987</v>
      </c>
      <c r="EJ68" s="72"/>
      <c r="EK68">
        <f t="shared" si="114"/>
        <v>6.069784035361165E-2</v>
      </c>
      <c r="EL68">
        <f t="shared" si="115"/>
        <v>2.2672085072460355</v>
      </c>
      <c r="EN68">
        <v>931.3169439025578</v>
      </c>
      <c r="EO68">
        <v>62</v>
      </c>
      <c r="EP68" s="22">
        <f t="shared" si="162"/>
        <v>1.1333333333333333</v>
      </c>
      <c r="EQ68" s="49">
        <f t="shared" si="163"/>
        <v>182.28470376980729</v>
      </c>
      <c r="EV68" s="72"/>
      <c r="EW68">
        <f t="shared" si="117"/>
        <v>5.4357662322592676E-2</v>
      </c>
      <c r="EX68">
        <f t="shared" si="118"/>
        <v>2.2607502268168966</v>
      </c>
      <c r="EZ68" s="49">
        <v>825.6399033477004</v>
      </c>
      <c r="FA68">
        <v>62</v>
      </c>
      <c r="FB68" s="22">
        <f t="shared" si="164"/>
        <v>1.1499999999999999</v>
      </c>
      <c r="FC68" s="49">
        <f t="shared" si="165"/>
        <v>143.79946479359697</v>
      </c>
      <c r="FH68" s="72"/>
      <c r="FI68">
        <f t="shared" si="166"/>
        <v>6.069784035361165E-2</v>
      </c>
      <c r="FJ68">
        <f t="shared" si="167"/>
        <v>2.1577572696517313</v>
      </c>
      <c r="HO68"/>
      <c r="HP68"/>
      <c r="HQ68"/>
    </row>
    <row r="69" spans="12:225" x14ac:dyDescent="0.25">
      <c r="L69" s="49">
        <v>304.00657887618155</v>
      </c>
      <c r="M69" s="49">
        <v>63</v>
      </c>
      <c r="N69" s="22">
        <f t="shared" si="168"/>
        <v>1.1500000000000001</v>
      </c>
      <c r="O69" s="49">
        <f t="shared" si="127"/>
        <v>286.48960537916417</v>
      </c>
      <c r="U69">
        <f t="shared" si="169"/>
        <v>6.0697840353611733E-2</v>
      </c>
      <c r="V69">
        <f t="shared" si="99"/>
        <v>2.4571088692061469</v>
      </c>
      <c r="W69" s="61"/>
      <c r="X69" s="49">
        <v>377.00828903354369</v>
      </c>
      <c r="Y69" s="49">
        <v>63</v>
      </c>
      <c r="Z69" s="22">
        <f t="shared" si="128"/>
        <v>1.1666666666666667</v>
      </c>
      <c r="AA69" s="49">
        <f t="shared" si="129"/>
        <v>319.89444066474738</v>
      </c>
      <c r="AF69" s="72"/>
      <c r="AG69">
        <f t="shared" si="130"/>
        <v>6.6946789630613221E-2</v>
      </c>
      <c r="AH69">
        <f t="shared" si="131"/>
        <v>2.5050066926955403</v>
      </c>
      <c r="AI69" s="61"/>
      <c r="AJ69" s="49">
        <v>319.00352662627415</v>
      </c>
      <c r="AK69" s="49">
        <v>63</v>
      </c>
      <c r="AL69" s="22">
        <f t="shared" si="132"/>
        <v>1.3333333333333335</v>
      </c>
      <c r="AM69" s="49">
        <f t="shared" si="133"/>
        <v>309.58719810678866</v>
      </c>
      <c r="AR69" s="72"/>
      <c r="AS69">
        <f t="shared" si="134"/>
        <v>0.1249387366083</v>
      </c>
      <c r="AT69">
        <f t="shared" si="135"/>
        <v>2.4907829936564272</v>
      </c>
      <c r="AV69" s="49">
        <v>666.45048578270234</v>
      </c>
      <c r="AW69" s="49">
        <v>63</v>
      </c>
      <c r="AX69" s="22">
        <f t="shared" si="136"/>
        <v>1.2</v>
      </c>
      <c r="AY69" s="49">
        <f t="shared" si="137"/>
        <v>113.42271214691434</v>
      </c>
      <c r="BD69" s="72"/>
      <c r="BE69">
        <f t="shared" si="138"/>
        <v>7.9181246047624818E-2</v>
      </c>
      <c r="BF69">
        <f t="shared" si="139"/>
        <v>2.0547000278587824</v>
      </c>
      <c r="BG69" s="61"/>
      <c r="BH69" s="49">
        <v>593.66067749178069</v>
      </c>
      <c r="BI69" s="49">
        <v>63</v>
      </c>
      <c r="BJ69" s="22">
        <f t="shared" si="140"/>
        <v>1.2</v>
      </c>
      <c r="BK69" s="49">
        <f t="shared" si="141"/>
        <v>114.13749442917717</v>
      </c>
      <c r="BP69" s="72"/>
      <c r="BQ69">
        <f t="shared" si="142"/>
        <v>7.9181246047624818E-2</v>
      </c>
      <c r="BR69">
        <f t="shared" si="143"/>
        <v>2.0574283345917199</v>
      </c>
      <c r="BT69" s="49">
        <v>818.56841497824723</v>
      </c>
      <c r="BU69" s="49">
        <v>63</v>
      </c>
      <c r="BV69" s="22">
        <f t="shared" si="144"/>
        <v>1.2666666666666666</v>
      </c>
      <c r="BW69" s="49">
        <f t="shared" si="145"/>
        <v>135.35262512933025</v>
      </c>
      <c r="CB69" s="72"/>
      <c r="CC69">
        <f t="shared" si="105"/>
        <v>0.10266234189714769</v>
      </c>
      <c r="CD69">
        <f t="shared" si="170"/>
        <v>2.1314666832179148</v>
      </c>
      <c r="CF69" s="49">
        <v>797.77644111618133</v>
      </c>
      <c r="CG69" s="49">
        <v>63</v>
      </c>
      <c r="CH69" s="22">
        <f t="shared" si="146"/>
        <v>1.1500000000000001</v>
      </c>
      <c r="CI69" s="49">
        <f t="shared" si="147"/>
        <v>163.87562867633596</v>
      </c>
      <c r="CN69" s="72"/>
      <c r="CO69">
        <f t="shared" si="148"/>
        <v>6.0697840353611733E-2</v>
      </c>
      <c r="CP69">
        <f t="shared" si="149"/>
        <v>2.2145143707859507</v>
      </c>
      <c r="CR69" s="49">
        <v>1062.7710242568717</v>
      </c>
      <c r="CS69" s="49">
        <v>63</v>
      </c>
      <c r="CT69" s="22">
        <f t="shared" si="150"/>
        <v>1.1500000000000001</v>
      </c>
      <c r="CU69" s="49">
        <f t="shared" si="151"/>
        <v>180.70682774361788</v>
      </c>
      <c r="DA69">
        <f t="shared" si="152"/>
        <v>6.0697840353611733E-2</v>
      </c>
      <c r="DB69">
        <f t="shared" si="153"/>
        <v>2.2569745620537796</v>
      </c>
      <c r="DD69" s="49">
        <v>1095.7414156633854</v>
      </c>
      <c r="DE69" s="49">
        <v>63</v>
      </c>
      <c r="DF69" s="22">
        <f t="shared" si="154"/>
        <v>1.1500000000000001</v>
      </c>
      <c r="DG69" s="49">
        <f t="shared" si="155"/>
        <v>185.73825019219527</v>
      </c>
      <c r="DL69" s="52"/>
      <c r="DM69">
        <f t="shared" si="156"/>
        <v>6.0697840353611733E-2</v>
      </c>
      <c r="DN69">
        <f t="shared" si="157"/>
        <v>2.2689013498183805</v>
      </c>
      <c r="DP69" s="49">
        <v>717.19209421186451</v>
      </c>
      <c r="DQ69">
        <v>63</v>
      </c>
      <c r="DR69" s="22">
        <f t="shared" si="158"/>
        <v>1.1333333333333333</v>
      </c>
      <c r="DS69" s="49">
        <f t="shared" si="159"/>
        <v>147.33648472679107</v>
      </c>
      <c r="DX69" s="72"/>
      <c r="DY69">
        <f t="shared" si="111"/>
        <v>5.4357662322592676E-2</v>
      </c>
      <c r="DZ69">
        <f t="shared" si="112"/>
        <v>2.1683103038929046</v>
      </c>
      <c r="EB69">
        <v>948.45268727543817</v>
      </c>
      <c r="EC69">
        <v>63</v>
      </c>
      <c r="ED69" s="22">
        <f t="shared" si="160"/>
        <v>1.1666666666666667</v>
      </c>
      <c r="EE69" s="49">
        <f t="shared" si="161"/>
        <v>187.1946115589331</v>
      </c>
      <c r="EJ69" s="72"/>
      <c r="EK69">
        <f t="shared" si="114"/>
        <v>6.6946789630613221E-2</v>
      </c>
      <c r="EL69">
        <f t="shared" si="115"/>
        <v>2.2722933433128647</v>
      </c>
      <c r="EN69">
        <v>949.84261854267208</v>
      </c>
      <c r="EO69">
        <v>63</v>
      </c>
      <c r="EP69" s="22">
        <f t="shared" si="162"/>
        <v>1.1500000000000001</v>
      </c>
      <c r="EQ69" s="49">
        <f t="shared" si="163"/>
        <v>184.59325658609112</v>
      </c>
      <c r="EV69" s="72"/>
      <c r="EW69">
        <f t="shared" si="117"/>
        <v>6.0697840353611733E-2</v>
      </c>
      <c r="EX69">
        <f t="shared" si="118"/>
        <v>2.2662158316793715</v>
      </c>
      <c r="EZ69" s="49">
        <v>843.62625018428628</v>
      </c>
      <c r="FA69">
        <v>63</v>
      </c>
      <c r="FB69" s="22">
        <f t="shared" si="164"/>
        <v>1.1666666666666667</v>
      </c>
      <c r="FC69" s="49">
        <f t="shared" si="165"/>
        <v>145.49964366446096</v>
      </c>
      <c r="FH69" s="72"/>
      <c r="FI69">
        <f t="shared" si="166"/>
        <v>6.6946789630613221E-2</v>
      </c>
      <c r="FJ69">
        <f t="shared" si="167"/>
        <v>2.1628619297154121</v>
      </c>
      <c r="HO69"/>
      <c r="HP69"/>
      <c r="HQ69"/>
    </row>
    <row r="70" spans="12:225" x14ac:dyDescent="0.25">
      <c r="L70" s="49">
        <v>310.01451578918045</v>
      </c>
      <c r="M70" s="49">
        <v>64</v>
      </c>
      <c r="N70" s="22">
        <f t="shared" si="168"/>
        <v>1.1666666666666667</v>
      </c>
      <c r="O70" s="49">
        <f t="shared" ref="O70:O101" si="171">(L70*($D$2/$E$2)+L$4)/$P$4</f>
        <v>286.98732196544529</v>
      </c>
      <c r="U70">
        <f t="shared" si="169"/>
        <v>6.6946789630613221E-2</v>
      </c>
      <c r="V70">
        <f t="shared" si="99"/>
        <v>2.4578627116396925</v>
      </c>
      <c r="W70" s="61"/>
      <c r="X70" s="49">
        <v>386.51164277418604</v>
      </c>
      <c r="Y70" s="49">
        <v>64</v>
      </c>
      <c r="Z70" s="22">
        <f t="shared" ref="Z70:Z101" si="172">((Y70*(1/60))+(AB$2*(1/60)))/AA$4</f>
        <v>1.1833333333333333</v>
      </c>
      <c r="AA70" s="49">
        <f t="shared" ref="AA70:AA101" si="173">((X70*($D$3/$E$3)+X$4))/AB$4</f>
        <v>320.78335224838247</v>
      </c>
      <c r="AF70" s="72"/>
      <c r="AG70">
        <f t="shared" ref="AG70:AG101" si="174">LOG10(Z70)</f>
        <v>7.3107098335431664E-2</v>
      </c>
      <c r="AH70">
        <f t="shared" ref="AH70:AH101" si="175">LOG10(AA70)</f>
        <v>2.50621182153772</v>
      </c>
      <c r="AI70" s="61"/>
      <c r="AJ70" s="49">
        <v>325.50614433524908</v>
      </c>
      <c r="AK70" s="49">
        <v>64</v>
      </c>
      <c r="AL70" s="22">
        <f t="shared" ref="AL70:AL101" si="176">((AK70*(1/60))+(AN$2*(1/60)))/AM$4</f>
        <v>1.35</v>
      </c>
      <c r="AM70" s="49">
        <f t="shared" ref="AM70:AM101" si="177">((AJ70*($D$4/$E$4)+AJ$4))/AN$4</f>
        <v>310.12265740429973</v>
      </c>
      <c r="AR70" s="72"/>
      <c r="AS70">
        <f t="shared" ref="AS70:AS101" si="178">LOG10(AL70)</f>
        <v>0.13033376849500614</v>
      </c>
      <c r="AT70">
        <f t="shared" ref="AT70:AT101" si="179">LOG10(AM70)</f>
        <v>2.4915334967313627</v>
      </c>
      <c r="AV70" s="49">
        <v>678.94219194273091</v>
      </c>
      <c r="AW70" s="49">
        <v>64</v>
      </c>
      <c r="AX70" s="22">
        <f t="shared" ref="AX70:AX101" si="180">((AW70*(1/60))+(AZ$2*(1/60)))/AY$4</f>
        <v>1.2166666666666666</v>
      </c>
      <c r="AY70" s="49">
        <f t="shared" ref="AY70:AY101" si="181">((AV70*(AW$2/AX$2))+AV$4)/AZ$4</f>
        <v>114.61694791747158</v>
      </c>
      <c r="BD70" s="72"/>
      <c r="BE70">
        <f t="shared" ref="BE70:BE101" si="182">LOG10(AX70)</f>
        <v>8.5171609736812232E-2</v>
      </c>
      <c r="BF70">
        <f t="shared" ref="BF70:BF101" si="183">LOG10(AY70)</f>
        <v>2.0592488396456501</v>
      </c>
      <c r="BG70" s="61"/>
      <c r="BH70" s="49">
        <v>606.14705311500109</v>
      </c>
      <c r="BI70" s="49">
        <v>64</v>
      </c>
      <c r="BJ70" s="22">
        <f t="shared" ref="BJ70:BJ101" si="184">((BI70*(1/60))+(BL$2*(1/60)))/BK$4</f>
        <v>1.2166666666666666</v>
      </c>
      <c r="BK70" s="49">
        <f t="shared" ref="BK70:BK101" si="185">((BH70*(BI$2/BJ$2))+BH$4)/BL$4</f>
        <v>115.35058833991459</v>
      </c>
      <c r="BP70" s="72"/>
      <c r="BQ70">
        <f t="shared" ref="BQ70:BQ101" si="186">LOG10(BJ70)</f>
        <v>8.5171609736812232E-2</v>
      </c>
      <c r="BR70">
        <f t="shared" ref="BR70:BR101" si="187">LOG10(BK70)</f>
        <v>2.0620198139600752</v>
      </c>
      <c r="BT70" s="49">
        <v>834.07628547993136</v>
      </c>
      <c r="BU70" s="49">
        <v>64</v>
      </c>
      <c r="BV70" s="22">
        <f t="shared" ref="BV70:BV89" si="188">((BU70*(1/60))+(BX$2*(1/60)))/BW$4</f>
        <v>1.2833333333333332</v>
      </c>
      <c r="BW70" s="49">
        <f t="shared" ref="BW70:BW89" si="189">((BT70*(BU$2/BV$2))+BT$4)/BX$4</f>
        <v>136.82773884584162</v>
      </c>
      <c r="CB70" s="72"/>
      <c r="CC70">
        <f t="shared" si="105"/>
        <v>0.10833947478883819</v>
      </c>
      <c r="CD70">
        <f t="shared" si="170"/>
        <v>2.1361741500630798</v>
      </c>
      <c r="CF70" s="49">
        <v>813.7840622671348</v>
      </c>
      <c r="CG70" s="49">
        <v>64</v>
      </c>
      <c r="CH70" s="22">
        <f t="shared" ref="CH70:CH84" si="190">((CG70*(1/60))+(CJ$2*(1/60)))/CI$4</f>
        <v>1.1666666666666667</v>
      </c>
      <c r="CI70" s="49">
        <f t="shared" ref="CI70:CI84" si="191">((CF70*(CG$2/CH$2))+CF$4)/CJ$4</f>
        <v>165.40161734658889</v>
      </c>
      <c r="CN70" s="72"/>
      <c r="CO70">
        <f t="shared" ref="CO70:CO84" si="192">LOG10(CH70)</f>
        <v>6.6946789630613221E-2</v>
      </c>
      <c r="CP70">
        <f t="shared" ref="CP70:CP84" si="193">LOG10(CI70)</f>
        <v>2.2185397518989021</v>
      </c>
      <c r="CR70" s="49">
        <v>1083.2442014615172</v>
      </c>
      <c r="CS70" s="49">
        <v>64</v>
      </c>
      <c r="CT70" s="22">
        <f t="shared" ref="CT70" si="194">((CS70*(1/60))+(CV$2*(1/60)))/CU$4</f>
        <v>1.1666666666666667</v>
      </c>
      <c r="CU70" s="49">
        <f t="shared" ref="CU70" si="195">((CR70*(CS$2/CT$2))+CR$4)/CV$4</f>
        <v>182.4933179010913</v>
      </c>
      <c r="DA70">
        <f t="shared" si="152"/>
        <v>6.6946789630613221E-2</v>
      </c>
      <c r="DB70">
        <f t="shared" si="153"/>
        <v>2.2612469671387285</v>
      </c>
      <c r="DD70" s="49"/>
      <c r="DE70" s="49"/>
      <c r="DF70" s="22"/>
      <c r="DG70" s="49"/>
      <c r="DL70" s="52"/>
      <c r="DM70"/>
      <c r="DN70"/>
      <c r="DP70" s="49">
        <v>732.72112703265213</v>
      </c>
      <c r="DQ70">
        <v>64</v>
      </c>
      <c r="DR70" s="22">
        <f t="shared" ref="DR70:DR101" si="196">((DQ70*(1/60))+(DT$2*(1/60)))/DS$4</f>
        <v>1.1499999999999999</v>
      </c>
      <c r="DS70" s="49">
        <f t="shared" ref="DS70:DS101" si="197">((DP70*(DQ$2/DR$2))+DP$4)/DT$4</f>
        <v>149.27422278778278</v>
      </c>
      <c r="DX70" s="72"/>
      <c r="DY70">
        <f t="shared" si="111"/>
        <v>6.069784035361165E-2</v>
      </c>
      <c r="DZ70">
        <f t="shared" si="112"/>
        <v>2.1739848186590032</v>
      </c>
      <c r="EB70">
        <v>968.43301265497962</v>
      </c>
      <c r="EC70">
        <v>64</v>
      </c>
      <c r="ED70" s="22">
        <f t="shared" ref="ED70:ED101" si="198">((EC70*(1/60))+(EF$2*(1/60)))/EE$4</f>
        <v>1.1833333333333333</v>
      </c>
      <c r="EE70" s="49">
        <f t="shared" ref="EE70:EE101" si="199">((EB70*(EC$2/ED$2))+EB$4)/EF$4</f>
        <v>189.67852177407022</v>
      </c>
      <c r="EJ70" s="72"/>
      <c r="EK70">
        <f t="shared" si="114"/>
        <v>7.3107098335431664E-2</v>
      </c>
      <c r="EL70">
        <f t="shared" si="115"/>
        <v>2.2780181563862754</v>
      </c>
      <c r="EN70">
        <v>970.36655445249141</v>
      </c>
      <c r="EO70">
        <v>64</v>
      </c>
      <c r="EP70" s="22">
        <f t="shared" ref="EP70:EP90" si="200">((EO70*(1/60))+(ER$2*(1/60)))/EQ$4</f>
        <v>1.1666666666666667</v>
      </c>
      <c r="EQ70" s="49">
        <f t="shared" ref="EQ70:EQ101" si="201">((EN70*(EO$2/EP$2))+EN$4)/ER$4</f>
        <v>187.1508201278391</v>
      </c>
      <c r="EV70" s="72"/>
      <c r="EW70">
        <f t="shared" si="117"/>
        <v>6.6946789630613221E-2</v>
      </c>
      <c r="EX70">
        <f t="shared" si="118"/>
        <v>2.272191734609482</v>
      </c>
      <c r="EZ70" s="49">
        <v>859.15336232828656</v>
      </c>
      <c r="FA70">
        <v>64</v>
      </c>
      <c r="FB70" s="22">
        <f t="shared" ref="FB70:FB87" si="202">((FA70*(1/60))+(FD$2*(1/60)))/FC$4</f>
        <v>1.1833333333333333</v>
      </c>
      <c r="FC70" s="49">
        <f t="shared" ref="FC70:FC87" si="203">((EZ70*(FA$2/FB$2))+EZ$4)/FD$4</f>
        <v>146.96736071854713</v>
      </c>
      <c r="FH70" s="72"/>
      <c r="FI70">
        <f t="shared" si="166"/>
        <v>7.3107098335431664E-2</v>
      </c>
      <c r="FJ70">
        <f t="shared" si="167"/>
        <v>2.1672208950628189</v>
      </c>
      <c r="HO70"/>
      <c r="HP70"/>
      <c r="HQ70"/>
    </row>
    <row r="71" spans="12:225" x14ac:dyDescent="0.25">
      <c r="L71" s="49">
        <v>316.51935169907068</v>
      </c>
      <c r="M71" s="49">
        <v>65</v>
      </c>
      <c r="N71" s="22">
        <f t="shared" ref="N71:N102" si="204">((M71*(1/60))+($P$2*(1/60)))/$O$4</f>
        <v>1.1833333333333333</v>
      </c>
      <c r="O71" s="49">
        <f t="shared" si="171"/>
        <v>287.52620324370639</v>
      </c>
      <c r="U71">
        <f t="shared" ref="U71:U102" si="205">LOG10(N71)</f>
        <v>7.3107098335431664E-2</v>
      </c>
      <c r="V71">
        <f t="shared" ref="V71:V119" si="206">LOG10(O71)</f>
        <v>2.4586774295668259</v>
      </c>
      <c r="W71" s="61"/>
      <c r="X71" s="49">
        <v>396.5113491440062</v>
      </c>
      <c r="Y71" s="49">
        <v>65</v>
      </c>
      <c r="Z71" s="22">
        <f t="shared" si="172"/>
        <v>1.2</v>
      </c>
      <c r="AA71" s="49">
        <f t="shared" si="173"/>
        <v>321.7186909790737</v>
      </c>
      <c r="AF71" s="72"/>
      <c r="AG71">
        <f t="shared" si="174"/>
        <v>7.9181246047624818E-2</v>
      </c>
      <c r="AH71">
        <f t="shared" si="175"/>
        <v>2.5074762929606251</v>
      </c>
      <c r="AI71" s="61"/>
      <c r="AJ71" s="49">
        <v>333.00337836124123</v>
      </c>
      <c r="AK71" s="49">
        <v>65</v>
      </c>
      <c r="AL71" s="22">
        <f t="shared" si="176"/>
        <v>1.3666666666666667</v>
      </c>
      <c r="AM71" s="49">
        <f t="shared" si="177"/>
        <v>310.74001857244798</v>
      </c>
      <c r="AR71" s="72"/>
      <c r="AS71">
        <f t="shared" si="178"/>
        <v>0.13566260200007307</v>
      </c>
      <c r="AT71">
        <f t="shared" si="179"/>
        <v>2.4923971873586446</v>
      </c>
      <c r="AV71" s="49">
        <v>690.00905791156106</v>
      </c>
      <c r="AW71" s="49">
        <v>65</v>
      </c>
      <c r="AX71" s="22">
        <f t="shared" si="180"/>
        <v>1.2333333333333332</v>
      </c>
      <c r="AY71" s="49">
        <f t="shared" si="181"/>
        <v>115.67496569651843</v>
      </c>
      <c r="BD71" s="72"/>
      <c r="BE71">
        <f t="shared" si="182"/>
        <v>9.1080469347332507E-2</v>
      </c>
      <c r="BF71">
        <f t="shared" si="183"/>
        <v>2.0632393793816606</v>
      </c>
      <c r="BG71" s="61"/>
      <c r="BH71" s="49">
        <v>615.61453036782689</v>
      </c>
      <c r="BI71" s="49">
        <v>65</v>
      </c>
      <c r="BJ71" s="22">
        <f t="shared" si="184"/>
        <v>1.2333333333333332</v>
      </c>
      <c r="BK71" s="49">
        <f t="shared" si="185"/>
        <v>116.2703859939344</v>
      </c>
      <c r="BP71" s="72"/>
      <c r="BQ71">
        <f t="shared" si="186"/>
        <v>9.1080469347332507E-2</v>
      </c>
      <c r="BR71">
        <f t="shared" si="187"/>
        <v>2.0654691142370241</v>
      </c>
      <c r="BT71" s="49">
        <v>849.03018203123963</v>
      </c>
      <c r="BU71" s="49">
        <v>65</v>
      </c>
      <c r="BV71" s="22">
        <f t="shared" si="188"/>
        <v>1.2999999999999998</v>
      </c>
      <c r="BW71" s="49">
        <f t="shared" si="189"/>
        <v>138.25015837892525</v>
      </c>
      <c r="CB71" s="72"/>
      <c r="CC71">
        <f t="shared" ref="CC71:CC89" si="207">LOG10(BV71)</f>
        <v>0.11394335230683671</v>
      </c>
      <c r="CD71">
        <f t="shared" ref="CD71:CD89" si="208">LOG10(BW71)</f>
        <v>2.1406656375033464</v>
      </c>
      <c r="CF71" s="49">
        <v>829.27875289313909</v>
      </c>
      <c r="CG71" s="49">
        <v>65</v>
      </c>
      <c r="CH71" s="22">
        <f t="shared" si="190"/>
        <v>1.1833333333333333</v>
      </c>
      <c r="CI71" s="49">
        <f t="shared" si="191"/>
        <v>166.87870892199447</v>
      </c>
      <c r="CN71" s="72"/>
      <c r="CO71">
        <f t="shared" si="192"/>
        <v>7.3107098335431664E-2</v>
      </c>
      <c r="CP71">
        <f t="shared" si="193"/>
        <v>2.2224009311218702</v>
      </c>
      <c r="DC71" s="65"/>
      <c r="DD71" s="49"/>
      <c r="DE71" s="49"/>
      <c r="DF71" s="49"/>
      <c r="DG71" s="49"/>
      <c r="DL71" s="52"/>
      <c r="DO71" s="66"/>
      <c r="DP71" s="49">
        <v>750.74779386955242</v>
      </c>
      <c r="DQ71">
        <v>65</v>
      </c>
      <c r="DR71" s="22">
        <f t="shared" si="196"/>
        <v>1.1666666666666665</v>
      </c>
      <c r="DS71" s="49">
        <f t="shared" si="197"/>
        <v>151.52361969780279</v>
      </c>
      <c r="DX71" s="72"/>
      <c r="DY71">
        <f t="shared" ref="DY71:DY115" si="209">LOG10(DR71)</f>
        <v>6.6946789630613138E-2</v>
      </c>
      <c r="DZ71">
        <f t="shared" ref="DZ71:DZ115" si="210">LOG(DS71)</f>
        <v>2.1804803365008367</v>
      </c>
      <c r="EB71">
        <v>989.50113693719425</v>
      </c>
      <c r="EC71">
        <v>65</v>
      </c>
      <c r="ED71" s="22">
        <f t="shared" si="198"/>
        <v>1.2</v>
      </c>
      <c r="EE71" s="49">
        <f t="shared" si="199"/>
        <v>192.2976647621997</v>
      </c>
      <c r="EJ71" s="72"/>
      <c r="EK71">
        <f t="shared" ref="EK71:EK102" si="211">LOG10(ED71)</f>
        <v>7.9181246047624818E-2</v>
      </c>
      <c r="EL71">
        <f t="shared" ref="EL71:EL102" si="212">LOG(EE71)</f>
        <v>2.2839740102548678</v>
      </c>
      <c r="EM71" s="65"/>
      <c r="EN71">
        <v>989.89140818576664</v>
      </c>
      <c r="EO71">
        <v>65</v>
      </c>
      <c r="EP71" s="22">
        <f t="shared" si="200"/>
        <v>1.1833333333333333</v>
      </c>
      <c r="EQ71" s="49">
        <f t="shared" si="201"/>
        <v>189.583884345424</v>
      </c>
      <c r="EV71" s="72"/>
      <c r="EW71">
        <f t="shared" ref="EW71:EW103" si="213">LOG10(EP71)</f>
        <v>7.3107098335431664E-2</v>
      </c>
      <c r="EX71">
        <f t="shared" ref="EX71:EX103" si="214">LOG(EQ71)</f>
        <v>2.2778014171933973</v>
      </c>
      <c r="EY71" s="65"/>
      <c r="EZ71" s="49">
        <v>874.14215091139499</v>
      </c>
      <c r="FA71">
        <v>65</v>
      </c>
      <c r="FB71" s="22">
        <f t="shared" si="202"/>
        <v>1.2</v>
      </c>
      <c r="FC71" s="49">
        <f t="shared" si="203"/>
        <v>148.38419215632484</v>
      </c>
      <c r="FH71" s="72"/>
      <c r="FI71">
        <f t="shared" ref="FI71:FI87" si="215">LOG(FB71)</f>
        <v>7.9181246047624818E-2</v>
      </c>
      <c r="FJ71">
        <f t="shared" ref="FJ71:FJ87" si="216">LOG(FC71)</f>
        <v>2.1713876366239049</v>
      </c>
      <c r="FK71" s="65"/>
      <c r="FT71" s="49"/>
      <c r="FU71" s="49"/>
      <c r="FV71" s="65"/>
      <c r="HO71"/>
      <c r="HP71"/>
      <c r="HQ71"/>
    </row>
    <row r="72" spans="12:225" x14ac:dyDescent="0.25">
      <c r="L72" s="49">
        <v>322.51395318652493</v>
      </c>
      <c r="M72" s="49">
        <v>66</v>
      </c>
      <c r="N72" s="22">
        <f t="shared" si="204"/>
        <v>1.2000000000000002</v>
      </c>
      <c r="O72" s="49">
        <f t="shared" si="171"/>
        <v>288.02281508095717</v>
      </c>
      <c r="U72">
        <f t="shared" si="205"/>
        <v>7.9181246047624887E-2</v>
      </c>
      <c r="V72">
        <f t="shared" si="206"/>
        <v>2.4594268907846306</v>
      </c>
      <c r="W72" s="61"/>
      <c r="X72" s="49">
        <v>407.50766863949934</v>
      </c>
      <c r="Y72" s="49">
        <v>66</v>
      </c>
      <c r="Z72" s="22">
        <f t="shared" si="172"/>
        <v>1.2166666666666668</v>
      </c>
      <c r="AA72" s="49">
        <f t="shared" si="173"/>
        <v>322.74724953257601</v>
      </c>
      <c r="AF72" s="72"/>
      <c r="AG72">
        <f t="shared" si="174"/>
        <v>8.5171609736812315E-2</v>
      </c>
      <c r="AH72">
        <f t="shared" si="175"/>
        <v>2.50886254987598</v>
      </c>
      <c r="AI72" s="61"/>
      <c r="AJ72" s="49">
        <v>341.0058650522011</v>
      </c>
      <c r="AK72" s="49">
        <v>66</v>
      </c>
      <c r="AL72" s="22">
        <f t="shared" si="176"/>
        <v>1.3833333333333333</v>
      </c>
      <c r="AM72" s="49">
        <f t="shared" si="177"/>
        <v>311.39898486781686</v>
      </c>
      <c r="AR72" s="72"/>
      <c r="AS72">
        <f t="shared" si="178"/>
        <v>0.14092684199243027</v>
      </c>
      <c r="AT72">
        <f t="shared" si="179"/>
        <v>2.4933171924741564</v>
      </c>
      <c r="AV72" s="49">
        <v>700.94596796044129</v>
      </c>
      <c r="AW72" s="49">
        <v>66</v>
      </c>
      <c r="AX72" s="22">
        <f t="shared" si="180"/>
        <v>1.25</v>
      </c>
      <c r="AY72" s="49">
        <f t="shared" si="181"/>
        <v>116.72055939144005</v>
      </c>
      <c r="BD72" s="72"/>
      <c r="BE72">
        <f t="shared" si="182"/>
        <v>9.691001300805642E-2</v>
      </c>
      <c r="BF72">
        <f t="shared" si="183"/>
        <v>2.0671473602770458</v>
      </c>
      <c r="BG72" s="61"/>
      <c r="BH72" s="49">
        <v>627.10326103441685</v>
      </c>
      <c r="BI72" s="49">
        <v>66</v>
      </c>
      <c r="BJ72" s="22">
        <f t="shared" si="184"/>
        <v>1.25</v>
      </c>
      <c r="BK72" s="49">
        <f t="shared" si="185"/>
        <v>117.38655529992778</v>
      </c>
      <c r="BP72" s="72"/>
      <c r="BQ72">
        <f t="shared" si="186"/>
        <v>9.691001300805642E-2</v>
      </c>
      <c r="BR72">
        <f t="shared" si="187"/>
        <v>2.0696183584668102</v>
      </c>
      <c r="BT72" s="49">
        <v>863.02158142192479</v>
      </c>
      <c r="BU72" s="49">
        <v>66</v>
      </c>
      <c r="BV72" s="22">
        <f t="shared" si="188"/>
        <v>1.3166666666666669</v>
      </c>
      <c r="BW72" s="49">
        <f t="shared" si="189"/>
        <v>139.58102486714793</v>
      </c>
      <c r="CB72" s="72"/>
      <c r="CC72">
        <f t="shared" si="207"/>
        <v>0.11947584090679786</v>
      </c>
      <c r="CD72">
        <f t="shared" si="208"/>
        <v>2.1448263827885254</v>
      </c>
      <c r="CF72" s="49">
        <v>846.79897260211646</v>
      </c>
      <c r="CG72" s="49">
        <v>66</v>
      </c>
      <c r="CH72" s="22">
        <f t="shared" si="190"/>
        <v>1.2000000000000002</v>
      </c>
      <c r="CI72" s="49">
        <f t="shared" si="191"/>
        <v>168.54889192571011</v>
      </c>
      <c r="CN72" s="72"/>
      <c r="CO72">
        <f t="shared" si="192"/>
        <v>7.9181246047624887E-2</v>
      </c>
      <c r="CP72">
        <f t="shared" si="193"/>
        <v>2.226725901727169</v>
      </c>
      <c r="DC72" s="65"/>
      <c r="DD72" s="49"/>
      <c r="DE72" s="49"/>
      <c r="DF72" s="49"/>
      <c r="DG72" s="49"/>
      <c r="DL72" s="52"/>
      <c r="DO72" s="65"/>
      <c r="DP72" s="49">
        <v>768.23075960286826</v>
      </c>
      <c r="DQ72">
        <v>66</v>
      </c>
      <c r="DR72" s="22">
        <f t="shared" si="196"/>
        <v>1.1833333333333333</v>
      </c>
      <c r="DS72" s="49">
        <f t="shared" si="197"/>
        <v>153.70517269671916</v>
      </c>
      <c r="DX72" s="72"/>
      <c r="DY72">
        <f t="shared" si="209"/>
        <v>7.3107098335431664E-2</v>
      </c>
      <c r="DZ72">
        <f t="shared" si="210"/>
        <v>2.1866884832176408</v>
      </c>
      <c r="EB72">
        <v>1010.5248636228602</v>
      </c>
      <c r="EC72">
        <v>66</v>
      </c>
      <c r="ED72" s="22">
        <f t="shared" si="198"/>
        <v>1.2166666666666668</v>
      </c>
      <c r="EE72" s="49">
        <f t="shared" si="199"/>
        <v>194.91128833853281</v>
      </c>
      <c r="EJ72" s="72"/>
      <c r="EK72">
        <f t="shared" si="211"/>
        <v>8.5171609736812315E-2</v>
      </c>
      <c r="EL72">
        <f t="shared" si="212"/>
        <v>2.2898369921251547</v>
      </c>
      <c r="EM72" s="65"/>
      <c r="EN72">
        <v>1007.9176553667467</v>
      </c>
      <c r="EO72">
        <v>66</v>
      </c>
      <c r="EP72" s="22">
        <f t="shared" si="200"/>
        <v>1.2000000000000002</v>
      </c>
      <c r="EQ72" s="49">
        <f t="shared" si="201"/>
        <v>191.83020165937324</v>
      </c>
      <c r="EV72" s="72"/>
      <c r="EW72">
        <f t="shared" si="213"/>
        <v>7.9181246047624887E-2</v>
      </c>
      <c r="EX72">
        <f t="shared" si="214"/>
        <v>2.282916983342647</v>
      </c>
      <c r="EY72" s="65"/>
      <c r="EZ72" s="49">
        <v>891.62954751398854</v>
      </c>
      <c r="FA72">
        <v>66</v>
      </c>
      <c r="FB72" s="22">
        <f t="shared" si="202"/>
        <v>1.2166666666666668</v>
      </c>
      <c r="FC72" s="49">
        <f t="shared" si="203"/>
        <v>150.03720721715263</v>
      </c>
      <c r="FH72" s="72"/>
      <c r="FI72">
        <f t="shared" si="215"/>
        <v>8.5171609736812315E-2</v>
      </c>
      <c r="FJ72">
        <f t="shared" si="216"/>
        <v>2.1761989716245926</v>
      </c>
      <c r="FK72" s="65"/>
      <c r="FT72" s="49"/>
      <c r="FU72" s="49"/>
      <c r="FV72" s="65"/>
      <c r="HO72"/>
      <c r="HP72"/>
      <c r="HQ72"/>
    </row>
    <row r="73" spans="12:225" x14ac:dyDescent="0.25">
      <c r="L73" s="49">
        <v>330.51361545328206</v>
      </c>
      <c r="M73" s="49">
        <v>67</v>
      </c>
      <c r="N73" s="22">
        <f t="shared" si="204"/>
        <v>1.2166666666666668</v>
      </c>
      <c r="O73" s="49">
        <f t="shared" si="171"/>
        <v>288.68553252497651</v>
      </c>
      <c r="U73">
        <f t="shared" si="205"/>
        <v>8.5171609736812315E-2</v>
      </c>
      <c r="V73">
        <f t="shared" si="206"/>
        <v>2.46042501975877</v>
      </c>
      <c r="W73" s="61"/>
      <c r="X73" s="49">
        <v>416.00751195140697</v>
      </c>
      <c r="Y73" s="49">
        <v>67</v>
      </c>
      <c r="Z73" s="22">
        <f t="shared" si="172"/>
        <v>1.2333333333333334</v>
      </c>
      <c r="AA73" s="49">
        <f t="shared" si="173"/>
        <v>323.54229614298737</v>
      </c>
      <c r="AF73" s="72"/>
      <c r="AG73">
        <f t="shared" si="174"/>
        <v>9.1080469347332577E-2</v>
      </c>
      <c r="AH73">
        <f t="shared" si="175"/>
        <v>2.5099310633069751</v>
      </c>
      <c r="AI73" s="61"/>
      <c r="AJ73" s="49">
        <v>346.00036127148769</v>
      </c>
      <c r="AK73" s="49">
        <v>67</v>
      </c>
      <c r="AL73" s="22">
        <f t="shared" si="176"/>
        <v>1.4</v>
      </c>
      <c r="AM73" s="49">
        <f t="shared" si="177"/>
        <v>311.8102576131468</v>
      </c>
      <c r="AR73" s="72"/>
      <c r="AS73">
        <f t="shared" si="178"/>
        <v>0.14612803567823801</v>
      </c>
      <c r="AT73">
        <f t="shared" si="179"/>
        <v>2.493890398061005</v>
      </c>
      <c r="AV73" s="49">
        <v>711.95681048782728</v>
      </c>
      <c r="AW73" s="49">
        <v>67</v>
      </c>
      <c r="AX73" s="22">
        <f t="shared" si="180"/>
        <v>1.2666666666666666</v>
      </c>
      <c r="AY73" s="49">
        <f t="shared" si="181"/>
        <v>117.77322120094158</v>
      </c>
      <c r="BD73" s="72"/>
      <c r="BE73">
        <f t="shared" si="182"/>
        <v>0.10266234189714769</v>
      </c>
      <c r="BF73">
        <f t="shared" si="183"/>
        <v>2.0710465535517537</v>
      </c>
      <c r="BG73" s="61"/>
      <c r="BH73" s="49">
        <v>639.59147117515568</v>
      </c>
      <c r="BI73" s="49">
        <v>67</v>
      </c>
      <c r="BJ73" s="22">
        <f t="shared" si="184"/>
        <v>1.2666666666666666</v>
      </c>
      <c r="BK73" s="49">
        <f t="shared" si="185"/>
        <v>118.59982744028909</v>
      </c>
      <c r="BP73" s="72"/>
      <c r="BQ73">
        <f t="shared" si="186"/>
        <v>0.10266234189714769</v>
      </c>
      <c r="BR73">
        <f t="shared" si="187"/>
        <v>2.074084057141357</v>
      </c>
      <c r="BT73" s="11">
        <v>876.97961777911348</v>
      </c>
      <c r="BU73" s="11">
        <v>67</v>
      </c>
      <c r="BV73" s="22">
        <f t="shared" si="188"/>
        <v>1.3333333333333335</v>
      </c>
      <c r="BW73" s="11">
        <f t="shared" si="189"/>
        <v>140.90871785270761</v>
      </c>
      <c r="CB73" s="72"/>
      <c r="CC73" s="10">
        <f t="shared" si="207"/>
        <v>0.1249387366083</v>
      </c>
      <c r="CD73" s="10">
        <f t="shared" si="208"/>
        <v>2.148937863217244</v>
      </c>
      <c r="CF73" s="49">
        <v>862.29359849183618</v>
      </c>
      <c r="CG73" s="49">
        <v>67</v>
      </c>
      <c r="CH73" s="22">
        <f t="shared" si="190"/>
        <v>1.2166666666666668</v>
      </c>
      <c r="CI73" s="49">
        <f t="shared" si="191"/>
        <v>170.02597732987789</v>
      </c>
      <c r="CN73" s="72"/>
      <c r="CO73">
        <f t="shared" si="192"/>
        <v>8.5171609736812315E-2</v>
      </c>
      <c r="CP73">
        <f t="shared" si="193"/>
        <v>2.2305152799025909</v>
      </c>
      <c r="DC73" s="65"/>
      <c r="DD73" s="49"/>
      <c r="DE73" s="49"/>
      <c r="DF73" s="49"/>
      <c r="DG73" s="49"/>
      <c r="DL73" s="52"/>
      <c r="DO73" s="65"/>
      <c r="DP73" s="49">
        <v>784.78086113258394</v>
      </c>
      <c r="DQ73">
        <v>67</v>
      </c>
      <c r="DR73" s="22">
        <f t="shared" si="196"/>
        <v>1.2</v>
      </c>
      <c r="DS73" s="49">
        <f t="shared" si="197"/>
        <v>155.77032137774182</v>
      </c>
      <c r="DX73" s="72"/>
      <c r="DY73">
        <f t="shared" si="209"/>
        <v>7.9181246047624818E-2</v>
      </c>
      <c r="DZ73">
        <f t="shared" si="210"/>
        <v>2.1924847159188148</v>
      </c>
      <c r="EB73">
        <v>1029.00643826946</v>
      </c>
      <c r="EC73">
        <v>67</v>
      </c>
      <c r="ED73" s="22">
        <f t="shared" si="198"/>
        <v>1.2333333333333334</v>
      </c>
      <c r="EE73" s="49">
        <f t="shared" si="199"/>
        <v>197.20887715075071</v>
      </c>
      <c r="EJ73" s="72"/>
      <c r="EK73">
        <f t="shared" si="211"/>
        <v>9.1080469347332577E-2</v>
      </c>
      <c r="EL73">
        <f t="shared" si="212"/>
        <v>2.2949264603557689</v>
      </c>
      <c r="EM73" s="65"/>
      <c r="EN73">
        <v>1025.3811486466873</v>
      </c>
      <c r="EO73">
        <v>67</v>
      </c>
      <c r="EP73" s="22">
        <f t="shared" si="200"/>
        <v>1.2166666666666668</v>
      </c>
      <c r="EQ73" s="49">
        <f t="shared" si="201"/>
        <v>194.00639212891025</v>
      </c>
      <c r="EV73" s="72"/>
      <c r="EW73">
        <f t="shared" si="213"/>
        <v>8.5171609736812315E-2</v>
      </c>
      <c r="EX73">
        <f t="shared" si="214"/>
        <v>2.2878160393146585</v>
      </c>
      <c r="EY73" s="65"/>
      <c r="EZ73" s="49">
        <v>910.17319780358287</v>
      </c>
      <c r="FA73">
        <v>67</v>
      </c>
      <c r="FB73" s="22">
        <f t="shared" si="202"/>
        <v>1.2333333333333334</v>
      </c>
      <c r="FC73" s="49">
        <f t="shared" si="203"/>
        <v>151.79006579913712</v>
      </c>
      <c r="FH73" s="72"/>
      <c r="FI73">
        <f t="shared" si="215"/>
        <v>9.1080469347332577E-2</v>
      </c>
      <c r="FJ73">
        <f t="shared" si="216"/>
        <v>2.1812433492287964</v>
      </c>
      <c r="FK73" s="65"/>
      <c r="FT73" s="49"/>
      <c r="FU73" s="49"/>
      <c r="FV73" s="65"/>
      <c r="HO73"/>
      <c r="HP73"/>
      <c r="HQ73"/>
    </row>
    <row r="74" spans="12:225" x14ac:dyDescent="0.25">
      <c r="L74" s="49">
        <v>339.52982195972123</v>
      </c>
      <c r="M74" s="49">
        <v>68</v>
      </c>
      <c r="N74" s="22">
        <f t="shared" si="204"/>
        <v>1.2333333333333334</v>
      </c>
      <c r="O74" s="49">
        <f t="shared" si="171"/>
        <v>289.43246372425074</v>
      </c>
      <c r="U74">
        <f t="shared" si="205"/>
        <v>9.1080469347332577E-2</v>
      </c>
      <c r="V74">
        <f t="shared" si="206"/>
        <v>2.4615472414533333</v>
      </c>
      <c r="W74" s="61"/>
      <c r="X74" s="49">
        <v>424.51060057435552</v>
      </c>
      <c r="Y74" s="49">
        <v>68</v>
      </c>
      <c r="Z74" s="22">
        <f t="shared" si="172"/>
        <v>1.25</v>
      </c>
      <c r="AA74" s="49">
        <f t="shared" si="173"/>
        <v>324.33764630882297</v>
      </c>
      <c r="AF74" s="72"/>
      <c r="AG74">
        <f t="shared" si="174"/>
        <v>9.691001300805642E-2</v>
      </c>
      <c r="AH74">
        <f t="shared" si="175"/>
        <v>2.5109973607460225</v>
      </c>
      <c r="AI74" s="61"/>
      <c r="AJ74" s="49">
        <v>351.5014224722284</v>
      </c>
      <c r="AK74" s="49">
        <v>68</v>
      </c>
      <c r="AL74" s="22">
        <f t="shared" si="176"/>
        <v>1.4166666666666665</v>
      </c>
      <c r="AM74" s="49">
        <f t="shared" si="177"/>
        <v>312.26324354864914</v>
      </c>
      <c r="AR74" s="72"/>
      <c r="AS74">
        <f t="shared" si="178"/>
        <v>0.15126767533064905</v>
      </c>
      <c r="AT74">
        <f t="shared" si="179"/>
        <v>2.4945208665117629</v>
      </c>
      <c r="AV74" s="49">
        <v>723.96702272962682</v>
      </c>
      <c r="AW74" s="49">
        <v>68</v>
      </c>
      <c r="AX74" s="22">
        <f t="shared" si="180"/>
        <v>1.2833333333333332</v>
      </c>
      <c r="AY74" s="49">
        <f t="shared" si="181"/>
        <v>118.92142504814996</v>
      </c>
      <c r="BD74" s="72"/>
      <c r="BE74">
        <f t="shared" si="182"/>
        <v>0.10833947478883819</v>
      </c>
      <c r="BF74">
        <f t="shared" si="183"/>
        <v>2.0752601047612877</v>
      </c>
      <c r="BG74" s="61"/>
      <c r="BH74" s="49">
        <v>649.08281443895896</v>
      </c>
      <c r="BI74" s="49">
        <v>68</v>
      </c>
      <c r="BJ74" s="22">
        <f t="shared" si="184"/>
        <v>1.2833333333333332</v>
      </c>
      <c r="BK74" s="49">
        <f t="shared" si="185"/>
        <v>119.52194375854452</v>
      </c>
      <c r="BP74" s="72"/>
      <c r="BQ74">
        <f t="shared" si="186"/>
        <v>0.10833947478883819</v>
      </c>
      <c r="BR74">
        <f t="shared" si="187"/>
        <v>2.0774476473624364</v>
      </c>
      <c r="BT74" s="49">
        <v>891.45569155174508</v>
      </c>
      <c r="BU74" s="49">
        <v>68</v>
      </c>
      <c r="BV74" s="22">
        <f t="shared" si="188"/>
        <v>1.35</v>
      </c>
      <c r="BW74" s="49">
        <f t="shared" si="189"/>
        <v>142.28568672673325</v>
      </c>
      <c r="CB74" s="72"/>
      <c r="CC74">
        <f t="shared" si="207"/>
        <v>0.13033376849500614</v>
      </c>
      <c r="CD74">
        <f t="shared" si="208"/>
        <v>2.1531612142919703</v>
      </c>
      <c r="CF74" s="49">
        <v>878.28824994986701</v>
      </c>
      <c r="CG74" s="49">
        <v>68</v>
      </c>
      <c r="CH74" s="22">
        <f t="shared" si="190"/>
        <v>1.2333333333333334</v>
      </c>
      <c r="CI74" s="49">
        <f t="shared" si="191"/>
        <v>171.55072961377022</v>
      </c>
      <c r="CN74" s="72"/>
      <c r="CO74">
        <f t="shared" si="192"/>
        <v>9.1080469347332577E-2</v>
      </c>
      <c r="CP74">
        <f t="shared" si="193"/>
        <v>2.2343925694721136</v>
      </c>
      <c r="DC74" s="65"/>
      <c r="DD74" s="49"/>
      <c r="DE74" s="49"/>
      <c r="DF74" s="49"/>
      <c r="DG74" s="49"/>
      <c r="DL74" s="52"/>
      <c r="DP74" s="49">
        <v>801.76430451847875</v>
      </c>
      <c r="DQ74">
        <v>68</v>
      </c>
      <c r="DR74" s="22">
        <f t="shared" si="196"/>
        <v>1.2166666666666666</v>
      </c>
      <c r="DS74" s="49">
        <f t="shared" si="197"/>
        <v>157.88954316285475</v>
      </c>
      <c r="DX74" s="72"/>
      <c r="DY74">
        <f t="shared" si="209"/>
        <v>8.5171609736812232E-2</v>
      </c>
      <c r="DZ74">
        <f t="shared" si="210"/>
        <v>2.1983533681523664</v>
      </c>
      <c r="EB74">
        <v>1044.0584274838261</v>
      </c>
      <c r="EC74">
        <v>68</v>
      </c>
      <c r="ED74" s="22">
        <f t="shared" si="198"/>
        <v>1.25</v>
      </c>
      <c r="EE74" s="49">
        <f t="shared" si="199"/>
        <v>199.08010742640883</v>
      </c>
      <c r="EJ74" s="72"/>
      <c r="EK74">
        <f t="shared" si="211"/>
        <v>9.691001300805642E-2</v>
      </c>
      <c r="EL74">
        <f t="shared" si="212"/>
        <v>2.2990278664234221</v>
      </c>
      <c r="EM74" s="65"/>
      <c r="EN74">
        <v>1043.4924532549337</v>
      </c>
      <c r="EO74">
        <v>68</v>
      </c>
      <c r="EP74" s="22">
        <f t="shared" si="200"/>
        <v>1.2333333333333334</v>
      </c>
      <c r="EQ74" s="49">
        <f t="shared" si="201"/>
        <v>196.26330876337423</v>
      </c>
      <c r="EV74" s="72"/>
      <c r="EW74">
        <f t="shared" si="213"/>
        <v>9.1080469347332577E-2</v>
      </c>
      <c r="EX74">
        <f t="shared" si="214"/>
        <v>2.2928391162530581</v>
      </c>
      <c r="EY74" s="65"/>
      <c r="EZ74" s="49">
        <v>926.66121101511533</v>
      </c>
      <c r="FA74">
        <v>68</v>
      </c>
      <c r="FB74" s="22">
        <f t="shared" si="202"/>
        <v>1.25</v>
      </c>
      <c r="FC74" s="49">
        <f t="shared" si="203"/>
        <v>153.34861306498618</v>
      </c>
      <c r="FH74" s="72"/>
      <c r="FI74">
        <f t="shared" si="215"/>
        <v>9.691001300805642E-2</v>
      </c>
      <c r="FJ74">
        <f t="shared" si="216"/>
        <v>2.1856798524349235</v>
      </c>
      <c r="FK74" s="65"/>
      <c r="FT74" s="49"/>
      <c r="FU74" s="49"/>
      <c r="FV74" s="65"/>
      <c r="HO74"/>
      <c r="HP74"/>
      <c r="HQ74"/>
    </row>
    <row r="75" spans="12:225" x14ac:dyDescent="0.25">
      <c r="L75" s="49">
        <v>346.51767631680781</v>
      </c>
      <c r="M75" s="49">
        <v>69</v>
      </c>
      <c r="N75" s="22">
        <f t="shared" si="204"/>
        <v>1.25</v>
      </c>
      <c r="O75" s="49">
        <f t="shared" si="171"/>
        <v>290.01135978564469</v>
      </c>
      <c r="U75">
        <f t="shared" si="205"/>
        <v>9.691001300805642E-2</v>
      </c>
      <c r="V75">
        <f t="shared" si="206"/>
        <v>2.4624150096079114</v>
      </c>
      <c r="W75" s="61"/>
      <c r="X75" s="49">
        <v>435.00718384872681</v>
      </c>
      <c r="Y75" s="49">
        <v>69</v>
      </c>
      <c r="Z75" s="22">
        <f t="shared" si="172"/>
        <v>1.2666666666666666</v>
      </c>
      <c r="AA75" s="49">
        <f t="shared" si="173"/>
        <v>325.31946122551653</v>
      </c>
      <c r="AF75" s="72"/>
      <c r="AG75">
        <f t="shared" si="174"/>
        <v>0.10266234189714769</v>
      </c>
      <c r="AH75">
        <f t="shared" si="175"/>
        <v>2.5123100443763615</v>
      </c>
      <c r="AI75" s="61"/>
      <c r="AJ75" s="49">
        <v>359.50312933269441</v>
      </c>
      <c r="AK75" s="49">
        <v>69</v>
      </c>
      <c r="AL75" s="22">
        <f t="shared" si="176"/>
        <v>1.4333333333333331</v>
      </c>
      <c r="AM75" s="49">
        <f t="shared" si="177"/>
        <v>312.92214562872709</v>
      </c>
      <c r="AR75" s="72"/>
      <c r="AS75">
        <f t="shared" si="178"/>
        <v>0.15634720085992401</v>
      </c>
      <c r="AT75">
        <f t="shared" si="179"/>
        <v>2.4954362994326149</v>
      </c>
      <c r="AV75" s="49">
        <v>735.9772414959582</v>
      </c>
      <c r="AW75" s="49">
        <v>69</v>
      </c>
      <c r="AX75" s="22">
        <f t="shared" si="180"/>
        <v>1.2999999999999998</v>
      </c>
      <c r="AY75" s="49">
        <f t="shared" si="181"/>
        <v>120.06962951911854</v>
      </c>
      <c r="BD75" s="72"/>
      <c r="BE75">
        <f t="shared" si="182"/>
        <v>0.11394335230683671</v>
      </c>
      <c r="BF75">
        <f t="shared" si="183"/>
        <v>2.079433170598342</v>
      </c>
      <c r="BG75" s="61"/>
      <c r="BH75" s="49">
        <v>662.61319787640809</v>
      </c>
      <c r="BI75" s="49">
        <v>69</v>
      </c>
      <c r="BJ75" s="22">
        <f t="shared" si="184"/>
        <v>1.2999999999999998</v>
      </c>
      <c r="BK75" s="49">
        <f t="shared" si="185"/>
        <v>120.83646658351773</v>
      </c>
      <c r="BP75" s="72"/>
      <c r="BQ75">
        <f t="shared" si="186"/>
        <v>0.11394335230683671</v>
      </c>
      <c r="BR75">
        <f t="shared" si="187"/>
        <v>2.082198017447682</v>
      </c>
      <c r="BT75" s="49">
        <v>907.96324264807106</v>
      </c>
      <c r="BU75" s="49">
        <v>69</v>
      </c>
      <c r="BV75" s="22">
        <f t="shared" si="188"/>
        <v>1.3666666666666667</v>
      </c>
      <c r="BW75" s="49">
        <f t="shared" si="189"/>
        <v>143.85589038851637</v>
      </c>
      <c r="CB75" s="72"/>
      <c r="CC75">
        <f t="shared" si="207"/>
        <v>0.13566260200007307</v>
      </c>
      <c r="CD75">
        <f t="shared" si="208"/>
        <v>2.1579276494092046</v>
      </c>
      <c r="CF75" s="49">
        <v>893.2961435044931</v>
      </c>
      <c r="CG75" s="49">
        <v>69</v>
      </c>
      <c r="CH75" s="22">
        <f t="shared" si="190"/>
        <v>1.25</v>
      </c>
      <c r="CI75" s="49">
        <f t="shared" si="191"/>
        <v>172.98141536730941</v>
      </c>
      <c r="CN75" s="72"/>
      <c r="CO75">
        <f t="shared" si="192"/>
        <v>9.691001300805642E-2</v>
      </c>
      <c r="CP75">
        <f t="shared" si="193"/>
        <v>2.2379994462676174</v>
      </c>
      <c r="DE75" s="49"/>
      <c r="DF75" s="49"/>
      <c r="DG75" s="49"/>
      <c r="DL75" s="52"/>
      <c r="DM75"/>
      <c r="DN75"/>
      <c r="DP75" s="49">
        <v>817.29324602617385</v>
      </c>
      <c r="DQ75">
        <v>69</v>
      </c>
      <c r="DR75" s="22">
        <f t="shared" si="196"/>
        <v>1.2333333333333332</v>
      </c>
      <c r="DS75" s="49">
        <f t="shared" si="197"/>
        <v>159.82726982964974</v>
      </c>
      <c r="DX75" s="72"/>
      <c r="DY75">
        <f t="shared" si="209"/>
        <v>9.1080469347332507E-2</v>
      </c>
      <c r="DZ75">
        <f t="shared" si="210"/>
        <v>2.2036508808987496</v>
      </c>
      <c r="EB75">
        <v>1059.6105416614162</v>
      </c>
      <c r="EC75">
        <v>69</v>
      </c>
      <c r="ED75" s="22">
        <f t="shared" si="198"/>
        <v>1.2666666666666666</v>
      </c>
      <c r="EE75" s="49">
        <f t="shared" si="199"/>
        <v>201.01351214024044</v>
      </c>
      <c r="EJ75" s="72"/>
      <c r="EK75">
        <f t="shared" si="211"/>
        <v>0.10266234189714769</v>
      </c>
      <c r="EL75">
        <f t="shared" si="212"/>
        <v>2.3032252517026217</v>
      </c>
      <c r="EM75" s="65"/>
      <c r="EN75">
        <v>1063.994830814511</v>
      </c>
      <c r="EO75">
        <v>69</v>
      </c>
      <c r="EP75" s="22">
        <f t="shared" si="200"/>
        <v>1.25</v>
      </c>
      <c r="EQ75" s="49">
        <f t="shared" si="201"/>
        <v>198.81818583938576</v>
      </c>
      <c r="EV75" s="72"/>
      <c r="EW75">
        <f t="shared" si="213"/>
        <v>9.691001300805642E-2</v>
      </c>
      <c r="EX75">
        <f t="shared" si="214"/>
        <v>2.2984561066632501</v>
      </c>
      <c r="EY75" s="65"/>
      <c r="EZ75" s="49">
        <v>941.13256239490511</v>
      </c>
      <c r="FA75">
        <v>69</v>
      </c>
      <c r="FB75" s="22">
        <f t="shared" si="202"/>
        <v>1.2666666666666666</v>
      </c>
      <c r="FC75" s="49">
        <f t="shared" si="203"/>
        <v>154.716533191975</v>
      </c>
      <c r="FH75" s="72"/>
      <c r="FI75">
        <f t="shared" si="215"/>
        <v>0.10266234189714769</v>
      </c>
      <c r="FJ75">
        <f t="shared" si="216"/>
        <v>2.1895367254019082</v>
      </c>
      <c r="FK75" s="65"/>
      <c r="FT75" s="49"/>
      <c r="FU75" s="49"/>
      <c r="FV75" s="65"/>
      <c r="HO75"/>
      <c r="HP75"/>
      <c r="HQ75"/>
    </row>
    <row r="76" spans="12:225" x14ac:dyDescent="0.25">
      <c r="L76" s="49">
        <v>355.50879032732792</v>
      </c>
      <c r="M76" s="49">
        <v>70</v>
      </c>
      <c r="N76" s="22">
        <f t="shared" si="204"/>
        <v>1.2666666666666668</v>
      </c>
      <c r="O76" s="49">
        <f t="shared" si="171"/>
        <v>290.75621224281645</v>
      </c>
      <c r="U76">
        <f t="shared" si="205"/>
        <v>0.10266234189714778</v>
      </c>
      <c r="V76">
        <f t="shared" si="206"/>
        <v>2.463529002554238</v>
      </c>
      <c r="W76" s="61"/>
      <c r="X76" s="49">
        <v>445.50701453512494</v>
      </c>
      <c r="Y76" s="49">
        <v>70</v>
      </c>
      <c r="Z76" s="22">
        <f t="shared" si="172"/>
        <v>1.2833333333333334</v>
      </c>
      <c r="AA76" s="49">
        <f t="shared" si="173"/>
        <v>326.30157989415358</v>
      </c>
      <c r="AF76" s="72"/>
      <c r="AG76">
        <f t="shared" si="174"/>
        <v>0.10833947478883828</v>
      </c>
      <c r="AH76">
        <f t="shared" si="175"/>
        <v>2.5136191765695233</v>
      </c>
      <c r="AI76" s="61"/>
      <c r="AJ76" s="49">
        <v>366.00546444008182</v>
      </c>
      <c r="AK76" s="49">
        <v>70</v>
      </c>
      <c r="AL76" s="22">
        <f t="shared" si="176"/>
        <v>1.4500000000000002</v>
      </c>
      <c r="AM76" s="49">
        <f t="shared" si="177"/>
        <v>313.45758165535648</v>
      </c>
      <c r="AR76" s="72"/>
      <c r="AS76">
        <f t="shared" si="178"/>
        <v>0.16136800223497494</v>
      </c>
      <c r="AT76">
        <f t="shared" si="179"/>
        <v>2.4961787786613852</v>
      </c>
      <c r="AV76" s="49">
        <v>748.52388071457017</v>
      </c>
      <c r="AW76" s="49">
        <v>70</v>
      </c>
      <c r="AX76" s="22">
        <f t="shared" si="180"/>
        <v>1.3166666666666667</v>
      </c>
      <c r="AY76" s="49">
        <f t="shared" si="181"/>
        <v>121.26911701611778</v>
      </c>
      <c r="BD76" s="72"/>
      <c r="BE76">
        <f t="shared" si="182"/>
        <v>0.11947584090679779</v>
      </c>
      <c r="BF76">
        <f t="shared" si="183"/>
        <v>2.0837502153994514</v>
      </c>
      <c r="BG76" s="61"/>
      <c r="BH76" s="49">
        <v>673.14671506291995</v>
      </c>
      <c r="BI76" s="49">
        <v>70</v>
      </c>
      <c r="BJ76" s="22">
        <f t="shared" si="184"/>
        <v>1.3166666666666667</v>
      </c>
      <c r="BK76" s="49">
        <f t="shared" si="185"/>
        <v>121.85983364720292</v>
      </c>
      <c r="BP76" s="72"/>
      <c r="BQ76">
        <f t="shared" si="186"/>
        <v>0.11947584090679779</v>
      </c>
      <c r="BR76">
        <f t="shared" si="187"/>
        <v>2.0858605809265502</v>
      </c>
      <c r="BT76" s="49">
        <v>922.7221954629681</v>
      </c>
      <c r="BU76" s="49">
        <v>70</v>
      </c>
      <c r="BV76" s="22">
        <f t="shared" si="188"/>
        <v>1.3833333333333333</v>
      </c>
      <c r="BW76" s="49">
        <f t="shared" si="189"/>
        <v>145.25976680960426</v>
      </c>
      <c r="CB76" s="72"/>
      <c r="CC76">
        <f t="shared" si="207"/>
        <v>0.14092684199243027</v>
      </c>
      <c r="CD76">
        <f t="shared" si="208"/>
        <v>2.1621453426383779</v>
      </c>
      <c r="CF76" s="49">
        <v>909.80355022389313</v>
      </c>
      <c r="CG76" s="49">
        <v>70</v>
      </c>
      <c r="CH76" s="22">
        <f t="shared" si="190"/>
        <v>1.2666666666666668</v>
      </c>
      <c r="CI76" s="49">
        <f t="shared" si="191"/>
        <v>174.55504803836757</v>
      </c>
      <c r="CN76" s="72"/>
      <c r="CO76">
        <f t="shared" si="192"/>
        <v>0.10266234189714778</v>
      </c>
      <c r="CP76">
        <f t="shared" si="193"/>
        <v>2.2419324128952942</v>
      </c>
      <c r="DE76" s="49"/>
      <c r="DF76" s="49"/>
      <c r="DG76" s="49"/>
      <c r="DL76" s="52"/>
      <c r="DM76"/>
      <c r="DN76"/>
      <c r="DP76" s="49">
        <v>833.79928639931086</v>
      </c>
      <c r="DQ76">
        <v>70</v>
      </c>
      <c r="DR76" s="22">
        <f t="shared" si="196"/>
        <v>1.25</v>
      </c>
      <c r="DS76" s="49">
        <f t="shared" si="197"/>
        <v>161.8869204876404</v>
      </c>
      <c r="DX76" s="72"/>
      <c r="DY76">
        <f t="shared" si="209"/>
        <v>9.691001300805642E-2</v>
      </c>
      <c r="DZ76">
        <f t="shared" si="210"/>
        <v>2.2092117617273859</v>
      </c>
      <c r="EB76">
        <v>1080.6343044712212</v>
      </c>
      <c r="EC76">
        <v>70</v>
      </c>
      <c r="ED76" s="22">
        <f t="shared" si="198"/>
        <v>1.2833333333333334</v>
      </c>
      <c r="EE76" s="49">
        <f t="shared" si="199"/>
        <v>203.62714020744727</v>
      </c>
      <c r="EJ76" s="72"/>
      <c r="EK76">
        <f t="shared" si="211"/>
        <v>0.10833947478883828</v>
      </c>
      <c r="EL76">
        <f t="shared" si="212"/>
        <v>2.3088356619594133</v>
      </c>
      <c r="EM76" s="65"/>
      <c r="EN76">
        <v>1083.4558135890913</v>
      </c>
      <c r="EO76">
        <v>70</v>
      </c>
      <c r="EP76" s="22">
        <f t="shared" si="200"/>
        <v>1.2666666666666668</v>
      </c>
      <c r="EQ76" s="49">
        <f t="shared" si="201"/>
        <v>201.24329086064239</v>
      </c>
      <c r="EV76" s="72"/>
      <c r="EW76">
        <f t="shared" si="213"/>
        <v>0.10266234189714778</v>
      </c>
      <c r="EX76">
        <f t="shared" si="214"/>
        <v>2.3037214105764496</v>
      </c>
      <c r="EY76" s="65"/>
      <c r="EZ76" s="49">
        <v>957.77411219973987</v>
      </c>
      <c r="FA76">
        <v>70</v>
      </c>
      <c r="FB76" s="22">
        <f t="shared" si="202"/>
        <v>1.2833333333333334</v>
      </c>
      <c r="FC76" s="49">
        <f t="shared" si="203"/>
        <v>156.28959367021838</v>
      </c>
      <c r="FH76" s="72"/>
      <c r="FI76">
        <f t="shared" si="215"/>
        <v>0.10833947478883828</v>
      </c>
      <c r="FJ76">
        <f t="shared" si="216"/>
        <v>2.1939300620751236</v>
      </c>
      <c r="FK76" s="65"/>
      <c r="FT76" s="49"/>
      <c r="FU76" s="49"/>
      <c r="FV76" s="65"/>
      <c r="HO76"/>
      <c r="HP76"/>
      <c r="HQ76"/>
    </row>
    <row r="77" spans="12:225" x14ac:dyDescent="0.25">
      <c r="L77" s="49">
        <v>362.00863249375698</v>
      </c>
      <c r="M77" s="49">
        <v>71</v>
      </c>
      <c r="N77" s="22">
        <f t="shared" si="204"/>
        <v>1.2833333333333334</v>
      </c>
      <c r="O77" s="49">
        <f t="shared" si="171"/>
        <v>291.29467982349979</v>
      </c>
      <c r="U77">
        <f t="shared" si="205"/>
        <v>0.10833947478883828</v>
      </c>
      <c r="V77">
        <f t="shared" si="206"/>
        <v>2.4643325527897124</v>
      </c>
      <c r="W77" s="61"/>
      <c r="X77" s="49">
        <v>455.00989000240423</v>
      </c>
      <c r="Y77" s="49">
        <v>71</v>
      </c>
      <c r="Z77" s="22">
        <f t="shared" si="172"/>
        <v>1.3</v>
      </c>
      <c r="AA77" s="49">
        <f t="shared" si="173"/>
        <v>327.19044674171499</v>
      </c>
      <c r="AF77" s="72"/>
      <c r="AG77">
        <f t="shared" si="174"/>
        <v>0.11394335230683679</v>
      </c>
      <c r="AH77">
        <f t="shared" si="175"/>
        <v>2.5148006147183359</v>
      </c>
      <c r="AI77" s="61"/>
      <c r="AJ77" s="49">
        <v>375.00133333096295</v>
      </c>
      <c r="AK77" s="49">
        <v>71</v>
      </c>
      <c r="AL77" s="22">
        <f t="shared" si="176"/>
        <v>1.4666666666666668</v>
      </c>
      <c r="AM77" s="49">
        <f t="shared" si="177"/>
        <v>314.19834819775446</v>
      </c>
      <c r="AR77" s="72"/>
      <c r="AS77">
        <f t="shared" si="178"/>
        <v>0.16633142176652502</v>
      </c>
      <c r="AT77">
        <f t="shared" si="179"/>
        <v>2.4972038975388173</v>
      </c>
      <c r="AV77" s="49">
        <v>759.0734483566132</v>
      </c>
      <c r="AW77" s="49">
        <v>71</v>
      </c>
      <c r="AX77" s="22">
        <f t="shared" si="180"/>
        <v>1.3333333333333333</v>
      </c>
      <c r="AY77" s="49">
        <f t="shared" si="181"/>
        <v>122.27767988820602</v>
      </c>
      <c r="BD77" s="72"/>
      <c r="BE77">
        <f t="shared" si="182"/>
        <v>0.12493873660829993</v>
      </c>
      <c r="BF77">
        <f t="shared" si="183"/>
        <v>2.0873471897751115</v>
      </c>
      <c r="BG77" s="61"/>
      <c r="BH77" s="49">
        <v>683.6585405010311</v>
      </c>
      <c r="BI77" s="49">
        <v>71</v>
      </c>
      <c r="BJ77" s="22">
        <f t="shared" si="184"/>
        <v>1.3333333333333333</v>
      </c>
      <c r="BK77" s="49">
        <f t="shared" si="185"/>
        <v>122.88109328366568</v>
      </c>
      <c r="BP77" s="72"/>
      <c r="BQ77">
        <f t="shared" si="186"/>
        <v>0.12493873660829993</v>
      </c>
      <c r="BR77">
        <f t="shared" si="187"/>
        <v>2.0894850666600195</v>
      </c>
      <c r="BT77" s="49">
        <v>938.2298492373817</v>
      </c>
      <c r="BU77" s="49">
        <v>71</v>
      </c>
      <c r="BV77" s="22">
        <f t="shared" si="188"/>
        <v>1.4</v>
      </c>
      <c r="BW77" s="49">
        <f t="shared" si="189"/>
        <v>146.73485991094677</v>
      </c>
      <c r="CB77" s="72"/>
      <c r="CC77">
        <f t="shared" si="207"/>
        <v>0.14612803567823801</v>
      </c>
      <c r="CD77">
        <f t="shared" si="208"/>
        <v>2.1665333017674415</v>
      </c>
      <c r="CF77" s="49">
        <v>924.81146727319515</v>
      </c>
      <c r="CG77" s="49">
        <v>71</v>
      </c>
      <c r="CH77" s="22">
        <f t="shared" si="190"/>
        <v>1.2833333333333334</v>
      </c>
      <c r="CI77" s="49">
        <f t="shared" si="191"/>
        <v>175.98573603162799</v>
      </c>
      <c r="CN77" s="72"/>
      <c r="CO77">
        <f t="shared" si="192"/>
        <v>0.10833947478883828</v>
      </c>
      <c r="CP77">
        <f t="shared" si="193"/>
        <v>2.2454774688721288</v>
      </c>
      <c r="DE77" s="49"/>
      <c r="DF77" s="49"/>
      <c r="DG77" s="49"/>
      <c r="DL77" s="52"/>
      <c r="DM77"/>
      <c r="DN77"/>
      <c r="DP77" s="49">
        <v>849.32826398277837</v>
      </c>
      <c r="DQ77">
        <v>71</v>
      </c>
      <c r="DR77" s="22">
        <f t="shared" si="196"/>
        <v>1.2666666666666666</v>
      </c>
      <c r="DS77" s="49">
        <f t="shared" si="197"/>
        <v>163.82465165602912</v>
      </c>
      <c r="DX77" s="72"/>
      <c r="DY77">
        <f t="shared" si="209"/>
        <v>0.10266234189714769</v>
      </c>
      <c r="DZ77">
        <f t="shared" si="210"/>
        <v>2.2143792531792204</v>
      </c>
      <c r="EB77">
        <v>1102.1347467528642</v>
      </c>
      <c r="EC77">
        <v>71</v>
      </c>
      <c r="ED77" s="22">
        <f t="shared" si="198"/>
        <v>1.3</v>
      </c>
      <c r="EE77" s="49">
        <f t="shared" si="199"/>
        <v>206.30002802077698</v>
      </c>
      <c r="EJ77" s="72"/>
      <c r="EK77">
        <f t="shared" si="211"/>
        <v>0.11394335230683679</v>
      </c>
      <c r="EL77">
        <f t="shared" si="212"/>
        <v>2.3144992869613628</v>
      </c>
      <c r="EM77" s="65"/>
      <c r="EN77">
        <v>1101.9397669564339</v>
      </c>
      <c r="EO77">
        <v>71</v>
      </c>
      <c r="EP77" s="22">
        <f t="shared" si="200"/>
        <v>1.2833333333333334</v>
      </c>
      <c r="EQ77" s="49">
        <f t="shared" si="201"/>
        <v>203.54664463486014</v>
      </c>
      <c r="EV77" s="72"/>
      <c r="EW77">
        <f t="shared" si="213"/>
        <v>0.10833947478883828</v>
      </c>
      <c r="EX77">
        <f t="shared" si="214"/>
        <v>2.3086639476460218</v>
      </c>
      <c r="EY77" s="65"/>
      <c r="EZ77" s="49">
        <v>973.80144280032778</v>
      </c>
      <c r="FA77">
        <v>71</v>
      </c>
      <c r="FB77" s="22">
        <f t="shared" si="202"/>
        <v>1.3</v>
      </c>
      <c r="FC77" s="49">
        <f t="shared" si="203"/>
        <v>157.80459441445203</v>
      </c>
      <c r="FH77" s="72"/>
      <c r="FI77">
        <f t="shared" si="215"/>
        <v>0.11394335230683679</v>
      </c>
      <c r="FJ77">
        <f t="shared" si="216"/>
        <v>2.1981196433588086</v>
      </c>
      <c r="FK77" s="65"/>
      <c r="FT77" s="49"/>
      <c r="FU77" s="49"/>
      <c r="FV77" s="65"/>
      <c r="HO77"/>
      <c r="HP77"/>
      <c r="HQ77"/>
    </row>
    <row r="78" spans="12:225" x14ac:dyDescent="0.25">
      <c r="L78" s="49">
        <v>368.51662106341962</v>
      </c>
      <c r="M78" s="49">
        <v>72</v>
      </c>
      <c r="N78" s="22">
        <f t="shared" si="204"/>
        <v>1.3</v>
      </c>
      <c r="O78" s="49">
        <f t="shared" si="171"/>
        <v>291.83382227811524</v>
      </c>
      <c r="U78">
        <f t="shared" si="205"/>
        <v>0.11394335230683679</v>
      </c>
      <c r="V78">
        <f t="shared" si="206"/>
        <v>2.4651356233269053</v>
      </c>
      <c r="W78" s="61"/>
      <c r="X78" s="49">
        <v>464.00969817451016</v>
      </c>
      <c r="Y78" s="49">
        <v>72</v>
      </c>
      <c r="Z78" s="22">
        <f t="shared" si="172"/>
        <v>1.3166666666666667</v>
      </c>
      <c r="AA78" s="49">
        <f t="shared" si="173"/>
        <v>328.03225837506136</v>
      </c>
      <c r="AF78" s="72"/>
      <c r="AG78">
        <f t="shared" si="174"/>
        <v>0.11947584090679779</v>
      </c>
      <c r="AH78">
        <f t="shared" si="175"/>
        <v>2.5159165539111146</v>
      </c>
      <c r="AI78" s="61"/>
      <c r="AJ78" s="49">
        <v>381.50524242793836</v>
      </c>
      <c r="AK78" s="49">
        <v>72</v>
      </c>
      <c r="AL78" s="22">
        <f t="shared" si="176"/>
        <v>1.4833333333333334</v>
      </c>
      <c r="AM78" s="49">
        <f t="shared" si="177"/>
        <v>314.73391383485716</v>
      </c>
      <c r="AR78" s="72"/>
      <c r="AS78">
        <f t="shared" si="178"/>
        <v>0.17123875626126916</v>
      </c>
      <c r="AT78">
        <f t="shared" si="179"/>
        <v>2.4979435423977385</v>
      </c>
      <c r="AV78" s="49">
        <v>769.08533336685082</v>
      </c>
      <c r="AW78" s="49">
        <v>72</v>
      </c>
      <c r="AX78" s="22">
        <f t="shared" si="180"/>
        <v>1.3499999999999999</v>
      </c>
      <c r="AY78" s="49">
        <f t="shared" si="181"/>
        <v>123.23483906700503</v>
      </c>
      <c r="BD78" s="72"/>
      <c r="BE78">
        <f t="shared" si="182"/>
        <v>0.13033376849500608</v>
      </c>
      <c r="BF78">
        <f t="shared" si="183"/>
        <v>2.0907335022734861</v>
      </c>
      <c r="BG78" s="61"/>
      <c r="BH78" s="49">
        <v>694.69201809147057</v>
      </c>
      <c r="BI78" s="49">
        <v>72</v>
      </c>
      <c r="BJ78" s="22">
        <f t="shared" si="184"/>
        <v>1.3499999999999999</v>
      </c>
      <c r="BK78" s="49">
        <f t="shared" si="185"/>
        <v>123.95303320307104</v>
      </c>
      <c r="BP78" s="72"/>
      <c r="BQ78">
        <f t="shared" si="186"/>
        <v>0.13033376849500608</v>
      </c>
      <c r="BR78">
        <f t="shared" si="187"/>
        <v>2.0932571586733322</v>
      </c>
      <c r="BT78" s="49">
        <v>952.71874128726995</v>
      </c>
      <c r="BU78" s="49">
        <v>72</v>
      </c>
      <c r="BV78" s="22">
        <f t="shared" si="188"/>
        <v>1.4166666666666665</v>
      </c>
      <c r="BW78" s="49">
        <f t="shared" si="189"/>
        <v>148.11304806369938</v>
      </c>
      <c r="CB78" s="72"/>
      <c r="CC78">
        <f t="shared" si="207"/>
        <v>0.15126767533064905</v>
      </c>
      <c r="CD78">
        <f t="shared" si="208"/>
        <v>2.1705933195100804</v>
      </c>
      <c r="CF78" s="49">
        <v>940.81905805526708</v>
      </c>
      <c r="CG78" s="49">
        <v>72</v>
      </c>
      <c r="CH78" s="22">
        <f t="shared" si="190"/>
        <v>1.3</v>
      </c>
      <c r="CI78" s="49">
        <f t="shared" si="191"/>
        <v>177.51172180684938</v>
      </c>
      <c r="CN78" s="72"/>
      <c r="CO78">
        <f t="shared" si="192"/>
        <v>0.11394335230683679</v>
      </c>
      <c r="CP78">
        <f t="shared" si="193"/>
        <v>2.2492270365344864</v>
      </c>
      <c r="DE78" s="49"/>
      <c r="DF78" s="49"/>
      <c r="DG78" s="49"/>
      <c r="DL78" s="52"/>
      <c r="DM78"/>
      <c r="DN78"/>
      <c r="DP78" s="49">
        <v>866.35587376089279</v>
      </c>
      <c r="DQ78">
        <v>72</v>
      </c>
      <c r="DR78" s="22">
        <f t="shared" si="196"/>
        <v>1.2833333333333332</v>
      </c>
      <c r="DS78" s="49">
        <f t="shared" si="197"/>
        <v>165.94938459564912</v>
      </c>
      <c r="DX78" s="72"/>
      <c r="DY78">
        <f t="shared" si="209"/>
        <v>0.10833947478883819</v>
      </c>
      <c r="DZ78">
        <f t="shared" si="210"/>
        <v>2.2199756462160942</v>
      </c>
      <c r="EB78">
        <v>1122.5699310065274</v>
      </c>
      <c r="EC78">
        <v>72</v>
      </c>
      <c r="ED78" s="22">
        <f t="shared" si="198"/>
        <v>1.3166666666666667</v>
      </c>
      <c r="EE78" s="49">
        <f t="shared" si="199"/>
        <v>208.84048529320245</v>
      </c>
      <c r="EJ78" s="72"/>
      <c r="EK78">
        <f t="shared" si="211"/>
        <v>0.11947584090679779</v>
      </c>
      <c r="EL78">
        <f t="shared" si="212"/>
        <v>2.3198146937319124</v>
      </c>
      <c r="EM78" s="65"/>
      <c r="EN78">
        <v>1120.486166804392</v>
      </c>
      <c r="EO78">
        <v>72</v>
      </c>
      <c r="EP78" s="22">
        <f t="shared" si="200"/>
        <v>1.3</v>
      </c>
      <c r="EQ78" s="49">
        <f t="shared" si="201"/>
        <v>205.85778009592562</v>
      </c>
      <c r="EV78" s="72"/>
      <c r="EW78">
        <f t="shared" si="213"/>
        <v>0.11394335230683679</v>
      </c>
      <c r="EX78">
        <f t="shared" si="214"/>
        <v>2.3135672851730917</v>
      </c>
      <c r="EY78" s="65"/>
      <c r="EZ78" s="49">
        <v>990.78769168778035</v>
      </c>
      <c r="FA78">
        <v>72</v>
      </c>
      <c r="FB78" s="22">
        <f t="shared" si="202"/>
        <v>1.3166666666666667</v>
      </c>
      <c r="FC78" s="49">
        <f t="shared" si="203"/>
        <v>159.41023794596339</v>
      </c>
      <c r="FH78" s="72"/>
      <c r="FI78">
        <f t="shared" si="215"/>
        <v>0.11947584090679779</v>
      </c>
      <c r="FJ78">
        <f t="shared" si="216"/>
        <v>2.2025162100378606</v>
      </c>
      <c r="FK78" s="65"/>
      <c r="FT78" s="49"/>
      <c r="FU78" s="49"/>
      <c r="FV78" s="65"/>
      <c r="HO78"/>
      <c r="HP78"/>
      <c r="HQ78"/>
    </row>
    <row r="79" spans="12:225" x14ac:dyDescent="0.25">
      <c r="L79" s="49">
        <v>375.51198383007699</v>
      </c>
      <c r="M79" s="49">
        <v>73</v>
      </c>
      <c r="N79" s="22">
        <f t="shared" si="204"/>
        <v>1.3166666666666667</v>
      </c>
      <c r="O79" s="49">
        <f t="shared" si="171"/>
        <v>292.41334036001876</v>
      </c>
      <c r="U79">
        <f t="shared" si="205"/>
        <v>0.11947584090679779</v>
      </c>
      <c r="V79">
        <f t="shared" si="206"/>
        <v>2.4659971819403479</v>
      </c>
      <c r="W79" s="61"/>
      <c r="X79" s="49">
        <v>472.50952371354379</v>
      </c>
      <c r="Y79" s="49">
        <v>73</v>
      </c>
      <c r="Z79" s="22">
        <f t="shared" si="172"/>
        <v>1.3333333333333333</v>
      </c>
      <c r="AA79" s="49">
        <f t="shared" si="173"/>
        <v>328.82730332305812</v>
      </c>
      <c r="AF79" s="72"/>
      <c r="AG79">
        <f t="shared" si="174"/>
        <v>0.12493873660829993</v>
      </c>
      <c r="AH79">
        <f t="shared" si="175"/>
        <v>2.5169678708821315</v>
      </c>
      <c r="AI79" s="61"/>
      <c r="AJ79" s="49">
        <v>389.00514135419854</v>
      </c>
      <c r="AK79" s="49">
        <v>73</v>
      </c>
      <c r="AL79" s="22">
        <f t="shared" si="176"/>
        <v>1.5</v>
      </c>
      <c r="AM79" s="49">
        <f t="shared" si="177"/>
        <v>315.35149444472711</v>
      </c>
      <c r="AR79" s="72"/>
      <c r="AS79">
        <f t="shared" si="178"/>
        <v>0.17609125905568124</v>
      </c>
      <c r="AT79">
        <f t="shared" si="179"/>
        <v>2.4987948934474948</v>
      </c>
      <c r="AV79" s="49">
        <v>780.65613428704955</v>
      </c>
      <c r="AW79" s="49">
        <v>73</v>
      </c>
      <c r="AX79" s="22">
        <f t="shared" si="180"/>
        <v>1.3666666666666665</v>
      </c>
      <c r="AY79" s="49">
        <f t="shared" si="181"/>
        <v>124.34103418365882</v>
      </c>
      <c r="BD79" s="72"/>
      <c r="BE79">
        <f t="shared" si="182"/>
        <v>0.13566260200007299</v>
      </c>
      <c r="BF79">
        <f t="shared" si="183"/>
        <v>2.0946144752115523</v>
      </c>
      <c r="BG79" s="61"/>
      <c r="BH79" s="49">
        <v>705.703372529847</v>
      </c>
      <c r="BI79" s="49">
        <v>73</v>
      </c>
      <c r="BJ79" s="22">
        <f t="shared" si="184"/>
        <v>1.3666666666666665</v>
      </c>
      <c r="BK79" s="49">
        <f t="shared" si="185"/>
        <v>125.02282378291915</v>
      </c>
      <c r="BP79" s="72"/>
      <c r="BQ79">
        <f t="shared" si="186"/>
        <v>0.13566260200007299</v>
      </c>
      <c r="BR79">
        <f t="shared" si="187"/>
        <v>2.096989303713245</v>
      </c>
      <c r="BT79" s="49">
        <v>967.18896809258536</v>
      </c>
      <c r="BU79" s="49">
        <v>73</v>
      </c>
      <c r="BV79" s="22">
        <f t="shared" si="188"/>
        <v>1.4333333333333331</v>
      </c>
      <c r="BW79" s="49">
        <f t="shared" si="189"/>
        <v>149.48946077228069</v>
      </c>
      <c r="CB79" s="72"/>
      <c r="CC79">
        <f t="shared" si="207"/>
        <v>0.15634720085992401</v>
      </c>
      <c r="CD79">
        <f t="shared" si="208"/>
        <v>2.1746105753374692</v>
      </c>
      <c r="CF79" s="49">
        <v>957.80073606152553</v>
      </c>
      <c r="CG79" s="49">
        <v>73</v>
      </c>
      <c r="CH79" s="22">
        <f t="shared" si="190"/>
        <v>1.3166666666666667</v>
      </c>
      <c r="CI79" s="49">
        <f t="shared" si="191"/>
        <v>179.13056623070622</v>
      </c>
      <c r="CN79" s="72"/>
      <c r="CO79">
        <f t="shared" si="192"/>
        <v>0.11947584090679779</v>
      </c>
      <c r="CP79">
        <f t="shared" si="193"/>
        <v>2.2531696987060119</v>
      </c>
      <c r="DE79" s="49"/>
      <c r="DF79" s="49"/>
      <c r="DG79" s="49"/>
      <c r="DL79" s="52"/>
      <c r="DM79"/>
      <c r="DN79"/>
      <c r="DP79" s="49">
        <v>883.83892763331039</v>
      </c>
      <c r="DQ79">
        <v>73</v>
      </c>
      <c r="DR79" s="22">
        <f t="shared" si="196"/>
        <v>1.2999999999999998</v>
      </c>
      <c r="DS79" s="49">
        <f t="shared" si="197"/>
        <v>168.13094859270646</v>
      </c>
      <c r="DX79" s="72"/>
      <c r="DY79">
        <f t="shared" si="209"/>
        <v>0.11394335230683671</v>
      </c>
      <c r="DZ79">
        <f t="shared" si="210"/>
        <v>2.2256476632663937</v>
      </c>
      <c r="EB79">
        <v>1140.6184725840626</v>
      </c>
      <c r="EC79">
        <v>73</v>
      </c>
      <c r="ED79" s="22">
        <f t="shared" si="198"/>
        <v>1.3333333333333333</v>
      </c>
      <c r="EE79" s="49">
        <f t="shared" si="199"/>
        <v>211.08424038433179</v>
      </c>
      <c r="EJ79" s="72"/>
      <c r="EK79">
        <f t="shared" si="211"/>
        <v>0.12493873660829993</v>
      </c>
      <c r="EL79">
        <f t="shared" si="212"/>
        <v>2.3244558099556216</v>
      </c>
      <c r="EM79" s="65"/>
      <c r="EN79">
        <v>1139.469723160734</v>
      </c>
      <c r="EO79">
        <v>73</v>
      </c>
      <c r="EP79" s="22">
        <f t="shared" si="200"/>
        <v>1.3166666666666667</v>
      </c>
      <c r="EQ79" s="49">
        <f t="shared" si="201"/>
        <v>208.22339124590343</v>
      </c>
      <c r="EV79" s="72"/>
      <c r="EW79">
        <f t="shared" si="213"/>
        <v>0.11947584090679779</v>
      </c>
      <c r="EX79">
        <f t="shared" si="214"/>
        <v>2.3185295153685601</v>
      </c>
      <c r="EY79" s="65"/>
      <c r="EZ79" s="49">
        <v>1005.7957049023424</v>
      </c>
      <c r="FA79">
        <v>73</v>
      </c>
      <c r="FB79" s="22">
        <f t="shared" si="202"/>
        <v>1.3333333333333333</v>
      </c>
      <c r="FC79" s="49">
        <f t="shared" si="203"/>
        <v>160.8288866128035</v>
      </c>
      <c r="FH79" s="72"/>
      <c r="FI79">
        <f t="shared" si="215"/>
        <v>0.12493873660829993</v>
      </c>
      <c r="FJ79">
        <f t="shared" si="216"/>
        <v>2.2063640554188897</v>
      </c>
      <c r="FK79" s="65"/>
      <c r="FT79" s="49"/>
      <c r="FU79" s="49"/>
      <c r="FV79" s="65"/>
      <c r="HO79"/>
      <c r="HP79"/>
      <c r="HQ79"/>
    </row>
    <row r="80" spans="12:225" x14ac:dyDescent="0.25">
      <c r="L80" s="49">
        <v>382.5160127367219</v>
      </c>
      <c r="M80" s="49">
        <v>74</v>
      </c>
      <c r="N80" s="22">
        <f t="shared" si="204"/>
        <v>1.3333333333333335</v>
      </c>
      <c r="O80" s="49">
        <f t="shared" si="171"/>
        <v>292.99357637249864</v>
      </c>
      <c r="U80">
        <f t="shared" si="205"/>
        <v>0.1249387366083</v>
      </c>
      <c r="V80">
        <f t="shared" si="206"/>
        <v>2.4668580989324069</v>
      </c>
      <c r="W80" s="61"/>
      <c r="X80" s="49">
        <v>479.50234618821207</v>
      </c>
      <c r="Y80" s="49">
        <v>74</v>
      </c>
      <c r="Z80" s="22">
        <f t="shared" si="172"/>
        <v>1.35</v>
      </c>
      <c r="AA80" s="49">
        <f t="shared" si="173"/>
        <v>329.4813882987076</v>
      </c>
      <c r="AF80" s="72"/>
      <c r="AG80">
        <f t="shared" si="174"/>
        <v>0.13033376849500614</v>
      </c>
      <c r="AH80">
        <f t="shared" si="175"/>
        <v>2.5178308872533659</v>
      </c>
      <c r="AI80" s="61"/>
      <c r="AJ80" s="49">
        <v>396.50504410410718</v>
      </c>
      <c r="AK80" s="49">
        <v>74</v>
      </c>
      <c r="AL80" s="22">
        <f t="shared" si="176"/>
        <v>1.5166666666666666</v>
      </c>
      <c r="AM80" s="49">
        <f t="shared" si="177"/>
        <v>315.96907536945605</v>
      </c>
      <c r="AR80" s="72"/>
      <c r="AS80">
        <f t="shared" si="178"/>
        <v>0.18089014193744996</v>
      </c>
      <c r="AT80">
        <f t="shared" si="179"/>
        <v>2.4996445792841926</v>
      </c>
      <c r="AV80" s="49">
        <v>793.64538680697945</v>
      </c>
      <c r="AW80" s="49">
        <v>74</v>
      </c>
      <c r="AX80" s="22">
        <f t="shared" si="180"/>
        <v>1.3833333333333333</v>
      </c>
      <c r="AY80" s="49">
        <f t="shared" si="181"/>
        <v>125.58283652782038</v>
      </c>
      <c r="BD80" s="72"/>
      <c r="BE80">
        <f t="shared" si="182"/>
        <v>0.14092684199243027</v>
      </c>
      <c r="BF80">
        <f t="shared" si="183"/>
        <v>2.0989302882020864</v>
      </c>
      <c r="BG80" s="61"/>
      <c r="BH80" s="49">
        <v>716.69257705099756</v>
      </c>
      <c r="BI80" s="49">
        <v>74</v>
      </c>
      <c r="BJ80" s="22">
        <f t="shared" si="184"/>
        <v>1.3833333333333333</v>
      </c>
      <c r="BK80" s="49">
        <f t="shared" si="185"/>
        <v>126.09046242288326</v>
      </c>
      <c r="BP80" s="72"/>
      <c r="BQ80">
        <f t="shared" si="186"/>
        <v>0.14092684199243027</v>
      </c>
      <c r="BR80">
        <f t="shared" si="187"/>
        <v>2.100682237455199</v>
      </c>
      <c r="BT80" s="49">
        <v>982.19715434326122</v>
      </c>
      <c r="BU80" s="49">
        <v>74</v>
      </c>
      <c r="BV80" s="22">
        <f t="shared" si="188"/>
        <v>1.4500000000000002</v>
      </c>
      <c r="BW80" s="49">
        <f t="shared" si="189"/>
        <v>150.91704435933252</v>
      </c>
      <c r="CB80" s="72"/>
      <c r="CC80">
        <f t="shared" si="207"/>
        <v>0.16136800223497494</v>
      </c>
      <c r="CD80">
        <f t="shared" si="208"/>
        <v>2.1787382911552378</v>
      </c>
      <c r="CF80" s="49">
        <v>973.30840436112544</v>
      </c>
      <c r="CG80" s="49">
        <v>74</v>
      </c>
      <c r="CH80" s="22">
        <f t="shared" si="190"/>
        <v>1.3333333333333335</v>
      </c>
      <c r="CI80" s="49">
        <f t="shared" si="191"/>
        <v>180.60889495326103</v>
      </c>
      <c r="CN80" s="72"/>
      <c r="CO80">
        <f t="shared" si="192"/>
        <v>0.1249387366083</v>
      </c>
      <c r="CP80">
        <f t="shared" si="193"/>
        <v>2.2567391354237203</v>
      </c>
      <c r="DE80" s="49"/>
      <c r="DF80" s="49"/>
      <c r="DG80" s="49"/>
      <c r="DL80" s="52"/>
      <c r="DM80"/>
      <c r="DN80"/>
      <c r="DP80" s="49">
        <v>901.36590794194115</v>
      </c>
      <c r="DQ80">
        <v>74</v>
      </c>
      <c r="DR80" s="22">
        <f t="shared" si="196"/>
        <v>1.3166666666666667</v>
      </c>
      <c r="DS80" s="49">
        <f t="shared" si="197"/>
        <v>170.31799380216876</v>
      </c>
      <c r="DX80" s="72"/>
      <c r="DY80">
        <f t="shared" si="209"/>
        <v>0.11947584090679779</v>
      </c>
      <c r="DZ80">
        <f t="shared" si="210"/>
        <v>2.2312605328491295</v>
      </c>
      <c r="EB80">
        <v>1156.6249392089037</v>
      </c>
      <c r="EC80">
        <v>74</v>
      </c>
      <c r="ED80" s="22">
        <f t="shared" si="198"/>
        <v>1.35</v>
      </c>
      <c r="EE80" s="49">
        <f t="shared" si="199"/>
        <v>213.07412919757425</v>
      </c>
      <c r="EJ80" s="72"/>
      <c r="EK80">
        <f t="shared" si="211"/>
        <v>0.13033376849500614</v>
      </c>
      <c r="EL80">
        <f t="shared" si="212"/>
        <v>2.3285307222210014</v>
      </c>
      <c r="EM80" s="65"/>
      <c r="EN80">
        <v>1156.4965412831982</v>
      </c>
      <c r="EO80">
        <v>74</v>
      </c>
      <c r="EP80" s="22">
        <f t="shared" si="200"/>
        <v>1.3333333333333335</v>
      </c>
      <c r="EQ80" s="49">
        <f t="shared" si="201"/>
        <v>210.34516600944445</v>
      </c>
      <c r="EV80" s="72"/>
      <c r="EW80">
        <f t="shared" si="213"/>
        <v>0.1249387366083</v>
      </c>
      <c r="EX80">
        <f t="shared" si="214"/>
        <v>2.3229325358464936</v>
      </c>
      <c r="EY80" s="65"/>
      <c r="EZ80" s="49">
        <v>1021.1887680541732</v>
      </c>
      <c r="FA80">
        <v>74</v>
      </c>
      <c r="FB80" s="22">
        <f t="shared" si="202"/>
        <v>1.35</v>
      </c>
      <c r="FC80" s="49">
        <f t="shared" si="203"/>
        <v>162.28393254105077</v>
      </c>
      <c r="FH80" s="72"/>
      <c r="FI80">
        <f t="shared" si="215"/>
        <v>0.13033376849500614</v>
      </c>
      <c r="FJ80">
        <f t="shared" si="216"/>
        <v>2.2102755231892086</v>
      </c>
      <c r="FK80" s="65"/>
      <c r="FT80" s="49"/>
      <c r="FU80" s="49"/>
      <c r="FV80" s="65"/>
      <c r="HO80"/>
      <c r="HP80"/>
      <c r="HQ80"/>
    </row>
    <row r="81" spans="12:225" x14ac:dyDescent="0.25">
      <c r="L81" s="49">
        <v>391.0115087820306</v>
      </c>
      <c r="M81" s="49">
        <v>75</v>
      </c>
      <c r="N81" s="22">
        <f t="shared" si="204"/>
        <v>1.35</v>
      </c>
      <c r="O81" s="49">
        <f t="shared" si="171"/>
        <v>293.69737026242564</v>
      </c>
      <c r="U81">
        <f t="shared" si="205"/>
        <v>0.13033376849500614</v>
      </c>
      <c r="V81">
        <f t="shared" si="206"/>
        <v>2.4679000579098265</v>
      </c>
      <c r="W81" s="61"/>
      <c r="X81" s="49">
        <v>488.50230296284172</v>
      </c>
      <c r="Y81" s="49">
        <v>75</v>
      </c>
      <c r="Z81" s="22">
        <f t="shared" si="172"/>
        <v>1.3666666666666667</v>
      </c>
      <c r="AA81" s="49">
        <f t="shared" si="173"/>
        <v>330.32321383183165</v>
      </c>
      <c r="AF81" s="72"/>
      <c r="AG81">
        <f t="shared" si="174"/>
        <v>0.13566260200007307</v>
      </c>
      <c r="AH81">
        <f t="shared" si="175"/>
        <v>2.5189390952924158</v>
      </c>
      <c r="AI81" s="61"/>
      <c r="AJ81" s="49">
        <v>403.50123915547027</v>
      </c>
      <c r="AK81" s="49">
        <v>75</v>
      </c>
      <c r="AL81" s="22">
        <f t="shared" si="176"/>
        <v>1.5333333333333332</v>
      </c>
      <c r="AM81" s="49">
        <f t="shared" si="177"/>
        <v>316.54517838751957</v>
      </c>
      <c r="AR81" s="72"/>
      <c r="AS81">
        <f t="shared" si="178"/>
        <v>0.1856365769619116</v>
      </c>
      <c r="AT81">
        <f t="shared" si="179"/>
        <v>2.5004357027393667</v>
      </c>
      <c r="AV81" s="49">
        <v>805.65578878327437</v>
      </c>
      <c r="AW81" s="49">
        <v>75</v>
      </c>
      <c r="AX81" s="22">
        <f t="shared" si="180"/>
        <v>1.4</v>
      </c>
      <c r="AY81" s="49">
        <f t="shared" si="181"/>
        <v>126.73105851408184</v>
      </c>
      <c r="BD81" s="72"/>
      <c r="BE81">
        <f t="shared" si="182"/>
        <v>0.14612803567823801</v>
      </c>
      <c r="BF81">
        <f t="shared" si="183"/>
        <v>2.1028830623049095</v>
      </c>
      <c r="BG81" s="61"/>
      <c r="BH81" s="49">
        <v>728.68117170680353</v>
      </c>
      <c r="BI81" s="49">
        <v>75</v>
      </c>
      <c r="BJ81" s="22">
        <f t="shared" si="184"/>
        <v>1.4</v>
      </c>
      <c r="BK81" s="49">
        <f t="shared" si="185"/>
        <v>127.25519521757926</v>
      </c>
      <c r="BP81" s="72"/>
      <c r="BQ81">
        <f t="shared" si="186"/>
        <v>0.14612803567823801</v>
      </c>
      <c r="BR81">
        <f t="shared" si="187"/>
        <v>2.1046755215256554</v>
      </c>
      <c r="BT81" s="49">
        <v>996.2636448250031</v>
      </c>
      <c r="BU81" s="49">
        <v>75</v>
      </c>
      <c r="BV81" s="22">
        <f t="shared" si="188"/>
        <v>1.4666666666666668</v>
      </c>
      <c r="BW81" s="49">
        <f t="shared" si="189"/>
        <v>152.25505353670738</v>
      </c>
      <c r="CB81" s="72"/>
      <c r="CC81">
        <f t="shared" si="207"/>
        <v>0.16633142176652502</v>
      </c>
      <c r="CD81">
        <f t="shared" si="208"/>
        <v>2.1825717163241767</v>
      </c>
      <c r="CF81" s="49">
        <v>989.80326328013291</v>
      </c>
      <c r="CG81" s="49">
        <v>75</v>
      </c>
      <c r="CH81" s="22">
        <f t="shared" si="190"/>
        <v>1.35</v>
      </c>
      <c r="CI81" s="49">
        <f t="shared" si="191"/>
        <v>182.1813314565029</v>
      </c>
      <c r="CO81">
        <f t="shared" si="192"/>
        <v>0.13033376849500614</v>
      </c>
      <c r="CP81">
        <f t="shared" si="193"/>
        <v>2.2605038717543429</v>
      </c>
      <c r="DE81" s="49"/>
      <c r="DF81" s="49"/>
      <c r="DG81" s="49"/>
      <c r="DL81" s="52"/>
      <c r="DM81"/>
      <c r="DN81"/>
      <c r="DP81" s="49">
        <v>919.39246244462981</v>
      </c>
      <c r="DQ81">
        <v>75</v>
      </c>
      <c r="DR81" s="22">
        <f t="shared" si="196"/>
        <v>1.3333333333333333</v>
      </c>
      <c r="DS81" s="49">
        <f t="shared" si="197"/>
        <v>172.56737669494248</v>
      </c>
      <c r="DX81" s="72"/>
      <c r="DY81">
        <f t="shared" si="209"/>
        <v>0.12493873660829993</v>
      </c>
      <c r="DZ81">
        <f t="shared" si="210"/>
        <v>2.236958697170023</v>
      </c>
      <c r="EB81">
        <v>1172.6535080747424</v>
      </c>
      <c r="EC81">
        <v>75</v>
      </c>
      <c r="ED81" s="22">
        <f t="shared" si="198"/>
        <v>1.3666666666666667</v>
      </c>
      <c r="EE81" s="49">
        <f t="shared" si="199"/>
        <v>215.0667657129261</v>
      </c>
      <c r="EJ81" s="72"/>
      <c r="EK81">
        <f t="shared" si="211"/>
        <v>0.13566260200007307</v>
      </c>
      <c r="EL81">
        <f t="shared" si="212"/>
        <v>2.332573304006099</v>
      </c>
      <c r="EM81" s="65"/>
      <c r="EN81" s="10">
        <v>1176.0212583112602</v>
      </c>
      <c r="EO81" s="10">
        <v>75</v>
      </c>
      <c r="EP81" s="22">
        <f t="shared" si="200"/>
        <v>1.35</v>
      </c>
      <c r="EQ81" s="11">
        <f t="shared" si="201"/>
        <v>212.77821319168726</v>
      </c>
      <c r="EV81" s="72"/>
      <c r="EW81" s="10">
        <f t="shared" si="213"/>
        <v>0.13033376849500614</v>
      </c>
      <c r="EX81" s="10">
        <f t="shared" si="214"/>
        <v>2.327927157574968</v>
      </c>
      <c r="EY81" s="65"/>
      <c r="EZ81" s="49">
        <v>1037.6778160874405</v>
      </c>
      <c r="FA81">
        <v>75</v>
      </c>
      <c r="FB81" s="22">
        <f t="shared" si="202"/>
        <v>1.3666666666666667</v>
      </c>
      <c r="FC81" s="49">
        <f t="shared" si="203"/>
        <v>163.84257762454257</v>
      </c>
      <c r="FH81" s="72"/>
      <c r="FI81">
        <f t="shared" si="215"/>
        <v>0.13566260200007307</v>
      </c>
      <c r="FJ81">
        <f t="shared" si="216"/>
        <v>2.2144267718110533</v>
      </c>
      <c r="FK81" s="65"/>
      <c r="FT81" s="49"/>
      <c r="FU81" s="49"/>
      <c r="FV81" s="65"/>
      <c r="HO81"/>
      <c r="HP81"/>
      <c r="HQ81"/>
    </row>
    <row r="82" spans="12:225" x14ac:dyDescent="0.25">
      <c r="L82" s="49">
        <v>397.51132059351465</v>
      </c>
      <c r="M82" s="49">
        <v>76</v>
      </c>
      <c r="N82" s="22">
        <f t="shared" si="204"/>
        <v>1.3666666666666667</v>
      </c>
      <c r="O82" s="49">
        <f t="shared" si="171"/>
        <v>294.23583532840894</v>
      </c>
      <c r="U82">
        <f t="shared" si="205"/>
        <v>0.13566260200007307</v>
      </c>
      <c r="V82">
        <f t="shared" si="206"/>
        <v>2.468695564848423</v>
      </c>
      <c r="W82" s="61"/>
      <c r="X82" s="49">
        <v>498.00401604806359</v>
      </c>
      <c r="Y82" s="49">
        <v>76</v>
      </c>
      <c r="Z82" s="22">
        <f t="shared" si="172"/>
        <v>1.3833333333333333</v>
      </c>
      <c r="AA82" s="49">
        <f t="shared" si="173"/>
        <v>331.2119719541048</v>
      </c>
      <c r="AF82" s="72"/>
      <c r="AG82">
        <f t="shared" si="174"/>
        <v>0.14092684199243027</v>
      </c>
      <c r="AH82">
        <f t="shared" si="175"/>
        <v>2.5201060263605375</v>
      </c>
      <c r="AI82" s="61"/>
      <c r="AJ82" s="49">
        <v>411.5027338912829</v>
      </c>
      <c r="AK82" s="49">
        <v>76</v>
      </c>
      <c r="AL82" s="22">
        <f t="shared" si="176"/>
        <v>1.5499999999999998</v>
      </c>
      <c r="AM82" s="49">
        <f t="shared" si="177"/>
        <v>317.20406300015236</v>
      </c>
      <c r="AR82" s="72"/>
      <c r="AS82">
        <f t="shared" si="178"/>
        <v>0.19033169817029144</v>
      </c>
      <c r="AT82">
        <f t="shared" si="179"/>
        <v>2.5013387414679031</v>
      </c>
      <c r="AV82" s="49">
        <v>815.20932894563953</v>
      </c>
      <c r="AW82" s="49">
        <v>76</v>
      </c>
      <c r="AX82" s="22">
        <f t="shared" si="180"/>
        <v>1.4166666666666665</v>
      </c>
      <c r="AY82" s="49">
        <f t="shared" si="181"/>
        <v>127.64439887377259</v>
      </c>
      <c r="BD82" s="72"/>
      <c r="BE82">
        <f t="shared" si="182"/>
        <v>0.15126767533064905</v>
      </c>
      <c r="BF82">
        <f t="shared" si="183"/>
        <v>2.1060017624102811</v>
      </c>
      <c r="BG82" s="61"/>
      <c r="BH82" s="49">
        <v>739.67104174761369</v>
      </c>
      <c r="BI82" s="49">
        <v>76</v>
      </c>
      <c r="BJ82" s="22">
        <f t="shared" si="184"/>
        <v>1.4166666666666665</v>
      </c>
      <c r="BK82" s="49">
        <f t="shared" si="185"/>
        <v>128.32289851504456</v>
      </c>
      <c r="BP82" s="72"/>
      <c r="BQ82">
        <f t="shared" si="186"/>
        <v>0.15126767533064905</v>
      </c>
      <c r="BR82">
        <f t="shared" si="187"/>
        <v>2.1083041607505049</v>
      </c>
      <c r="BT82" s="49">
        <v>1010.7917688624102</v>
      </c>
      <c r="BU82" s="49">
        <v>76</v>
      </c>
      <c r="BV82" s="22">
        <f t="shared" si="188"/>
        <v>1.4833333333333334</v>
      </c>
      <c r="BW82" s="49">
        <f t="shared" si="189"/>
        <v>153.63697344895004</v>
      </c>
      <c r="CB82" s="72"/>
      <c r="CC82">
        <f t="shared" si="207"/>
        <v>0.17123875626126916</v>
      </c>
      <c r="CD82">
        <f t="shared" si="208"/>
        <v>2.1864957432512311</v>
      </c>
      <c r="CF82" s="49">
        <v>1005.2747136977036</v>
      </c>
      <c r="CG82" s="49">
        <v>76</v>
      </c>
      <c r="CH82" s="22">
        <f t="shared" si="190"/>
        <v>1.3666666666666667</v>
      </c>
      <c r="CI82" s="49">
        <f t="shared" si="191"/>
        <v>183.65620756875944</v>
      </c>
      <c r="CO82">
        <f t="shared" si="192"/>
        <v>0.13566260200007307</v>
      </c>
      <c r="CP82">
        <f t="shared" si="193"/>
        <v>2.2640056120567382</v>
      </c>
      <c r="DE82" s="49"/>
      <c r="DF82" s="49"/>
      <c r="DG82" s="49"/>
      <c r="DL82" s="52"/>
      <c r="DM82"/>
      <c r="DN82"/>
      <c r="DP82" s="49">
        <v>933.92250749192249</v>
      </c>
      <c r="DQ82">
        <v>76</v>
      </c>
      <c r="DR82" s="22">
        <f t="shared" si="196"/>
        <v>1.3499999999999999</v>
      </c>
      <c r="DS82" s="49">
        <f t="shared" si="197"/>
        <v>174.38045943106584</v>
      </c>
      <c r="DX82" s="72"/>
      <c r="DY82">
        <f t="shared" si="209"/>
        <v>0.13033376849500608</v>
      </c>
      <c r="DZ82">
        <f t="shared" si="210"/>
        <v>2.2414978175419491</v>
      </c>
      <c r="EB82">
        <v>1192.7005072523446</v>
      </c>
      <c r="EC82">
        <v>76</v>
      </c>
      <c r="ED82" s="22">
        <f t="shared" si="198"/>
        <v>1.3833333333333333</v>
      </c>
      <c r="EE82" s="49">
        <f t="shared" si="199"/>
        <v>217.55896466835844</v>
      </c>
      <c r="EJ82" s="72"/>
      <c r="EK82">
        <f t="shared" si="211"/>
        <v>0.14092684199243027</v>
      </c>
      <c r="EL82">
        <f t="shared" si="212"/>
        <v>2.3375769834034354</v>
      </c>
      <c r="EM82" s="65"/>
      <c r="EN82">
        <v>1196.0041805947001</v>
      </c>
      <c r="EO82">
        <v>76</v>
      </c>
      <c r="EP82" s="22">
        <f t="shared" si="200"/>
        <v>1.3666666666666667</v>
      </c>
      <c r="EQ82" s="49">
        <f t="shared" si="201"/>
        <v>215.26835902503387</v>
      </c>
      <c r="EV82" s="72"/>
      <c r="EW82">
        <f t="shared" si="213"/>
        <v>0.13566260200007307</v>
      </c>
      <c r="EX82">
        <f t="shared" si="214"/>
        <v>2.3329802002337527</v>
      </c>
      <c r="EY82" s="65"/>
      <c r="EZ82" s="49">
        <v>1055.6312092771793</v>
      </c>
      <c r="FA82">
        <v>76</v>
      </c>
      <c r="FB82" s="22">
        <f t="shared" si="202"/>
        <v>1.3833333333333333</v>
      </c>
      <c r="FC82" s="49">
        <f t="shared" si="203"/>
        <v>165.53964151632852</v>
      </c>
      <c r="FH82" s="72"/>
      <c r="FI82">
        <f t="shared" si="215"/>
        <v>0.14092684199243027</v>
      </c>
      <c r="FJ82">
        <f t="shared" si="216"/>
        <v>2.2189020103792667</v>
      </c>
      <c r="FK82" s="65"/>
      <c r="FT82" s="49"/>
      <c r="FU82" s="49"/>
      <c r="FV82" s="65"/>
      <c r="HO82"/>
      <c r="HP82"/>
      <c r="HQ82"/>
    </row>
    <row r="83" spans="12:225" x14ac:dyDescent="0.25">
      <c r="L83" s="49">
        <v>408.00490193133709</v>
      </c>
      <c r="M83" s="49">
        <v>77</v>
      </c>
      <c r="N83" s="22">
        <f t="shared" si="204"/>
        <v>1.3833333333333333</v>
      </c>
      <c r="O83" s="49">
        <f t="shared" si="171"/>
        <v>295.10515695361164</v>
      </c>
      <c r="U83">
        <f t="shared" si="205"/>
        <v>0.14092684199243027</v>
      </c>
      <c r="V83">
        <f t="shared" si="206"/>
        <v>2.4699767988490886</v>
      </c>
      <c r="W83" s="61"/>
      <c r="X83" s="49">
        <v>507.50394087139853</v>
      </c>
      <c r="Y83" s="49">
        <v>77</v>
      </c>
      <c r="Z83" s="22">
        <f t="shared" si="172"/>
        <v>1.4</v>
      </c>
      <c r="AA83" s="49">
        <f t="shared" si="173"/>
        <v>332.10056280840604</v>
      </c>
      <c r="AF83" s="72"/>
      <c r="AG83">
        <f t="shared" si="174"/>
        <v>0.14612803567823801</v>
      </c>
      <c r="AH83">
        <f t="shared" si="175"/>
        <v>2.5212696115947058</v>
      </c>
      <c r="AI83" s="61"/>
      <c r="AJ83" s="49">
        <v>419.00268495559789</v>
      </c>
      <c r="AK83" s="49">
        <v>77</v>
      </c>
      <c r="AL83" s="22">
        <f t="shared" si="176"/>
        <v>1.5666666666666664</v>
      </c>
      <c r="AM83" s="49">
        <f t="shared" si="177"/>
        <v>317.82164790334036</v>
      </c>
      <c r="AR83" s="72"/>
      <c r="AS83">
        <f t="shared" si="178"/>
        <v>0.19497660321605495</v>
      </c>
      <c r="AT83">
        <f t="shared" si="179"/>
        <v>2.5021834751393661</v>
      </c>
      <c r="AV83" s="49">
        <v>826.22061218538965</v>
      </c>
      <c r="AW83" s="49">
        <v>77</v>
      </c>
      <c r="AX83" s="22">
        <f t="shared" si="180"/>
        <v>1.4333333333333331</v>
      </c>
      <c r="AY83" s="49">
        <f t="shared" si="181"/>
        <v>128.69710281638731</v>
      </c>
      <c r="BD83" s="72"/>
      <c r="BE83">
        <f t="shared" si="182"/>
        <v>0.15634720085992401</v>
      </c>
      <c r="BF83">
        <f t="shared" si="183"/>
        <v>2.1095687703308172</v>
      </c>
      <c r="BG83" s="61"/>
      <c r="BH83" s="49">
        <v>750.66120853551502</v>
      </c>
      <c r="BI83" s="49">
        <v>77</v>
      </c>
      <c r="BJ83" s="22">
        <f t="shared" si="184"/>
        <v>1.4333333333333331</v>
      </c>
      <c r="BK83" s="49">
        <f t="shared" si="185"/>
        <v>129.39063064250024</v>
      </c>
      <c r="BP83" s="72"/>
      <c r="BQ83">
        <f t="shared" si="186"/>
        <v>0.15634720085992401</v>
      </c>
      <c r="BR83">
        <f t="shared" si="187"/>
        <v>2.1119028295971272</v>
      </c>
      <c r="BT83" s="49">
        <v>1025.3605463445529</v>
      </c>
      <c r="BU83" s="49">
        <v>77</v>
      </c>
      <c r="BV83" s="22">
        <f t="shared" si="188"/>
        <v>1.5</v>
      </c>
      <c r="BW83" s="49">
        <f t="shared" si="189"/>
        <v>155.02276033015832</v>
      </c>
      <c r="CB83" s="72"/>
      <c r="CC83">
        <f t="shared" si="207"/>
        <v>0.17609125905568124</v>
      </c>
      <c r="CD83">
        <f t="shared" si="208"/>
        <v>2.190395465654984</v>
      </c>
      <c r="CF83" s="49">
        <v>1019.7594078997262</v>
      </c>
      <c r="CG83" s="49">
        <v>77</v>
      </c>
      <c r="CH83" s="22">
        <f t="shared" si="190"/>
        <v>1.3833333333333333</v>
      </c>
      <c r="CI83" s="49">
        <f t="shared" si="191"/>
        <v>185.03701731156423</v>
      </c>
      <c r="CN83"/>
      <c r="CO83">
        <f t="shared" si="192"/>
        <v>0.14092684199243027</v>
      </c>
      <c r="CP83">
        <f t="shared" si="193"/>
        <v>2.2672586192460851</v>
      </c>
      <c r="CZ83" s="52"/>
      <c r="DE83" s="49"/>
      <c r="DF83" s="49"/>
      <c r="DG83" s="49"/>
      <c r="DM83"/>
      <c r="DN83"/>
      <c r="DP83" s="49">
        <v>949.38572245426144</v>
      </c>
      <c r="DQ83">
        <v>77</v>
      </c>
      <c r="DR83" s="22">
        <f t="shared" si="196"/>
        <v>1.3666666666666665</v>
      </c>
      <c r="DS83" s="49">
        <f t="shared" si="197"/>
        <v>176.30998463225615</v>
      </c>
      <c r="DX83" s="72"/>
      <c r="DY83">
        <f t="shared" si="209"/>
        <v>0.13566260200007299</v>
      </c>
      <c r="DZ83">
        <f t="shared" si="210"/>
        <v>2.2462769075795626</v>
      </c>
      <c r="EB83">
        <v>1213.7467816641163</v>
      </c>
      <c r="EC83">
        <v>77</v>
      </c>
      <c r="ED83" s="22">
        <f t="shared" si="198"/>
        <v>1.4</v>
      </c>
      <c r="EE83" s="49">
        <f t="shared" si="199"/>
        <v>220.17539132853219</v>
      </c>
      <c r="EJ83" s="72"/>
      <c r="EK83">
        <f t="shared" si="211"/>
        <v>0.14612803567823801</v>
      </c>
      <c r="EL83">
        <f t="shared" si="212"/>
        <v>2.3427687769088434</v>
      </c>
      <c r="EM83" s="65"/>
      <c r="EN83">
        <v>1214.0507608827565</v>
      </c>
      <c r="EO83">
        <v>77</v>
      </c>
      <c r="EP83" s="22">
        <f t="shared" si="200"/>
        <v>1.3833333333333333</v>
      </c>
      <c r="EQ83" s="49">
        <f t="shared" si="201"/>
        <v>217.51721012263835</v>
      </c>
      <c r="EV83" s="72"/>
      <c r="EW83">
        <f t="shared" si="213"/>
        <v>0.14092684199243027</v>
      </c>
      <c r="EX83">
        <f t="shared" si="214"/>
        <v>2.337493624350897</v>
      </c>
      <c r="EY83" s="65"/>
      <c r="EZ83" s="49">
        <v>1072.6556996539011</v>
      </c>
      <c r="FA83">
        <v>77</v>
      </c>
      <c r="FB83" s="22">
        <f t="shared" si="202"/>
        <v>1.4</v>
      </c>
      <c r="FC83" s="49">
        <f t="shared" si="203"/>
        <v>167.14889986593698</v>
      </c>
      <c r="FH83" s="72"/>
      <c r="FI83">
        <f t="shared" si="215"/>
        <v>0.14612803567823801</v>
      </c>
      <c r="FJ83">
        <f t="shared" si="216"/>
        <v>2.2231035225156335</v>
      </c>
      <c r="FK83" s="65"/>
      <c r="FQ83" s="72"/>
      <c r="FR83" s="88"/>
      <c r="FS83" s="52"/>
      <c r="FT83" s="49"/>
      <c r="FU83" s="49"/>
      <c r="FV83" s="65"/>
      <c r="GB83" s="52"/>
      <c r="GC83" s="88"/>
      <c r="HO83"/>
      <c r="HP83"/>
      <c r="HQ83"/>
    </row>
    <row r="84" spans="12:225" x14ac:dyDescent="0.25">
      <c r="L84" s="49">
        <v>416.5048018930874</v>
      </c>
      <c r="M84" s="49">
        <v>78</v>
      </c>
      <c r="N84" s="22">
        <f t="shared" si="204"/>
        <v>1.4000000000000001</v>
      </c>
      <c r="O84" s="49">
        <f t="shared" si="171"/>
        <v>295.80931567797171</v>
      </c>
      <c r="U84">
        <f t="shared" si="205"/>
        <v>0.14612803567823807</v>
      </c>
      <c r="V84">
        <f t="shared" si="206"/>
        <v>2.4710118467529392</v>
      </c>
      <c r="W84" s="61"/>
      <c r="X84" s="49">
        <v>518.50385726626951</v>
      </c>
      <c r="Y84" s="49">
        <v>78</v>
      </c>
      <c r="Z84" s="22">
        <f t="shared" si="172"/>
        <v>1.4166666666666667</v>
      </c>
      <c r="AA84" s="49">
        <f t="shared" si="173"/>
        <v>333.12945780371717</v>
      </c>
      <c r="AF84" s="72"/>
      <c r="AG84">
        <f t="shared" si="174"/>
        <v>0.15126767533064914</v>
      </c>
      <c r="AH84">
        <f t="shared" si="175"/>
        <v>2.5226130379626994</v>
      </c>
      <c r="AI84" s="61"/>
      <c r="AJ84" s="49">
        <v>426.50263774096402</v>
      </c>
      <c r="AK84" s="49">
        <v>78</v>
      </c>
      <c r="AL84" s="22">
        <f t="shared" si="176"/>
        <v>1.5833333333333335</v>
      </c>
      <c r="AM84" s="49">
        <f t="shared" si="177"/>
        <v>318.43923294824862</v>
      </c>
      <c r="AR84" s="72"/>
      <c r="AS84">
        <f t="shared" si="178"/>
        <v>0.19957235490520417</v>
      </c>
      <c r="AT84">
        <f t="shared" si="179"/>
        <v>2.5030265691261717</v>
      </c>
      <c r="AV84" s="49">
        <v>836.71156918020438</v>
      </c>
      <c r="AW84" s="49">
        <v>78</v>
      </c>
      <c r="AX84" s="22">
        <f t="shared" si="180"/>
        <v>1.45</v>
      </c>
      <c r="AY84" s="49">
        <f t="shared" si="181"/>
        <v>129.70006237612102</v>
      </c>
      <c r="BD84" s="72"/>
      <c r="BE84">
        <f t="shared" si="182"/>
        <v>0.16136800223497488</v>
      </c>
      <c r="BF84">
        <f t="shared" si="183"/>
        <v>2.1129401849476008</v>
      </c>
      <c r="BG84" s="61"/>
      <c r="BH84" s="49">
        <v>761.65165922487165</v>
      </c>
      <c r="BI84" s="49">
        <v>78</v>
      </c>
      <c r="BJ84" s="22">
        <f t="shared" si="184"/>
        <v>1.45</v>
      </c>
      <c r="BK84" s="49">
        <f t="shared" si="185"/>
        <v>130.45839035194905</v>
      </c>
      <c r="BP84" s="72"/>
      <c r="BQ84">
        <f t="shared" si="186"/>
        <v>0.16136800223497488</v>
      </c>
      <c r="BR84">
        <f t="shared" si="187"/>
        <v>2.1154720157196669</v>
      </c>
      <c r="BT84" s="49">
        <v>1042.3066967068762</v>
      </c>
      <c r="BU84" s="49">
        <v>78</v>
      </c>
      <c r="BV84" s="22">
        <f t="shared" si="188"/>
        <v>1.5166666666666666</v>
      </c>
      <c r="BW84" s="49">
        <f t="shared" si="189"/>
        <v>156.63468369763891</v>
      </c>
      <c r="CB84" s="72"/>
      <c r="CC84">
        <f t="shared" si="207"/>
        <v>0.18089014193744996</v>
      </c>
      <c r="CD84">
        <f t="shared" si="208"/>
        <v>2.1948879344184533</v>
      </c>
      <c r="CF84" s="49">
        <v>1027.2575139661915</v>
      </c>
      <c r="CG84" s="49">
        <v>78</v>
      </c>
      <c r="CH84" s="22">
        <f t="shared" si="190"/>
        <v>1.4000000000000001</v>
      </c>
      <c r="CI84" s="49">
        <f t="shared" si="191"/>
        <v>185.75180339988316</v>
      </c>
      <c r="CN84"/>
      <c r="CO84">
        <f t="shared" si="192"/>
        <v>0.14612803567823807</v>
      </c>
      <c r="CP84">
        <f t="shared" si="193"/>
        <v>2.2689330388676923</v>
      </c>
      <c r="CZ84" s="52"/>
      <c r="DE84" s="49"/>
      <c r="DF84" s="49"/>
      <c r="DG84" s="49"/>
      <c r="DM84"/>
      <c r="DN84"/>
      <c r="DP84" s="49">
        <v>966.43494349076593</v>
      </c>
      <c r="DQ84">
        <v>78</v>
      </c>
      <c r="DR84" s="22">
        <f t="shared" si="196"/>
        <v>1.3833333333333333</v>
      </c>
      <c r="DS84" s="49">
        <f t="shared" si="197"/>
        <v>178.43741425997069</v>
      </c>
      <c r="DX84" s="72"/>
      <c r="DY84">
        <f t="shared" si="209"/>
        <v>0.14092684199243027</v>
      </c>
      <c r="DZ84">
        <f t="shared" si="210"/>
        <v>2.2514859212454206</v>
      </c>
      <c r="EB84">
        <v>1234.2038932040361</v>
      </c>
      <c r="EC84">
        <v>78</v>
      </c>
      <c r="ED84" s="22">
        <f t="shared" si="198"/>
        <v>1.4166666666666667</v>
      </c>
      <c r="EE84" s="49">
        <f t="shared" si="199"/>
        <v>222.71857455307747</v>
      </c>
      <c r="EJ84" s="72"/>
      <c r="EK84">
        <f t="shared" si="211"/>
        <v>0.15126767533064914</v>
      </c>
      <c r="EL84">
        <f t="shared" si="212"/>
        <v>2.3477564383609919</v>
      </c>
      <c r="EM84" s="65"/>
      <c r="EN84">
        <v>1233.0759303465461</v>
      </c>
      <c r="EO84">
        <v>78</v>
      </c>
      <c r="EP84" s="22">
        <f t="shared" si="200"/>
        <v>1.4000000000000001</v>
      </c>
      <c r="EQ84" s="49">
        <f t="shared" si="201"/>
        <v>219.88800683580124</v>
      </c>
      <c r="EV84" s="72"/>
      <c r="EW84">
        <f t="shared" si="213"/>
        <v>0.14612803567823807</v>
      </c>
      <c r="EX84">
        <f t="shared" si="214"/>
        <v>2.3422015426528655</v>
      </c>
      <c r="EY84" s="65"/>
      <c r="EZ84" s="11">
        <v>1090.215804324997</v>
      </c>
      <c r="FA84" s="10">
        <v>78</v>
      </c>
      <c r="FB84" s="22">
        <f t="shared" si="202"/>
        <v>1.4166666666666667</v>
      </c>
      <c r="FC84" s="11">
        <f t="shared" si="203"/>
        <v>168.80878773550864</v>
      </c>
      <c r="FH84" s="52"/>
      <c r="FI84" s="10">
        <f t="shared" si="215"/>
        <v>0.15126767533064914</v>
      </c>
      <c r="FJ84" s="10">
        <f t="shared" si="216"/>
        <v>2.2273950510911802</v>
      </c>
      <c r="FK84" s="65"/>
      <c r="FP84" s="52"/>
      <c r="FQ84" s="56"/>
      <c r="FR84" s="56"/>
      <c r="FS84" s="56"/>
      <c r="FT84" s="49"/>
      <c r="FU84" s="49"/>
      <c r="FV84" s="65"/>
      <c r="GA84" s="52"/>
      <c r="GB84" s="56"/>
      <c r="GC84" s="56"/>
      <c r="HO84"/>
      <c r="HP84"/>
      <c r="HQ84"/>
    </row>
    <row r="85" spans="12:225" x14ac:dyDescent="0.25">
      <c r="L85" s="49">
        <v>424.50471139906091</v>
      </c>
      <c r="M85" s="49">
        <v>79</v>
      </c>
      <c r="N85" s="22">
        <f t="shared" si="204"/>
        <v>1.4166666666666667</v>
      </c>
      <c r="O85" s="49">
        <f t="shared" si="171"/>
        <v>296.47205360407344</v>
      </c>
      <c r="U85">
        <f t="shared" si="205"/>
        <v>0.15126767533064914</v>
      </c>
      <c r="V85">
        <f t="shared" si="206"/>
        <v>2.4719837616545597</v>
      </c>
      <c r="W85" s="61"/>
      <c r="X85" s="49">
        <v>529.00023629484326</v>
      </c>
      <c r="Y85" s="49">
        <v>79</v>
      </c>
      <c r="Z85" s="22">
        <f t="shared" si="172"/>
        <v>1.4333333333333333</v>
      </c>
      <c r="AA85" s="49">
        <f t="shared" si="173"/>
        <v>334.11125361594929</v>
      </c>
      <c r="AF85" s="72"/>
      <c r="AG85">
        <f t="shared" si="174"/>
        <v>0.1563472008599241</v>
      </c>
      <c r="AH85">
        <f t="shared" si="175"/>
        <v>2.5238911038961329</v>
      </c>
      <c r="AI85" s="61"/>
      <c r="AJ85" s="49">
        <v>433.50259514794141</v>
      </c>
      <c r="AK85" s="49">
        <v>79</v>
      </c>
      <c r="AL85" s="22">
        <f t="shared" si="176"/>
        <v>1.6</v>
      </c>
      <c r="AM85" s="49">
        <f t="shared" si="177"/>
        <v>319.01564577820392</v>
      </c>
      <c r="AR85" s="72"/>
      <c r="AS85">
        <f t="shared" si="178"/>
        <v>0.20411998265592479</v>
      </c>
      <c r="AT85">
        <f t="shared" si="179"/>
        <v>2.5038119830838665</v>
      </c>
      <c r="AV85" s="49">
        <v>850.1801279728902</v>
      </c>
      <c r="AW85" s="49">
        <v>79</v>
      </c>
      <c r="AX85" s="22">
        <f t="shared" si="180"/>
        <v>1.4666666666666666</v>
      </c>
      <c r="AY85" s="49">
        <f t="shared" si="181"/>
        <v>130.98768749970478</v>
      </c>
      <c r="BD85" s="72"/>
      <c r="BE85">
        <f t="shared" si="182"/>
        <v>0.16633142176652496</v>
      </c>
      <c r="BF85">
        <f t="shared" si="183"/>
        <v>2.1172304750279585</v>
      </c>
      <c r="BG85" s="61"/>
      <c r="BH85" s="49">
        <v>772.14279767410903</v>
      </c>
      <c r="BI85" s="49">
        <v>79</v>
      </c>
      <c r="BJ85" s="22">
        <f t="shared" si="184"/>
        <v>1.4666666666666666</v>
      </c>
      <c r="BK85" s="49">
        <f t="shared" si="185"/>
        <v>131.47764017699882</v>
      </c>
      <c r="BP85" s="72"/>
      <c r="BQ85">
        <f t="shared" si="186"/>
        <v>0.16633142176652496</v>
      </c>
      <c r="BR85">
        <f t="shared" si="187"/>
        <v>2.1188519005563395</v>
      </c>
      <c r="BT85" s="49">
        <v>1059.7741504679193</v>
      </c>
      <c r="BU85" s="49">
        <v>79</v>
      </c>
      <c r="BV85" s="22">
        <f t="shared" si="188"/>
        <v>1.5333333333333332</v>
      </c>
      <c r="BW85" s="49">
        <f t="shared" si="189"/>
        <v>158.29619361498342</v>
      </c>
      <c r="CB85" s="72"/>
      <c r="CC85">
        <f t="shared" si="207"/>
        <v>0.1856365769619116</v>
      </c>
      <c r="CD85">
        <f t="shared" si="208"/>
        <v>2.1994704719572162</v>
      </c>
      <c r="CG85"/>
      <c r="CH85"/>
      <c r="CI85"/>
      <c r="CN85"/>
      <c r="CQ85" s="65"/>
      <c r="CR85" s="49"/>
      <c r="CS85" s="49"/>
      <c r="CT85" s="49"/>
      <c r="CU85" s="49"/>
      <c r="CZ85" s="52"/>
      <c r="DA85" s="49"/>
      <c r="DB85" s="49"/>
      <c r="DC85" s="65"/>
      <c r="DD85" s="49"/>
      <c r="DM85"/>
      <c r="DN85"/>
      <c r="DP85" s="49">
        <v>984.4178482737907</v>
      </c>
      <c r="DQ85">
        <v>79</v>
      </c>
      <c r="DR85" s="22">
        <f t="shared" si="196"/>
        <v>1.4</v>
      </c>
      <c r="DS85" s="49">
        <f t="shared" si="197"/>
        <v>180.68135046948214</v>
      </c>
      <c r="DX85" s="72"/>
      <c r="DY85">
        <f t="shared" si="209"/>
        <v>0.14612803567823801</v>
      </c>
      <c r="DZ85">
        <f t="shared" si="210"/>
        <v>2.2569133279556186</v>
      </c>
      <c r="EB85">
        <v>1251.6870615293585</v>
      </c>
      <c r="EC85">
        <v>79</v>
      </c>
      <c r="ED85" s="22">
        <f t="shared" si="198"/>
        <v>1.4333333333333333</v>
      </c>
      <c r="EE85" s="49">
        <f t="shared" si="199"/>
        <v>224.89204368189837</v>
      </c>
      <c r="EJ85" s="72"/>
      <c r="EK85">
        <f t="shared" si="211"/>
        <v>0.1563472008599241</v>
      </c>
      <c r="EL85">
        <f t="shared" si="212"/>
        <v>2.3519740910684908</v>
      </c>
      <c r="EN85">
        <v>1250.0819973105765</v>
      </c>
      <c r="EO85">
        <v>79</v>
      </c>
      <c r="EP85" s="22">
        <f t="shared" si="200"/>
        <v>1.4166666666666667</v>
      </c>
      <c r="EQ85" s="49">
        <f t="shared" si="201"/>
        <v>222.00719572076167</v>
      </c>
      <c r="EV85" s="72"/>
      <c r="EW85">
        <f t="shared" si="213"/>
        <v>0.15126767533064914</v>
      </c>
      <c r="EX85">
        <f t="shared" si="214"/>
        <v>2.3463670510775514</v>
      </c>
      <c r="EZ85" s="49">
        <v>1104.2989857823832</v>
      </c>
      <c r="FA85">
        <v>79</v>
      </c>
      <c r="FB85" s="22">
        <f t="shared" si="202"/>
        <v>1.4333333333333333</v>
      </c>
      <c r="FC85" s="49">
        <f t="shared" si="203"/>
        <v>170.14001568112391</v>
      </c>
      <c r="FH85" s="52"/>
      <c r="FI85">
        <f t="shared" si="215"/>
        <v>0.1563472008599241</v>
      </c>
      <c r="FJ85">
        <f t="shared" si="216"/>
        <v>2.2308064684960685</v>
      </c>
      <c r="FN85" s="22"/>
      <c r="FO85" s="49"/>
      <c r="FP85" s="56"/>
      <c r="FQ85" s="56"/>
      <c r="FR85" s="56"/>
      <c r="FS85" s="56"/>
      <c r="FY85" s="22"/>
      <c r="FZ85" s="49"/>
      <c r="GA85" s="56"/>
      <c r="GB85" s="56"/>
      <c r="GC85" s="56"/>
      <c r="HO85"/>
      <c r="HP85"/>
      <c r="HQ85"/>
    </row>
    <row r="86" spans="12:225" x14ac:dyDescent="0.25">
      <c r="L86" s="49">
        <v>432.50260114824744</v>
      </c>
      <c r="M86" s="49">
        <v>80</v>
      </c>
      <c r="N86" s="22">
        <f t="shared" si="204"/>
        <v>1.4333333333333333</v>
      </c>
      <c r="O86" s="49">
        <f t="shared" si="171"/>
        <v>297.13462420710437</v>
      </c>
      <c r="U86">
        <f t="shared" si="205"/>
        <v>0.1563472008599241</v>
      </c>
      <c r="V86">
        <f t="shared" si="206"/>
        <v>2.4729532617866243</v>
      </c>
      <c r="W86" s="61"/>
      <c r="X86" s="49">
        <v>538.00023234195726</v>
      </c>
      <c r="Y86" s="49">
        <v>80</v>
      </c>
      <c r="Z86" s="22">
        <f t="shared" si="172"/>
        <v>1.45</v>
      </c>
      <c r="AA86" s="49">
        <f t="shared" si="173"/>
        <v>334.9530828224888</v>
      </c>
      <c r="AF86" s="72"/>
      <c r="AG86">
        <f t="shared" si="174"/>
        <v>0.16136800223497488</v>
      </c>
      <c r="AH86">
        <f t="shared" si="175"/>
        <v>2.5249839792808269</v>
      </c>
      <c r="AI86" s="61"/>
      <c r="AJ86" s="49">
        <v>441.50254812401704</v>
      </c>
      <c r="AK86" s="49">
        <v>80</v>
      </c>
      <c r="AL86" s="22">
        <f t="shared" si="176"/>
        <v>1.6166666666666667</v>
      </c>
      <c r="AM86" s="49">
        <f t="shared" si="177"/>
        <v>319.67440343433663</v>
      </c>
      <c r="AR86" s="72"/>
      <c r="AS86">
        <f t="shared" si="178"/>
        <v>0.20862048388260124</v>
      </c>
      <c r="AT86">
        <f t="shared" si="179"/>
        <v>2.5047078633837851</v>
      </c>
      <c r="AV86" s="49">
        <v>861.67105092372697</v>
      </c>
      <c r="AW86" s="49">
        <v>80</v>
      </c>
      <c r="AX86" s="22">
        <f t="shared" si="180"/>
        <v>1.4833333333333332</v>
      </c>
      <c r="AY86" s="49">
        <f t="shared" si="181"/>
        <v>132.08624609921114</v>
      </c>
      <c r="BD86" s="72"/>
      <c r="BE86">
        <f t="shared" si="182"/>
        <v>0.17123875626126911</v>
      </c>
      <c r="BF86">
        <f t="shared" si="183"/>
        <v>2.1208575976735888</v>
      </c>
      <c r="BG86" s="61"/>
      <c r="BH86" s="49">
        <v>783.15403976484731</v>
      </c>
      <c r="BI86" s="49">
        <v>80</v>
      </c>
      <c r="BJ86" s="22">
        <f t="shared" si="184"/>
        <v>1.4833333333333332</v>
      </c>
      <c r="BK86" s="49">
        <f t="shared" si="185"/>
        <v>132.5474198418913</v>
      </c>
      <c r="BP86" s="72"/>
      <c r="BQ86">
        <f t="shared" si="186"/>
        <v>0.17123875626126911</v>
      </c>
      <c r="BR86">
        <f t="shared" si="187"/>
        <v>2.122371278207662</v>
      </c>
      <c r="BT86" s="49">
        <v>1075.7815763434508</v>
      </c>
      <c r="BU86" s="49">
        <v>80</v>
      </c>
      <c r="BV86" s="22">
        <f t="shared" si="188"/>
        <v>1.5499999999999998</v>
      </c>
      <c r="BW86" s="49">
        <f t="shared" si="189"/>
        <v>159.81882520211664</v>
      </c>
      <c r="CC86">
        <f t="shared" si="207"/>
        <v>0.19033169817029144</v>
      </c>
      <c r="CD86">
        <f t="shared" si="208"/>
        <v>2.2036279339258491</v>
      </c>
      <c r="CG86"/>
      <c r="CH86"/>
      <c r="CI86"/>
      <c r="CN86"/>
      <c r="CQ86" s="65"/>
      <c r="CR86" s="49"/>
      <c r="CS86" s="49"/>
      <c r="CT86" s="49"/>
      <c r="CU86" s="49"/>
      <c r="CZ86" s="52"/>
      <c r="DA86" s="49"/>
      <c r="DB86" s="49"/>
      <c r="DD86" s="49"/>
      <c r="DM86"/>
      <c r="DN86"/>
      <c r="DP86" s="49">
        <v>1001.4670488837863</v>
      </c>
      <c r="DQ86">
        <v>80</v>
      </c>
      <c r="DR86" s="22">
        <f t="shared" si="196"/>
        <v>1.4166666666666665</v>
      </c>
      <c r="DS86" s="49">
        <f t="shared" si="197"/>
        <v>182.80877754834358</v>
      </c>
      <c r="DX86" s="72"/>
      <c r="DY86">
        <f t="shared" si="209"/>
        <v>0.15126767533064905</v>
      </c>
      <c r="DZ86">
        <f t="shared" si="210"/>
        <v>2.261997044512098</v>
      </c>
      <c r="EB86">
        <v>1267.1941445571788</v>
      </c>
      <c r="EC86">
        <v>80</v>
      </c>
      <c r="ED86" s="22">
        <f t="shared" si="198"/>
        <v>1.45</v>
      </c>
      <c r="EE86" s="49">
        <f t="shared" si="199"/>
        <v>226.81985022198717</v>
      </c>
      <c r="EJ86" s="72"/>
      <c r="EK86">
        <f t="shared" si="211"/>
        <v>0.16136800223497488</v>
      </c>
      <c r="EL86">
        <f t="shared" si="212"/>
        <v>2.3556810593241959</v>
      </c>
      <c r="EN86">
        <v>1268.0462333842563</v>
      </c>
      <c r="EO86">
        <v>80</v>
      </c>
      <c r="EP86" s="22">
        <f t="shared" si="200"/>
        <v>1.4333333333333333</v>
      </c>
      <c r="EQ86" s="49">
        <f t="shared" si="201"/>
        <v>224.24578560134185</v>
      </c>
      <c r="EV86" s="72"/>
      <c r="EW86">
        <f t="shared" si="213"/>
        <v>0.1563472008599241</v>
      </c>
      <c r="EX86">
        <f t="shared" si="214"/>
        <v>2.3507242898107537</v>
      </c>
      <c r="EZ86" s="49">
        <v>1119.2882783269017</v>
      </c>
      <c r="FA86">
        <v>80</v>
      </c>
      <c r="FB86" s="22">
        <f t="shared" si="202"/>
        <v>1.45</v>
      </c>
      <c r="FC86" s="49">
        <f t="shared" si="203"/>
        <v>171.55689475639849</v>
      </c>
      <c r="FH86" s="22"/>
      <c r="FI86">
        <f t="shared" si="215"/>
        <v>0.16136800223497488</v>
      </c>
      <c r="FJ86">
        <f t="shared" si="216"/>
        <v>2.2344081767465296</v>
      </c>
      <c r="FL86" s="12"/>
      <c r="FM86" s="12"/>
      <c r="FN86" s="57"/>
      <c r="FO86" s="56"/>
      <c r="FP86" s="56"/>
      <c r="FQ86" s="56"/>
      <c r="FR86" s="56"/>
      <c r="FS86" s="56"/>
      <c r="FT86" s="12"/>
      <c r="FU86" s="12"/>
      <c r="FW86" s="12"/>
      <c r="FX86" s="12"/>
      <c r="FY86" s="57"/>
      <c r="FZ86" s="56"/>
      <c r="GA86" s="56"/>
      <c r="GB86" s="56"/>
      <c r="GC86" s="56"/>
      <c r="GD86" s="12"/>
      <c r="GE86" s="12"/>
      <c r="HO86"/>
      <c r="HP86"/>
      <c r="HQ86"/>
    </row>
    <row r="87" spans="12:225" x14ac:dyDescent="0.25">
      <c r="L87" s="49">
        <v>440.00113636216895</v>
      </c>
      <c r="M87" s="49">
        <v>81</v>
      </c>
      <c r="N87" s="22">
        <f t="shared" si="204"/>
        <v>1.4500000000000002</v>
      </c>
      <c r="O87" s="49">
        <f t="shared" si="171"/>
        <v>297.75582669355299</v>
      </c>
      <c r="U87">
        <f t="shared" si="205"/>
        <v>0.16136800223497494</v>
      </c>
      <c r="V87">
        <f t="shared" si="206"/>
        <v>2.4738602688150948</v>
      </c>
      <c r="W87" s="61"/>
      <c r="X87" s="49">
        <v>548.00022810214227</v>
      </c>
      <c r="Y87" s="49">
        <v>81</v>
      </c>
      <c r="Z87" s="22">
        <f t="shared" si="172"/>
        <v>1.4666666666666668</v>
      </c>
      <c r="AA87" s="49">
        <f t="shared" si="173"/>
        <v>335.88844862177655</v>
      </c>
      <c r="AF87" s="72"/>
      <c r="AG87">
        <f t="shared" si="174"/>
        <v>0.16633142176652502</v>
      </c>
      <c r="AH87">
        <f t="shared" si="175"/>
        <v>2.5261950684856558</v>
      </c>
      <c r="AI87" s="61"/>
      <c r="AJ87" s="49">
        <v>447.50251395941899</v>
      </c>
      <c r="AK87" s="49">
        <v>81</v>
      </c>
      <c r="AL87" s="22">
        <f t="shared" si="176"/>
        <v>1.6333333333333333</v>
      </c>
      <c r="AM87" s="49">
        <f t="shared" si="177"/>
        <v>320.16847176729135</v>
      </c>
      <c r="AR87" s="72"/>
      <c r="AS87">
        <f t="shared" si="178"/>
        <v>0.21307482530885122</v>
      </c>
      <c r="AT87">
        <f t="shared" si="179"/>
        <v>2.505378563024736</v>
      </c>
      <c r="AV87" s="49">
        <v>873.66183389226751</v>
      </c>
      <c r="AW87" s="49">
        <v>81</v>
      </c>
      <c r="AX87" s="22">
        <f t="shared" si="180"/>
        <v>1.5</v>
      </c>
      <c r="AY87" s="49">
        <f t="shared" si="181"/>
        <v>133.23259246331637</v>
      </c>
      <c r="BD87" s="72"/>
      <c r="BE87">
        <f t="shared" si="182"/>
        <v>0.17609125905568124</v>
      </c>
      <c r="BF87">
        <f t="shared" si="183"/>
        <v>2.1246104785542919</v>
      </c>
      <c r="BG87" s="61"/>
      <c r="BH87" s="11">
        <v>794.16528506350619</v>
      </c>
      <c r="BI87" s="11">
        <v>81</v>
      </c>
      <c r="BJ87" s="22">
        <f t="shared" si="184"/>
        <v>1.5</v>
      </c>
      <c r="BK87" s="11">
        <f t="shared" si="185"/>
        <v>133.61719981844419</v>
      </c>
      <c r="BP87" s="72"/>
      <c r="BQ87" s="10">
        <f t="shared" si="186"/>
        <v>0.17609125905568124</v>
      </c>
      <c r="BR87" s="10">
        <f t="shared" si="187"/>
        <v>2.1258623661144287</v>
      </c>
      <c r="BT87" s="49">
        <v>1089.3293808577826</v>
      </c>
      <c r="BU87" s="49">
        <v>81</v>
      </c>
      <c r="BV87" s="22">
        <f t="shared" si="188"/>
        <v>1.5666666666666669</v>
      </c>
      <c r="BW87" s="49">
        <f t="shared" si="189"/>
        <v>161.10749680055019</v>
      </c>
      <c r="CC87">
        <f t="shared" si="207"/>
        <v>0.19497660321605509</v>
      </c>
      <c r="CD87">
        <f t="shared" si="208"/>
        <v>2.2071157498751979</v>
      </c>
      <c r="CG87"/>
      <c r="CH87"/>
      <c r="CI87"/>
      <c r="CN87"/>
      <c r="CS87" s="49"/>
      <c r="CT87" s="49"/>
      <c r="CU87" s="49"/>
      <c r="CZ87" s="52"/>
      <c r="DM87"/>
      <c r="DN87"/>
      <c r="DP87" s="49">
        <v>1017.9731086821498</v>
      </c>
      <c r="DQ87">
        <v>81</v>
      </c>
      <c r="DR87" s="22">
        <f t="shared" si="196"/>
        <v>1.4333333333333333</v>
      </c>
      <c r="DS87" s="49">
        <f t="shared" si="197"/>
        <v>184.86843063024571</v>
      </c>
      <c r="DX87" s="72"/>
      <c r="DY87">
        <f t="shared" si="209"/>
        <v>0.1563472008599241</v>
      </c>
      <c r="DZ87">
        <f t="shared" si="210"/>
        <v>2.2668627544601203</v>
      </c>
      <c r="EB87">
        <v>1285.1774196584688</v>
      </c>
      <c r="EC87">
        <v>81</v>
      </c>
      <c r="ED87" s="22">
        <f t="shared" si="198"/>
        <v>1.4666666666666668</v>
      </c>
      <c r="EE87" s="49">
        <f t="shared" si="199"/>
        <v>229.05549152798179</v>
      </c>
      <c r="EJ87" s="72"/>
      <c r="EK87">
        <f t="shared" si="211"/>
        <v>0.16633142176652502</v>
      </c>
      <c r="EL87">
        <f t="shared" si="212"/>
        <v>2.3599407083003165</v>
      </c>
      <c r="EN87">
        <v>1288.0908353062682</v>
      </c>
      <c r="EO87">
        <v>81</v>
      </c>
      <c r="EP87" s="22">
        <f t="shared" si="200"/>
        <v>1.4500000000000002</v>
      </c>
      <c r="EQ87" s="49">
        <f t="shared" si="201"/>
        <v>226.74361756251369</v>
      </c>
      <c r="EV87" s="72"/>
      <c r="EW87">
        <f t="shared" si="213"/>
        <v>0.16136800223497494</v>
      </c>
      <c r="EX87">
        <f t="shared" si="214"/>
        <v>2.3555350712717469</v>
      </c>
      <c r="EZ87" s="49">
        <v>1138.7564489389292</v>
      </c>
      <c r="FA87">
        <v>81</v>
      </c>
      <c r="FB87" s="22">
        <f t="shared" si="202"/>
        <v>1.4666666666666668</v>
      </c>
      <c r="FC87" s="49">
        <f t="shared" si="203"/>
        <v>173.39714462090228</v>
      </c>
      <c r="FH87" s="22"/>
      <c r="FI87">
        <f t="shared" si="215"/>
        <v>0.16633142176652502</v>
      </c>
      <c r="FJ87">
        <f t="shared" si="216"/>
        <v>2.2390419415508251</v>
      </c>
      <c r="FL87" s="12"/>
      <c r="FM87" s="12"/>
      <c r="FN87" s="57"/>
      <c r="FO87" s="56"/>
      <c r="FP87" s="56"/>
      <c r="FQ87" s="56"/>
      <c r="FR87" s="56"/>
      <c r="FS87" s="56"/>
      <c r="FT87" s="12"/>
      <c r="FU87" s="12"/>
      <c r="FW87" s="12"/>
      <c r="FX87" s="12"/>
      <c r="FY87" s="57"/>
      <c r="FZ87" s="56"/>
      <c r="GA87" s="56"/>
      <c r="GB87" s="56"/>
      <c r="GC87" s="56"/>
      <c r="GD87" s="12"/>
      <c r="GE87" s="12"/>
      <c r="HO87"/>
      <c r="HP87"/>
      <c r="HQ87"/>
    </row>
    <row r="88" spans="12:225" x14ac:dyDescent="0.25">
      <c r="L88" s="49">
        <v>447.0011185668331</v>
      </c>
      <c r="M88" s="49">
        <v>82</v>
      </c>
      <c r="N88" s="22">
        <f t="shared" si="204"/>
        <v>1.4666666666666668</v>
      </c>
      <c r="O88" s="49">
        <f t="shared" si="171"/>
        <v>298.33572746438097</v>
      </c>
      <c r="U88">
        <f t="shared" si="205"/>
        <v>0.16633142176652502</v>
      </c>
      <c r="V88">
        <f t="shared" si="206"/>
        <v>2.4747052658042863</v>
      </c>
      <c r="W88" s="61"/>
      <c r="X88" s="49">
        <v>560.5002230151207</v>
      </c>
      <c r="Y88" s="49">
        <v>82</v>
      </c>
      <c r="Z88" s="22">
        <f t="shared" si="172"/>
        <v>1.4833333333333334</v>
      </c>
      <c r="AA88" s="49">
        <f t="shared" si="173"/>
        <v>337.05765589078584</v>
      </c>
      <c r="AF88" s="72"/>
      <c r="AG88">
        <f t="shared" si="174"/>
        <v>0.17123875626126916</v>
      </c>
      <c r="AH88">
        <f t="shared" si="175"/>
        <v>2.5277041961042754</v>
      </c>
      <c r="AI88" s="61"/>
      <c r="AJ88" s="49">
        <v>454.5044004187418</v>
      </c>
      <c r="AK88" s="49">
        <v>82</v>
      </c>
      <c r="AL88" s="22">
        <f t="shared" si="176"/>
        <v>1.65</v>
      </c>
      <c r="AM88" s="49">
        <f t="shared" si="177"/>
        <v>320.74504344543055</v>
      </c>
      <c r="AR88" s="72"/>
      <c r="AS88">
        <f t="shared" si="178"/>
        <v>0.21748394421390627</v>
      </c>
      <c r="AT88">
        <f t="shared" si="179"/>
        <v>2.5061599538359576</v>
      </c>
      <c r="AV88" s="49">
        <v>883.69338573964671</v>
      </c>
      <c r="AW88" s="49">
        <v>82</v>
      </c>
      <c r="AX88" s="22">
        <f t="shared" si="180"/>
        <v>1.5166666666666666</v>
      </c>
      <c r="AY88" s="49">
        <f t="shared" si="181"/>
        <v>134.19163183687078</v>
      </c>
      <c r="BD88" s="72"/>
      <c r="BE88">
        <f t="shared" si="182"/>
        <v>0.18089014193744996</v>
      </c>
      <c r="BF88">
        <f t="shared" si="183"/>
        <v>2.127725434160963</v>
      </c>
      <c r="BG88" s="61"/>
      <c r="BH88" s="49">
        <v>805.65578878327437</v>
      </c>
      <c r="BI88" s="49">
        <v>82</v>
      </c>
      <c r="BJ88" s="22">
        <f t="shared" si="184"/>
        <v>1.5166666666666666</v>
      </c>
      <c r="BK88" s="49">
        <f t="shared" si="185"/>
        <v>134.73354138259148</v>
      </c>
      <c r="BP88" s="72"/>
      <c r="BQ88">
        <f t="shared" si="186"/>
        <v>0.18089014193744996</v>
      </c>
      <c r="BR88">
        <f t="shared" si="187"/>
        <v>2.1294757250774481</v>
      </c>
      <c r="BT88" s="49">
        <v>1100.8207165565154</v>
      </c>
      <c r="BU88" s="49">
        <v>82</v>
      </c>
      <c r="BV88" s="22">
        <f t="shared" si="188"/>
        <v>1.5833333333333335</v>
      </c>
      <c r="BW88" s="49">
        <f t="shared" si="189"/>
        <v>162.20055641233873</v>
      </c>
      <c r="CB88"/>
      <c r="CC88">
        <f t="shared" si="207"/>
        <v>0.19957235490520417</v>
      </c>
      <c r="CD88">
        <f t="shared" si="208"/>
        <v>2.2100523396802783</v>
      </c>
      <c r="CG88"/>
      <c r="CH88"/>
      <c r="CI88"/>
      <c r="CS88" s="49"/>
      <c r="CT88" s="49"/>
      <c r="CU88" s="49"/>
      <c r="DM88"/>
      <c r="DN88"/>
      <c r="DP88" s="49">
        <v>1034.0015715655368</v>
      </c>
      <c r="DQ88">
        <v>82</v>
      </c>
      <c r="DR88" s="22">
        <f t="shared" si="196"/>
        <v>1.45</v>
      </c>
      <c r="DS88" s="49">
        <f t="shared" si="197"/>
        <v>186.8684883895902</v>
      </c>
      <c r="DX88" s="72"/>
      <c r="DY88">
        <f t="shared" si="209"/>
        <v>0.16136800223497488</v>
      </c>
      <c r="DZ88">
        <f t="shared" si="210"/>
        <v>2.2715360725274207</v>
      </c>
      <c r="EB88">
        <v>1305.2234483030099</v>
      </c>
      <c r="EC88">
        <v>82</v>
      </c>
      <c r="ED88" s="22">
        <f t="shared" si="198"/>
        <v>1.4833333333333334</v>
      </c>
      <c r="EE88" s="49">
        <f t="shared" si="199"/>
        <v>231.54756982887326</v>
      </c>
      <c r="EJ88" s="72"/>
      <c r="EK88">
        <f t="shared" si="211"/>
        <v>0.17123875626126916</v>
      </c>
      <c r="EL88">
        <f t="shared" si="212"/>
        <v>2.3646402272843545</v>
      </c>
      <c r="EN88">
        <v>1307.1159091679667</v>
      </c>
      <c r="EO88">
        <v>82</v>
      </c>
      <c r="EP88" s="22">
        <f t="shared" si="200"/>
        <v>1.4666666666666668</v>
      </c>
      <c r="EQ88" s="49">
        <f t="shared" si="201"/>
        <v>229.11440236234654</v>
      </c>
      <c r="EV88" s="72"/>
      <c r="EW88">
        <f t="shared" si="213"/>
        <v>0.16633142176652502</v>
      </c>
      <c r="EX88">
        <f t="shared" si="214"/>
        <v>2.36005239023652</v>
      </c>
      <c r="EZ88" s="49"/>
      <c r="FC88" s="22"/>
      <c r="FI88" s="49"/>
      <c r="FL88" s="12"/>
      <c r="FM88" s="12"/>
      <c r="FN88" s="57"/>
      <c r="FO88" s="56"/>
      <c r="FP88" s="56"/>
      <c r="FQ88" s="12"/>
      <c r="FR88" s="12"/>
      <c r="FS88" s="12"/>
      <c r="FT88" s="12"/>
      <c r="FU88" s="12"/>
      <c r="FW88" s="12"/>
      <c r="FX88" s="12"/>
      <c r="FY88" s="57"/>
      <c r="FZ88" s="56"/>
      <c r="GA88" s="56"/>
      <c r="GB88" s="12"/>
      <c r="GC88" s="12"/>
      <c r="GD88" s="12"/>
      <c r="GE88" s="12"/>
      <c r="HO88"/>
      <c r="HP88"/>
      <c r="HQ88"/>
    </row>
    <row r="89" spans="12:225" x14ac:dyDescent="0.25">
      <c r="L89" s="49">
        <v>454.00440526497096</v>
      </c>
      <c r="M89" s="49">
        <v>83</v>
      </c>
      <c r="N89" s="22">
        <f t="shared" si="204"/>
        <v>1.4833333333333334</v>
      </c>
      <c r="O89" s="49">
        <f t="shared" si="171"/>
        <v>298.91590198994948</v>
      </c>
      <c r="U89">
        <f t="shared" si="205"/>
        <v>0.17123875626126916</v>
      </c>
      <c r="V89">
        <f t="shared" si="206"/>
        <v>2.4755490196320658</v>
      </c>
      <c r="W89" s="61"/>
      <c r="X89" s="49">
        <v>570.50021910600526</v>
      </c>
      <c r="Y89" s="49">
        <v>83</v>
      </c>
      <c r="Z89" s="22">
        <f t="shared" si="172"/>
        <v>1.5</v>
      </c>
      <c r="AA89" s="49">
        <f t="shared" si="173"/>
        <v>337.99302172100607</v>
      </c>
      <c r="AF89" s="72"/>
      <c r="AG89">
        <f t="shared" si="174"/>
        <v>0.17609125905568124</v>
      </c>
      <c r="AH89">
        <f t="shared" si="175"/>
        <v>2.5289077338298869</v>
      </c>
      <c r="AI89" s="61"/>
      <c r="AJ89" s="49">
        <v>462.0043289840475</v>
      </c>
      <c r="AK89" s="49">
        <v>83</v>
      </c>
      <c r="AL89" s="22">
        <f t="shared" si="176"/>
        <v>1.6666666666666665</v>
      </c>
      <c r="AM89" s="49">
        <f t="shared" si="177"/>
        <v>321.36262649593334</v>
      </c>
      <c r="AR89" s="72"/>
      <c r="AS89">
        <f t="shared" si="178"/>
        <v>0.22184874961635634</v>
      </c>
      <c r="AT89">
        <f t="shared" si="179"/>
        <v>2.5069953682258221</v>
      </c>
      <c r="AV89" s="49">
        <v>895.18447819429934</v>
      </c>
      <c r="AW89" s="49">
        <v>83</v>
      </c>
      <c r="AX89" s="22">
        <f t="shared" si="180"/>
        <v>1.5333333333333332</v>
      </c>
      <c r="AY89" s="49">
        <f t="shared" si="181"/>
        <v>135.29020664133088</v>
      </c>
      <c r="BD89" s="72"/>
      <c r="BE89">
        <f t="shared" si="182"/>
        <v>0.1856365769619116</v>
      </c>
      <c r="BF89">
        <f t="shared" si="183"/>
        <v>2.1312663601189423</v>
      </c>
      <c r="BG89" s="61"/>
      <c r="BH89" s="49">
        <v>816.64695554443847</v>
      </c>
      <c r="BI89" s="49">
        <v>83</v>
      </c>
      <c r="BJ89" s="22">
        <f t="shared" si="184"/>
        <v>1.5333333333333332</v>
      </c>
      <c r="BK89" s="49">
        <f t="shared" si="185"/>
        <v>135.80137066085479</v>
      </c>
      <c r="BP89" s="72"/>
      <c r="BQ89">
        <f t="shared" si="186"/>
        <v>0.1856365769619116</v>
      </c>
      <c r="BR89">
        <f t="shared" si="187"/>
        <v>2.1329041533571611</v>
      </c>
      <c r="BT89" s="49">
        <v>1117.3085965837729</v>
      </c>
      <c r="BU89" s="49">
        <v>83</v>
      </c>
      <c r="BV89" s="22">
        <f t="shared" si="188"/>
        <v>1.6</v>
      </c>
      <c r="BW89" s="49">
        <f t="shared" si="189"/>
        <v>163.7688889555954</v>
      </c>
      <c r="CB89"/>
      <c r="CC89">
        <f t="shared" si="207"/>
        <v>0.20411998265592479</v>
      </c>
      <c r="CD89">
        <f t="shared" si="208"/>
        <v>2.2142314026856909</v>
      </c>
      <c r="CG89"/>
      <c r="CH89"/>
      <c r="CI89"/>
      <c r="CS89" s="49"/>
      <c r="CT89" s="49"/>
      <c r="CU89" s="49"/>
      <c r="DM89"/>
      <c r="DN89"/>
      <c r="DP89" s="49">
        <v>1051.0513783826175</v>
      </c>
      <c r="DQ89">
        <v>83</v>
      </c>
      <c r="DR89" s="22">
        <f t="shared" si="196"/>
        <v>1.4666666666666666</v>
      </c>
      <c r="DS89" s="49">
        <f t="shared" si="197"/>
        <v>188.99599111196113</v>
      </c>
      <c r="DX89" s="72"/>
      <c r="DY89">
        <f t="shared" si="209"/>
        <v>0.16633142176652496</v>
      </c>
      <c r="DZ89">
        <f t="shared" si="210"/>
        <v>2.2764525922345209</v>
      </c>
      <c r="EB89">
        <v>1325.2917603305318</v>
      </c>
      <c r="EC89">
        <v>83</v>
      </c>
      <c r="ED89" s="22">
        <f t="shared" si="198"/>
        <v>1.5</v>
      </c>
      <c r="EE89" s="49">
        <f t="shared" si="199"/>
        <v>234.04241835104807</v>
      </c>
      <c r="EJ89" s="72"/>
      <c r="EK89">
        <f t="shared" si="211"/>
        <v>0.17609125905568124</v>
      </c>
      <c r="EL89">
        <f t="shared" si="212"/>
        <v>2.3692945770095628</v>
      </c>
      <c r="EN89">
        <v>1327.1401583856921</v>
      </c>
      <c r="EO89">
        <v>83</v>
      </c>
      <c r="EP89" s="22">
        <f t="shared" si="200"/>
        <v>1.4833333333333334</v>
      </c>
      <c r="EQ89" s="49">
        <f t="shared" si="201"/>
        <v>231.60969809778234</v>
      </c>
      <c r="EU89" s="72"/>
      <c r="EV89" s="72"/>
      <c r="EW89">
        <f t="shared" si="213"/>
        <v>0.17123875626126916</v>
      </c>
      <c r="EX89">
        <f t="shared" si="214"/>
        <v>2.3647567404706424</v>
      </c>
      <c r="EZ89" s="49"/>
      <c r="FC89" s="22"/>
      <c r="FI89" s="49"/>
      <c r="FL89" s="12"/>
      <c r="FM89" s="12"/>
      <c r="FN89" s="57"/>
      <c r="FO89" s="56"/>
      <c r="FP89" s="12"/>
      <c r="FQ89" s="12"/>
      <c r="FR89" s="12"/>
      <c r="FS89" s="12"/>
      <c r="FT89" s="12"/>
      <c r="FU89" s="12"/>
      <c r="FW89" s="12"/>
      <c r="FX89" s="12"/>
      <c r="FY89" s="57"/>
      <c r="FZ89" s="56"/>
      <c r="GA89" s="12"/>
      <c r="GB89" s="12"/>
      <c r="GC89" s="12"/>
      <c r="GD89" s="12"/>
      <c r="GE89" s="12"/>
      <c r="HO89"/>
      <c r="HP89"/>
      <c r="HQ89"/>
    </row>
    <row r="90" spans="12:225" x14ac:dyDescent="0.25">
      <c r="L90" s="49">
        <v>461.50108342234688</v>
      </c>
      <c r="M90" s="49">
        <v>84</v>
      </c>
      <c r="N90" s="22">
        <f t="shared" si="204"/>
        <v>1.5</v>
      </c>
      <c r="O90" s="49">
        <f t="shared" si="171"/>
        <v>299.53695063193243</v>
      </c>
      <c r="U90">
        <f t="shared" si="205"/>
        <v>0.17609125905568124</v>
      </c>
      <c r="V90">
        <f t="shared" si="206"/>
        <v>2.4764504042402216</v>
      </c>
      <c r="W90" s="61"/>
      <c r="X90" s="49">
        <v>582.00021477659266</v>
      </c>
      <c r="Y90" s="49">
        <v>84</v>
      </c>
      <c r="Z90" s="22">
        <f t="shared" si="172"/>
        <v>1.5166666666666666</v>
      </c>
      <c r="AA90" s="49">
        <f t="shared" si="173"/>
        <v>339.06869244129302</v>
      </c>
      <c r="AF90" s="72"/>
      <c r="AG90">
        <f t="shared" si="174"/>
        <v>0.18089014193744996</v>
      </c>
      <c r="AH90">
        <f t="shared" si="175"/>
        <v>2.5302876914953152</v>
      </c>
      <c r="AI90" s="61"/>
      <c r="AJ90" s="49">
        <v>469.50665596985948</v>
      </c>
      <c r="AK90" s="49">
        <v>84</v>
      </c>
      <c r="AL90" s="22">
        <f t="shared" si="176"/>
        <v>1.6833333333333331</v>
      </c>
      <c r="AM90" s="49">
        <f t="shared" si="177"/>
        <v>321.98040704483094</v>
      </c>
      <c r="AR90" s="72"/>
      <c r="AS90">
        <f t="shared" si="178"/>
        <v>0.22617012339899889</v>
      </c>
      <c r="AT90">
        <f t="shared" si="179"/>
        <v>2.5078294450771832</v>
      </c>
      <c r="AV90" s="49">
        <v>906.19561905804869</v>
      </c>
      <c r="AW90" s="49">
        <v>84</v>
      </c>
      <c r="AX90" s="22">
        <f t="shared" si="180"/>
        <v>1.5499999999999998</v>
      </c>
      <c r="AY90" s="49">
        <f t="shared" si="181"/>
        <v>136.34289697247326</v>
      </c>
      <c r="BD90" s="72"/>
      <c r="BE90">
        <f t="shared" si="182"/>
        <v>0.19033169817029144</v>
      </c>
      <c r="BF90">
        <f t="shared" si="183"/>
        <v>2.1346325175177476</v>
      </c>
      <c r="BG90" s="61"/>
      <c r="BH90" s="49">
        <v>828.15774463564605</v>
      </c>
      <c r="BI90" s="49">
        <v>84</v>
      </c>
      <c r="BJ90" s="22">
        <f t="shared" si="184"/>
        <v>1.5499999999999998</v>
      </c>
      <c r="BK90" s="49">
        <f t="shared" si="185"/>
        <v>136.91968301791371</v>
      </c>
      <c r="BP90" s="72"/>
      <c r="BQ90">
        <f t="shared" si="186"/>
        <v>0.19033169817029144</v>
      </c>
      <c r="BR90">
        <f t="shared" si="187"/>
        <v>2.1364658850339793</v>
      </c>
      <c r="BU90"/>
      <c r="BV90"/>
      <c r="BW90"/>
      <c r="CB90"/>
      <c r="CC90"/>
      <c r="CD90"/>
      <c r="CE90" s="65"/>
      <c r="CF90" s="49"/>
      <c r="CO90" s="49"/>
      <c r="CP90" s="49"/>
      <c r="CQ90" s="66"/>
      <c r="CR90" s="49"/>
      <c r="DP90" s="49">
        <v>1069.0336758025915</v>
      </c>
      <c r="DQ90">
        <v>84</v>
      </c>
      <c r="DR90" s="22">
        <f t="shared" si="196"/>
        <v>1.4833333333333332</v>
      </c>
      <c r="DS90" s="49">
        <f t="shared" si="197"/>
        <v>191.23985153371984</v>
      </c>
      <c r="DX90" s="72"/>
      <c r="DY90">
        <f t="shared" si="209"/>
        <v>0.17123875626126911</v>
      </c>
      <c r="DZ90">
        <f t="shared" si="210"/>
        <v>2.2815783978656716</v>
      </c>
      <c r="EB90" s="10">
        <v>1344.2735026771895</v>
      </c>
      <c r="EC90" s="10">
        <v>84</v>
      </c>
      <c r="ED90" s="22">
        <f t="shared" si="198"/>
        <v>1.5166666666666666</v>
      </c>
      <c r="EE90" s="11">
        <f t="shared" si="199"/>
        <v>236.40218691438895</v>
      </c>
      <c r="EJ90" s="72"/>
      <c r="EK90" s="10">
        <f t="shared" si="211"/>
        <v>0.18089014193744996</v>
      </c>
      <c r="EL90" s="10">
        <f t="shared" si="212"/>
        <v>2.37365148980845</v>
      </c>
      <c r="EN90">
        <v>1344.1462904014577</v>
      </c>
      <c r="EO90">
        <v>84</v>
      </c>
      <c r="EP90" s="22">
        <f t="shared" si="200"/>
        <v>1.5</v>
      </c>
      <c r="EQ90" s="49">
        <f t="shared" si="201"/>
        <v>233.72889508908003</v>
      </c>
      <c r="ER90" s="72"/>
      <c r="ES90" s="52"/>
      <c r="ET90" s="88"/>
      <c r="EU90" s="72"/>
      <c r="EV90" s="72"/>
      <c r="EW90">
        <f t="shared" si="213"/>
        <v>0.17609125905568124</v>
      </c>
      <c r="EX90">
        <f t="shared" si="214"/>
        <v>2.3687124060251596</v>
      </c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W90" s="12"/>
      <c r="FX90" s="12"/>
      <c r="FY90" s="12"/>
      <c r="FZ90" s="12"/>
      <c r="GA90" s="12"/>
      <c r="GB90" s="12"/>
      <c r="GC90" s="12"/>
      <c r="GD90" s="12"/>
      <c r="GE90" s="12"/>
      <c r="HO90"/>
      <c r="HP90"/>
      <c r="HQ90"/>
    </row>
    <row r="91" spans="12:225" x14ac:dyDescent="0.25">
      <c r="L91" s="49">
        <v>469.00426437293726</v>
      </c>
      <c r="M91" s="49">
        <v>85</v>
      </c>
      <c r="N91" s="22">
        <f t="shared" si="204"/>
        <v>1.5166666666666668</v>
      </c>
      <c r="O91" s="49">
        <f t="shared" si="171"/>
        <v>300.15853798597021</v>
      </c>
      <c r="U91">
        <f t="shared" si="205"/>
        <v>0.18089014193745001</v>
      </c>
      <c r="V91">
        <f t="shared" si="206"/>
        <v>2.4773507013399221</v>
      </c>
      <c r="W91" s="61"/>
      <c r="X91" s="49">
        <v>591</v>
      </c>
      <c r="Y91" s="49">
        <v>85</v>
      </c>
      <c r="Z91" s="22">
        <f t="shared" si="172"/>
        <v>1.5333333333333334</v>
      </c>
      <c r="AA91" s="49">
        <f t="shared" si="173"/>
        <v>339.91050192809564</v>
      </c>
      <c r="AF91" s="72"/>
      <c r="AG91">
        <f t="shared" si="174"/>
        <v>0.18563657696191166</v>
      </c>
      <c r="AH91">
        <f t="shared" si="175"/>
        <v>2.5313645828206677</v>
      </c>
      <c r="AI91" s="61"/>
      <c r="AJ91" s="49">
        <v>476.5041972532876</v>
      </c>
      <c r="AK91" s="49">
        <v>85</v>
      </c>
      <c r="AL91" s="22">
        <f t="shared" si="176"/>
        <v>1.7000000000000002</v>
      </c>
      <c r="AM91" s="49">
        <f t="shared" si="177"/>
        <v>322.55662091863098</v>
      </c>
      <c r="AR91" s="72"/>
      <c r="AS91">
        <f t="shared" si="178"/>
        <v>0.23044892137827397</v>
      </c>
      <c r="AT91">
        <f t="shared" si="179"/>
        <v>2.5086059608135916</v>
      </c>
      <c r="AV91" s="49">
        <v>919.24493471544349</v>
      </c>
      <c r="AW91" s="49">
        <v>85</v>
      </c>
      <c r="AX91" s="22">
        <f t="shared" si="180"/>
        <v>1.5666666666666667</v>
      </c>
      <c r="AY91" s="49">
        <f t="shared" si="181"/>
        <v>137.59044149038863</v>
      </c>
      <c r="BD91" s="72"/>
      <c r="BE91">
        <f t="shared" si="182"/>
        <v>0.19497660321605503</v>
      </c>
      <c r="BF91">
        <f t="shared" si="183"/>
        <v>2.138588264188956</v>
      </c>
      <c r="BG91" s="61"/>
      <c r="BH91" s="49">
        <v>838.6107559529629</v>
      </c>
      <c r="BI91" s="49">
        <v>85</v>
      </c>
      <c r="BJ91" s="22">
        <f t="shared" si="184"/>
        <v>1.5666666666666667</v>
      </c>
      <c r="BK91" s="49">
        <f t="shared" si="185"/>
        <v>137.93522866226587</v>
      </c>
      <c r="BP91" s="72"/>
      <c r="BQ91">
        <f t="shared" si="186"/>
        <v>0.19497660321605503</v>
      </c>
      <c r="BR91">
        <f t="shared" si="187"/>
        <v>2.1396751991685954</v>
      </c>
      <c r="BU91"/>
      <c r="BV91"/>
      <c r="BW91"/>
      <c r="CB91"/>
      <c r="CC91"/>
      <c r="CD91"/>
      <c r="CE91" s="65"/>
      <c r="CF91" s="49"/>
      <c r="CO91" s="49"/>
      <c r="CP91" s="49"/>
      <c r="CQ91" s="65"/>
      <c r="CR91" s="49"/>
      <c r="DP91" s="49">
        <v>1083.0864462267082</v>
      </c>
      <c r="DQ91">
        <v>85</v>
      </c>
      <c r="DR91" s="22">
        <f t="shared" si="196"/>
        <v>1.5</v>
      </c>
      <c r="DS91" s="49">
        <f t="shared" si="197"/>
        <v>192.99337916338249</v>
      </c>
      <c r="DX91" s="72"/>
      <c r="DY91">
        <f t="shared" si="209"/>
        <v>0.17609125905568124</v>
      </c>
      <c r="DZ91">
        <f t="shared" si="210"/>
        <v>2.2855424103438895</v>
      </c>
      <c r="EB91">
        <v>1360.7796478489822</v>
      </c>
      <c r="EC91">
        <v>85</v>
      </c>
      <c r="ED91" s="22">
        <f t="shared" si="198"/>
        <v>1.5333333333333334</v>
      </c>
      <c r="EE91" s="49">
        <f t="shared" si="199"/>
        <v>238.45419466831339</v>
      </c>
      <c r="EJ91" s="72"/>
      <c r="EK91">
        <f t="shared" si="211"/>
        <v>0.18563657696191166</v>
      </c>
      <c r="EL91">
        <f t="shared" si="212"/>
        <v>2.3774049665487862</v>
      </c>
      <c r="EN91">
        <v>1361.1524528868911</v>
      </c>
      <c r="EO91">
        <v>85</v>
      </c>
      <c r="EP91" s="22">
        <f t="shared" ref="EP91:EP103" si="217">(EO91*(1/60))/$EQ$4</f>
        <v>1.4166666666666667</v>
      </c>
      <c r="EQ91" s="49">
        <f t="shared" si="201"/>
        <v>235.84809587731567</v>
      </c>
      <c r="ER91" s="72"/>
      <c r="ES91" s="52"/>
      <c r="ET91" s="88"/>
      <c r="EU91" s="72"/>
      <c r="EV91" s="72"/>
      <c r="EW91">
        <f t="shared" si="213"/>
        <v>0.15126767533064914</v>
      </c>
      <c r="EX91">
        <f t="shared" si="214"/>
        <v>2.372632374313699</v>
      </c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W91" s="12"/>
      <c r="FX91" s="12"/>
      <c r="FY91" s="12"/>
      <c r="FZ91" s="12"/>
      <c r="GA91" s="12"/>
      <c r="GB91" s="12"/>
      <c r="GC91" s="12"/>
      <c r="GD91" s="12"/>
      <c r="GE91" s="12"/>
      <c r="HO91"/>
      <c r="HP91"/>
      <c r="HQ91"/>
    </row>
    <row r="92" spans="12:225" x14ac:dyDescent="0.25">
      <c r="L92" s="49">
        <v>478.51280024676458</v>
      </c>
      <c r="M92" s="49">
        <v>86</v>
      </c>
      <c r="N92" s="22">
        <f t="shared" si="204"/>
        <v>1.5333333333333334</v>
      </c>
      <c r="O92" s="49">
        <f t="shared" si="171"/>
        <v>300.94625531459479</v>
      </c>
      <c r="U92">
        <f t="shared" si="205"/>
        <v>0.18563657696191166</v>
      </c>
      <c r="V92">
        <f t="shared" si="206"/>
        <v>2.4784889437521</v>
      </c>
      <c r="W92" s="61"/>
      <c r="X92" s="49">
        <v>600</v>
      </c>
      <c r="Y92" s="49">
        <v>86</v>
      </c>
      <c r="Z92" s="22">
        <f t="shared" si="172"/>
        <v>1.55</v>
      </c>
      <c r="AA92" s="49">
        <f t="shared" si="173"/>
        <v>340.75233150437475</v>
      </c>
      <c r="AF92" s="72"/>
      <c r="AG92">
        <f t="shared" si="174"/>
        <v>0.1903316981702915</v>
      </c>
      <c r="AH92">
        <f t="shared" si="175"/>
        <v>2.5324388360577617</v>
      </c>
      <c r="AI92" s="61"/>
      <c r="AJ92" s="49">
        <v>485.00927826176684</v>
      </c>
      <c r="AK92" s="49">
        <v>86</v>
      </c>
      <c r="AL92" s="22">
        <f t="shared" si="176"/>
        <v>1.7166666666666668</v>
      </c>
      <c r="AM92" s="49">
        <f t="shared" si="177"/>
        <v>323.25697343909206</v>
      </c>
      <c r="AR92" s="72"/>
      <c r="AS92">
        <f t="shared" si="178"/>
        <v>0.2346859743215286</v>
      </c>
      <c r="AT92">
        <f t="shared" si="179"/>
        <v>2.5095479024416845</v>
      </c>
      <c r="AV92" s="49">
        <v>930.29699558796813</v>
      </c>
      <c r="AW92" s="49">
        <v>86</v>
      </c>
      <c r="AX92" s="22">
        <f t="shared" si="180"/>
        <v>1.5833333333333333</v>
      </c>
      <c r="AY92" s="49">
        <f t="shared" si="181"/>
        <v>138.64704386825906</v>
      </c>
      <c r="BD92" s="72"/>
      <c r="BE92">
        <f t="shared" si="182"/>
        <v>0.19957235490520411</v>
      </c>
      <c r="BF92">
        <f t="shared" si="183"/>
        <v>2.1419106143005431</v>
      </c>
      <c r="BG92" s="61"/>
      <c r="BH92" s="49">
        <v>849.60284839447195</v>
      </c>
      <c r="BI92" s="49">
        <v>86</v>
      </c>
      <c r="BJ92" s="22">
        <f t="shared" si="184"/>
        <v>1.5833333333333333</v>
      </c>
      <c r="BK92" s="49">
        <f t="shared" si="185"/>
        <v>139.00314787352684</v>
      </c>
      <c r="BP92" s="72"/>
      <c r="BQ92">
        <f t="shared" si="186"/>
        <v>0.19957235490520411</v>
      </c>
      <c r="BR92">
        <f t="shared" si="187"/>
        <v>2.1430246354240414</v>
      </c>
      <c r="BU92"/>
      <c r="BV92"/>
      <c r="BW92"/>
      <c r="CB92"/>
      <c r="CC92"/>
      <c r="CD92"/>
      <c r="CE92" s="65"/>
      <c r="CF92" s="49"/>
      <c r="CO92" s="49"/>
      <c r="CP92" s="49"/>
      <c r="CQ92" s="65"/>
      <c r="CR92" s="49"/>
      <c r="DP92" s="49">
        <v>1101.0686854143114</v>
      </c>
      <c r="DQ92">
        <v>86</v>
      </c>
      <c r="DR92" s="22">
        <f t="shared" si="196"/>
        <v>1.5166666666666666</v>
      </c>
      <c r="DS92" s="49">
        <f t="shared" si="197"/>
        <v>195.23723231881092</v>
      </c>
      <c r="DX92" s="72"/>
      <c r="DY92">
        <f t="shared" si="209"/>
        <v>0.18089014193744996</v>
      </c>
      <c r="DZ92">
        <f t="shared" si="210"/>
        <v>2.2905626424735854</v>
      </c>
      <c r="EB92">
        <v>1376.7862942374172</v>
      </c>
      <c r="EC92">
        <v>86</v>
      </c>
      <c r="ED92" s="22">
        <f t="shared" si="198"/>
        <v>1.55</v>
      </c>
      <c r="EE92" s="49">
        <f t="shared" si="199"/>
        <v>240.44410582937147</v>
      </c>
      <c r="EJ92" s="72"/>
      <c r="EK92">
        <f t="shared" si="211"/>
        <v>0.1903316981702915</v>
      </c>
      <c r="EL92">
        <f t="shared" si="212"/>
        <v>2.3810141353829839</v>
      </c>
      <c r="EN92">
        <v>1380.656546719712</v>
      </c>
      <c r="EO92">
        <v>86</v>
      </c>
      <c r="EP92" s="22">
        <f t="shared" si="217"/>
        <v>1.4333333333333333</v>
      </c>
      <c r="EQ92" s="49">
        <f t="shared" si="201"/>
        <v>238.27857312694445</v>
      </c>
      <c r="ER92" s="72"/>
      <c r="ES92" s="52"/>
      <c r="ET92" s="88"/>
      <c r="EU92" s="72"/>
      <c r="EV92" s="72"/>
      <c r="EW92">
        <f t="shared" si="213"/>
        <v>0.1563472008599241</v>
      </c>
      <c r="EX92">
        <f t="shared" si="214"/>
        <v>2.3770849907681288</v>
      </c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W92" s="12"/>
      <c r="FX92" s="12"/>
      <c r="FY92" s="12"/>
      <c r="FZ92" s="12"/>
      <c r="GA92" s="12"/>
      <c r="GB92" s="12"/>
      <c r="GC92" s="12"/>
      <c r="GD92" s="12"/>
      <c r="GE92" s="12"/>
      <c r="HO92"/>
      <c r="HP92"/>
      <c r="HQ92"/>
    </row>
    <row r="93" spans="12:225" x14ac:dyDescent="0.25">
      <c r="L93" s="49">
        <v>486.52081147675483</v>
      </c>
      <c r="M93" s="49">
        <v>87</v>
      </c>
      <c r="N93" s="22">
        <f t="shared" si="204"/>
        <v>1.55</v>
      </c>
      <c r="O93" s="49">
        <f t="shared" si="171"/>
        <v>301.60966441326025</v>
      </c>
      <c r="U93">
        <f t="shared" si="205"/>
        <v>0.1903316981702915</v>
      </c>
      <c r="V93">
        <f t="shared" si="206"/>
        <v>2.4794452534248719</v>
      </c>
      <c r="W93" s="61"/>
      <c r="X93" s="49">
        <v>610.00081967158042</v>
      </c>
      <c r="Y93" s="49">
        <v>87</v>
      </c>
      <c r="Z93" s="22">
        <f t="shared" si="172"/>
        <v>1.5666666666666667</v>
      </c>
      <c r="AA93" s="49">
        <f t="shared" si="173"/>
        <v>341.68777436954929</v>
      </c>
      <c r="AF93" s="72"/>
      <c r="AG93">
        <f t="shared" si="174"/>
        <v>0.19497660321605503</v>
      </c>
      <c r="AH93">
        <f t="shared" si="175"/>
        <v>2.5336294399669539</v>
      </c>
      <c r="AI93" s="61"/>
      <c r="AJ93" s="49">
        <v>493.00912770454869</v>
      </c>
      <c r="AK93" s="49">
        <v>87</v>
      </c>
      <c r="AL93" s="22">
        <f t="shared" si="176"/>
        <v>1.7333333333333334</v>
      </c>
      <c r="AM93" s="49">
        <f t="shared" si="177"/>
        <v>323.91572256975593</v>
      </c>
      <c r="AR93" s="72"/>
      <c r="AS93">
        <f t="shared" si="178"/>
        <v>0.23888208891513674</v>
      </c>
      <c r="AT93">
        <f t="shared" si="179"/>
        <v>2.5104320287745048</v>
      </c>
      <c r="AV93" s="49">
        <v>941.30826512891088</v>
      </c>
      <c r="AW93" s="49">
        <v>87</v>
      </c>
      <c r="AX93" s="22">
        <f t="shared" si="180"/>
        <v>1.5999999999999999</v>
      </c>
      <c r="AY93" s="49">
        <f t="shared" si="181"/>
        <v>139.69974650123638</v>
      </c>
      <c r="BD93" s="72"/>
      <c r="BE93">
        <f t="shared" si="182"/>
        <v>0.20411998265592474</v>
      </c>
      <c r="BF93">
        <f t="shared" si="183"/>
        <v>2.1451956180453622</v>
      </c>
      <c r="BG93" s="61"/>
      <c r="BH93" s="49">
        <v>860.15260273976969</v>
      </c>
      <c r="BI93" s="49">
        <v>87</v>
      </c>
      <c r="BJ93" s="22">
        <f t="shared" si="184"/>
        <v>1.5999999999999999</v>
      </c>
      <c r="BK93" s="49">
        <f t="shared" si="185"/>
        <v>140.0280924324793</v>
      </c>
      <c r="BP93" s="72"/>
      <c r="BQ93">
        <f t="shared" si="186"/>
        <v>0.20411998265592474</v>
      </c>
      <c r="BR93">
        <f t="shared" si="187"/>
        <v>2.1462151725675689</v>
      </c>
      <c r="BU93"/>
      <c r="BV93"/>
      <c r="BW93"/>
      <c r="CB93"/>
      <c r="CC93"/>
      <c r="CD93"/>
      <c r="CE93" s="65"/>
      <c r="CF93" s="49"/>
      <c r="CO93" s="49"/>
      <c r="CP93" s="49"/>
      <c r="CR93" s="49"/>
      <c r="DP93" s="49">
        <v>1118.0742372490299</v>
      </c>
      <c r="DQ93">
        <v>87</v>
      </c>
      <c r="DR93" s="22">
        <f t="shared" si="196"/>
        <v>1.5333333333333332</v>
      </c>
      <c r="DS93" s="49">
        <f t="shared" si="197"/>
        <v>197.35921283225218</v>
      </c>
      <c r="DX93" s="72"/>
      <c r="DY93">
        <f t="shared" si="209"/>
        <v>0.1856365769619116</v>
      </c>
      <c r="DZ93">
        <f t="shared" si="210"/>
        <v>2.2952574043004321</v>
      </c>
      <c r="EB93">
        <v>1394.3349669286788</v>
      </c>
      <c r="EC93">
        <v>87</v>
      </c>
      <c r="ED93" s="22">
        <f t="shared" si="198"/>
        <v>1.5666666666666667</v>
      </c>
      <c r="EE93" s="49">
        <f t="shared" si="199"/>
        <v>242.62571831725191</v>
      </c>
      <c r="EJ93" s="72"/>
      <c r="EK93">
        <f t="shared" si="211"/>
        <v>0.19497660321605503</v>
      </c>
      <c r="EL93">
        <f t="shared" si="212"/>
        <v>2.3849368341697605</v>
      </c>
      <c r="EN93">
        <v>1398.7030599809239</v>
      </c>
      <c r="EO93">
        <v>87</v>
      </c>
      <c r="EP93" s="22">
        <f t="shared" si="217"/>
        <v>1.45</v>
      </c>
      <c r="EQ93" s="49">
        <f t="shared" si="201"/>
        <v>240.52741587208598</v>
      </c>
      <c r="ER93" s="72"/>
      <c r="ES93" s="52"/>
      <c r="ET93" s="88"/>
      <c r="EU93" s="72"/>
      <c r="EV93" s="72"/>
      <c r="EW93">
        <f t="shared" si="213"/>
        <v>0.16136800223497488</v>
      </c>
      <c r="EX93">
        <f t="shared" si="214"/>
        <v>2.3811645854224035</v>
      </c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W93" s="12"/>
      <c r="FX93" s="12"/>
      <c r="FY93" s="12"/>
      <c r="FZ93" s="12"/>
      <c r="GA93" s="12"/>
      <c r="GB93" s="12"/>
      <c r="GC93" s="12"/>
      <c r="GD93" s="12"/>
      <c r="GE93" s="12"/>
      <c r="HO93"/>
      <c r="HP93"/>
      <c r="HQ93"/>
    </row>
    <row r="94" spans="12:225" x14ac:dyDescent="0.25">
      <c r="L94" s="49">
        <v>495.52043348382716</v>
      </c>
      <c r="M94" s="49">
        <v>88</v>
      </c>
      <c r="N94" s="22">
        <f t="shared" si="204"/>
        <v>1.5666666666666667</v>
      </c>
      <c r="O94" s="49">
        <f t="shared" si="171"/>
        <v>302.35522169990361</v>
      </c>
      <c r="U94">
        <f t="shared" si="205"/>
        <v>0.19497660321605503</v>
      </c>
      <c r="V94">
        <f t="shared" si="206"/>
        <v>2.4805174733086615</v>
      </c>
      <c r="W94" s="61"/>
      <c r="X94" s="49">
        <v>619.00181744482791</v>
      </c>
      <c r="Y94" s="49">
        <v>88</v>
      </c>
      <c r="Z94" s="22">
        <f t="shared" si="172"/>
        <v>1.5833333333333333</v>
      </c>
      <c r="AA94" s="49">
        <f t="shared" si="173"/>
        <v>342.52969727416507</v>
      </c>
      <c r="AF94" s="72"/>
      <c r="AG94">
        <f t="shared" si="174"/>
        <v>0.19957235490520411</v>
      </c>
      <c r="AH94">
        <f t="shared" si="175"/>
        <v>2.5346982307282446</v>
      </c>
      <c r="AI94" s="61"/>
      <c r="AJ94" s="49">
        <v>501.00898195541367</v>
      </c>
      <c r="AK94" s="49">
        <v>88</v>
      </c>
      <c r="AL94" s="22">
        <f t="shared" si="176"/>
        <v>1.75</v>
      </c>
      <c r="AM94" s="49">
        <f t="shared" si="177"/>
        <v>324.57447209634228</v>
      </c>
      <c r="AR94" s="72"/>
      <c r="AS94">
        <f t="shared" si="178"/>
        <v>0.24303804868629444</v>
      </c>
      <c r="AT94">
        <f t="shared" si="179"/>
        <v>2.511314359409913</v>
      </c>
      <c r="AV94" s="49">
        <v>951.7789922035472</v>
      </c>
      <c r="AW94" s="49">
        <v>88</v>
      </c>
      <c r="AX94" s="22">
        <f t="shared" si="180"/>
        <v>1.6166666666666665</v>
      </c>
      <c r="AY94" s="49">
        <f t="shared" si="181"/>
        <v>140.70077203418441</v>
      </c>
      <c r="BD94" s="72"/>
      <c r="BE94">
        <f t="shared" si="182"/>
        <v>0.20862048388260115</v>
      </c>
      <c r="BF94">
        <f t="shared" si="183"/>
        <v>2.1482964804430345</v>
      </c>
      <c r="BG94" s="61"/>
      <c r="BH94" s="49">
        <v>871.66335244749166</v>
      </c>
      <c r="BI94" s="49">
        <v>88</v>
      </c>
      <c r="BJ94" s="22">
        <f t="shared" si="184"/>
        <v>1.6166666666666665</v>
      </c>
      <c r="BK94" s="49">
        <f t="shared" si="185"/>
        <v>141.1464009632985</v>
      </c>
      <c r="BP94" s="72"/>
      <c r="BQ94">
        <f t="shared" si="186"/>
        <v>0.20862048388260115</v>
      </c>
      <c r="BR94">
        <f t="shared" si="187"/>
        <v>2.1496698087195152</v>
      </c>
      <c r="BU94"/>
      <c r="BV94"/>
      <c r="BW94"/>
      <c r="CB94"/>
      <c r="CC94"/>
      <c r="CD94"/>
      <c r="DP94" s="49">
        <v>1134.0590813533481</v>
      </c>
      <c r="DQ94">
        <v>88</v>
      </c>
      <c r="DR94" s="22">
        <f t="shared" si="196"/>
        <v>1.5499999999999998</v>
      </c>
      <c r="DS94" s="49">
        <f t="shared" si="197"/>
        <v>199.35382776915242</v>
      </c>
      <c r="DX94" s="72"/>
      <c r="DY94">
        <f t="shared" si="209"/>
        <v>0.19033169817029144</v>
      </c>
      <c r="DZ94">
        <f t="shared" si="210"/>
        <v>2.299624578915199</v>
      </c>
      <c r="EB94">
        <v>1414.8156240302126</v>
      </c>
      <c r="EC94">
        <v>88</v>
      </c>
      <c r="ED94" s="22">
        <f t="shared" si="198"/>
        <v>1.5833333333333333</v>
      </c>
      <c r="EE94" s="49">
        <f t="shared" si="199"/>
        <v>245.17182867435901</v>
      </c>
      <c r="EJ94" s="72"/>
      <c r="EK94">
        <f t="shared" si="211"/>
        <v>0.19957235490520411</v>
      </c>
      <c r="EL94">
        <f t="shared" si="212"/>
        <v>2.3894705663596132</v>
      </c>
      <c r="EN94">
        <v>1418.7692729968464</v>
      </c>
      <c r="EO94">
        <v>88</v>
      </c>
      <c r="EP94" s="22">
        <f t="shared" si="217"/>
        <v>1.4666666666666666</v>
      </c>
      <c r="EQ94" s="49">
        <f t="shared" si="201"/>
        <v>243.0279408715779</v>
      </c>
      <c r="ER94" s="72"/>
      <c r="ES94" s="52"/>
      <c r="ET94" s="88"/>
      <c r="EU94" s="72"/>
      <c r="EV94" s="72"/>
      <c r="EW94">
        <f t="shared" si="213"/>
        <v>0.16633142176652496</v>
      </c>
      <c r="EX94">
        <f t="shared" si="214"/>
        <v>2.3856562072146286</v>
      </c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W94" s="12"/>
      <c r="FX94" s="12"/>
      <c r="FY94" s="12"/>
      <c r="FZ94" s="12"/>
      <c r="GA94" s="12"/>
      <c r="GB94" s="12"/>
      <c r="GC94" s="12"/>
      <c r="GD94" s="12"/>
      <c r="GE94" s="12"/>
      <c r="HO94"/>
      <c r="HP94"/>
      <c r="HQ94"/>
    </row>
    <row r="95" spans="12:225" x14ac:dyDescent="0.25">
      <c r="L95" s="49">
        <v>504.52006897644816</v>
      </c>
      <c r="M95" s="49">
        <v>89</v>
      </c>
      <c r="N95" s="22">
        <f t="shared" si="204"/>
        <v>1.5833333333333335</v>
      </c>
      <c r="O95" s="49">
        <f t="shared" si="171"/>
        <v>303.10078010373269</v>
      </c>
      <c r="U95">
        <f t="shared" si="205"/>
        <v>0.19957235490520417</v>
      </c>
      <c r="V95">
        <f t="shared" si="206"/>
        <v>2.4815870541317611</v>
      </c>
      <c r="W95" s="61"/>
      <c r="X95" s="49">
        <v>628.50318217173731</v>
      </c>
      <c r="Y95" s="49">
        <v>89</v>
      </c>
      <c r="Z95" s="22">
        <f t="shared" si="172"/>
        <v>1.6</v>
      </c>
      <c r="AA95" s="49">
        <f t="shared" si="173"/>
        <v>343.41842281217919</v>
      </c>
      <c r="AF95" s="72"/>
      <c r="AG95">
        <f t="shared" si="174"/>
        <v>0.20411998265592479</v>
      </c>
      <c r="AH95">
        <f t="shared" si="175"/>
        <v>2.5358235893428369</v>
      </c>
      <c r="AI95" s="61"/>
      <c r="AJ95" s="49">
        <v>507.51206882201336</v>
      </c>
      <c r="AK95" s="49">
        <v>89</v>
      </c>
      <c r="AL95" s="22">
        <f t="shared" si="176"/>
        <v>1.7666666666666666</v>
      </c>
      <c r="AM95" s="49">
        <f t="shared" si="177"/>
        <v>325.10997002672764</v>
      </c>
      <c r="AR95" s="72"/>
      <c r="AS95">
        <f t="shared" si="178"/>
        <v>0.24715461488112658</v>
      </c>
      <c r="AT95">
        <f t="shared" si="179"/>
        <v>2.512030288047955</v>
      </c>
      <c r="AV95" s="49">
        <v>962.87330423062406</v>
      </c>
      <c r="AW95" s="49">
        <v>89</v>
      </c>
      <c r="AX95" s="22">
        <f t="shared" si="180"/>
        <v>1.6333333333333333</v>
      </c>
      <c r="AY95" s="49">
        <f t="shared" si="181"/>
        <v>141.76141371937339</v>
      </c>
      <c r="BD95" s="72"/>
      <c r="BE95">
        <f t="shared" si="182"/>
        <v>0.21307482530885122</v>
      </c>
      <c r="BF95">
        <f t="shared" si="183"/>
        <v>2.1515580355775508</v>
      </c>
      <c r="BG95" s="61"/>
      <c r="BH95" s="49">
        <v>882.73438813722441</v>
      </c>
      <c r="BI95" s="49">
        <v>89</v>
      </c>
      <c r="BJ95" s="22">
        <f t="shared" si="184"/>
        <v>1.6333333333333333</v>
      </c>
      <c r="BK95" s="49">
        <f t="shared" si="185"/>
        <v>142.22198977994407</v>
      </c>
      <c r="BP95" s="72"/>
      <c r="BQ95">
        <f t="shared" si="186"/>
        <v>0.21307482530885122</v>
      </c>
      <c r="BR95">
        <f t="shared" si="187"/>
        <v>2.1529667504145347</v>
      </c>
      <c r="BU95"/>
      <c r="BV95"/>
      <c r="BW95"/>
      <c r="CB95"/>
      <c r="CC95"/>
      <c r="CD95"/>
      <c r="DP95" s="49">
        <v>1150.087387984061</v>
      </c>
      <c r="DQ95">
        <v>89</v>
      </c>
      <c r="DR95" s="22">
        <f t="shared" si="196"/>
        <v>1.5666666666666667</v>
      </c>
      <c r="DS95" s="49">
        <f t="shared" si="197"/>
        <v>201.35386603103319</v>
      </c>
      <c r="DX95" s="72"/>
      <c r="DY95">
        <f t="shared" si="209"/>
        <v>0.19497660321605503</v>
      </c>
      <c r="DZ95">
        <f t="shared" si="210"/>
        <v>2.3039599725569393</v>
      </c>
      <c r="EB95">
        <v>1433.819549315743</v>
      </c>
      <c r="EC95">
        <v>89</v>
      </c>
      <c r="ED95" s="22">
        <f t="shared" si="198"/>
        <v>1.6</v>
      </c>
      <c r="EE95" s="49">
        <f t="shared" si="199"/>
        <v>247.53435497199203</v>
      </c>
      <c r="EJ95" s="72"/>
      <c r="EK95">
        <f t="shared" si="211"/>
        <v>0.20411998265592479</v>
      </c>
      <c r="EL95">
        <f t="shared" si="212"/>
        <v>2.3936354826204496</v>
      </c>
      <c r="EN95">
        <v>1437.8373517195887</v>
      </c>
      <c r="EO95">
        <v>89</v>
      </c>
      <c r="EP95" s="22">
        <f t="shared" si="217"/>
        <v>1.4833333333333334</v>
      </c>
      <c r="EQ95" s="49">
        <f t="shared" si="201"/>
        <v>245.40408466615747</v>
      </c>
      <c r="ER95" s="72"/>
      <c r="ES95" s="52"/>
      <c r="ET95" s="88"/>
      <c r="EU95" s="72"/>
      <c r="EV95" s="72"/>
      <c r="EW95">
        <f t="shared" si="213"/>
        <v>0.17123875626126916</v>
      </c>
      <c r="EX95">
        <f t="shared" si="214"/>
        <v>2.3898817871326692</v>
      </c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W95" s="12"/>
      <c r="FX95" s="12"/>
      <c r="FY95" s="12"/>
      <c r="FZ95" s="12"/>
      <c r="GA95" s="12"/>
      <c r="GB95" s="12"/>
      <c r="GC95" s="12"/>
      <c r="GD95" s="12"/>
      <c r="GE95" s="12"/>
      <c r="HO95"/>
      <c r="HP95"/>
      <c r="HQ95"/>
    </row>
    <row r="96" spans="12:225" x14ac:dyDescent="0.25">
      <c r="L96" s="49">
        <v>512.0156247615887</v>
      </c>
      <c r="M96" s="49">
        <v>90</v>
      </c>
      <c r="N96" s="22">
        <f t="shared" si="204"/>
        <v>1.6</v>
      </c>
      <c r="O96" s="49">
        <f t="shared" si="171"/>
        <v>303.72173576483289</v>
      </c>
      <c r="U96">
        <f t="shared" si="205"/>
        <v>0.20411998265592479</v>
      </c>
      <c r="V96">
        <f t="shared" si="206"/>
        <v>2.4824758731989474</v>
      </c>
      <c r="W96" s="61"/>
      <c r="X96" s="49">
        <v>638.50176193962068</v>
      </c>
      <c r="Y96" s="49">
        <v>90</v>
      </c>
      <c r="Z96" s="22">
        <f t="shared" si="172"/>
        <v>1.6166666666666667</v>
      </c>
      <c r="AA96" s="49">
        <f t="shared" si="173"/>
        <v>344.3536561643337</v>
      </c>
      <c r="AF96" s="72"/>
      <c r="AG96">
        <f t="shared" si="174"/>
        <v>0.20862048388260124</v>
      </c>
      <c r="AH96">
        <f t="shared" si="175"/>
        <v>2.5370046984540977</v>
      </c>
      <c r="AI96" s="61"/>
      <c r="AJ96" s="49">
        <v>515.00606792541771</v>
      </c>
      <c r="AK96" s="49">
        <v>90</v>
      </c>
      <c r="AL96" s="22">
        <f t="shared" si="176"/>
        <v>1.7833333333333332</v>
      </c>
      <c r="AM96" s="49">
        <f t="shared" si="177"/>
        <v>325.72706481455737</v>
      </c>
      <c r="AR96" s="72"/>
      <c r="AS96">
        <f t="shared" si="178"/>
        <v>0.25123252730156598</v>
      </c>
      <c r="AT96">
        <f t="shared" si="179"/>
        <v>2.5128538457962999</v>
      </c>
      <c r="AV96" s="49">
        <v>974.88371101378038</v>
      </c>
      <c r="AW96" s="49">
        <v>90</v>
      </c>
      <c r="AX96" s="22">
        <f t="shared" si="180"/>
        <v>1.65</v>
      </c>
      <c r="AY96" s="49">
        <f t="shared" si="181"/>
        <v>142.90963616518184</v>
      </c>
      <c r="BD96" s="72"/>
      <c r="BE96">
        <f t="shared" si="182"/>
        <v>0.21748394421390627</v>
      </c>
      <c r="BF96">
        <f t="shared" si="183"/>
        <v>2.1550615135514346</v>
      </c>
      <c r="BG96" s="61"/>
      <c r="BH96" s="49">
        <v>892.70613865930147</v>
      </c>
      <c r="BI96" s="49">
        <v>90</v>
      </c>
      <c r="BJ96" s="22">
        <f t="shared" si="184"/>
        <v>1.65</v>
      </c>
      <c r="BK96" s="49">
        <f t="shared" si="185"/>
        <v>143.19077929923651</v>
      </c>
      <c r="BP96" s="72"/>
      <c r="BQ96">
        <f t="shared" si="186"/>
        <v>0.21748394421390627</v>
      </c>
      <c r="BR96">
        <f t="shared" si="187"/>
        <v>2.1559150526897697</v>
      </c>
      <c r="BU96"/>
      <c r="BV96"/>
      <c r="BW96"/>
      <c r="CB96"/>
      <c r="CC96"/>
      <c r="CD96"/>
      <c r="DP96" s="49">
        <v>1165.5729277913072</v>
      </c>
      <c r="DQ96">
        <v>90</v>
      </c>
      <c r="DR96" s="22">
        <f t="shared" si="196"/>
        <v>1.5833333333333333</v>
      </c>
      <c r="DS96" s="49">
        <f t="shared" si="197"/>
        <v>203.28617696280838</v>
      </c>
      <c r="DX96" s="72"/>
      <c r="DY96">
        <f t="shared" si="209"/>
        <v>0.19957235490520411</v>
      </c>
      <c r="DZ96">
        <f t="shared" si="210"/>
        <v>2.3081078485205979</v>
      </c>
      <c r="EB96">
        <v>1454.300948909819</v>
      </c>
      <c r="EC96">
        <v>90</v>
      </c>
      <c r="ED96" s="22">
        <f t="shared" si="198"/>
        <v>1.6166666666666667</v>
      </c>
      <c r="EE96" s="49">
        <f t="shared" si="199"/>
        <v>250.08055763414299</v>
      </c>
      <c r="EJ96" s="72"/>
      <c r="EK96">
        <f t="shared" si="211"/>
        <v>0.20862048388260124</v>
      </c>
      <c r="EL96">
        <f t="shared" si="212"/>
        <v>2.398079929073869</v>
      </c>
      <c r="EN96">
        <v>1455.8421961187964</v>
      </c>
      <c r="EO96">
        <v>90</v>
      </c>
      <c r="EP96" s="22">
        <f t="shared" si="217"/>
        <v>1.5</v>
      </c>
      <c r="EQ96" s="49">
        <f t="shared" si="201"/>
        <v>247.64773490033249</v>
      </c>
      <c r="ER96" s="72"/>
      <c r="ES96" s="52"/>
      <c r="ET96" s="88"/>
      <c r="EU96" s="72"/>
      <c r="EV96" s="72"/>
      <c r="EW96">
        <f t="shared" si="213"/>
        <v>0.17609125905568124</v>
      </c>
      <c r="EX96">
        <f t="shared" si="214"/>
        <v>2.3938343600802945</v>
      </c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W96" s="12"/>
      <c r="FX96" s="12"/>
      <c r="FY96" s="12"/>
      <c r="FZ96" s="12"/>
      <c r="GA96" s="12"/>
      <c r="GB96" s="12"/>
      <c r="GC96" s="12"/>
      <c r="GD96" s="12"/>
      <c r="GE96" s="12"/>
      <c r="HO96"/>
      <c r="HP96"/>
      <c r="HQ96"/>
    </row>
    <row r="97" spans="12:225" x14ac:dyDescent="0.25">
      <c r="L97" s="49">
        <v>519.01180140725126</v>
      </c>
      <c r="M97" s="49">
        <v>91</v>
      </c>
      <c r="N97" s="22">
        <f t="shared" si="204"/>
        <v>1.6166666666666667</v>
      </c>
      <c r="O97" s="49">
        <f t="shared" si="171"/>
        <v>304.30132127105963</v>
      </c>
      <c r="U97">
        <f t="shared" si="205"/>
        <v>0.20862048388260124</v>
      </c>
      <c r="V97">
        <f t="shared" si="206"/>
        <v>2.4833038380613695</v>
      </c>
      <c r="W97" s="61"/>
      <c r="X97" s="49">
        <v>648.00173610878539</v>
      </c>
      <c r="Y97" s="49">
        <v>91</v>
      </c>
      <c r="Z97" s="22">
        <f t="shared" si="172"/>
        <v>1.6333333333333333</v>
      </c>
      <c r="AA97" s="49">
        <f t="shared" si="173"/>
        <v>345.24225163427707</v>
      </c>
      <c r="AF97" s="72"/>
      <c r="AG97">
        <f t="shared" si="174"/>
        <v>0.21307482530885122</v>
      </c>
      <c r="AH97">
        <f t="shared" si="175"/>
        <v>2.5381239403709048</v>
      </c>
      <c r="AI97" s="61"/>
      <c r="AJ97" s="49">
        <v>523.50859591796575</v>
      </c>
      <c r="AK97" s="49">
        <v>91</v>
      </c>
      <c r="AL97" s="22">
        <f t="shared" si="176"/>
        <v>1.7999999999999998</v>
      </c>
      <c r="AM97" s="49">
        <f t="shared" si="177"/>
        <v>326.42720710643385</v>
      </c>
      <c r="AR97" s="72"/>
      <c r="AS97">
        <f t="shared" si="178"/>
        <v>0.25527250510330601</v>
      </c>
      <c r="AT97">
        <f t="shared" si="179"/>
        <v>2.5137863492355077</v>
      </c>
      <c r="AV97" s="49">
        <v>985.87385095660181</v>
      </c>
      <c r="AW97" s="49">
        <v>91</v>
      </c>
      <c r="AX97" s="22">
        <f t="shared" si="180"/>
        <v>1.6666666666666665</v>
      </c>
      <c r="AY97" s="49">
        <f t="shared" si="181"/>
        <v>143.96031876009783</v>
      </c>
      <c r="BD97" s="72"/>
      <c r="BE97">
        <f t="shared" si="182"/>
        <v>0.22184874961635634</v>
      </c>
      <c r="BF97">
        <f t="shared" si="183"/>
        <v>2.1582427996063132</v>
      </c>
      <c r="BG97" s="61"/>
      <c r="BH97" s="49">
        <v>904.81945712943195</v>
      </c>
      <c r="BI97" s="49">
        <v>91</v>
      </c>
      <c r="BJ97" s="22">
        <f t="shared" si="184"/>
        <v>1.6666666666666665</v>
      </c>
      <c r="BK97" s="49">
        <f t="shared" si="185"/>
        <v>144.367629437207</v>
      </c>
      <c r="BP97" s="72"/>
      <c r="BQ97">
        <f t="shared" si="186"/>
        <v>0.22184874961635634</v>
      </c>
      <c r="BR97">
        <f t="shared" si="187"/>
        <v>2.159469825278054</v>
      </c>
      <c r="BU97"/>
      <c r="BV97"/>
      <c r="BW97"/>
      <c r="CB97"/>
      <c r="CC97"/>
      <c r="CD97"/>
      <c r="DP97" s="49">
        <v>1183.0782941124396</v>
      </c>
      <c r="DQ97">
        <v>91</v>
      </c>
      <c r="DR97" s="22">
        <f t="shared" si="196"/>
        <v>1.5999999999999999</v>
      </c>
      <c r="DS97" s="49">
        <f t="shared" si="197"/>
        <v>205.47052514363349</v>
      </c>
      <c r="DX97" s="72"/>
      <c r="DY97">
        <f t="shared" si="209"/>
        <v>0.20411998265592474</v>
      </c>
      <c r="DZ97">
        <f t="shared" si="210"/>
        <v>2.3127495309051809</v>
      </c>
      <c r="EB97">
        <v>1470.3289597909713</v>
      </c>
      <c r="EC97">
        <v>91</v>
      </c>
      <c r="ED97" s="22">
        <f t="shared" si="198"/>
        <v>1.6333333333333333</v>
      </c>
      <c r="EE97" s="49">
        <f t="shared" si="199"/>
        <v>252.07312478206282</v>
      </c>
      <c r="EJ97" s="72"/>
      <c r="EK97">
        <f t="shared" si="211"/>
        <v>0.21307482530885122</v>
      </c>
      <c r="EL97">
        <f t="shared" si="212"/>
        <v>2.4015265450773562</v>
      </c>
      <c r="EN97">
        <v>1472.7638133794569</v>
      </c>
      <c r="EO97">
        <v>91</v>
      </c>
      <c r="EP97" s="22">
        <f t="shared" si="217"/>
        <v>1.5166666666666666</v>
      </c>
      <c r="EQ97" s="49">
        <f t="shared" si="201"/>
        <v>249.75640019550002</v>
      </c>
      <c r="ER97" s="72"/>
      <c r="ES97" s="52"/>
      <c r="ET97" s="88"/>
      <c r="EU97" s="72"/>
      <c r="EV97" s="72"/>
      <c r="EW97">
        <f t="shared" si="213"/>
        <v>0.18089014193744996</v>
      </c>
      <c r="EX97">
        <f t="shared" si="214"/>
        <v>2.3975166261631817</v>
      </c>
      <c r="FH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W97" s="12"/>
      <c r="FX97" s="12"/>
      <c r="FY97" s="12"/>
      <c r="FZ97" s="12"/>
      <c r="GA97" s="12"/>
      <c r="GB97" s="12"/>
      <c r="GC97" s="12"/>
      <c r="GD97" s="12"/>
      <c r="GE97" s="12"/>
      <c r="HO97"/>
      <c r="HP97"/>
      <c r="HQ97"/>
    </row>
    <row r="98" spans="12:225" x14ac:dyDescent="0.25">
      <c r="L98" s="49">
        <v>526.51519446261</v>
      </c>
      <c r="M98" s="49">
        <v>92</v>
      </c>
      <c r="N98" s="22">
        <f t="shared" si="204"/>
        <v>1.6333333333333333</v>
      </c>
      <c r="O98" s="49">
        <f t="shared" si="171"/>
        <v>304.92292619653045</v>
      </c>
      <c r="U98">
        <f t="shared" si="205"/>
        <v>0.21307482530885122</v>
      </c>
      <c r="V98">
        <f t="shared" si="206"/>
        <v>2.4841900788302138</v>
      </c>
      <c r="W98" s="61"/>
      <c r="X98" s="49">
        <v>658.50683367752538</v>
      </c>
      <c r="Y98" s="49">
        <v>92</v>
      </c>
      <c r="Z98" s="22">
        <f t="shared" si="172"/>
        <v>1.65</v>
      </c>
      <c r="AA98" s="49">
        <f t="shared" si="173"/>
        <v>346.2248629492841</v>
      </c>
      <c r="AF98" s="72"/>
      <c r="AG98">
        <f t="shared" si="174"/>
        <v>0.21748394421390627</v>
      </c>
      <c r="AH98">
        <f t="shared" si="175"/>
        <v>2.5393582520256941</v>
      </c>
      <c r="AI98" s="61"/>
      <c r="AJ98" s="49">
        <v>532.00587402772157</v>
      </c>
      <c r="AK98" s="49">
        <v>92</v>
      </c>
      <c r="AL98" s="22">
        <f t="shared" si="176"/>
        <v>1.8166666666666664</v>
      </c>
      <c r="AM98" s="49">
        <f t="shared" si="177"/>
        <v>327.1269170957089</v>
      </c>
      <c r="AR98" s="72"/>
      <c r="AS98">
        <f t="shared" si="178"/>
        <v>0.25927524755697995</v>
      </c>
      <c r="AT98">
        <f t="shared" si="179"/>
        <v>2.5147162807962693</v>
      </c>
      <c r="AV98" s="49">
        <v>997.34309542905044</v>
      </c>
      <c r="AW98" s="49">
        <v>92</v>
      </c>
      <c r="AX98" s="22">
        <f t="shared" si="180"/>
        <v>1.6833333333333331</v>
      </c>
      <c r="AY98" s="49">
        <f t="shared" si="181"/>
        <v>145.05680484733003</v>
      </c>
      <c r="BD98" s="72"/>
      <c r="BE98">
        <f t="shared" si="182"/>
        <v>0.22617012339899889</v>
      </c>
      <c r="BF98">
        <f t="shared" si="183"/>
        <v>2.1615381070671589</v>
      </c>
      <c r="BG98" s="61"/>
      <c r="BH98" s="49">
        <v>915.91811861104702</v>
      </c>
      <c r="BI98" s="49">
        <v>92</v>
      </c>
      <c r="BJ98" s="22">
        <f t="shared" si="184"/>
        <v>1.6833333333333331</v>
      </c>
      <c r="BK98" s="49">
        <f t="shared" si="185"/>
        <v>145.44590219360603</v>
      </c>
      <c r="BP98" s="72"/>
      <c r="BQ98">
        <f t="shared" si="186"/>
        <v>0.22617012339899889</v>
      </c>
      <c r="BR98">
        <f t="shared" si="187"/>
        <v>2.1627014899022621</v>
      </c>
      <c r="BU98"/>
      <c r="BV98"/>
      <c r="BW98"/>
      <c r="CB98"/>
      <c r="CC98"/>
      <c r="CD98"/>
      <c r="DP98" s="49">
        <v>1200.6703336053572</v>
      </c>
      <c r="DQ98">
        <v>92</v>
      </c>
      <c r="DR98" s="22">
        <f t="shared" si="196"/>
        <v>1.6166666666666665</v>
      </c>
      <c r="DS98" s="49">
        <f t="shared" si="197"/>
        <v>207.66568854429704</v>
      </c>
      <c r="DX98" s="72"/>
      <c r="DY98">
        <f t="shared" si="209"/>
        <v>0.20862048388260115</v>
      </c>
      <c r="DZ98">
        <f t="shared" si="210"/>
        <v>2.3173647463818114</v>
      </c>
      <c r="EB98">
        <v>1486.8996267401508</v>
      </c>
      <c r="EC98">
        <v>92</v>
      </c>
      <c r="ED98" s="22">
        <f t="shared" si="198"/>
        <v>1.65</v>
      </c>
      <c r="EE98" s="49">
        <f t="shared" si="199"/>
        <v>254.13315374179373</v>
      </c>
      <c r="EJ98" s="72"/>
      <c r="EK98">
        <f t="shared" si="211"/>
        <v>0.21748394421390627</v>
      </c>
      <c r="EL98">
        <f t="shared" si="212"/>
        <v>2.4050613260022566</v>
      </c>
      <c r="EN98">
        <v>1490.2285898478797</v>
      </c>
      <c r="EO98">
        <v>92</v>
      </c>
      <c r="EP98" s="22">
        <f t="shared" si="217"/>
        <v>1.5333333333333332</v>
      </c>
      <c r="EQ98" s="49">
        <f t="shared" si="201"/>
        <v>251.93275056789844</v>
      </c>
      <c r="ER98" s="72"/>
      <c r="ES98" s="52"/>
      <c r="ET98" s="88"/>
      <c r="EU98" s="72"/>
      <c r="EV98" s="72"/>
      <c r="EW98">
        <f t="shared" si="213"/>
        <v>0.1856365769619116</v>
      </c>
      <c r="EX98">
        <f t="shared" si="214"/>
        <v>2.401284628261815</v>
      </c>
      <c r="FH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W98" s="12"/>
      <c r="FX98" s="12"/>
      <c r="FY98" s="12"/>
      <c r="FZ98" s="12"/>
      <c r="GA98" s="12"/>
      <c r="GB98" s="12"/>
      <c r="GC98" s="12"/>
      <c r="GD98" s="12"/>
      <c r="GE98" s="12"/>
      <c r="HO98"/>
      <c r="HP98"/>
      <c r="HQ98"/>
    </row>
    <row r="99" spans="12:225" x14ac:dyDescent="0.25">
      <c r="L99" s="49">
        <v>535.01144847563774</v>
      </c>
      <c r="M99" s="49">
        <v>93</v>
      </c>
      <c r="N99" s="22">
        <f t="shared" si="204"/>
        <v>1.6500000000000001</v>
      </c>
      <c r="O99" s="49">
        <f t="shared" si="171"/>
        <v>305.62678287891202</v>
      </c>
      <c r="U99">
        <f t="shared" si="205"/>
        <v>0.21748394421390632</v>
      </c>
      <c r="V99">
        <f t="shared" si="206"/>
        <v>2.4851914099391554</v>
      </c>
      <c r="W99" s="61"/>
      <c r="X99" s="49">
        <v>670.00914172867817</v>
      </c>
      <c r="Y99" s="49">
        <v>93</v>
      </c>
      <c r="Z99" s="22">
        <f t="shared" si="172"/>
        <v>1.6666666666666667</v>
      </c>
      <c r="AA99" s="49">
        <f t="shared" si="173"/>
        <v>347.30074996183225</v>
      </c>
      <c r="AF99" s="72"/>
      <c r="AG99">
        <f t="shared" si="174"/>
        <v>0.22184874961635639</v>
      </c>
      <c r="AH99">
        <f t="shared" si="175"/>
        <v>2.5407057211280204</v>
      </c>
      <c r="AI99" s="61"/>
      <c r="AJ99" s="49">
        <v>539.5037071235007</v>
      </c>
      <c r="AK99" s="49">
        <v>93</v>
      </c>
      <c r="AL99" s="22">
        <f t="shared" si="176"/>
        <v>1.8333333333333335</v>
      </c>
      <c r="AM99" s="49">
        <f t="shared" si="177"/>
        <v>327.74432759437315</v>
      </c>
      <c r="AR99" s="72"/>
      <c r="AS99">
        <f t="shared" si="178"/>
        <v>0.26324143477458145</v>
      </c>
      <c r="AT99">
        <f t="shared" si="179"/>
        <v>2.515535183914277</v>
      </c>
      <c r="AV99" s="49">
        <v>1008.3338980714672</v>
      </c>
      <c r="AW99" s="49">
        <v>93</v>
      </c>
      <c r="AX99" s="22">
        <f t="shared" si="180"/>
        <v>1.7</v>
      </c>
      <c r="AY99" s="49">
        <f t="shared" si="181"/>
        <v>146.10755079784789</v>
      </c>
      <c r="BD99" s="72"/>
      <c r="BE99">
        <f t="shared" si="182"/>
        <v>0.23044892137827391</v>
      </c>
      <c r="BF99">
        <f t="shared" si="183"/>
        <v>2.1646726607330784</v>
      </c>
      <c r="BG99" s="61"/>
      <c r="BH99" s="49">
        <v>926.40771261901739</v>
      </c>
      <c r="BI99" s="49">
        <v>93</v>
      </c>
      <c r="BJ99" s="22">
        <f t="shared" si="184"/>
        <v>1.7</v>
      </c>
      <c r="BK99" s="49">
        <f t="shared" si="185"/>
        <v>146.46500197092755</v>
      </c>
      <c r="BP99" s="72"/>
      <c r="BQ99">
        <f t="shared" si="186"/>
        <v>0.23044892137827391</v>
      </c>
      <c r="BR99">
        <f t="shared" si="187"/>
        <v>2.1657338617773316</v>
      </c>
      <c r="BU99"/>
      <c r="BV99"/>
      <c r="BW99"/>
      <c r="CB99"/>
      <c r="CC99"/>
      <c r="CD99"/>
      <c r="DP99" s="49">
        <v>1217.7202059586596</v>
      </c>
      <c r="DQ99">
        <v>93</v>
      </c>
      <c r="DR99" s="22">
        <f t="shared" si="196"/>
        <v>1.6333333333333333</v>
      </c>
      <c r="DS99" s="49">
        <f t="shared" si="197"/>
        <v>209.7931994443847</v>
      </c>
      <c r="DX99" s="72"/>
      <c r="DY99">
        <f t="shared" si="209"/>
        <v>0.21307482530885122</v>
      </c>
      <c r="DZ99">
        <f t="shared" si="210"/>
        <v>2.3217914062043179</v>
      </c>
      <c r="EB99">
        <v>1503.8624438425211</v>
      </c>
      <c r="EC99">
        <v>93</v>
      </c>
      <c r="ED99" s="22">
        <f t="shared" si="198"/>
        <v>1.6666666666666667</v>
      </c>
      <c r="EE99" s="49">
        <f t="shared" si="199"/>
        <v>256.24193394820736</v>
      </c>
      <c r="EJ99" s="52"/>
      <c r="EK99">
        <f t="shared" si="211"/>
        <v>0.22184874961635639</v>
      </c>
      <c r="EL99">
        <f t="shared" si="212"/>
        <v>2.4086502034416895</v>
      </c>
      <c r="EN99">
        <v>1509.4002120047553</v>
      </c>
      <c r="EO99">
        <v>93</v>
      </c>
      <c r="EP99" s="22">
        <f t="shared" si="217"/>
        <v>1.55</v>
      </c>
      <c r="EQ99" s="49">
        <f t="shared" si="201"/>
        <v>254.32179729266113</v>
      </c>
      <c r="ER99" s="72"/>
      <c r="ES99" s="52"/>
      <c r="ET99" s="88"/>
      <c r="EV99" s="72"/>
      <c r="EW99">
        <f t="shared" si="213"/>
        <v>0.1903316981702915</v>
      </c>
      <c r="EX99">
        <f t="shared" si="214"/>
        <v>2.4053835840775526</v>
      </c>
      <c r="FA99" s="12"/>
      <c r="FB99" s="12"/>
      <c r="FC99" s="12"/>
      <c r="FH99" s="12"/>
      <c r="FI99" s="12"/>
      <c r="FJ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W99" s="12"/>
      <c r="FX99" s="12"/>
      <c r="FY99" s="12"/>
      <c r="FZ99" s="12"/>
      <c r="GA99" s="12"/>
      <c r="GB99" s="12"/>
      <c r="GC99" s="12"/>
      <c r="GD99" s="12"/>
      <c r="GE99" s="12"/>
      <c r="HO99"/>
      <c r="HP99"/>
      <c r="HQ99"/>
    </row>
    <row r="100" spans="12:225" x14ac:dyDescent="0.25">
      <c r="L100" s="49">
        <v>543.01473276514332</v>
      </c>
      <c r="M100" s="49">
        <v>94</v>
      </c>
      <c r="N100" s="22">
        <f t="shared" si="204"/>
        <v>1.6666666666666667</v>
      </c>
      <c r="O100" s="49">
        <f t="shared" si="171"/>
        <v>306.28980038280611</v>
      </c>
      <c r="U100">
        <f t="shared" si="205"/>
        <v>0.22184874961635639</v>
      </c>
      <c r="V100">
        <f t="shared" si="206"/>
        <v>2.4861325348045527</v>
      </c>
      <c r="W100" s="61"/>
      <c r="X100" s="49">
        <v>681.00899406689189</v>
      </c>
      <c r="Y100" s="49">
        <v>94</v>
      </c>
      <c r="Z100" s="22">
        <f t="shared" si="172"/>
        <v>1.6833333333333333</v>
      </c>
      <c r="AA100" s="49">
        <f t="shared" si="173"/>
        <v>348.32963896550018</v>
      </c>
      <c r="AF100" s="72"/>
      <c r="AG100">
        <f t="shared" si="174"/>
        <v>0.22617012339899895</v>
      </c>
      <c r="AH100">
        <f t="shared" si="175"/>
        <v>2.5419904296449061</v>
      </c>
      <c r="AI100" s="61"/>
      <c r="AJ100" s="49">
        <v>547.00365629491</v>
      </c>
      <c r="AK100" s="49">
        <v>94</v>
      </c>
      <c r="AL100" s="22">
        <f t="shared" si="176"/>
        <v>1.85</v>
      </c>
      <c r="AM100" s="49">
        <f t="shared" si="177"/>
        <v>328.3619123416895</v>
      </c>
      <c r="AR100" s="72"/>
      <c r="AS100">
        <f t="shared" si="178"/>
        <v>0.26717172840301384</v>
      </c>
      <c r="AT100">
        <f t="shared" si="179"/>
        <v>2.5163527762819635</v>
      </c>
      <c r="AV100" s="49">
        <v>1019.9280611886311</v>
      </c>
      <c r="AW100" s="49">
        <v>94</v>
      </c>
      <c r="AX100" s="22">
        <f t="shared" si="180"/>
        <v>1.7166666666666666</v>
      </c>
      <c r="AY100" s="49">
        <f t="shared" si="181"/>
        <v>147.21597939413508</v>
      </c>
      <c r="BD100" s="72"/>
      <c r="BE100">
        <f t="shared" si="182"/>
        <v>0.23468597432152855</v>
      </c>
      <c r="BF100">
        <f t="shared" si="183"/>
        <v>2.1679549525697475</v>
      </c>
      <c r="BG100" s="61"/>
      <c r="BH100" s="49">
        <v>937.39706101523484</v>
      </c>
      <c r="BI100" s="49">
        <v>94</v>
      </c>
      <c r="BJ100" s="22">
        <f t="shared" si="184"/>
        <v>1.7166666666666666</v>
      </c>
      <c r="BK100" s="49">
        <f t="shared" si="185"/>
        <v>147.53265458884434</v>
      </c>
      <c r="BP100" s="72"/>
      <c r="BQ100">
        <f t="shared" si="186"/>
        <v>0.23468597432152855</v>
      </c>
      <c r="BR100">
        <f t="shared" si="187"/>
        <v>2.1688881568440284</v>
      </c>
      <c r="BU100"/>
      <c r="BV100"/>
      <c r="BW100"/>
      <c r="CB100"/>
      <c r="CC100"/>
      <c r="CD100"/>
      <c r="DP100" s="49">
        <v>1234.2038932040361</v>
      </c>
      <c r="DQ100">
        <v>94</v>
      </c>
      <c r="DR100" s="22">
        <f t="shared" si="196"/>
        <v>1.65</v>
      </c>
      <c r="DS100" s="49">
        <f t="shared" si="197"/>
        <v>211.85006084260982</v>
      </c>
      <c r="DX100" s="72"/>
      <c r="DY100">
        <f t="shared" si="209"/>
        <v>0.21748394421390627</v>
      </c>
      <c r="DZ100">
        <f t="shared" si="210"/>
        <v>2.3260285930649101</v>
      </c>
      <c r="EB100">
        <v>1522.4096853344042</v>
      </c>
      <c r="EC100">
        <v>94</v>
      </c>
      <c r="ED100" s="22">
        <f t="shared" si="198"/>
        <v>1.6833333333333333</v>
      </c>
      <c r="EE100" s="49">
        <f t="shared" si="199"/>
        <v>258.54768631856041</v>
      </c>
      <c r="EJ100" s="52"/>
      <c r="EK100">
        <f t="shared" si="211"/>
        <v>0.22617012339899895</v>
      </c>
      <c r="EL100">
        <f t="shared" si="212"/>
        <v>2.4125406557279763</v>
      </c>
      <c r="EN100">
        <v>1528.3616227843461</v>
      </c>
      <c r="EO100">
        <v>94</v>
      </c>
      <c r="EP100" s="22">
        <f t="shared" si="217"/>
        <v>1.5666666666666667</v>
      </c>
      <c r="EQ100" s="49">
        <f t="shared" si="201"/>
        <v>256.68464880043587</v>
      </c>
      <c r="EV100" s="52"/>
      <c r="EW100">
        <f t="shared" si="213"/>
        <v>0.19497660321605503</v>
      </c>
      <c r="EX100">
        <f t="shared" si="214"/>
        <v>2.4093998961719585</v>
      </c>
      <c r="FA100" s="12"/>
      <c r="FB100" s="12"/>
      <c r="FC100" s="12"/>
      <c r="FH100" s="12"/>
      <c r="FI100" s="12"/>
      <c r="FJ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W100" s="12"/>
      <c r="FX100" s="12"/>
      <c r="FY100" s="12"/>
      <c r="FZ100" s="12"/>
      <c r="GA100" s="12"/>
      <c r="GB100" s="12"/>
      <c r="GC100" s="12"/>
      <c r="GD100" s="12"/>
      <c r="GE100" s="12"/>
      <c r="HO100"/>
      <c r="HP100"/>
      <c r="HQ100"/>
    </row>
    <row r="101" spans="12:225" x14ac:dyDescent="0.25">
      <c r="L101" s="49">
        <v>552.00362317651502</v>
      </c>
      <c r="M101" s="49">
        <v>95</v>
      </c>
      <c r="N101" s="22">
        <f t="shared" si="204"/>
        <v>1.6833333333333333</v>
      </c>
      <c r="O101" s="49">
        <f t="shared" si="171"/>
        <v>307.0344686299581</v>
      </c>
      <c r="U101">
        <f t="shared" si="205"/>
        <v>0.22617012339899895</v>
      </c>
      <c r="V101">
        <f t="shared" si="206"/>
        <v>2.4871871334429687</v>
      </c>
      <c r="W101" s="61"/>
      <c r="X101" s="49">
        <v>693.0045093648381</v>
      </c>
      <c r="Y101" s="49">
        <v>95</v>
      </c>
      <c r="Z101" s="22">
        <f t="shared" si="172"/>
        <v>1.7</v>
      </c>
      <c r="AA101" s="49">
        <f t="shared" si="173"/>
        <v>349.45165891666903</v>
      </c>
      <c r="AF101" s="72"/>
      <c r="AG101">
        <f t="shared" si="174"/>
        <v>0.23044892137827391</v>
      </c>
      <c r="AH101">
        <f t="shared" si="175"/>
        <v>2.5433871064971956</v>
      </c>
      <c r="AI101" s="61"/>
      <c r="AJ101" s="49">
        <v>554.50022542826798</v>
      </c>
      <c r="AK101" s="49">
        <v>95</v>
      </c>
      <c r="AL101" s="22">
        <f t="shared" si="176"/>
        <v>1.8666666666666667</v>
      </c>
      <c r="AM101" s="49">
        <f t="shared" si="177"/>
        <v>328.97921875912675</v>
      </c>
      <c r="AR101" s="72"/>
      <c r="AS101">
        <f t="shared" si="178"/>
        <v>0.27106677228653797</v>
      </c>
      <c r="AT101">
        <f t="shared" si="179"/>
        <v>2.5171684649308634</v>
      </c>
      <c r="AV101" s="49">
        <v>1031.503999022786</v>
      </c>
      <c r="AW101" s="49">
        <v>95</v>
      </c>
      <c r="AX101" s="22">
        <f t="shared" si="180"/>
        <v>1.7333333333333332</v>
      </c>
      <c r="AY101" s="49">
        <f t="shared" si="181"/>
        <v>148.3226656115495</v>
      </c>
      <c r="BD101" s="72"/>
      <c r="BE101">
        <f t="shared" si="182"/>
        <v>0.23888208891513668</v>
      </c>
      <c r="BF101">
        <f t="shared" si="183"/>
        <v>2.1712075218839186</v>
      </c>
      <c r="BG101" s="61"/>
      <c r="BH101" s="49">
        <v>947.99854957694947</v>
      </c>
      <c r="BI101" s="49">
        <v>95</v>
      </c>
      <c r="BJ101" s="22">
        <f t="shared" si="184"/>
        <v>1.7333333333333332</v>
      </c>
      <c r="BK101" s="49">
        <f t="shared" si="185"/>
        <v>148.56262530308845</v>
      </c>
      <c r="BP101" s="72"/>
      <c r="BQ101">
        <f t="shared" si="186"/>
        <v>0.23888208891513668</v>
      </c>
      <c r="BR101">
        <f t="shared" si="187"/>
        <v>2.1719095653720748</v>
      </c>
      <c r="BU101"/>
      <c r="BV101"/>
      <c r="BW101"/>
      <c r="CB101"/>
      <c r="CC101"/>
      <c r="CD101"/>
      <c r="DP101" s="49">
        <v>1250.1884857892428</v>
      </c>
      <c r="DQ101">
        <v>95</v>
      </c>
      <c r="DR101" s="22">
        <f t="shared" si="196"/>
        <v>1.6666666666666665</v>
      </c>
      <c r="DS101" s="49">
        <f t="shared" si="197"/>
        <v>213.84464439454479</v>
      </c>
      <c r="DX101" s="72"/>
      <c r="DY101">
        <f t="shared" si="209"/>
        <v>0.22184874961635634</v>
      </c>
      <c r="DZ101">
        <f t="shared" si="210"/>
        <v>2.3300983780951836</v>
      </c>
      <c r="EB101">
        <v>1541.4785921315936</v>
      </c>
      <c r="EC101">
        <v>95</v>
      </c>
      <c r="ED101" s="22">
        <f t="shared" si="198"/>
        <v>1.7</v>
      </c>
      <c r="EE101" s="49">
        <f t="shared" si="199"/>
        <v>260.91829097515597</v>
      </c>
      <c r="EK101">
        <f t="shared" si="211"/>
        <v>0.23044892137827391</v>
      </c>
      <c r="EL101">
        <f t="shared" si="212"/>
        <v>2.4165045252142017</v>
      </c>
      <c r="EN101">
        <v>1545.8671514719497</v>
      </c>
      <c r="EO101">
        <v>95</v>
      </c>
      <c r="EP101" s="22">
        <f t="shared" si="217"/>
        <v>1.5833333333333333</v>
      </c>
      <c r="EQ101" s="49">
        <f t="shared" si="201"/>
        <v>258.8660774575493</v>
      </c>
      <c r="EV101" s="52"/>
      <c r="EW101">
        <f t="shared" si="213"/>
        <v>0.19957235490520411</v>
      </c>
      <c r="EX101">
        <f t="shared" si="214"/>
        <v>2.4130751429870458</v>
      </c>
      <c r="FA101" s="12"/>
      <c r="FB101" s="12"/>
      <c r="FC101" s="12"/>
      <c r="FH101" s="12"/>
      <c r="FI101" s="12"/>
      <c r="FJ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W101" s="12"/>
      <c r="FX101" s="12"/>
      <c r="FY101" s="12"/>
      <c r="FZ101" s="12"/>
      <c r="GA101" s="12"/>
      <c r="GB101" s="12"/>
      <c r="GC101" s="12"/>
      <c r="GD101" s="12"/>
      <c r="GE101" s="12"/>
      <c r="HO101"/>
      <c r="HP101"/>
      <c r="HQ101"/>
    </row>
    <row r="102" spans="12:225" x14ac:dyDescent="0.25">
      <c r="L102" s="49">
        <v>561.00356505106095</v>
      </c>
      <c r="M102" s="49">
        <v>96</v>
      </c>
      <c r="N102" s="22">
        <f t="shared" si="204"/>
        <v>1.7000000000000002</v>
      </c>
      <c r="O102" s="49">
        <f t="shared" ref="O102:O119" si="218">(L102*($D$2/$E$2)+L$4)/$P$4</f>
        <v>307.78005241543951</v>
      </c>
      <c r="U102">
        <f t="shared" si="205"/>
        <v>0.23044892137827397</v>
      </c>
      <c r="V102">
        <f t="shared" si="206"/>
        <v>2.488240469275091</v>
      </c>
      <c r="W102" s="61"/>
      <c r="X102" s="49">
        <v>702.50640566474556</v>
      </c>
      <c r="Y102" s="49">
        <v>96</v>
      </c>
      <c r="Z102" s="22">
        <f t="shared" ref="Z102:Z109" si="219">((Y102*(1/60))+(AB$2*(1/60)))/AA$4</f>
        <v>1.7166666666666668</v>
      </c>
      <c r="AA102" s="49">
        <f t="shared" ref="AA102:AA109" si="220">((X102*($D$3/$E$3)+X$4))/AB$4</f>
        <v>350.34043417622451</v>
      </c>
      <c r="AF102" s="72"/>
      <c r="AG102">
        <f t="shared" ref="AG102:AG109" si="221">LOG10(Z102)</f>
        <v>0.2346859743215286</v>
      </c>
      <c r="AH102">
        <f t="shared" ref="AH102:AH109" si="222">LOG10(AA102)</f>
        <v>2.5444902638555784</v>
      </c>
      <c r="AI102" s="61"/>
      <c r="AJ102" s="49">
        <v>562.00200177579438</v>
      </c>
      <c r="AK102" s="49">
        <v>96</v>
      </c>
      <c r="AL102" s="22">
        <f t="shared" ref="AL102:AL108" si="223">((AK102*(1/60))+(AN$2*(1/60)))/AM$4</f>
        <v>1.8833333333333333</v>
      </c>
      <c r="AM102" s="49">
        <f t="shared" ref="AM102:AM108" si="224">((AJ102*($D$4/$E$4)+AJ$4))/AN$4</f>
        <v>329.59695396560949</v>
      </c>
      <c r="AR102" s="72"/>
      <c r="AS102">
        <f t="shared" ref="AS102:AS108" si="225">LOG10(AL102)</f>
        <v>0.27492719309977609</v>
      </c>
      <c r="AT102">
        <f t="shared" ref="AT102:AT108" si="226">LOG10(AM102)</f>
        <v>2.5179831894266549</v>
      </c>
      <c r="AV102" s="49">
        <v>1042.5153476088494</v>
      </c>
      <c r="AW102" s="49">
        <v>96</v>
      </c>
      <c r="AX102" s="22">
        <f t="shared" ref="AX102:AX118" si="227">((AW102*(1/60))+(AZ$2*(1/60)))/AY$4</f>
        <v>1.75</v>
      </c>
      <c r="AY102" s="49">
        <f t="shared" ref="AY102:AY118" si="228">((AV102*(AW$2/AX$2))+AV$4)/AZ$4</f>
        <v>149.37537580142171</v>
      </c>
      <c r="BD102" s="72"/>
      <c r="BE102">
        <f t="shared" ref="BE102:BE108" si="229">LOG10(AX102)</f>
        <v>0.24303804868629444</v>
      </c>
      <c r="BF102">
        <f t="shared" ref="BF102:BF108" si="230">LOG10(AY102)</f>
        <v>2.1742790108999346</v>
      </c>
      <c r="BG102" s="61"/>
      <c r="BH102" s="49">
        <v>958.51043291140024</v>
      </c>
      <c r="BI102" s="49">
        <v>96</v>
      </c>
      <c r="BJ102" s="22">
        <f t="shared" ref="BJ102:BJ118" si="231">((BI102*(1/60))+(BL$2*(1/60)))/BK$4</f>
        <v>1.75</v>
      </c>
      <c r="BK102" s="49">
        <f t="shared" ref="BK102:BK118" si="232">((BH102*(BI$2/BJ$2))+BH$4)/BL$4</f>
        <v>149.58389056437775</v>
      </c>
      <c r="BP102" s="72"/>
      <c r="BQ102">
        <f t="shared" ref="BQ102:BQ108" si="233">LOG10(BJ102)</f>
        <v>0.24303804868629444</v>
      </c>
      <c r="BR102">
        <f t="shared" ref="BR102:BR108" si="234">LOG10(BK102)</f>
        <v>2.1748848247068269</v>
      </c>
      <c r="BU102"/>
      <c r="BV102"/>
      <c r="BW102"/>
      <c r="CB102"/>
      <c r="CC102"/>
      <c r="CD102"/>
      <c r="DP102" s="49">
        <v>1266.716424461292</v>
      </c>
      <c r="DQ102">
        <v>96</v>
      </c>
      <c r="DR102" s="22">
        <f t="shared" ref="DR102:DR115" si="235">((DQ102*(1/60))+(DT$2*(1/60)))/DS$4</f>
        <v>1.6833333333333333</v>
      </c>
      <c r="DS102" s="49">
        <f t="shared" ref="DS102:DS115" si="236">((DP102*(DQ$2/DR$2))+DP$4)/DT$4</f>
        <v>215.90702755801487</v>
      </c>
      <c r="DX102" s="72"/>
      <c r="DY102">
        <f t="shared" si="209"/>
        <v>0.22617012339899895</v>
      </c>
      <c r="DZ102">
        <f t="shared" si="210"/>
        <v>2.3342667784157332</v>
      </c>
      <c r="EB102">
        <v>1558.4841994707549</v>
      </c>
      <c r="EC102">
        <v>96</v>
      </c>
      <c r="ED102" s="22">
        <f t="shared" ref="ED102" si="237">((EC102*(1/60))+(EF$2*(1/60)))/EE$4</f>
        <v>1.7166666666666668</v>
      </c>
      <c r="EE102" s="49">
        <f t="shared" ref="EE102" si="238">((EB102*(EC$2/ED$2))+EB$4)/EF$4</f>
        <v>263.03239076992736</v>
      </c>
      <c r="EK102">
        <f t="shared" si="211"/>
        <v>0.2346859743215286</v>
      </c>
      <c r="EL102">
        <f t="shared" si="212"/>
        <v>2.4200092323926836</v>
      </c>
      <c r="EN102">
        <v>1563.3727162772159</v>
      </c>
      <c r="EO102">
        <v>96</v>
      </c>
      <c r="EP102" s="22">
        <f t="shared" si="217"/>
        <v>1.6</v>
      </c>
      <c r="EQ102" s="49">
        <f t="shared" ref="EQ102:EQ103" si="239">((EN102*(EO$2/EP$2))+EN$4)/ER$4</f>
        <v>261.04751061541816</v>
      </c>
      <c r="EW102">
        <f t="shared" si="213"/>
        <v>0.20411998265592479</v>
      </c>
      <c r="EX102">
        <f t="shared" si="214"/>
        <v>2.4167195560752077</v>
      </c>
      <c r="FA102" s="12"/>
      <c r="FB102" s="12"/>
      <c r="FC102" s="12"/>
      <c r="FH102" s="12"/>
      <c r="FI102" s="12"/>
      <c r="FJ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W102" s="12"/>
      <c r="FX102" s="12"/>
      <c r="FY102" s="12"/>
      <c r="FZ102" s="12"/>
      <c r="GA102" s="12"/>
      <c r="GB102" s="12"/>
      <c r="GC102" s="12"/>
      <c r="GD102" s="12"/>
      <c r="GE102" s="12"/>
      <c r="HO102"/>
      <c r="HP102"/>
      <c r="HQ102"/>
    </row>
    <row r="103" spans="12:225" x14ac:dyDescent="0.25">
      <c r="L103" s="49">
        <v>571.01072669434154</v>
      </c>
      <c r="M103" s="49">
        <v>97</v>
      </c>
      <c r="N103" s="22">
        <f t="shared" ref="N103:N119" si="240">((M103*(1/60))+($P$2*(1/60)))/$O$4</f>
        <v>1.7166666666666668</v>
      </c>
      <c r="O103" s="49">
        <f t="shared" si="218"/>
        <v>308.60907748737066</v>
      </c>
      <c r="U103">
        <f t="shared" ref="U103:U119" si="241">LOG10(N103)</f>
        <v>0.2346859743215286</v>
      </c>
      <c r="V103">
        <f t="shared" si="206"/>
        <v>2.4894086963372857</v>
      </c>
      <c r="W103" s="61"/>
      <c r="X103" s="49">
        <v>711.50632463808779</v>
      </c>
      <c r="Y103" s="49">
        <v>97</v>
      </c>
      <c r="Z103" s="22">
        <f t="shared" si="219"/>
        <v>1.7333333333333334</v>
      </c>
      <c r="AA103" s="49">
        <f t="shared" si="220"/>
        <v>351.18225617354398</v>
      </c>
      <c r="AF103" s="72"/>
      <c r="AG103">
        <f t="shared" si="221"/>
        <v>0.23888208891513674</v>
      </c>
      <c r="AH103">
        <f t="shared" si="222"/>
        <v>2.5455325646355678</v>
      </c>
      <c r="AI103" s="61"/>
      <c r="AJ103" s="49">
        <v>571.50196850054681</v>
      </c>
      <c r="AK103" s="49">
        <v>97</v>
      </c>
      <c r="AL103" s="22">
        <f t="shared" si="223"/>
        <v>1.9</v>
      </c>
      <c r="AM103" s="49">
        <f t="shared" si="224"/>
        <v>330.37923054044086</v>
      </c>
      <c r="AR103" s="72"/>
      <c r="AS103">
        <f t="shared" si="225"/>
        <v>0.27875360095282892</v>
      </c>
      <c r="AT103">
        <f t="shared" si="226"/>
        <v>2.5190127373614253</v>
      </c>
      <c r="AV103" s="49">
        <v>1053.5488835360227</v>
      </c>
      <c r="AW103" s="49">
        <v>97</v>
      </c>
      <c r="AX103" s="22">
        <f t="shared" si="227"/>
        <v>1.7666666666666666</v>
      </c>
      <c r="AY103" s="49">
        <f t="shared" si="228"/>
        <v>150.43020715201189</v>
      </c>
      <c r="BD103" s="72"/>
      <c r="BE103">
        <f t="shared" si="229"/>
        <v>0.24715461488112658</v>
      </c>
      <c r="BF103">
        <f t="shared" si="230"/>
        <v>2.177335053557377</v>
      </c>
      <c r="BG103" s="61"/>
      <c r="BH103" s="49">
        <v>970.04432888399492</v>
      </c>
      <c r="BI103" s="49">
        <v>97</v>
      </c>
      <c r="BJ103" s="22">
        <f t="shared" si="231"/>
        <v>1.7666666666666666</v>
      </c>
      <c r="BK103" s="49">
        <f t="shared" si="232"/>
        <v>150.70444783364761</v>
      </c>
      <c r="BP103" s="72"/>
      <c r="BQ103">
        <f t="shared" si="233"/>
        <v>0.24715461488112658</v>
      </c>
      <c r="BR103">
        <f t="shared" si="234"/>
        <v>2.178126070105634</v>
      </c>
      <c r="BU103"/>
      <c r="BV103"/>
      <c r="BW103"/>
      <c r="CB103"/>
      <c r="CC103"/>
      <c r="CD103"/>
      <c r="DP103" s="49">
        <v>1282.7670287312501</v>
      </c>
      <c r="DQ103">
        <v>97</v>
      </c>
      <c r="DR103" s="22">
        <f t="shared" si="235"/>
        <v>1.7</v>
      </c>
      <c r="DS103" s="49">
        <f t="shared" si="236"/>
        <v>217.90984815571363</v>
      </c>
      <c r="DX103" s="72"/>
      <c r="DY103">
        <f t="shared" si="209"/>
        <v>0.23044892137827391</v>
      </c>
      <c r="DZ103">
        <f t="shared" si="210"/>
        <v>2.3382768580711071</v>
      </c>
      <c r="EN103">
        <v>1581.9407384601991</v>
      </c>
      <c r="EO103">
        <v>97</v>
      </c>
      <c r="EP103" s="22">
        <f t="shared" si="217"/>
        <v>1.6166666666666667</v>
      </c>
      <c r="EQ103" s="49">
        <f t="shared" si="239"/>
        <v>263.36134051560049</v>
      </c>
      <c r="EW103">
        <f t="shared" si="213"/>
        <v>0.20862048388260124</v>
      </c>
      <c r="EX103">
        <f t="shared" si="214"/>
        <v>2.4205520241072311</v>
      </c>
      <c r="FA103" s="12"/>
      <c r="FB103" s="12"/>
      <c r="FC103" s="12"/>
      <c r="FH103" s="12"/>
      <c r="FI103" s="12"/>
      <c r="FJ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W103" s="12"/>
      <c r="FX103" s="12"/>
      <c r="FY103" s="12"/>
      <c r="FZ103" s="12"/>
      <c r="GA103" s="12"/>
      <c r="GB103" s="12"/>
      <c r="GC103" s="12"/>
      <c r="GD103" s="12"/>
      <c r="GE103" s="12"/>
      <c r="HO103"/>
      <c r="HP103"/>
      <c r="HQ103"/>
    </row>
    <row r="104" spans="12:225" x14ac:dyDescent="0.25">
      <c r="L104" s="49">
        <v>579.51747169520263</v>
      </c>
      <c r="M104" s="49">
        <v>98</v>
      </c>
      <c r="N104" s="22">
        <f t="shared" si="240"/>
        <v>1.7333333333333334</v>
      </c>
      <c r="O104" s="49">
        <f t="shared" si="218"/>
        <v>309.31380327652323</v>
      </c>
      <c r="U104">
        <f t="shared" si="241"/>
        <v>0.23888208891513674</v>
      </c>
      <c r="V104">
        <f t="shared" si="206"/>
        <v>2.4903993010347545</v>
      </c>
      <c r="W104" s="61"/>
      <c r="X104" s="49">
        <v>722.00277007778857</v>
      </c>
      <c r="Y104" s="49">
        <v>98</v>
      </c>
      <c r="Z104" s="22">
        <f t="shared" si="219"/>
        <v>1.75</v>
      </c>
      <c r="AA104" s="49">
        <f t="shared" si="220"/>
        <v>352.16405819764844</v>
      </c>
      <c r="AF104" s="72"/>
      <c r="AG104">
        <f t="shared" si="221"/>
        <v>0.24303804868629444</v>
      </c>
      <c r="AH104">
        <f t="shared" si="222"/>
        <v>2.5467450298738861</v>
      </c>
      <c r="AI104" s="61"/>
      <c r="AJ104" s="49">
        <v>579.0034542211298</v>
      </c>
      <c r="AK104" s="49">
        <v>98</v>
      </c>
      <c r="AL104" s="22">
        <f t="shared" si="223"/>
        <v>1.9166666666666665</v>
      </c>
      <c r="AM104" s="49">
        <f t="shared" si="224"/>
        <v>330.99694181519243</v>
      </c>
      <c r="AR104" s="72"/>
      <c r="AS104">
        <f t="shared" si="225"/>
        <v>0.28254658996996801</v>
      </c>
      <c r="AT104">
        <f t="shared" si="226"/>
        <v>2.5198239812109993</v>
      </c>
      <c r="AV104" s="49">
        <v>1064.0165647206813</v>
      </c>
      <c r="AW104" s="49">
        <v>98</v>
      </c>
      <c r="AX104" s="22">
        <f t="shared" si="227"/>
        <v>1.7833333333333332</v>
      </c>
      <c r="AY104" s="49">
        <f t="shared" si="228"/>
        <v>151.43094149088938</v>
      </c>
      <c r="BD104" s="72"/>
      <c r="BE104">
        <f t="shared" si="229"/>
        <v>0.25123252730156598</v>
      </c>
      <c r="BF104">
        <f t="shared" si="230"/>
        <v>2.1802146224944008</v>
      </c>
      <c r="BG104" s="61"/>
      <c r="BH104" s="49">
        <v>981.03261923342791</v>
      </c>
      <c r="BI104" s="49">
        <v>98</v>
      </c>
      <c r="BJ104" s="22">
        <f t="shared" si="231"/>
        <v>1.7833333333333332</v>
      </c>
      <c r="BK104" s="49">
        <f t="shared" si="232"/>
        <v>151.77199765871637</v>
      </c>
      <c r="BP104" s="72"/>
      <c r="BQ104">
        <f t="shared" si="233"/>
        <v>0.25123252730156598</v>
      </c>
      <c r="BR104">
        <f t="shared" si="234"/>
        <v>2.1811916504519275</v>
      </c>
      <c r="BU104"/>
      <c r="BV104"/>
      <c r="BW104"/>
      <c r="CB104"/>
      <c r="CC104"/>
      <c r="CD104"/>
      <c r="DP104" s="49">
        <v>1300.2719907773142</v>
      </c>
      <c r="DQ104">
        <v>98</v>
      </c>
      <c r="DR104" s="22">
        <f t="shared" si="235"/>
        <v>1.7166666666666666</v>
      </c>
      <c r="DS104" s="49">
        <f t="shared" si="236"/>
        <v>220.09414589043593</v>
      </c>
      <c r="DX104" s="72"/>
      <c r="DY104">
        <f t="shared" si="209"/>
        <v>0.23468597432152855</v>
      </c>
      <c r="DZ104">
        <f t="shared" si="210"/>
        <v>2.3426084912526139</v>
      </c>
      <c r="FA104" s="12"/>
      <c r="FB104" s="12"/>
      <c r="FC104" s="12"/>
      <c r="FH104" s="12"/>
      <c r="FI104" s="12"/>
      <c r="FJ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W104" s="12"/>
      <c r="FX104" s="12"/>
      <c r="FY104" s="12"/>
      <c r="FZ104" s="12"/>
      <c r="GA104" s="12"/>
      <c r="GB104" s="12"/>
      <c r="GC104" s="12"/>
      <c r="GD104" s="12"/>
      <c r="GE104" s="12"/>
      <c r="HO104"/>
      <c r="HP104"/>
      <c r="HQ104"/>
    </row>
    <row r="105" spans="12:225" x14ac:dyDescent="0.25">
      <c r="L105" s="49">
        <v>587.50765952453764</v>
      </c>
      <c r="M105" s="49">
        <v>99</v>
      </c>
      <c r="N105" s="22">
        <f t="shared" si="240"/>
        <v>1.75</v>
      </c>
      <c r="O105" s="49">
        <f t="shared" si="218"/>
        <v>309.97573582803801</v>
      </c>
      <c r="U105">
        <f t="shared" si="241"/>
        <v>0.24303804868629444</v>
      </c>
      <c r="V105">
        <f t="shared" si="206"/>
        <v>2.491327699613572</v>
      </c>
      <c r="W105" s="61"/>
      <c r="X105" s="49">
        <v>732.00273223533804</v>
      </c>
      <c r="Y105" s="49">
        <v>99</v>
      </c>
      <c r="Z105" s="22">
        <f t="shared" si="219"/>
        <v>1.7666666666666666</v>
      </c>
      <c r="AA105" s="49">
        <f t="shared" si="220"/>
        <v>353.09942085385921</v>
      </c>
      <c r="AF105" s="72"/>
      <c r="AG105">
        <f t="shared" si="221"/>
        <v>0.24715461488112658</v>
      </c>
      <c r="AH105">
        <f t="shared" si="222"/>
        <v>2.5478970052431329</v>
      </c>
      <c r="AI105" s="61"/>
      <c r="AJ105" s="49">
        <v>586.5019181554311</v>
      </c>
      <c r="AK105" s="49">
        <v>99</v>
      </c>
      <c r="AL105" s="22">
        <f t="shared" si="223"/>
        <v>1.9333333333333331</v>
      </c>
      <c r="AM105" s="49">
        <f t="shared" si="224"/>
        <v>331.61440426037535</v>
      </c>
      <c r="AR105" s="52"/>
      <c r="AS105">
        <f t="shared" si="225"/>
        <v>0.28630673884327479</v>
      </c>
      <c r="AT105">
        <f t="shared" si="226"/>
        <v>2.5206333866397905</v>
      </c>
      <c r="AV105" s="49">
        <v>1075.0061627730327</v>
      </c>
      <c r="AW105" s="49">
        <v>99</v>
      </c>
      <c r="AX105" s="22">
        <f t="shared" si="227"/>
        <v>1.7999999999999998</v>
      </c>
      <c r="AY105" s="49">
        <f t="shared" si="228"/>
        <v>152.4815722798331</v>
      </c>
      <c r="BD105" s="72"/>
      <c r="BE105">
        <f t="shared" si="229"/>
        <v>0.25527250510330601</v>
      </c>
      <c r="BF105">
        <f t="shared" si="230"/>
        <v>2.1832173614483374</v>
      </c>
      <c r="BG105" s="61"/>
      <c r="BH105" s="49">
        <v>991.52168407957674</v>
      </c>
      <c r="BI105" s="49">
        <v>99</v>
      </c>
      <c r="BJ105" s="22">
        <f t="shared" si="231"/>
        <v>1.7999999999999998</v>
      </c>
      <c r="BK105" s="49">
        <f t="shared" si="232"/>
        <v>152.79104602616502</v>
      </c>
      <c r="BP105" s="72"/>
      <c r="BQ105">
        <f t="shared" si="233"/>
        <v>0.25527250510330601</v>
      </c>
      <c r="BR105">
        <f t="shared" si="234"/>
        <v>2.184097904139092</v>
      </c>
      <c r="BU105"/>
      <c r="BV105"/>
      <c r="BW105"/>
      <c r="CB105"/>
      <c r="CC105"/>
      <c r="CD105"/>
      <c r="DP105" s="49">
        <v>1317.8438830149798</v>
      </c>
      <c r="DQ105">
        <v>99</v>
      </c>
      <c r="DR105" s="22">
        <f t="shared" si="235"/>
        <v>1.7333333333333332</v>
      </c>
      <c r="DS105" s="49">
        <f t="shared" si="236"/>
        <v>222.28679528370589</v>
      </c>
      <c r="DX105" s="72"/>
      <c r="DY105">
        <f t="shared" si="209"/>
        <v>0.23888208891513668</v>
      </c>
      <c r="DZ105">
        <f t="shared" si="210"/>
        <v>2.3469136646524262</v>
      </c>
      <c r="FA105" s="12"/>
      <c r="FB105" s="12"/>
      <c r="FC105" s="12"/>
      <c r="FH105" s="12"/>
      <c r="FI105" s="12"/>
      <c r="FJ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W105" s="12"/>
      <c r="FX105" s="12"/>
      <c r="FY105" s="12"/>
      <c r="FZ105" s="12"/>
      <c r="GA105" s="12"/>
      <c r="GB105" s="12"/>
      <c r="GC105" s="12"/>
      <c r="GD105" s="12"/>
      <c r="GE105" s="12"/>
      <c r="HO105"/>
      <c r="HP105"/>
      <c r="HQ105"/>
    </row>
    <row r="106" spans="12:225" x14ac:dyDescent="0.25">
      <c r="L106" s="49">
        <v>596.0102767570371</v>
      </c>
      <c r="M106" s="49">
        <v>100</v>
      </c>
      <c r="N106" s="22">
        <f t="shared" si="240"/>
        <v>1.7666666666666668</v>
      </c>
      <c r="O106" s="49">
        <f t="shared" si="218"/>
        <v>310.68011965974205</v>
      </c>
      <c r="U106">
        <f t="shared" si="241"/>
        <v>0.24715461488112664</v>
      </c>
      <c r="V106">
        <f t="shared" si="206"/>
        <v>2.4923134637528577</v>
      </c>
      <c r="W106" s="61"/>
      <c r="X106" s="49">
        <v>740.50270087285969</v>
      </c>
      <c r="Y106" s="49">
        <v>100</v>
      </c>
      <c r="Z106" s="22">
        <f t="shared" si="219"/>
        <v>1.7833333333333334</v>
      </c>
      <c r="AA106" s="49">
        <f t="shared" si="220"/>
        <v>353.8944791868048</v>
      </c>
      <c r="AG106">
        <f t="shared" si="221"/>
        <v>0.25123252730156603</v>
      </c>
      <c r="AH106">
        <f t="shared" si="222"/>
        <v>2.5488737876236462</v>
      </c>
      <c r="AI106" s="61"/>
      <c r="AJ106" s="49">
        <v>593.00337267169061</v>
      </c>
      <c r="AK106" s="49">
        <v>100</v>
      </c>
      <c r="AL106" s="22">
        <f t="shared" si="223"/>
        <v>1.9500000000000002</v>
      </c>
      <c r="AM106" s="49">
        <f t="shared" si="224"/>
        <v>332.14976777456008</v>
      </c>
      <c r="AR106" s="52"/>
      <c r="AS106">
        <f t="shared" si="225"/>
        <v>0.29003461136251807</v>
      </c>
      <c r="AT106">
        <f t="shared" si="226"/>
        <v>2.5213339531368568</v>
      </c>
      <c r="AV106" s="49">
        <v>1086.4742288706161</v>
      </c>
      <c r="AW106" s="49">
        <v>100</v>
      </c>
      <c r="AX106" s="22">
        <f t="shared" si="227"/>
        <v>1.8166666666666667</v>
      </c>
      <c r="AY106" s="49">
        <f t="shared" si="228"/>
        <v>153.57794571172445</v>
      </c>
      <c r="BD106" s="72"/>
      <c r="BE106">
        <f t="shared" si="229"/>
        <v>0.25927524755698</v>
      </c>
      <c r="BF106">
        <f t="shared" si="230"/>
        <v>2.1863288540848989</v>
      </c>
      <c r="BG106" s="61"/>
      <c r="BH106" s="49">
        <v>1000.5351068303401</v>
      </c>
      <c r="BI106" s="49">
        <v>100</v>
      </c>
      <c r="BJ106" s="22">
        <f t="shared" si="231"/>
        <v>1.8166666666666667</v>
      </c>
      <c r="BK106" s="49">
        <f t="shared" si="232"/>
        <v>153.66673073915086</v>
      </c>
      <c r="BP106" s="72"/>
      <c r="BQ106">
        <f t="shared" si="233"/>
        <v>0.25927524755698</v>
      </c>
      <c r="BR106">
        <f t="shared" si="234"/>
        <v>2.1865798517523318</v>
      </c>
      <c r="BU106"/>
      <c r="BV106"/>
      <c r="BW106"/>
      <c r="CB106"/>
      <c r="CC106"/>
      <c r="CD106"/>
      <c r="DP106" s="49">
        <v>1332.3292573534516</v>
      </c>
      <c r="DQ106">
        <v>100</v>
      </c>
      <c r="DR106" s="22">
        <f t="shared" si="235"/>
        <v>1.75</v>
      </c>
      <c r="DS106" s="49">
        <f t="shared" si="236"/>
        <v>224.09430393587354</v>
      </c>
      <c r="DX106" s="72"/>
      <c r="DY106">
        <f t="shared" si="209"/>
        <v>0.24303804868629444</v>
      </c>
      <c r="DZ106">
        <f t="shared" si="210"/>
        <v>2.3504308177101718</v>
      </c>
      <c r="FA106" s="12"/>
      <c r="FB106" s="12"/>
      <c r="FC106" s="12"/>
      <c r="FH106" s="12"/>
      <c r="FI106" s="12"/>
      <c r="FJ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W106" s="12"/>
      <c r="FX106" s="12"/>
      <c r="FY106" s="12"/>
      <c r="FZ106" s="12"/>
      <c r="GA106" s="12"/>
      <c r="GB106" s="12"/>
      <c r="GC106" s="12"/>
      <c r="GD106" s="12"/>
      <c r="GE106" s="12"/>
      <c r="HO106"/>
      <c r="HP106"/>
      <c r="HQ106"/>
    </row>
    <row r="107" spans="12:225" x14ac:dyDescent="0.25">
      <c r="L107" s="49">
        <v>605.01322299599371</v>
      </c>
      <c r="M107" s="49">
        <v>101</v>
      </c>
      <c r="N107" s="22">
        <f t="shared" si="240"/>
        <v>1.7833333333333334</v>
      </c>
      <c r="O107" s="49">
        <f t="shared" si="218"/>
        <v>311.42595233631869</v>
      </c>
      <c r="U107">
        <f t="shared" si="241"/>
        <v>0.25123252730156603</v>
      </c>
      <c r="V107">
        <f t="shared" si="206"/>
        <v>2.4933548011891227</v>
      </c>
      <c r="W107" s="61"/>
      <c r="X107" s="49">
        <v>751.5026613392663</v>
      </c>
      <c r="Y107" s="49">
        <v>101</v>
      </c>
      <c r="Z107" s="22">
        <f t="shared" si="219"/>
        <v>1.8</v>
      </c>
      <c r="AA107" s="49">
        <f t="shared" si="220"/>
        <v>354.92337830441841</v>
      </c>
      <c r="AG107">
        <f t="shared" si="221"/>
        <v>0.25527250510330607</v>
      </c>
      <c r="AH107">
        <f t="shared" si="222"/>
        <v>2.5501346066572959</v>
      </c>
      <c r="AI107" s="61"/>
      <c r="AJ107" s="49">
        <v>599.50333610414543</v>
      </c>
      <c r="AK107" s="49">
        <v>101</v>
      </c>
      <c r="AL107" s="22">
        <f t="shared" si="223"/>
        <v>1.9666666666666668</v>
      </c>
      <c r="AM107" s="49">
        <f t="shared" si="224"/>
        <v>332.68500850516409</v>
      </c>
      <c r="AR107" s="52"/>
      <c r="AS107">
        <f t="shared" si="225"/>
        <v>0.29373075692248179</v>
      </c>
      <c r="AT107">
        <f t="shared" si="226"/>
        <v>2.5220332310756932</v>
      </c>
      <c r="AV107" s="49">
        <v>1097.4644641171758</v>
      </c>
      <c r="AW107" s="49">
        <v>101</v>
      </c>
      <c r="AX107" s="22">
        <f t="shared" si="227"/>
        <v>1.8333333333333333</v>
      </c>
      <c r="AY107" s="49">
        <f t="shared" si="228"/>
        <v>154.6286374178965</v>
      </c>
      <c r="BD107" s="72"/>
      <c r="BE107">
        <f t="shared" si="229"/>
        <v>0.2632414347745814</v>
      </c>
      <c r="BF107">
        <f t="shared" si="230"/>
        <v>2.1892899289148842</v>
      </c>
      <c r="BG107" s="61"/>
      <c r="BH107" s="49">
        <v>1012.0233445924061</v>
      </c>
      <c r="BI107" s="49">
        <v>101</v>
      </c>
      <c r="BJ107" s="22">
        <f t="shared" si="231"/>
        <v>1.8333333333333333</v>
      </c>
      <c r="BK107" s="49">
        <f t="shared" si="232"/>
        <v>154.78285215779132</v>
      </c>
      <c r="BP107" s="72"/>
      <c r="BQ107">
        <f t="shared" si="233"/>
        <v>0.2632414347745814</v>
      </c>
      <c r="BR107">
        <f t="shared" si="234"/>
        <v>2.1897228450693693</v>
      </c>
      <c r="BU107"/>
      <c r="BV107"/>
      <c r="BW107"/>
      <c r="CB107"/>
      <c r="CC107"/>
      <c r="CD107"/>
      <c r="CZ107" s="52"/>
      <c r="DP107" s="49">
        <v>1346.7929499369975</v>
      </c>
      <c r="DQ107">
        <v>101</v>
      </c>
      <c r="DR107" s="22">
        <f t="shared" si="235"/>
        <v>1.7666666666666666</v>
      </c>
      <c r="DS107" s="49">
        <f t="shared" si="236"/>
        <v>225.89910710327388</v>
      </c>
      <c r="DX107" s="72"/>
      <c r="DY107">
        <f t="shared" si="209"/>
        <v>0.24715461488112658</v>
      </c>
      <c r="DZ107">
        <f t="shared" si="210"/>
        <v>2.3539145143161688</v>
      </c>
      <c r="FA107" s="12"/>
      <c r="FB107" s="12"/>
      <c r="FC107" s="12"/>
      <c r="FH107" s="12"/>
      <c r="FI107" s="12"/>
      <c r="FJ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W107" s="12"/>
      <c r="FX107" s="12"/>
      <c r="FY107" s="12"/>
      <c r="FZ107" s="12"/>
      <c r="GA107" s="12"/>
      <c r="GB107" s="12"/>
      <c r="GC107" s="12"/>
      <c r="GD107" s="12"/>
      <c r="GE107" s="12"/>
      <c r="HO107"/>
      <c r="HP107"/>
      <c r="HQ107"/>
    </row>
    <row r="108" spans="12:225" x14ac:dyDescent="0.25">
      <c r="L108" s="49">
        <v>611.51308244386723</v>
      </c>
      <c r="M108" s="49">
        <v>102</v>
      </c>
      <c r="N108" s="22">
        <f t="shared" si="240"/>
        <v>1.8</v>
      </c>
      <c r="O108" s="49">
        <f t="shared" si="218"/>
        <v>311.96442134865185</v>
      </c>
      <c r="U108">
        <f t="shared" si="241"/>
        <v>0.25527250510330607</v>
      </c>
      <c r="V108">
        <f t="shared" si="206"/>
        <v>2.4941050667972036</v>
      </c>
      <c r="W108" s="61"/>
      <c r="X108" s="49">
        <v>760.50262984423659</v>
      </c>
      <c r="Y108" s="49">
        <v>102</v>
      </c>
      <c r="Z108" s="22">
        <f t="shared" si="219"/>
        <v>1.8166666666666667</v>
      </c>
      <c r="AA108" s="49">
        <f t="shared" si="220"/>
        <v>355.76520493475891</v>
      </c>
      <c r="AG108">
        <f t="shared" si="221"/>
        <v>0.25927524755698</v>
      </c>
      <c r="AH108">
        <f t="shared" si="222"/>
        <v>2.551163470325263</v>
      </c>
      <c r="AI108" s="61"/>
      <c r="AJ108" s="49">
        <v>599.50333610414543</v>
      </c>
      <c r="AK108" s="49">
        <v>102</v>
      </c>
      <c r="AL108" s="22">
        <f t="shared" si="223"/>
        <v>1.9833333333333334</v>
      </c>
      <c r="AM108" s="49">
        <f t="shared" si="224"/>
        <v>332.68500850516409</v>
      </c>
      <c r="AR108" s="52"/>
      <c r="AS108">
        <f t="shared" si="225"/>
        <v>0.29739571100888712</v>
      </c>
      <c r="AT108">
        <f t="shared" si="226"/>
        <v>2.5220332310756932</v>
      </c>
      <c r="AV108" s="49">
        <v>1109.4748757858376</v>
      </c>
      <c r="AW108" s="49">
        <v>102</v>
      </c>
      <c r="AX108" s="22">
        <f t="shared" si="227"/>
        <v>1.8499999999999999</v>
      </c>
      <c r="AY108" s="49">
        <f t="shared" si="228"/>
        <v>155.77686033077049</v>
      </c>
      <c r="BD108" s="72"/>
      <c r="BE108">
        <f t="shared" si="229"/>
        <v>0.26717172840301379</v>
      </c>
      <c r="BF108">
        <f t="shared" si="230"/>
        <v>2.1925029464237586</v>
      </c>
      <c r="BG108" s="61"/>
      <c r="BH108" s="49">
        <v>1023.0801532626855</v>
      </c>
      <c r="BI108" s="49">
        <v>102</v>
      </c>
      <c r="BJ108" s="22">
        <f t="shared" si="231"/>
        <v>1.8499999999999999</v>
      </c>
      <c r="BK108" s="49">
        <f t="shared" si="232"/>
        <v>155.85705877105073</v>
      </c>
      <c r="BP108" s="72"/>
      <c r="BQ108">
        <f t="shared" si="233"/>
        <v>0.26717172840301379</v>
      </c>
      <c r="BR108">
        <f t="shared" si="234"/>
        <v>2.1927264762689065</v>
      </c>
      <c r="BU108"/>
      <c r="BV108"/>
      <c r="BW108"/>
      <c r="CB108"/>
      <c r="CC108"/>
      <c r="CD108"/>
      <c r="CN108"/>
      <c r="CZ108" s="52"/>
      <c r="DP108" s="11">
        <v>1363.3209453389909</v>
      </c>
      <c r="DQ108" s="10">
        <v>102</v>
      </c>
      <c r="DR108" s="22">
        <f t="shared" si="235"/>
        <v>1.7833333333333332</v>
      </c>
      <c r="DS108" s="11">
        <f t="shared" si="236"/>
        <v>227.96149734559896</v>
      </c>
      <c r="DX108" s="72"/>
      <c r="DY108" s="10">
        <f t="shared" si="209"/>
        <v>0.25123252730156598</v>
      </c>
      <c r="DZ108" s="10">
        <f t="shared" si="210"/>
        <v>2.3578615009373229</v>
      </c>
      <c r="EJ108" s="52"/>
      <c r="FA108" s="12"/>
      <c r="FB108" s="12"/>
      <c r="FC108" s="12"/>
      <c r="FH108" s="12"/>
      <c r="FI108" s="12"/>
      <c r="FJ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W108" s="12"/>
      <c r="FX108" s="12"/>
      <c r="FY108" s="12"/>
      <c r="FZ108" s="12"/>
      <c r="GA108" s="12"/>
      <c r="GB108" s="12"/>
      <c r="GC108" s="12"/>
      <c r="GD108" s="12"/>
      <c r="GE108" s="12"/>
      <c r="HO108"/>
      <c r="HP108"/>
      <c r="HQ108"/>
    </row>
    <row r="109" spans="12:225" x14ac:dyDescent="0.25">
      <c r="L109" s="49">
        <v>620.50725217357456</v>
      </c>
      <c r="M109" s="49">
        <v>103</v>
      </c>
      <c r="N109" s="22">
        <f t="shared" si="240"/>
        <v>1.8166666666666667</v>
      </c>
      <c r="O109" s="49">
        <f t="shared" si="218"/>
        <v>312.70952695131172</v>
      </c>
      <c r="U109">
        <f t="shared" si="241"/>
        <v>0.25927524755698</v>
      </c>
      <c r="V109">
        <f t="shared" si="206"/>
        <v>2.4951411125808201</v>
      </c>
      <c r="W109" s="61"/>
      <c r="X109" s="49">
        <v>765.50261266699806</v>
      </c>
      <c r="Y109" s="49">
        <v>103</v>
      </c>
      <c r="Z109" s="22">
        <f t="shared" si="219"/>
        <v>1.8333333333333333</v>
      </c>
      <c r="AA109" s="49">
        <f t="shared" si="220"/>
        <v>356.2328864259909</v>
      </c>
      <c r="AG109">
        <f t="shared" si="221"/>
        <v>0.2632414347745814</v>
      </c>
      <c r="AH109">
        <f t="shared" si="222"/>
        <v>2.5517340098326198</v>
      </c>
      <c r="AI109" s="61"/>
      <c r="AK109" s="49"/>
      <c r="AL109" s="49"/>
      <c r="AM109" s="49"/>
      <c r="AR109" s="52"/>
      <c r="AS109" s="49"/>
      <c r="AT109" s="49"/>
      <c r="AV109" s="49">
        <v>1121.9640145744427</v>
      </c>
      <c r="AW109" s="49">
        <v>103</v>
      </c>
      <c r="AX109" s="22">
        <f t="shared" si="227"/>
        <v>1.8666666666666665</v>
      </c>
      <c r="AY109" s="49">
        <f t="shared" si="228"/>
        <v>156.97085065472891</v>
      </c>
      <c r="BD109" s="72"/>
      <c r="BE109">
        <f t="shared" ref="BE109:BE118" si="242">LOG10(AX109)</f>
        <v>0.27106677228653792</v>
      </c>
      <c r="BF109">
        <f t="shared" ref="BF109:BF118" si="243">LOG10(AY109)</f>
        <v>2.1958190118031884</v>
      </c>
      <c r="BG109" s="61"/>
      <c r="BH109" s="49">
        <v>1034.1614960923657</v>
      </c>
      <c r="BI109" s="49">
        <v>103</v>
      </c>
      <c r="BJ109" s="22">
        <f t="shared" si="231"/>
        <v>1.8666666666666665</v>
      </c>
      <c r="BK109" s="49">
        <f t="shared" si="232"/>
        <v>156.93364896144035</v>
      </c>
      <c r="BP109" s="72"/>
      <c r="BQ109">
        <f t="shared" ref="BQ109:BQ118" si="244">LOG10(BJ109)</f>
        <v>0.27106677228653792</v>
      </c>
      <c r="BR109">
        <f t="shared" ref="BR109:BR118" si="245">LOG10(BK109)</f>
        <v>2.1957160729143985</v>
      </c>
      <c r="BS109" s="65"/>
      <c r="BU109"/>
      <c r="BV109"/>
      <c r="BW109"/>
      <c r="CB109"/>
      <c r="CC109"/>
      <c r="CD109"/>
      <c r="CG109"/>
      <c r="CN109"/>
      <c r="CO109" s="49"/>
      <c r="CP109" s="49"/>
      <c r="CQ109" s="65"/>
      <c r="CR109" s="49"/>
      <c r="CS109" s="49"/>
      <c r="CT109" s="22"/>
      <c r="CU109" s="49"/>
      <c r="CZ109" s="52"/>
      <c r="DM109"/>
      <c r="DN109"/>
      <c r="DO109" s="65"/>
      <c r="DP109" s="49">
        <v>1381.8250612867027</v>
      </c>
      <c r="DQ109">
        <v>103</v>
      </c>
      <c r="DR109" s="22">
        <f t="shared" si="235"/>
        <v>1.7999999999999998</v>
      </c>
      <c r="DS109" s="49">
        <f t="shared" si="236"/>
        <v>230.2704711349316</v>
      </c>
      <c r="DX109" s="72"/>
      <c r="DY109">
        <f t="shared" si="209"/>
        <v>0.25527250510330601</v>
      </c>
      <c r="DZ109">
        <f t="shared" si="210"/>
        <v>2.3622382495344363</v>
      </c>
      <c r="EJ109" s="52"/>
      <c r="FA109" s="12"/>
      <c r="FB109" s="12"/>
      <c r="FC109" s="12"/>
      <c r="FH109" s="12"/>
      <c r="FI109" s="12"/>
      <c r="FJ109" s="12"/>
      <c r="FL109" s="12"/>
      <c r="FM109" s="12"/>
      <c r="FN109" s="12"/>
      <c r="FO109" s="12"/>
      <c r="FP109" s="12"/>
      <c r="FT109" s="12"/>
      <c r="FU109" s="12"/>
      <c r="FW109" s="56"/>
      <c r="FX109" s="12"/>
      <c r="FY109" s="12"/>
      <c r="FZ109" s="12"/>
      <c r="GA109" s="12"/>
      <c r="GD109" s="12"/>
      <c r="GE109" s="12"/>
      <c r="HO109"/>
      <c r="HP109"/>
      <c r="HQ109"/>
    </row>
    <row r="110" spans="12:225" x14ac:dyDescent="0.25">
      <c r="L110" s="49">
        <v>630.00714281665091</v>
      </c>
      <c r="M110" s="49">
        <v>104</v>
      </c>
      <c r="N110" s="22">
        <f t="shared" si="240"/>
        <v>1.8333333333333335</v>
      </c>
      <c r="O110" s="49">
        <f t="shared" si="218"/>
        <v>313.49652808154752</v>
      </c>
      <c r="U110">
        <f t="shared" si="241"/>
        <v>0.26324143477458145</v>
      </c>
      <c r="V110">
        <f t="shared" si="206"/>
        <v>2.4962327354589999</v>
      </c>
      <c r="W110" s="61"/>
      <c r="X110"/>
      <c r="Y110"/>
      <c r="AI110" s="65"/>
      <c r="AK110" s="49"/>
      <c r="AL110" s="49"/>
      <c r="AM110" s="49"/>
      <c r="AR110" s="52"/>
      <c r="AS110" s="49"/>
      <c r="AT110" s="49"/>
      <c r="AV110" s="49">
        <v>1131.9350688091611</v>
      </c>
      <c r="AW110" s="49">
        <v>104</v>
      </c>
      <c r="AX110" s="22">
        <f t="shared" si="227"/>
        <v>1.8833333333333333</v>
      </c>
      <c r="AY110" s="49">
        <f t="shared" si="228"/>
        <v>157.92410631770389</v>
      </c>
      <c r="BD110" s="72"/>
      <c r="BE110">
        <f t="shared" si="242"/>
        <v>0.27492719309977609</v>
      </c>
      <c r="BF110">
        <f t="shared" si="243"/>
        <v>2.1984484279289958</v>
      </c>
      <c r="BH110" s="49">
        <v>1044.6733939370715</v>
      </c>
      <c r="BI110" s="49">
        <v>104</v>
      </c>
      <c r="BJ110" s="22">
        <f t="shared" si="231"/>
        <v>1.8833333333333333</v>
      </c>
      <c r="BK110" s="49">
        <f t="shared" si="232"/>
        <v>157.95491563245034</v>
      </c>
      <c r="BP110" s="72"/>
      <c r="BQ110">
        <f t="shared" si="244"/>
        <v>0.27492719309977609</v>
      </c>
      <c r="BR110">
        <f t="shared" si="245"/>
        <v>2.1985331459032724</v>
      </c>
      <c r="BS110" s="65"/>
      <c r="BT110" s="49"/>
      <c r="BU110"/>
      <c r="BV110"/>
      <c r="BW110"/>
      <c r="CB110"/>
      <c r="CC110"/>
      <c r="CD110"/>
      <c r="CG110"/>
      <c r="CH110"/>
      <c r="CI110"/>
      <c r="CN110"/>
      <c r="CQ110" s="65"/>
      <c r="CR110" s="49"/>
      <c r="CS110" s="49"/>
      <c r="CT110" s="49"/>
      <c r="CU110" s="49"/>
      <c r="CZ110" s="52"/>
      <c r="DA110" s="49"/>
      <c r="DB110" s="49"/>
      <c r="DC110" s="66"/>
      <c r="DM110"/>
      <c r="DN110"/>
      <c r="DP110" s="49">
        <v>1398.3530491260067</v>
      </c>
      <c r="DQ110">
        <v>104</v>
      </c>
      <c r="DR110" s="22">
        <f t="shared" si="235"/>
        <v>1.8166666666666667</v>
      </c>
      <c r="DS110" s="49">
        <f t="shared" si="236"/>
        <v>232.33286043357197</v>
      </c>
      <c r="DX110" s="72"/>
      <c r="DY110">
        <f t="shared" si="209"/>
        <v>0.25927524755698</v>
      </c>
      <c r="DZ110">
        <f t="shared" si="210"/>
        <v>2.3661106393985798</v>
      </c>
      <c r="EA110" s="65"/>
      <c r="EB110" s="49"/>
      <c r="EC110" s="49"/>
      <c r="ED110" s="22"/>
      <c r="EE110" s="49"/>
      <c r="EJ110" s="52"/>
      <c r="EZ110" s="49"/>
      <c r="FA110" s="12"/>
      <c r="FB110" s="12"/>
      <c r="FC110" s="12"/>
      <c r="FH110" s="12"/>
      <c r="FI110" s="12"/>
      <c r="FJ110" s="12"/>
      <c r="FL110" s="56"/>
      <c r="FM110" s="12"/>
      <c r="FN110" s="12"/>
      <c r="FO110" s="12"/>
      <c r="FT110" s="12"/>
      <c r="FU110" s="12"/>
      <c r="FW110" s="56"/>
      <c r="FX110" s="56"/>
      <c r="FY110" s="12"/>
      <c r="FZ110" s="12"/>
      <c r="GD110" s="12"/>
      <c r="GE110" s="12"/>
      <c r="GG110" s="49"/>
      <c r="GH110" s="49"/>
      <c r="GI110" s="49"/>
      <c r="GO110" s="22"/>
      <c r="GP110" s="65"/>
      <c r="GQ110" s="49"/>
      <c r="GR110" s="49"/>
      <c r="GS110" s="49"/>
      <c r="HA110" s="49"/>
      <c r="HB110" s="49"/>
      <c r="HC110" s="49"/>
      <c r="HO110"/>
      <c r="HP110"/>
      <c r="HQ110"/>
    </row>
    <row r="111" spans="12:225" x14ac:dyDescent="0.25">
      <c r="L111" s="49">
        <v>638.00960024125027</v>
      </c>
      <c r="M111" s="49">
        <v>105</v>
      </c>
      <c r="N111" s="22">
        <f t="shared" si="240"/>
        <v>1.85</v>
      </c>
      <c r="O111" s="49">
        <f t="shared" si="218"/>
        <v>314.15947708532514</v>
      </c>
      <c r="U111">
        <f t="shared" si="241"/>
        <v>0.26717172840301384</v>
      </c>
      <c r="V111">
        <f t="shared" si="206"/>
        <v>2.4971501653850163</v>
      </c>
      <c r="W111" s="61"/>
      <c r="X111"/>
      <c r="Y111"/>
      <c r="AI111" s="65"/>
      <c r="AK111" s="49"/>
      <c r="AL111" s="49"/>
      <c r="AM111" s="49"/>
      <c r="AR111" s="52"/>
      <c r="AS111" s="49"/>
      <c r="AT111" s="49"/>
      <c r="AV111" s="49">
        <v>1142.9260693500696</v>
      </c>
      <c r="AW111" s="49">
        <v>105</v>
      </c>
      <c r="AX111" s="22">
        <f t="shared" si="227"/>
        <v>1.9</v>
      </c>
      <c r="AY111" s="49">
        <f t="shared" si="228"/>
        <v>158.97487118777164</v>
      </c>
      <c r="BD111" s="72"/>
      <c r="BE111">
        <f t="shared" si="242"/>
        <v>0.27875360095282892</v>
      </c>
      <c r="BF111">
        <f t="shared" si="243"/>
        <v>2.201328481760934</v>
      </c>
      <c r="BH111" s="49">
        <v>1055.6611672312285</v>
      </c>
      <c r="BI111" s="49">
        <v>105</v>
      </c>
      <c r="BJ111" s="22">
        <f t="shared" si="231"/>
        <v>1.9</v>
      </c>
      <c r="BK111" s="49">
        <f t="shared" si="232"/>
        <v>159.02241522383838</v>
      </c>
      <c r="BP111" s="72"/>
      <c r="BQ111">
        <f t="shared" si="244"/>
        <v>0.27875360095282892</v>
      </c>
      <c r="BR111">
        <f t="shared" si="245"/>
        <v>2.2014583452129028</v>
      </c>
      <c r="BS111" s="65"/>
      <c r="BT111" s="49"/>
      <c r="BU111"/>
      <c r="BV111"/>
      <c r="BW111"/>
      <c r="CB111"/>
      <c r="CC111"/>
      <c r="CD111"/>
      <c r="CG111"/>
      <c r="CH111"/>
      <c r="CI111"/>
      <c r="CN111"/>
      <c r="CQ111" s="65"/>
      <c r="CR111" s="49"/>
      <c r="CS111" s="49"/>
      <c r="CT111" s="49"/>
      <c r="CU111" s="49"/>
      <c r="CZ111" s="52"/>
      <c r="DA111" s="49"/>
      <c r="DB111" s="49"/>
      <c r="DC111" s="66"/>
      <c r="DM111"/>
      <c r="DN111"/>
      <c r="DP111" s="49">
        <v>1414.859091923998</v>
      </c>
      <c r="DQ111">
        <v>105</v>
      </c>
      <c r="DR111" s="22">
        <f t="shared" si="235"/>
        <v>1.8333333333333333</v>
      </c>
      <c r="DS111" s="49">
        <f t="shared" si="236"/>
        <v>234.39251139413989</v>
      </c>
      <c r="DX111" s="72"/>
      <c r="DY111">
        <f t="shared" si="209"/>
        <v>0.2632414347745814</v>
      </c>
      <c r="DZ111">
        <f t="shared" si="210"/>
        <v>2.3699437322941979</v>
      </c>
      <c r="EA111" s="65"/>
      <c r="EB111" s="49"/>
      <c r="EC111" s="49"/>
      <c r="ED111" s="22"/>
      <c r="EE111" s="49"/>
      <c r="EJ111" s="52"/>
      <c r="EZ111" s="49"/>
      <c r="FA111" s="12"/>
      <c r="FB111" s="12"/>
      <c r="FC111" s="12"/>
      <c r="FH111" s="12"/>
      <c r="FI111" s="12"/>
      <c r="FJ111" s="12"/>
      <c r="FL111" s="56"/>
      <c r="FM111" s="12"/>
      <c r="FW111" s="49"/>
      <c r="FX111" s="49"/>
      <c r="GG111" s="49"/>
      <c r="GH111" s="49"/>
      <c r="GI111" s="49"/>
      <c r="GO111" s="22"/>
      <c r="GP111" s="65"/>
      <c r="GQ111" s="49"/>
      <c r="GR111" s="49"/>
      <c r="GS111" s="49"/>
      <c r="HA111" s="49"/>
      <c r="HB111" s="49"/>
      <c r="HC111" s="49"/>
      <c r="HO111"/>
      <c r="HP111"/>
      <c r="HQ111"/>
    </row>
    <row r="112" spans="12:225" x14ac:dyDescent="0.25">
      <c r="L112" s="49">
        <v>647.50173744940639</v>
      </c>
      <c r="M112" s="49">
        <v>106</v>
      </c>
      <c r="N112" s="22">
        <f t="shared" si="240"/>
        <v>1.8666666666666667</v>
      </c>
      <c r="O112" s="49">
        <f t="shared" si="218"/>
        <v>314.94583589637278</v>
      </c>
      <c r="U112">
        <f t="shared" si="241"/>
        <v>0.27106677228653797</v>
      </c>
      <c r="V112">
        <f t="shared" si="206"/>
        <v>2.4982358706341925</v>
      </c>
      <c r="W112" s="61"/>
      <c r="X112"/>
      <c r="Y112"/>
      <c r="AI112" s="61"/>
      <c r="AJ112"/>
      <c r="AK112" s="49"/>
      <c r="AL112" s="49"/>
      <c r="AM112" s="49"/>
      <c r="AR112" s="52"/>
      <c r="AS112" s="49"/>
      <c r="AV112" s="49">
        <v>1152.4184352916261</v>
      </c>
      <c r="AW112" s="49">
        <v>106</v>
      </c>
      <c r="AX112" s="22">
        <f t="shared" si="227"/>
        <v>1.9166666666666665</v>
      </c>
      <c r="AY112" s="49">
        <f t="shared" si="228"/>
        <v>159.88236315159156</v>
      </c>
      <c r="BD112" s="72"/>
      <c r="BE112">
        <f t="shared" si="242"/>
        <v>0.28254658996996801</v>
      </c>
      <c r="BF112">
        <f t="shared" si="243"/>
        <v>2.2038005587531373</v>
      </c>
      <c r="BG112" s="61"/>
      <c r="BH112" s="49">
        <v>1066.719855444718</v>
      </c>
      <c r="BI112" s="49">
        <v>106</v>
      </c>
      <c r="BJ112" s="22">
        <f t="shared" si="231"/>
        <v>1.9166666666666665</v>
      </c>
      <c r="BK112" s="49">
        <f t="shared" si="232"/>
        <v>160.09680444112092</v>
      </c>
      <c r="BP112" s="72"/>
      <c r="BQ112">
        <f t="shared" si="244"/>
        <v>0.28254658996996801</v>
      </c>
      <c r="BR112">
        <f t="shared" si="245"/>
        <v>2.2043826634156258</v>
      </c>
      <c r="BS112" s="65"/>
      <c r="BT112" s="49"/>
      <c r="BU112"/>
      <c r="BV112"/>
      <c r="BW112"/>
      <c r="CB112"/>
      <c r="CC112"/>
      <c r="CD112"/>
      <c r="CG112"/>
      <c r="CH112"/>
      <c r="CI112"/>
      <c r="CN112"/>
      <c r="CQ112" s="65"/>
      <c r="CR112" s="49"/>
      <c r="CS112" s="49"/>
      <c r="CT112" s="49"/>
      <c r="CU112" s="49"/>
      <c r="CZ112" s="52"/>
      <c r="DA112" s="49"/>
      <c r="DB112" s="49"/>
      <c r="DC112" s="66"/>
      <c r="DD112" s="49"/>
      <c r="DM112"/>
      <c r="DN112"/>
      <c r="DP112" s="49">
        <v>1430.2801299046282</v>
      </c>
      <c r="DQ112">
        <v>106</v>
      </c>
      <c r="DR112" s="22">
        <f t="shared" si="235"/>
        <v>1.8499999999999999</v>
      </c>
      <c r="DS112" s="49">
        <f t="shared" si="236"/>
        <v>236.31677368271369</v>
      </c>
      <c r="DX112" s="52"/>
      <c r="DY112">
        <f t="shared" si="209"/>
        <v>0.26717172840301379</v>
      </c>
      <c r="DZ112">
        <f t="shared" si="210"/>
        <v>2.3734945487982779</v>
      </c>
      <c r="EA112" s="65"/>
      <c r="EB112" s="49"/>
      <c r="EC112" s="49"/>
      <c r="ED112" s="22"/>
      <c r="EE112" s="49"/>
      <c r="EJ112" s="52"/>
      <c r="EZ112" s="49"/>
      <c r="FA112" s="12"/>
      <c r="FB112" s="12"/>
      <c r="FC112" s="12"/>
      <c r="FI112" s="12"/>
      <c r="FJ112" s="12"/>
      <c r="FL112" s="56"/>
      <c r="FM112" s="12"/>
      <c r="FW112" s="49"/>
      <c r="FX112" s="49"/>
      <c r="GG112" s="49"/>
      <c r="GH112" s="49"/>
      <c r="GI112" s="49"/>
      <c r="GO112" s="22"/>
      <c r="GP112" s="65"/>
      <c r="GQ112" s="49"/>
      <c r="GR112" s="49"/>
      <c r="GS112" s="49"/>
      <c r="HA112" s="49"/>
      <c r="HB112" s="49"/>
      <c r="HC112" s="49"/>
      <c r="HO112"/>
      <c r="HP112"/>
      <c r="HQ112"/>
    </row>
    <row r="113" spans="12:225" x14ac:dyDescent="0.25">
      <c r="L113" s="49">
        <v>654.5007639414946</v>
      </c>
      <c r="M113" s="49">
        <v>107</v>
      </c>
      <c r="N113" s="22">
        <f t="shared" si="240"/>
        <v>1.8833333333333333</v>
      </c>
      <c r="O113" s="49">
        <f t="shared" si="218"/>
        <v>315.52565749293382</v>
      </c>
      <c r="U113">
        <f t="shared" si="241"/>
        <v>0.27492719309977609</v>
      </c>
      <c r="V113">
        <f t="shared" si="206"/>
        <v>2.4990346803932635</v>
      </c>
      <c r="W113" s="61"/>
      <c r="X113"/>
      <c r="Y113"/>
      <c r="AI113" s="61"/>
      <c r="AJ113"/>
      <c r="AK113" s="49"/>
      <c r="AL113" s="49"/>
      <c r="AM113" s="49"/>
      <c r="AR113" s="52"/>
      <c r="AS113" s="49"/>
      <c r="AV113" s="49">
        <v>1164.3893249253017</v>
      </c>
      <c r="AW113" s="49">
        <v>107</v>
      </c>
      <c r="AX113" s="22">
        <f t="shared" si="227"/>
        <v>1.9333333333333331</v>
      </c>
      <c r="AY113" s="49">
        <f t="shared" si="228"/>
        <v>161.02680766723932</v>
      </c>
      <c r="BD113" s="72"/>
      <c r="BE113">
        <f t="shared" si="242"/>
        <v>0.28630673884327479</v>
      </c>
      <c r="BF113">
        <f t="shared" si="243"/>
        <v>2.2068981831920267</v>
      </c>
      <c r="BG113" s="61"/>
      <c r="BH113" s="49">
        <v>1076.8298379967005</v>
      </c>
      <c r="BI113" s="49">
        <v>107</v>
      </c>
      <c r="BJ113" s="22">
        <f t="shared" si="231"/>
        <v>1.9333333333333331</v>
      </c>
      <c r="BK113" s="49">
        <f t="shared" si="232"/>
        <v>161.07902367283012</v>
      </c>
      <c r="BP113" s="72"/>
      <c r="BQ113">
        <f t="shared" si="244"/>
        <v>0.28630673884327479</v>
      </c>
      <c r="BR113">
        <f t="shared" si="245"/>
        <v>2.2070389886111612</v>
      </c>
      <c r="BS113" s="65"/>
      <c r="BT113" s="49"/>
      <c r="BU113"/>
      <c r="BV113"/>
      <c r="BW113"/>
      <c r="CB113"/>
      <c r="CC113"/>
      <c r="CD113"/>
      <c r="CG113"/>
      <c r="CH113"/>
      <c r="CI113"/>
      <c r="CN113"/>
      <c r="CQ113" s="65"/>
      <c r="CR113" s="49"/>
      <c r="CS113" s="49"/>
      <c r="CT113" s="49"/>
      <c r="CU113" s="49"/>
      <c r="CZ113" s="52"/>
      <c r="DA113" s="49"/>
      <c r="DB113" s="49"/>
      <c r="DC113" s="66"/>
      <c r="DD113" s="49"/>
      <c r="DM113"/>
      <c r="DN113"/>
      <c r="DP113" s="49">
        <v>1445.2668438734765</v>
      </c>
      <c r="DQ113">
        <v>107</v>
      </c>
      <c r="DR113" s="22">
        <f t="shared" si="235"/>
        <v>1.8666666666666665</v>
      </c>
      <c r="DS113" s="49">
        <f t="shared" si="236"/>
        <v>238.18684031221807</v>
      </c>
      <c r="DX113" s="52"/>
      <c r="DY113">
        <f t="shared" si="209"/>
        <v>0.27106677228653792</v>
      </c>
      <c r="DZ113">
        <f t="shared" si="210"/>
        <v>2.3769177632858662</v>
      </c>
      <c r="EA113" s="65"/>
      <c r="EB113" s="49"/>
      <c r="EC113" s="49"/>
      <c r="ED113" s="22"/>
      <c r="EE113" s="49"/>
      <c r="EJ113" s="52"/>
      <c r="EZ113" s="49"/>
      <c r="FA113" s="12"/>
      <c r="FB113" s="12"/>
      <c r="FC113" s="12"/>
      <c r="FI113" s="12"/>
      <c r="FJ113" s="12"/>
      <c r="FL113" s="56"/>
      <c r="FM113" s="12"/>
      <c r="FW113" s="49"/>
      <c r="FX113" s="49"/>
      <c r="GG113" s="49"/>
      <c r="GH113" s="49"/>
      <c r="GI113" s="49"/>
      <c r="GO113" s="22"/>
      <c r="GP113" s="65"/>
      <c r="GQ113" s="49"/>
      <c r="GR113" s="49"/>
      <c r="GS113" s="49"/>
      <c r="HA113" s="49"/>
      <c r="HB113" s="49"/>
      <c r="HC113" s="49"/>
      <c r="HO113"/>
      <c r="HP113"/>
      <c r="HQ113"/>
    </row>
    <row r="114" spans="12:225" x14ac:dyDescent="0.25">
      <c r="L114" s="49">
        <v>663.00169683040781</v>
      </c>
      <c r="M114" s="49">
        <v>108</v>
      </c>
      <c r="N114" s="22">
        <f t="shared" si="240"/>
        <v>1.9000000000000001</v>
      </c>
      <c r="O114" s="49">
        <f t="shared" si="218"/>
        <v>316.22990178826257</v>
      </c>
      <c r="U114">
        <f t="shared" si="241"/>
        <v>0.27875360095282897</v>
      </c>
      <c r="V114">
        <f t="shared" si="206"/>
        <v>2.500002933172579</v>
      </c>
      <c r="W114" s="61"/>
      <c r="X114"/>
      <c r="Y114"/>
      <c r="AI114" s="61"/>
      <c r="AJ114"/>
      <c r="AK114" s="49"/>
      <c r="AL114" s="49"/>
      <c r="AM114" s="49"/>
      <c r="AR114" s="52"/>
      <c r="AS114" s="49"/>
      <c r="AV114" s="49">
        <v>1174.3434335832087</v>
      </c>
      <c r="AW114" s="49">
        <v>108</v>
      </c>
      <c r="AX114" s="22">
        <f t="shared" si="227"/>
        <v>1.95</v>
      </c>
      <c r="AY114" s="49">
        <f t="shared" si="228"/>
        <v>161.97844329419027</v>
      </c>
      <c r="BD114" s="72"/>
      <c r="BE114">
        <f t="shared" si="242"/>
        <v>0.29003461136251801</v>
      </c>
      <c r="BF114">
        <f t="shared" si="243"/>
        <v>2.2094572208308039</v>
      </c>
      <c r="BG114" s="61"/>
      <c r="BH114" s="49">
        <v>1087.3666584919733</v>
      </c>
      <c r="BI114" s="49">
        <v>108</v>
      </c>
      <c r="BJ114" s="22">
        <f t="shared" si="231"/>
        <v>1.95</v>
      </c>
      <c r="BK114" s="49">
        <f t="shared" si="232"/>
        <v>162.10271166420998</v>
      </c>
      <c r="BP114" s="72"/>
      <c r="BQ114">
        <f t="shared" si="244"/>
        <v>0.29003461136251801</v>
      </c>
      <c r="BR114">
        <f t="shared" si="245"/>
        <v>2.2097902798142961</v>
      </c>
      <c r="BS114" s="65"/>
      <c r="BT114" s="49"/>
      <c r="BU114"/>
      <c r="BV114"/>
      <c r="BW114"/>
      <c r="CB114"/>
      <c r="CC114"/>
      <c r="CD114"/>
      <c r="CG114"/>
      <c r="CH114"/>
      <c r="CI114"/>
      <c r="CN114"/>
      <c r="CQ114" s="65"/>
      <c r="CR114" s="49"/>
      <c r="CS114" s="49"/>
      <c r="CT114" s="49"/>
      <c r="CU114" s="49"/>
      <c r="CZ114" s="52"/>
      <c r="DA114" s="49"/>
      <c r="DB114" s="49"/>
      <c r="DC114" s="66"/>
      <c r="DD114" s="49"/>
      <c r="DM114"/>
      <c r="DN114"/>
      <c r="DP114" s="49">
        <v>1461.7942741713007</v>
      </c>
      <c r="DQ114">
        <v>108</v>
      </c>
      <c r="DR114" s="22">
        <f t="shared" si="235"/>
        <v>1.8833333333333333</v>
      </c>
      <c r="DS114" s="49">
        <f t="shared" si="236"/>
        <v>240.24916003992263</v>
      </c>
      <c r="DX114" s="52"/>
      <c r="DY114">
        <f t="shared" si="209"/>
        <v>0.27492719309977609</v>
      </c>
      <c r="DZ114">
        <f t="shared" si="210"/>
        <v>2.3806618779611268</v>
      </c>
      <c r="EA114" s="65"/>
      <c r="EB114" s="49"/>
      <c r="EC114" s="49"/>
      <c r="ED114" s="22"/>
      <c r="EE114" s="49"/>
      <c r="EJ114" s="52"/>
      <c r="EZ114" s="49"/>
      <c r="FL114" s="49"/>
      <c r="FW114" s="49"/>
      <c r="FX114" s="49"/>
      <c r="GG114" s="49"/>
      <c r="GH114" s="49"/>
      <c r="GI114" s="49"/>
      <c r="GO114" s="22"/>
      <c r="GP114" s="65"/>
      <c r="GQ114" s="49"/>
      <c r="GR114" s="49"/>
      <c r="GS114" s="49"/>
      <c r="HA114" s="49"/>
      <c r="HB114" s="49"/>
      <c r="HC114" s="49"/>
      <c r="HO114"/>
      <c r="HP114"/>
      <c r="HQ114"/>
    </row>
    <row r="115" spans="12:225" x14ac:dyDescent="0.25">
      <c r="L115" s="49">
        <v>671.00167659999181</v>
      </c>
      <c r="M115" s="49">
        <v>109</v>
      </c>
      <c r="N115" s="22">
        <f t="shared" si="240"/>
        <v>1.9166666666666667</v>
      </c>
      <c r="O115" s="49">
        <f t="shared" si="218"/>
        <v>316.89264553522503</v>
      </c>
      <c r="U115">
        <f t="shared" si="241"/>
        <v>0.28254658996996806</v>
      </c>
      <c r="V115">
        <f t="shared" si="206"/>
        <v>2.5009121601731588</v>
      </c>
      <c r="W115" s="61"/>
      <c r="X115"/>
      <c r="Y115"/>
      <c r="AI115" s="61"/>
      <c r="AJ115"/>
      <c r="AK115" s="49"/>
      <c r="AL115" s="49"/>
      <c r="AM115" s="49"/>
      <c r="AR115" s="52"/>
      <c r="AS115" s="49"/>
      <c r="AV115" s="49">
        <v>1185.3356064845095</v>
      </c>
      <c r="AW115" s="49">
        <v>109</v>
      </c>
      <c r="AX115" s="22">
        <f t="shared" si="227"/>
        <v>1.9666666666666666</v>
      </c>
      <c r="AY115" s="49">
        <f t="shared" si="228"/>
        <v>163.02932024460145</v>
      </c>
      <c r="BE115">
        <f t="shared" si="242"/>
        <v>0.29373075692248174</v>
      </c>
      <c r="BF115">
        <f t="shared" si="243"/>
        <v>2.2122657177494891</v>
      </c>
      <c r="BG115" s="61"/>
      <c r="BH115" s="49">
        <v>1097.878522424043</v>
      </c>
      <c r="BI115" s="49">
        <v>109</v>
      </c>
      <c r="BJ115" s="22">
        <f t="shared" si="231"/>
        <v>1.9666666666666666</v>
      </c>
      <c r="BK115" s="49">
        <f t="shared" si="232"/>
        <v>163.12397504049187</v>
      </c>
      <c r="BQ115">
        <f t="shared" si="244"/>
        <v>0.29373075692248174</v>
      </c>
      <c r="BR115">
        <f t="shared" si="245"/>
        <v>2.2125177958813937</v>
      </c>
      <c r="BS115" s="65"/>
      <c r="BT115" s="49"/>
      <c r="BU115"/>
      <c r="BV115"/>
      <c r="BW115"/>
      <c r="CB115"/>
      <c r="CC115"/>
      <c r="CD115"/>
      <c r="CG115"/>
      <c r="CH115"/>
      <c r="CI115"/>
      <c r="CN115"/>
      <c r="CQ115" s="65"/>
      <c r="CR115" s="49"/>
      <c r="CS115" s="49"/>
      <c r="CT115" s="49"/>
      <c r="CU115" s="49"/>
      <c r="CZ115" s="52"/>
      <c r="DA115" s="49"/>
      <c r="DB115" s="49"/>
      <c r="DC115" s="66"/>
      <c r="DD115" s="49"/>
      <c r="DM115"/>
      <c r="DN115"/>
      <c r="DP115" s="49">
        <v>1479.8204282952713</v>
      </c>
      <c r="DQ115">
        <v>109</v>
      </c>
      <c r="DR115" s="22">
        <f t="shared" si="235"/>
        <v>1.9</v>
      </c>
      <c r="DS115" s="49">
        <f t="shared" si="236"/>
        <v>242.49849297278644</v>
      </c>
      <c r="DX115" s="52"/>
      <c r="DY115">
        <f t="shared" si="209"/>
        <v>0.27875360095282892</v>
      </c>
      <c r="DZ115">
        <f t="shared" si="210"/>
        <v>2.3847090439872036</v>
      </c>
      <c r="EA115" s="65"/>
      <c r="EB115" s="49"/>
      <c r="EC115" s="49"/>
      <c r="ED115" s="22"/>
      <c r="EE115" s="49"/>
      <c r="EJ115" s="52"/>
      <c r="EZ115" s="49"/>
      <c r="FL115" s="49"/>
      <c r="FW115" s="49"/>
      <c r="FX115" s="49"/>
      <c r="GG115" s="49"/>
      <c r="GH115" s="49"/>
      <c r="GI115" s="49"/>
      <c r="GO115" s="22"/>
      <c r="GP115" s="65"/>
      <c r="GQ115" s="49"/>
      <c r="GR115" s="49"/>
      <c r="GS115" s="49"/>
      <c r="HA115" s="49"/>
      <c r="HB115" s="49"/>
      <c r="HC115" s="49"/>
      <c r="HO115"/>
      <c r="HP115"/>
      <c r="HQ115"/>
    </row>
    <row r="116" spans="12:225" x14ac:dyDescent="0.25">
      <c r="L116" s="49">
        <v>679.50165562712209</v>
      </c>
      <c r="M116" s="49">
        <v>110</v>
      </c>
      <c r="N116" s="22">
        <f t="shared" si="240"/>
        <v>1.9333333333333333</v>
      </c>
      <c r="O116" s="49">
        <f t="shared" si="218"/>
        <v>317.59681080961241</v>
      </c>
      <c r="U116">
        <f t="shared" si="241"/>
        <v>0.28630673884327484</v>
      </c>
      <c r="V116">
        <f t="shared" si="206"/>
        <v>2.5018761327514656</v>
      </c>
      <c r="W116" s="61"/>
      <c r="X116"/>
      <c r="Y116"/>
      <c r="AI116" s="61"/>
      <c r="AJ116"/>
      <c r="AK116" s="49"/>
      <c r="AL116" s="49"/>
      <c r="AM116" s="49"/>
      <c r="AR116" s="52"/>
      <c r="AS116" s="49"/>
      <c r="AV116" s="49">
        <v>1195.8097674797609</v>
      </c>
      <c r="AW116" s="49">
        <v>110</v>
      </c>
      <c r="AX116" s="22">
        <f t="shared" si="227"/>
        <v>1.9833333333333332</v>
      </c>
      <c r="AY116" s="49">
        <f t="shared" si="228"/>
        <v>164.03067406823925</v>
      </c>
      <c r="BE116">
        <f t="shared" si="242"/>
        <v>0.29739571100888706</v>
      </c>
      <c r="BF116">
        <f t="shared" si="243"/>
        <v>2.2149250695898632</v>
      </c>
      <c r="BG116" s="61"/>
      <c r="BH116" s="49">
        <v>1108.8897600753648</v>
      </c>
      <c r="BI116" s="49">
        <v>110</v>
      </c>
      <c r="BJ116" s="22">
        <f t="shared" si="231"/>
        <v>1.9833333333333332</v>
      </c>
      <c r="BK116" s="49">
        <f t="shared" si="232"/>
        <v>164.19375427407994</v>
      </c>
      <c r="BQ116">
        <f t="shared" si="244"/>
        <v>0.29739571100888706</v>
      </c>
      <c r="BR116">
        <f t="shared" si="245"/>
        <v>2.2153566330764081</v>
      </c>
      <c r="BS116" s="65"/>
      <c r="BT116" s="49"/>
      <c r="BU116"/>
      <c r="BV116"/>
      <c r="BW116"/>
      <c r="CB116"/>
      <c r="CC116"/>
      <c r="CD116"/>
      <c r="CG116"/>
      <c r="CH116"/>
      <c r="CI116"/>
      <c r="CN116"/>
      <c r="CQ116" s="65"/>
      <c r="CR116" s="49"/>
      <c r="CS116" s="49"/>
      <c r="CT116" s="49"/>
      <c r="CU116" s="49"/>
      <c r="CZ116" s="52"/>
      <c r="DA116" s="49"/>
      <c r="DB116" s="49"/>
      <c r="DC116" s="66"/>
      <c r="DD116" s="49"/>
      <c r="DM116"/>
      <c r="DN116"/>
      <c r="DR116" s="49"/>
      <c r="DS116" s="49"/>
      <c r="DX116" s="52"/>
      <c r="DY116" s="49"/>
      <c r="DZ116" s="49"/>
      <c r="EA116" s="65"/>
      <c r="EB116" s="49"/>
      <c r="EC116" s="49"/>
      <c r="ED116" s="22"/>
      <c r="EE116" s="49"/>
      <c r="EJ116" s="52"/>
      <c r="EZ116" s="49"/>
      <c r="FL116" s="49"/>
      <c r="FW116" s="49"/>
      <c r="FX116" s="49"/>
      <c r="GG116" s="49"/>
      <c r="GH116" s="49"/>
      <c r="GI116" s="49"/>
      <c r="GQ116" s="49"/>
      <c r="GR116" s="49"/>
      <c r="GS116" s="49"/>
      <c r="HA116" s="49"/>
      <c r="HB116" s="49"/>
      <c r="HC116" s="49"/>
      <c r="HO116"/>
      <c r="HP116"/>
      <c r="HQ116"/>
    </row>
    <row r="117" spans="12:225" x14ac:dyDescent="0.25">
      <c r="L117" s="49">
        <v>687.0016375526335</v>
      </c>
      <c r="M117" s="49">
        <v>111</v>
      </c>
      <c r="N117" s="22">
        <f t="shared" si="240"/>
        <v>1.95</v>
      </c>
      <c r="O117" s="49">
        <f t="shared" si="218"/>
        <v>318.2181331462466</v>
      </c>
      <c r="U117">
        <f t="shared" si="241"/>
        <v>0.29003461136251801</v>
      </c>
      <c r="V117">
        <f t="shared" si="206"/>
        <v>2.5027249235851525</v>
      </c>
      <c r="W117" s="61"/>
      <c r="X117"/>
      <c r="Y117"/>
      <c r="AI117" s="61"/>
      <c r="AJ117"/>
      <c r="AK117" s="49"/>
      <c r="AL117" s="49"/>
      <c r="AM117" s="49"/>
      <c r="AR117" s="52"/>
      <c r="AS117" s="49"/>
      <c r="AV117" s="49">
        <v>1207.8017221381992</v>
      </c>
      <c r="AW117" s="49">
        <v>111</v>
      </c>
      <c r="AX117" s="22">
        <f t="shared" si="227"/>
        <v>1.9999999999999998</v>
      </c>
      <c r="AY117" s="49">
        <f t="shared" si="228"/>
        <v>165.17713244858709</v>
      </c>
      <c r="BE117">
        <f t="shared" si="242"/>
        <v>0.30102999566398114</v>
      </c>
      <c r="BF117">
        <f t="shared" si="243"/>
        <v>2.2179499222893533</v>
      </c>
      <c r="BG117" s="61"/>
      <c r="BH117" s="49">
        <v>1119.4016258698216</v>
      </c>
      <c r="BI117" s="49">
        <v>111</v>
      </c>
      <c r="BJ117" s="22">
        <f t="shared" si="231"/>
        <v>1.9999999999999998</v>
      </c>
      <c r="BK117" s="49">
        <f t="shared" si="232"/>
        <v>165.21501783129909</v>
      </c>
      <c r="BQ117">
        <f t="shared" si="244"/>
        <v>0.30102999566398114</v>
      </c>
      <c r="BR117">
        <f t="shared" si="245"/>
        <v>2.2180495215850073</v>
      </c>
      <c r="BS117" s="65"/>
      <c r="BT117" s="49"/>
      <c r="BU117"/>
      <c r="BV117"/>
      <c r="BW117"/>
      <c r="CB117"/>
      <c r="CC117"/>
      <c r="CD117"/>
      <c r="CG117"/>
      <c r="CH117"/>
      <c r="CI117"/>
      <c r="CN117"/>
      <c r="CQ117" s="65"/>
      <c r="CR117" s="49"/>
      <c r="CS117" s="49"/>
      <c r="CT117" s="49"/>
      <c r="CU117" s="49"/>
      <c r="CZ117" s="52"/>
      <c r="DA117" s="49"/>
      <c r="DB117" s="49"/>
      <c r="DC117" s="66"/>
      <c r="DD117" s="49"/>
      <c r="DM117"/>
      <c r="DN117"/>
      <c r="DR117" s="49"/>
      <c r="DS117" s="49"/>
      <c r="DX117" s="52"/>
      <c r="DY117" s="49"/>
      <c r="DZ117" s="49"/>
      <c r="EA117" s="65"/>
      <c r="EB117" s="49"/>
      <c r="EC117" s="49"/>
      <c r="ED117" s="22"/>
      <c r="EE117" s="49"/>
      <c r="EJ117" s="52"/>
      <c r="EZ117" s="49"/>
      <c r="FL117" s="49"/>
      <c r="FW117" s="49"/>
      <c r="FX117" s="49"/>
      <c r="GG117" s="49"/>
      <c r="GH117" s="49"/>
      <c r="GI117" s="49"/>
      <c r="GQ117" s="49"/>
      <c r="GR117" s="49"/>
      <c r="GS117" s="49"/>
      <c r="HA117" s="49"/>
      <c r="HB117" s="49"/>
      <c r="HC117" s="49"/>
      <c r="HO117"/>
      <c r="HP117"/>
      <c r="HQ117"/>
    </row>
    <row r="118" spans="12:225" x14ac:dyDescent="0.25">
      <c r="L118" s="49">
        <v>696.0007183904338</v>
      </c>
      <c r="M118" s="49">
        <v>112</v>
      </c>
      <c r="N118" s="22">
        <f t="shared" si="240"/>
        <v>1.9666666666666668</v>
      </c>
      <c r="O118" s="49">
        <f t="shared" si="218"/>
        <v>318.96364560070776</v>
      </c>
      <c r="U118">
        <f t="shared" si="241"/>
        <v>0.29373075692248179</v>
      </c>
      <c r="V118">
        <f t="shared" si="206"/>
        <v>2.5037411864592745</v>
      </c>
      <c r="W118" s="61"/>
      <c r="X118"/>
      <c r="Y118"/>
      <c r="AI118" s="61"/>
      <c r="AJ118"/>
      <c r="AK118" s="49"/>
      <c r="AL118" s="49"/>
      <c r="AM118" s="49"/>
      <c r="AS118" s="49"/>
      <c r="AV118" s="49">
        <v>1219.2941605699586</v>
      </c>
      <c r="AW118" s="49">
        <v>112</v>
      </c>
      <c r="AX118" s="22">
        <f t="shared" si="227"/>
        <v>2.0166666666666666</v>
      </c>
      <c r="AY118" s="49">
        <f t="shared" si="228"/>
        <v>166.27583593154688</v>
      </c>
      <c r="BE118">
        <f t="shared" si="242"/>
        <v>0.30463411993280642</v>
      </c>
      <c r="BF118">
        <f t="shared" si="243"/>
        <v>2.2208291398743762</v>
      </c>
      <c r="BG118" s="61"/>
      <c r="BH118" s="49">
        <v>1125.8442387826124</v>
      </c>
      <c r="BI118" s="49">
        <v>112</v>
      </c>
      <c r="BJ118" s="22">
        <f t="shared" si="231"/>
        <v>2.0166666666666666</v>
      </c>
      <c r="BK118" s="49">
        <f t="shared" si="232"/>
        <v>165.84093961433518</v>
      </c>
      <c r="BQ118">
        <f t="shared" si="244"/>
        <v>0.30463411993280642</v>
      </c>
      <c r="BR118">
        <f t="shared" si="245"/>
        <v>2.2196917496994373</v>
      </c>
      <c r="BS118" s="65"/>
      <c r="BT118" s="49"/>
      <c r="BU118"/>
      <c r="BV118"/>
      <c r="BW118"/>
      <c r="CC118"/>
      <c r="CD118"/>
      <c r="CG118"/>
      <c r="CH118"/>
      <c r="CI118"/>
      <c r="CQ118" s="65"/>
      <c r="CR118" s="49"/>
      <c r="CS118" s="49"/>
      <c r="CT118" s="49"/>
      <c r="CU118" s="49"/>
      <c r="DA118" s="49"/>
      <c r="DB118" s="49"/>
      <c r="DC118" s="66"/>
      <c r="DD118" s="49"/>
      <c r="DM118"/>
      <c r="DN118"/>
      <c r="DR118" s="49"/>
      <c r="DS118" s="49"/>
      <c r="DY118" s="49"/>
      <c r="DZ118" s="49"/>
      <c r="EA118" s="65"/>
      <c r="EB118" s="49"/>
      <c r="EC118" s="49"/>
      <c r="ED118" s="22"/>
      <c r="EE118" s="49"/>
      <c r="EZ118" s="49"/>
      <c r="FL118" s="49"/>
      <c r="FW118" s="49"/>
      <c r="FX118" s="49"/>
      <c r="GG118" s="49"/>
      <c r="GH118" s="49"/>
      <c r="GI118" s="49"/>
      <c r="GQ118" s="49"/>
      <c r="GR118" s="49"/>
      <c r="GS118" s="49"/>
      <c r="HA118" s="49"/>
      <c r="HB118" s="49"/>
      <c r="HC118" s="49"/>
      <c r="HO118"/>
      <c r="HP118"/>
      <c r="HQ118"/>
    </row>
    <row r="119" spans="12:225" x14ac:dyDescent="0.25">
      <c r="L119" s="49">
        <v>696.0007183904338</v>
      </c>
      <c r="M119" s="49">
        <v>113</v>
      </c>
      <c r="N119" s="22">
        <f t="shared" si="240"/>
        <v>1.9833333333333334</v>
      </c>
      <c r="O119" s="49">
        <f t="shared" si="218"/>
        <v>318.96364560070776</v>
      </c>
      <c r="U119">
        <f t="shared" si="241"/>
        <v>0.29739571100888712</v>
      </c>
      <c r="V119">
        <f t="shared" si="206"/>
        <v>2.5037411864592745</v>
      </c>
      <c r="W119" s="61"/>
      <c r="X119"/>
      <c r="Y119"/>
      <c r="AI119" s="61"/>
      <c r="AJ119"/>
      <c r="AK119" s="49"/>
      <c r="AL119" s="49"/>
      <c r="AM119" s="49"/>
      <c r="AS119" s="49"/>
      <c r="AV119"/>
      <c r="BE119" s="49"/>
      <c r="BF119"/>
      <c r="BG119" s="61"/>
      <c r="BI119" s="49"/>
      <c r="BJ119" s="49"/>
      <c r="BR119" s="49"/>
      <c r="BS119" s="65"/>
      <c r="BT119" s="49"/>
      <c r="BU119"/>
      <c r="BV119"/>
      <c r="BW119"/>
      <c r="CC119"/>
      <c r="CD119"/>
      <c r="CG119"/>
      <c r="CH119"/>
      <c r="CI119"/>
      <c r="CQ119" s="65"/>
      <c r="CR119" s="49"/>
      <c r="CS119" s="49"/>
      <c r="CT119" s="49"/>
      <c r="CU119" s="49"/>
      <c r="DA119" s="49"/>
      <c r="DB119" s="49"/>
      <c r="DC119" s="66"/>
      <c r="DD119" s="49"/>
      <c r="DM119"/>
      <c r="DN119"/>
      <c r="DR119" s="49"/>
      <c r="DS119" s="49"/>
      <c r="DY119" s="49"/>
      <c r="DZ119" s="49"/>
      <c r="EA119" s="65"/>
      <c r="EB119" s="49"/>
      <c r="EC119" s="49"/>
      <c r="EE119" s="49"/>
      <c r="EZ119" s="49"/>
      <c r="FL119" s="49"/>
      <c r="FW119" s="49"/>
      <c r="FX119" s="49"/>
      <c r="GG119" s="49"/>
      <c r="GH119" s="49"/>
      <c r="GI119" s="49"/>
      <c r="GQ119" s="49"/>
      <c r="GR119" s="49"/>
      <c r="GS119" s="49"/>
      <c r="HA119" s="49"/>
      <c r="HB119" s="49"/>
      <c r="HC119" s="49"/>
      <c r="HO119"/>
      <c r="HP119"/>
      <c r="HQ119"/>
    </row>
    <row r="120" spans="12:225" x14ac:dyDescent="0.25">
      <c r="AU120" s="65"/>
      <c r="BE120" s="49"/>
      <c r="BF120" s="22"/>
      <c r="BH120"/>
    </row>
    <row r="121" spans="12:225" x14ac:dyDescent="0.25">
      <c r="AU121" s="65"/>
      <c r="BE121" s="49"/>
      <c r="BF121" s="22"/>
      <c r="BH121"/>
    </row>
    <row r="122" spans="12:225" x14ac:dyDescent="0.25">
      <c r="AU122" s="65"/>
      <c r="BE122" s="49"/>
      <c r="BF122" s="22"/>
      <c r="BH122"/>
    </row>
    <row r="123" spans="12:225" x14ac:dyDescent="0.25">
      <c r="AU123" s="65"/>
      <c r="BE123" s="49"/>
      <c r="BF123" s="22"/>
      <c r="BH123"/>
    </row>
    <row r="124" spans="12:225" x14ac:dyDescent="0.25">
      <c r="AU124" s="65"/>
      <c r="BE124" s="49"/>
      <c r="BF124" s="22"/>
      <c r="BH124"/>
    </row>
    <row r="125" spans="12:225" x14ac:dyDescent="0.25">
      <c r="AU125" s="65"/>
      <c r="BE125" s="49"/>
      <c r="BF125" s="22"/>
      <c r="BH125"/>
    </row>
    <row r="126" spans="12:225" x14ac:dyDescent="0.25">
      <c r="AU126" s="65"/>
      <c r="BE126" s="49"/>
      <c r="BF126" s="22"/>
      <c r="BH126"/>
    </row>
    <row r="127" spans="12:225" x14ac:dyDescent="0.25">
      <c r="AU127" s="65"/>
      <c r="BE127" s="49"/>
      <c r="BF127" s="22"/>
      <c r="BH127"/>
    </row>
    <row r="128" spans="12:225" x14ac:dyDescent="0.25">
      <c r="AU128" s="65"/>
      <c r="BE128" s="49"/>
      <c r="BF128" s="22"/>
      <c r="BH128"/>
    </row>
    <row r="129" spans="47:157" x14ac:dyDescent="0.25">
      <c r="AU129" s="65"/>
      <c r="BE129" s="49"/>
      <c r="BF129" s="22"/>
      <c r="BH129"/>
      <c r="EW129" s="22"/>
      <c r="EX129" s="49"/>
      <c r="FA129" s="49"/>
    </row>
    <row r="130" spans="47:157" x14ac:dyDescent="0.25">
      <c r="AU130" s="65"/>
      <c r="BE130" s="49"/>
      <c r="BF130" s="22"/>
      <c r="BH130"/>
      <c r="EW130" s="22"/>
      <c r="EX130" s="49"/>
      <c r="FA130" s="49"/>
    </row>
    <row r="131" spans="47:157" x14ac:dyDescent="0.25">
      <c r="AU131" s="65"/>
      <c r="BE131" s="49"/>
      <c r="BF131" s="22"/>
      <c r="BH131"/>
      <c r="EW131" s="22"/>
      <c r="EX131" s="49"/>
      <c r="FA131" s="49"/>
    </row>
    <row r="132" spans="47:157" x14ac:dyDescent="0.25">
      <c r="AU132" s="65"/>
      <c r="BE132" s="49"/>
      <c r="BF132" s="22"/>
      <c r="BH132"/>
      <c r="EW132" s="22"/>
      <c r="EX132" s="49"/>
      <c r="FA132" s="49"/>
    </row>
    <row r="133" spans="47:157" x14ac:dyDescent="0.25">
      <c r="AU133" s="65"/>
      <c r="BE133" s="49"/>
      <c r="BF133" s="22"/>
      <c r="BH133"/>
      <c r="EW133" s="22"/>
      <c r="EX133" s="49"/>
      <c r="FA133" s="49"/>
    </row>
    <row r="134" spans="47:157" x14ac:dyDescent="0.25">
      <c r="AU134" s="65"/>
      <c r="BE134" s="49"/>
      <c r="BF134" s="22"/>
      <c r="BH134"/>
      <c r="EW134" s="22"/>
      <c r="EX134" s="49"/>
      <c r="FA134" s="49"/>
    </row>
    <row r="135" spans="47:157" x14ac:dyDescent="0.25">
      <c r="AU135" s="65"/>
      <c r="BE135" s="49"/>
      <c r="BF135" s="22"/>
      <c r="BH135"/>
      <c r="EW135" s="22"/>
      <c r="EX135" s="49"/>
      <c r="FA135" s="49"/>
    </row>
    <row r="136" spans="47:157" x14ac:dyDescent="0.25">
      <c r="AU136" s="65"/>
      <c r="BE136" s="49"/>
      <c r="BF136" s="22"/>
      <c r="BH136"/>
      <c r="EW136" s="22"/>
      <c r="EX136" s="49"/>
      <c r="FA136" s="49"/>
    </row>
    <row r="137" spans="47:157" x14ac:dyDescent="0.25">
      <c r="AU137" s="65"/>
      <c r="BE137" s="49"/>
      <c r="BF137" s="22"/>
      <c r="BH137"/>
      <c r="EW137" s="22"/>
      <c r="EX137" s="49"/>
      <c r="FA137" s="49"/>
    </row>
    <row r="138" spans="47:157" x14ac:dyDescent="0.25">
      <c r="AU138" s="65"/>
      <c r="BE138" s="49"/>
      <c r="BF138" s="22"/>
      <c r="BH138"/>
      <c r="EW138" s="22"/>
      <c r="EX138" s="49"/>
      <c r="FA138" s="49"/>
    </row>
    <row r="139" spans="47:157" x14ac:dyDescent="0.25">
      <c r="AU139" s="65"/>
      <c r="BE139" s="49"/>
      <c r="BF139" s="22"/>
      <c r="BH139"/>
      <c r="EW139" s="22"/>
      <c r="EX139" s="49"/>
      <c r="FA139" s="49"/>
    </row>
    <row r="140" spans="47:157" x14ac:dyDescent="0.25">
      <c r="AU140" s="65"/>
      <c r="BE140" s="49"/>
      <c r="BF140" s="22"/>
      <c r="BH140"/>
      <c r="EW140" s="22"/>
      <c r="EX140" s="49"/>
      <c r="FA140" s="49"/>
    </row>
    <row r="141" spans="47:157" x14ac:dyDescent="0.25">
      <c r="AU141" s="65"/>
      <c r="BE141" s="49"/>
      <c r="BF141" s="22"/>
      <c r="BH141"/>
      <c r="EW141" s="22"/>
      <c r="EX141" s="49"/>
      <c r="FA141" s="49"/>
    </row>
    <row r="142" spans="47:157" x14ac:dyDescent="0.25">
      <c r="AU142" s="65"/>
      <c r="BE142" s="49"/>
      <c r="BF142" s="22"/>
      <c r="BH142"/>
      <c r="EW142" s="22"/>
      <c r="EX142" s="49"/>
      <c r="FA142" s="49"/>
    </row>
    <row r="143" spans="47:157" x14ac:dyDescent="0.25">
      <c r="AU143" s="65"/>
      <c r="BE143" s="49"/>
      <c r="BF143" s="22"/>
      <c r="BH143"/>
      <c r="EW143" s="22"/>
      <c r="EX143" s="49"/>
    </row>
    <row r="144" spans="47:157" x14ac:dyDescent="0.25">
      <c r="AU144" s="65"/>
      <c r="BE144" s="49"/>
      <c r="BF144" s="22"/>
      <c r="BH144"/>
      <c r="EW144" s="22"/>
      <c r="EX144" s="49"/>
    </row>
    <row r="145" spans="47:154" x14ac:dyDescent="0.25">
      <c r="AU145" s="65"/>
      <c r="BE145" s="49"/>
      <c r="BF145" s="22"/>
      <c r="BH145"/>
      <c r="EW145" s="22"/>
      <c r="EX145" s="49"/>
    </row>
    <row r="146" spans="47:154" x14ac:dyDescent="0.25">
      <c r="AU146" s="65"/>
      <c r="BE146" s="49"/>
      <c r="BF146" s="22"/>
      <c r="BH146"/>
      <c r="EW146" s="22"/>
      <c r="EX146" s="49"/>
    </row>
    <row r="147" spans="47:154" x14ac:dyDescent="0.25">
      <c r="AU147" s="65"/>
      <c r="BE147" s="49"/>
      <c r="BF147" s="22"/>
      <c r="BH147"/>
      <c r="EW147" s="22"/>
      <c r="EX147" s="49"/>
    </row>
    <row r="148" spans="47:154" x14ac:dyDescent="0.25">
      <c r="AU148" s="65"/>
      <c r="BE148" s="49"/>
      <c r="BF148" s="22"/>
      <c r="BH148"/>
      <c r="EW148" s="22"/>
      <c r="EX148" s="49"/>
    </row>
    <row r="149" spans="47:154" x14ac:dyDescent="0.25">
      <c r="AU149" s="65"/>
      <c r="BE149" s="49"/>
      <c r="BF149" s="22"/>
      <c r="BH149"/>
      <c r="EW149" s="22"/>
      <c r="EX149" s="49"/>
    </row>
    <row r="150" spans="47:154" x14ac:dyDescent="0.25">
      <c r="AU150" s="65"/>
      <c r="BE150" s="49"/>
      <c r="BF150" s="22"/>
      <c r="BH150"/>
      <c r="EW150" s="22"/>
      <c r="EX150" s="49"/>
    </row>
    <row r="151" spans="47:154" x14ac:dyDescent="0.25">
      <c r="AU151" s="65"/>
      <c r="BE151" s="49"/>
      <c r="BF151" s="22"/>
      <c r="BH151"/>
      <c r="EW151" s="22"/>
      <c r="EX151" s="49"/>
    </row>
    <row r="152" spans="47:154" x14ac:dyDescent="0.25">
      <c r="AU152" s="65"/>
      <c r="BE152" s="49"/>
      <c r="BF152" s="22"/>
      <c r="BH152"/>
      <c r="EW152" s="22"/>
      <c r="EX152" s="49"/>
    </row>
    <row r="153" spans="47:154" x14ac:dyDescent="0.25">
      <c r="AU153" s="65"/>
      <c r="BE153" s="49"/>
      <c r="BF153" s="22"/>
      <c r="BH153"/>
      <c r="EW153" s="22"/>
      <c r="EX153" s="49"/>
    </row>
    <row r="154" spans="47:154" x14ac:dyDescent="0.25">
      <c r="AU154" s="65"/>
      <c r="BE154" s="49"/>
      <c r="BF154" s="22"/>
      <c r="BH154"/>
      <c r="EW154" s="22"/>
      <c r="EX154" s="49"/>
    </row>
    <row r="155" spans="47:154" x14ac:dyDescent="0.25">
      <c r="AU155" s="65"/>
      <c r="BE155" s="49"/>
      <c r="BF155" s="22"/>
      <c r="BH155"/>
      <c r="EW155" s="22"/>
      <c r="EX155" s="49"/>
    </row>
    <row r="156" spans="47:154" x14ac:dyDescent="0.25">
      <c r="AU156" s="65"/>
      <c r="BE156" s="49"/>
      <c r="BF156" s="22"/>
      <c r="BH156"/>
      <c r="EW156" s="22"/>
      <c r="EX156" s="49"/>
    </row>
    <row r="157" spans="47:154" x14ac:dyDescent="0.25">
      <c r="AU157" s="65"/>
      <c r="BE157" s="49"/>
      <c r="BF157" s="22"/>
      <c r="BH157"/>
      <c r="EW157" s="22"/>
      <c r="EX157" s="49"/>
    </row>
    <row r="158" spans="47:154" x14ac:dyDescent="0.25">
      <c r="AU158" s="65"/>
      <c r="BE158" s="49"/>
      <c r="BF158" s="22"/>
      <c r="BH158"/>
      <c r="EW158" s="22"/>
      <c r="EX158" s="49"/>
    </row>
    <row r="159" spans="47:154" x14ac:dyDescent="0.25">
      <c r="AU159" s="65"/>
      <c r="BE159" s="49"/>
      <c r="BF159" s="22"/>
      <c r="BH159"/>
      <c r="EW159" s="22"/>
      <c r="EX159" s="49"/>
    </row>
    <row r="160" spans="47:154" x14ac:dyDescent="0.25">
      <c r="AU160" s="65"/>
      <c r="BE160" s="49"/>
      <c r="BF160" s="22"/>
      <c r="BH160"/>
      <c r="EW160" s="22"/>
      <c r="EX160" s="49"/>
    </row>
    <row r="161" spans="47:154" x14ac:dyDescent="0.25">
      <c r="AU161" s="65"/>
      <c r="BE161" s="49"/>
      <c r="BF161" s="22"/>
      <c r="BH161"/>
    </row>
    <row r="162" spans="47:154" x14ac:dyDescent="0.25">
      <c r="AU162" s="65"/>
      <c r="BE162" s="49"/>
      <c r="BF162" s="22"/>
      <c r="BH162"/>
    </row>
    <row r="163" spans="47:154" x14ac:dyDescent="0.25">
      <c r="AU163" s="65"/>
      <c r="BE163" s="49"/>
      <c r="BF163" s="22"/>
      <c r="BH163"/>
    </row>
    <row r="164" spans="47:154" x14ac:dyDescent="0.25">
      <c r="AU164" s="65"/>
      <c r="BE164" s="49"/>
      <c r="BF164" s="22"/>
      <c r="BH164"/>
    </row>
    <row r="165" spans="47:154" x14ac:dyDescent="0.25">
      <c r="AU165" s="65"/>
      <c r="BE165" s="49"/>
      <c r="BF165" s="22"/>
      <c r="BH165"/>
    </row>
    <row r="166" spans="47:154" x14ac:dyDescent="0.25">
      <c r="AU166" s="65"/>
      <c r="BE166" s="49"/>
      <c r="BF166" s="22"/>
      <c r="BH166"/>
      <c r="EV166" s="52"/>
    </row>
    <row r="167" spans="47:154" x14ac:dyDescent="0.25">
      <c r="AU167" s="65"/>
      <c r="BE167" s="49"/>
      <c r="BF167" s="22"/>
      <c r="BH167"/>
      <c r="EV167" s="52"/>
    </row>
    <row r="168" spans="47:154" x14ac:dyDescent="0.25">
      <c r="AU168" s="65"/>
      <c r="BE168" s="49"/>
      <c r="BF168" s="22"/>
      <c r="BH168"/>
      <c r="EQ168" s="49"/>
      <c r="EV168" s="52"/>
      <c r="EW168" s="22"/>
      <c r="EX168" s="49"/>
    </row>
    <row r="169" spans="47:154" x14ac:dyDescent="0.25">
      <c r="AU169" s="65"/>
      <c r="BE169" s="49"/>
      <c r="BF169" s="22"/>
      <c r="BH169"/>
      <c r="EQ169" s="49"/>
      <c r="EV169" s="52"/>
      <c r="EW169" s="22"/>
      <c r="EX169" s="49"/>
    </row>
    <row r="170" spans="47:154" x14ac:dyDescent="0.25">
      <c r="AU170" s="65"/>
      <c r="BE170" s="49"/>
      <c r="BF170" s="22"/>
      <c r="BH170"/>
      <c r="EQ170" s="49"/>
      <c r="EV170" s="52"/>
      <c r="EW170" s="22"/>
      <c r="EX170" s="49"/>
    </row>
    <row r="171" spans="47:154" x14ac:dyDescent="0.25">
      <c r="AU171" s="65"/>
      <c r="BE171" s="49"/>
      <c r="BF171" s="22"/>
      <c r="BH171"/>
      <c r="EQ171" s="49"/>
      <c r="EV171" s="52"/>
      <c r="EW171" s="22"/>
      <c r="EX171" s="49"/>
    </row>
    <row r="172" spans="47:154" x14ac:dyDescent="0.25">
      <c r="AU172" s="65"/>
      <c r="BE172" s="49"/>
      <c r="BF172" s="22"/>
      <c r="BH172"/>
      <c r="EQ172" s="49"/>
      <c r="EV172" s="52"/>
      <c r="EW172" s="22"/>
      <c r="EX172" s="49"/>
    </row>
    <row r="173" spans="47:154" x14ac:dyDescent="0.25">
      <c r="AU173" s="65"/>
      <c r="BE173" s="49"/>
      <c r="BF173" s="22"/>
      <c r="BH173"/>
      <c r="EQ173" s="49"/>
      <c r="EV173" s="52"/>
      <c r="EW173" s="22"/>
      <c r="EX173" s="49"/>
    </row>
    <row r="174" spans="47:154" x14ac:dyDescent="0.25">
      <c r="AU174" s="65"/>
      <c r="BE174" s="49"/>
      <c r="BF174" s="22"/>
      <c r="BH174"/>
      <c r="EQ174" s="49"/>
      <c r="EV174" s="52"/>
      <c r="EW174" s="22"/>
      <c r="EX174" s="49"/>
    </row>
    <row r="175" spans="47:154" x14ac:dyDescent="0.25">
      <c r="AU175" s="65"/>
      <c r="BE175" s="49"/>
      <c r="BF175" s="22"/>
      <c r="BH175"/>
      <c r="EQ175" s="49"/>
      <c r="EV175" s="52"/>
      <c r="EW175" s="22"/>
      <c r="EX175" s="49"/>
    </row>
    <row r="176" spans="47:154" x14ac:dyDescent="0.25">
      <c r="AU176" s="65"/>
      <c r="BE176" s="49"/>
      <c r="BF176" s="22"/>
      <c r="BH176"/>
      <c r="EQ176" s="49"/>
      <c r="EW176" s="22"/>
      <c r="EX176" s="49"/>
    </row>
    <row r="177" spans="47:154" x14ac:dyDescent="0.25">
      <c r="AU177" s="65"/>
      <c r="BE177" s="49"/>
      <c r="BF177" s="22"/>
      <c r="BH177"/>
      <c r="EQ177" s="49"/>
      <c r="EX177" s="49"/>
    </row>
    <row r="178" spans="47:154" x14ac:dyDescent="0.25">
      <c r="AU178" s="65"/>
      <c r="BE178" s="49"/>
      <c r="BF178" s="22"/>
      <c r="BH178"/>
    </row>
    <row r="179" spans="47:154" x14ac:dyDescent="0.25">
      <c r="AU179" s="65"/>
      <c r="BE179" s="49"/>
      <c r="BF179" s="22"/>
      <c r="BH179"/>
    </row>
    <row r="180" spans="47:154" x14ac:dyDescent="0.25">
      <c r="AU180" s="65"/>
      <c r="BE180" s="49"/>
      <c r="BF180" s="22"/>
      <c r="BH180"/>
    </row>
  </sheetData>
  <mergeCells count="1"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J2" sqref="J2"/>
    </sheetView>
  </sheetViews>
  <sheetFormatPr defaultRowHeight="15.75" x14ac:dyDescent="0.25"/>
  <cols>
    <col min="1" max="1" width="10.875" bestFit="1" customWidth="1"/>
    <col min="2" max="2" width="8.125" bestFit="1" customWidth="1"/>
    <col min="3" max="3" width="8.125" customWidth="1"/>
    <col min="4" max="4" width="7.5" customWidth="1"/>
    <col min="5" max="5" width="3.875" bestFit="1" customWidth="1"/>
  </cols>
  <sheetData>
    <row r="1" spans="1:14" x14ac:dyDescent="0.25">
      <c r="A1" t="s">
        <v>133</v>
      </c>
      <c r="B1" t="s">
        <v>134</v>
      </c>
      <c r="G1">
        <f>SQRT(421^2+576^2)-SQRT(188^2+592^2)</f>
        <v>92.319827243124791</v>
      </c>
      <c r="H1">
        <f>B2*G1</f>
        <v>9.3189596813383027</v>
      </c>
      <c r="I1" s="15" t="s">
        <v>136</v>
      </c>
      <c r="J1" s="15" t="s">
        <v>73</v>
      </c>
      <c r="K1" s="99"/>
      <c r="L1" s="15" t="s">
        <v>72</v>
      </c>
      <c r="M1">
        <v>1</v>
      </c>
      <c r="N1">
        <v>1.318865213032723</v>
      </c>
    </row>
    <row r="2" spans="1:14" x14ac:dyDescent="0.25">
      <c r="A2" t="s">
        <v>135</v>
      </c>
      <c r="B2">
        <f>(75)/(743)</f>
        <v>0.1009421265141319</v>
      </c>
      <c r="C2">
        <f>(75)/(803)</f>
        <v>9.3399750933997508E-2</v>
      </c>
      <c r="D2">
        <f>AVERAGE(B2:C2)</f>
        <v>9.7170938724064709E-2</v>
      </c>
      <c r="I2">
        <f>2.5/TAN(2*PI()/180)</f>
        <v>71.590633207289017</v>
      </c>
      <c r="J2">
        <v>1</v>
      </c>
      <c r="L2" s="15" t="s">
        <v>52</v>
      </c>
      <c r="M2">
        <f>((3*2000)/(4*PI()))^(1/3)</f>
        <v>7.815926417967721</v>
      </c>
    </row>
    <row r="3" spans="1:14" x14ac:dyDescent="0.25">
      <c r="A3">
        <v>1.668E-2</v>
      </c>
      <c r="B3">
        <v>40</v>
      </c>
      <c r="C3">
        <f>(B3*(1/60))/$M$1</f>
        <v>0.66666666666666663</v>
      </c>
      <c r="D3">
        <v>414</v>
      </c>
      <c r="E3">
        <v>577</v>
      </c>
      <c r="F3">
        <f>SQRT(D3^2+E3^2)</f>
        <v>710.1584330274477</v>
      </c>
      <c r="G3">
        <f>(((F3-$F$3)*$B$2)+(((2.5)/(TAN(2*PI()/180)))+$H$1))/$J$2</f>
        <v>80.909592888627316</v>
      </c>
      <c r="J3">
        <v>223.81884854555494</v>
      </c>
    </row>
    <row r="4" spans="1:14" x14ac:dyDescent="0.25">
      <c r="A4">
        <v>3.3360000000000001E-2</v>
      </c>
      <c r="B4">
        <v>41</v>
      </c>
      <c r="C4">
        <f t="shared" ref="C4:C67" si="0">(B4*(1/60))/$M$1</f>
        <v>0.68333333333333335</v>
      </c>
      <c r="D4">
        <v>423</v>
      </c>
      <c r="E4">
        <v>576</v>
      </c>
      <c r="F4">
        <f t="shared" ref="F4:F67" si="1">SQRT(D4^2+E4^2)</f>
        <v>714.63627111979145</v>
      </c>
      <c r="G4">
        <f t="shared" ref="G4:G67" si="2">(((F4-$F$3)*$B$2)+(((2.5)/(TAN(2*PI()/180)))+$H$1))/$J$2</f>
        <v>81.361595387854479</v>
      </c>
    </row>
    <row r="5" spans="1:14" x14ac:dyDescent="0.25">
      <c r="A5">
        <v>5.0029999999999998E-2</v>
      </c>
      <c r="B5">
        <v>42</v>
      </c>
      <c r="C5">
        <f t="shared" si="0"/>
        <v>0.7</v>
      </c>
      <c r="D5">
        <v>435</v>
      </c>
      <c r="E5">
        <v>576</v>
      </c>
      <c r="F5">
        <f t="shared" si="1"/>
        <v>721.80399001390947</v>
      </c>
      <c r="G5">
        <f t="shared" si="2"/>
        <v>82.08512017528227</v>
      </c>
    </row>
    <row r="6" spans="1:14" x14ac:dyDescent="0.25">
      <c r="A6">
        <v>6.6710000000000005E-2</v>
      </c>
      <c r="B6">
        <v>43</v>
      </c>
      <c r="C6">
        <f t="shared" si="0"/>
        <v>0.71666666666666667</v>
      </c>
      <c r="D6">
        <v>447</v>
      </c>
      <c r="E6">
        <v>575</v>
      </c>
      <c r="F6">
        <f t="shared" si="1"/>
        <v>728.30900035630486</v>
      </c>
      <c r="G6">
        <f t="shared" si="2"/>
        <v>82.741749752240082</v>
      </c>
    </row>
    <row r="7" spans="1:14" x14ac:dyDescent="0.25">
      <c r="A7">
        <v>8.3390000000000006E-2</v>
      </c>
      <c r="B7">
        <v>44</v>
      </c>
      <c r="C7">
        <f t="shared" si="0"/>
        <v>0.73333333333333328</v>
      </c>
      <c r="D7">
        <v>459</v>
      </c>
      <c r="E7">
        <v>574</v>
      </c>
      <c r="F7">
        <f t="shared" si="1"/>
        <v>734.95374004082737</v>
      </c>
      <c r="G7">
        <f t="shared" si="2"/>
        <v>83.412483906128628</v>
      </c>
    </row>
    <row r="8" spans="1:14" x14ac:dyDescent="0.25">
      <c r="A8">
        <v>0.10007000000000001</v>
      </c>
      <c r="B8">
        <v>45</v>
      </c>
      <c r="C8">
        <f t="shared" si="0"/>
        <v>0.75</v>
      </c>
      <c r="D8">
        <v>471</v>
      </c>
      <c r="E8">
        <v>573</v>
      </c>
      <c r="F8">
        <f t="shared" si="1"/>
        <v>741.73445383101898</v>
      </c>
      <c r="G8">
        <f t="shared" si="2"/>
        <v>84.096943575394263</v>
      </c>
    </row>
    <row r="9" spans="1:14" x14ac:dyDescent="0.25">
      <c r="A9">
        <v>0.11674</v>
      </c>
      <c r="B9">
        <v>46</v>
      </c>
      <c r="C9">
        <f t="shared" si="0"/>
        <v>0.76666666666666661</v>
      </c>
      <c r="D9">
        <v>482</v>
      </c>
      <c r="E9">
        <v>572</v>
      </c>
      <c r="F9">
        <f t="shared" si="1"/>
        <v>748.00267379201262</v>
      </c>
      <c r="G9">
        <f t="shared" si="2"/>
        <v>84.729671027715298</v>
      </c>
    </row>
    <row r="10" spans="1:14" x14ac:dyDescent="0.25">
      <c r="A10">
        <v>0.13342000000000001</v>
      </c>
      <c r="B10">
        <v>47</v>
      </c>
      <c r="C10">
        <f t="shared" si="0"/>
        <v>0.78333333333333333</v>
      </c>
      <c r="D10">
        <v>493</v>
      </c>
      <c r="E10">
        <v>572</v>
      </c>
      <c r="F10">
        <f t="shared" si="1"/>
        <v>755.13773578069845</v>
      </c>
      <c r="G10">
        <f t="shared" si="2"/>
        <v>85.449899357663398</v>
      </c>
    </row>
    <row r="11" spans="1:14" x14ac:dyDescent="0.25">
      <c r="A11">
        <v>0.15010000000000001</v>
      </c>
      <c r="B11">
        <v>48</v>
      </c>
      <c r="C11">
        <f t="shared" si="0"/>
        <v>0.8</v>
      </c>
      <c r="D11">
        <v>506</v>
      </c>
      <c r="E11">
        <v>572</v>
      </c>
      <c r="F11">
        <f t="shared" si="1"/>
        <v>763.68841813923041</v>
      </c>
      <c r="G11">
        <f t="shared" si="2"/>
        <v>86.313023418080476</v>
      </c>
    </row>
    <row r="12" spans="1:14" x14ac:dyDescent="0.25">
      <c r="A12">
        <v>0.16678000000000001</v>
      </c>
      <c r="B12">
        <v>49</v>
      </c>
      <c r="C12">
        <f t="shared" si="0"/>
        <v>0.81666666666666665</v>
      </c>
      <c r="D12">
        <v>519</v>
      </c>
      <c r="E12">
        <v>571</v>
      </c>
      <c r="F12">
        <f t="shared" si="1"/>
        <v>771.62296492522819</v>
      </c>
      <c r="G12">
        <f t="shared" si="2"/>
        <v>87.113953443584975</v>
      </c>
    </row>
    <row r="13" spans="1:14" x14ac:dyDescent="0.25">
      <c r="A13">
        <v>0.18346000000000001</v>
      </c>
      <c r="B13">
        <v>50</v>
      </c>
      <c r="C13">
        <f t="shared" si="0"/>
        <v>0.83333333333333337</v>
      </c>
      <c r="D13">
        <v>532</v>
      </c>
      <c r="E13">
        <v>570</v>
      </c>
      <c r="F13">
        <f t="shared" si="1"/>
        <v>779.69481208996126</v>
      </c>
      <c r="G13">
        <f t="shared" si="2"/>
        <v>87.928742861290189</v>
      </c>
    </row>
    <row r="14" spans="1:14" x14ac:dyDescent="0.25">
      <c r="A14">
        <v>0.20013</v>
      </c>
      <c r="B14">
        <v>51</v>
      </c>
      <c r="C14">
        <f t="shared" si="0"/>
        <v>0.85</v>
      </c>
      <c r="D14">
        <v>544</v>
      </c>
      <c r="E14">
        <v>570</v>
      </c>
      <c r="F14">
        <f t="shared" si="1"/>
        <v>787.93146910121573</v>
      </c>
      <c r="G14">
        <f t="shared" si="2"/>
        <v>88.760168535373751</v>
      </c>
    </row>
    <row r="15" spans="1:14" x14ac:dyDescent="0.25">
      <c r="A15">
        <v>0.21681</v>
      </c>
      <c r="B15">
        <v>52</v>
      </c>
      <c r="C15">
        <f t="shared" si="0"/>
        <v>0.8666666666666667</v>
      </c>
      <c r="D15">
        <v>556</v>
      </c>
      <c r="E15">
        <v>570</v>
      </c>
      <c r="F15">
        <f t="shared" si="1"/>
        <v>796.26377539104465</v>
      </c>
      <c r="G15">
        <f t="shared" si="2"/>
        <v>89.601249251036165</v>
      </c>
    </row>
    <row r="16" spans="1:14" x14ac:dyDescent="0.25">
      <c r="A16">
        <v>0.23349</v>
      </c>
      <c r="B16">
        <v>53</v>
      </c>
      <c r="C16">
        <f t="shared" si="0"/>
        <v>0.8833333333333333</v>
      </c>
      <c r="D16">
        <v>569</v>
      </c>
      <c r="E16">
        <v>568</v>
      </c>
      <c r="F16">
        <f t="shared" si="1"/>
        <v>803.98072116189451</v>
      </c>
      <c r="G16">
        <f t="shared" si="2"/>
        <v>90.380214167339986</v>
      </c>
    </row>
    <row r="17" spans="1:7" x14ac:dyDescent="0.25">
      <c r="A17">
        <v>0.25017</v>
      </c>
      <c r="B17">
        <v>54</v>
      </c>
      <c r="C17">
        <f t="shared" si="0"/>
        <v>0.9</v>
      </c>
      <c r="D17">
        <v>581</v>
      </c>
      <c r="E17">
        <v>568</v>
      </c>
      <c r="F17">
        <f t="shared" si="1"/>
        <v>812.51769211507019</v>
      </c>
      <c r="G17">
        <f t="shared" si="2"/>
        <v>91.241954169342904</v>
      </c>
    </row>
    <row r="18" spans="1:7" x14ac:dyDescent="0.25">
      <c r="A18">
        <v>0.26684000000000002</v>
      </c>
      <c r="B18">
        <v>55</v>
      </c>
      <c r="C18">
        <f t="shared" si="0"/>
        <v>0.91666666666666663</v>
      </c>
      <c r="D18">
        <v>594</v>
      </c>
      <c r="E18">
        <v>567</v>
      </c>
      <c r="F18">
        <f t="shared" si="1"/>
        <v>821.17294159025971</v>
      </c>
      <c r="G18">
        <f t="shared" si="2"/>
        <v>92.115633456878868</v>
      </c>
    </row>
    <row r="19" spans="1:7" x14ac:dyDescent="0.25">
      <c r="A19">
        <v>0.28351999999999999</v>
      </c>
      <c r="B19">
        <v>56</v>
      </c>
      <c r="C19">
        <f t="shared" si="0"/>
        <v>0.93333333333333335</v>
      </c>
      <c r="D19">
        <v>608</v>
      </c>
      <c r="E19">
        <v>566</v>
      </c>
      <c r="F19">
        <f t="shared" si="1"/>
        <v>830.67442478988119</v>
      </c>
      <c r="G19">
        <f t="shared" si="2"/>
        <v>93.074733376086954</v>
      </c>
    </row>
    <row r="20" spans="1:7" x14ac:dyDescent="0.25">
      <c r="A20">
        <v>0.30020000000000002</v>
      </c>
      <c r="B20">
        <v>57</v>
      </c>
      <c r="C20">
        <f t="shared" si="0"/>
        <v>0.95</v>
      </c>
      <c r="D20">
        <v>622</v>
      </c>
      <c r="E20">
        <v>566</v>
      </c>
      <c r="F20">
        <f t="shared" si="1"/>
        <v>840.97562390357075</v>
      </c>
      <c r="G20">
        <f t="shared" si="2"/>
        <v>94.114558320268273</v>
      </c>
    </row>
    <row r="21" spans="1:7" x14ac:dyDescent="0.25">
      <c r="A21">
        <v>0.31688</v>
      </c>
      <c r="B21">
        <v>58</v>
      </c>
      <c r="C21">
        <f t="shared" si="0"/>
        <v>0.96666666666666667</v>
      </c>
      <c r="D21">
        <v>634</v>
      </c>
      <c r="E21">
        <v>567</v>
      </c>
      <c r="F21">
        <f t="shared" si="1"/>
        <v>850.55570070395743</v>
      </c>
      <c r="G21">
        <f t="shared" si="2"/>
        <v>95.081591644668009</v>
      </c>
    </row>
    <row r="22" spans="1:7" x14ac:dyDescent="0.25">
      <c r="A22">
        <v>0.33356000000000002</v>
      </c>
      <c r="B22">
        <v>59</v>
      </c>
      <c r="C22">
        <f t="shared" si="0"/>
        <v>0.98333333333333328</v>
      </c>
      <c r="D22">
        <v>648</v>
      </c>
      <c r="E22">
        <v>566</v>
      </c>
      <c r="F22">
        <f t="shared" si="1"/>
        <v>860.38363536273744</v>
      </c>
      <c r="G22">
        <f t="shared" si="2"/>
        <v>96.07364426836719</v>
      </c>
    </row>
    <row r="23" spans="1:7" x14ac:dyDescent="0.25">
      <c r="A23">
        <v>0.35022999999999999</v>
      </c>
      <c r="B23">
        <v>60</v>
      </c>
      <c r="C23">
        <f t="shared" si="0"/>
        <v>1</v>
      </c>
      <c r="D23">
        <v>659</v>
      </c>
      <c r="E23">
        <v>566</v>
      </c>
      <c r="F23">
        <f t="shared" si="1"/>
        <v>868.69845170807116</v>
      </c>
      <c r="G23">
        <f t="shared" si="2"/>
        <v>96.912959511839645</v>
      </c>
    </row>
    <row r="24" spans="1:7" x14ac:dyDescent="0.25">
      <c r="A24">
        <v>0.36691000000000001</v>
      </c>
      <c r="B24">
        <v>61</v>
      </c>
      <c r="C24">
        <f t="shared" si="0"/>
        <v>1.0166666666666666</v>
      </c>
      <c r="D24">
        <v>671</v>
      </c>
      <c r="E24">
        <v>565</v>
      </c>
      <c r="F24">
        <f t="shared" si="1"/>
        <v>877.1921112276375</v>
      </c>
      <c r="G24">
        <f t="shared" si="2"/>
        <v>97.770327565631675</v>
      </c>
    </row>
    <row r="25" spans="1:7" x14ac:dyDescent="0.25">
      <c r="A25">
        <v>0.38358999999999999</v>
      </c>
      <c r="B25">
        <v>62</v>
      </c>
      <c r="C25">
        <f t="shared" si="0"/>
        <v>1.0333333333333332</v>
      </c>
      <c r="D25">
        <v>684</v>
      </c>
      <c r="E25">
        <v>564</v>
      </c>
      <c r="F25">
        <f t="shared" si="1"/>
        <v>886.53933922866611</v>
      </c>
      <c r="G25">
        <f t="shared" si="2"/>
        <v>98.713856637067934</v>
      </c>
    </row>
    <row r="26" spans="1:7" x14ac:dyDescent="0.25">
      <c r="A26">
        <v>0.40027000000000001</v>
      </c>
      <c r="B26">
        <v>63</v>
      </c>
      <c r="C26">
        <f t="shared" si="0"/>
        <v>1.05</v>
      </c>
      <c r="D26">
        <v>696</v>
      </c>
      <c r="E26">
        <v>564</v>
      </c>
      <c r="F26">
        <f t="shared" si="1"/>
        <v>895.83034108027402</v>
      </c>
      <c r="G26">
        <f t="shared" si="2"/>
        <v>99.651710121415974</v>
      </c>
    </row>
    <row r="27" spans="1:7" x14ac:dyDescent="0.25">
      <c r="A27">
        <v>0.41693999999999998</v>
      </c>
      <c r="B27">
        <v>64</v>
      </c>
      <c r="C27">
        <f t="shared" si="0"/>
        <v>1.0666666666666667</v>
      </c>
      <c r="D27">
        <v>711</v>
      </c>
      <c r="E27">
        <v>564</v>
      </c>
      <c r="F27">
        <f t="shared" si="1"/>
        <v>907.53347045715066</v>
      </c>
      <c r="G27">
        <f t="shared" si="2"/>
        <v>100.83304888758791</v>
      </c>
    </row>
    <row r="28" spans="1:7" x14ac:dyDescent="0.25">
      <c r="A28">
        <v>0.43362000000000001</v>
      </c>
      <c r="B28">
        <v>65</v>
      </c>
      <c r="C28">
        <f t="shared" si="0"/>
        <v>1.0833333333333333</v>
      </c>
      <c r="D28">
        <v>724</v>
      </c>
      <c r="E28">
        <v>563</v>
      </c>
      <c r="F28">
        <f t="shared" si="1"/>
        <v>917.13957498300113</v>
      </c>
      <c r="G28">
        <f t="shared" si="2"/>
        <v>101.80270950594428</v>
      </c>
    </row>
    <row r="29" spans="1:7" x14ac:dyDescent="0.25">
      <c r="A29">
        <v>0.45029999999999998</v>
      </c>
      <c r="B29">
        <v>66</v>
      </c>
      <c r="C29">
        <f t="shared" si="0"/>
        <v>1.1000000000000001</v>
      </c>
      <c r="D29">
        <v>739</v>
      </c>
      <c r="E29">
        <v>563</v>
      </c>
      <c r="F29">
        <f t="shared" si="1"/>
        <v>929.02637206916791</v>
      </c>
      <c r="G29">
        <f t="shared" si="2"/>
        <v>103.00258808126395</v>
      </c>
    </row>
    <row r="30" spans="1:7" x14ac:dyDescent="0.25">
      <c r="A30">
        <v>0.46698000000000001</v>
      </c>
      <c r="B30">
        <v>67</v>
      </c>
      <c r="C30">
        <f t="shared" si="0"/>
        <v>1.1166666666666667</v>
      </c>
      <c r="D30">
        <v>749</v>
      </c>
      <c r="E30">
        <v>562</v>
      </c>
      <c r="F30">
        <f t="shared" si="1"/>
        <v>936.40002135839359</v>
      </c>
      <c r="G30">
        <f t="shared" si="2"/>
        <v>103.74689992068781</v>
      </c>
    </row>
    <row r="31" spans="1:7" x14ac:dyDescent="0.25">
      <c r="A31">
        <v>0.48365999999999998</v>
      </c>
      <c r="B31">
        <v>68</v>
      </c>
      <c r="C31">
        <f t="shared" si="0"/>
        <v>1.1333333333333333</v>
      </c>
      <c r="D31">
        <v>762</v>
      </c>
      <c r="E31">
        <v>561</v>
      </c>
      <c r="F31">
        <f t="shared" si="1"/>
        <v>946.23728525143201</v>
      </c>
      <c r="G31">
        <f t="shared" si="2"/>
        <v>104.73989425713179</v>
      </c>
    </row>
    <row r="32" spans="1:7" x14ac:dyDescent="0.25">
      <c r="A32">
        <v>0.50033000000000005</v>
      </c>
      <c r="B32">
        <v>69</v>
      </c>
      <c r="C32">
        <f t="shared" si="0"/>
        <v>1.1499999999999999</v>
      </c>
      <c r="D32">
        <v>775</v>
      </c>
      <c r="E32">
        <v>562</v>
      </c>
      <c r="F32">
        <f t="shared" si="1"/>
        <v>957.32387414082598</v>
      </c>
      <c r="G32">
        <f t="shared" si="2"/>
        <v>105.85899811541516</v>
      </c>
    </row>
    <row r="33" spans="1:7" x14ac:dyDescent="0.25">
      <c r="A33">
        <v>0.51700999999999997</v>
      </c>
      <c r="B33">
        <v>70</v>
      </c>
      <c r="C33">
        <f t="shared" si="0"/>
        <v>1.1666666666666667</v>
      </c>
      <c r="D33">
        <v>788</v>
      </c>
      <c r="E33">
        <v>562</v>
      </c>
      <c r="F33">
        <f t="shared" si="1"/>
        <v>967.87809149706447</v>
      </c>
      <c r="G33">
        <f t="shared" si="2"/>
        <v>106.92436325904623</v>
      </c>
    </row>
    <row r="34" spans="1:7" x14ac:dyDescent="0.25">
      <c r="A34">
        <v>0.53369</v>
      </c>
      <c r="B34">
        <v>71</v>
      </c>
      <c r="C34">
        <f t="shared" si="0"/>
        <v>1.1833333333333333</v>
      </c>
      <c r="D34">
        <v>801</v>
      </c>
      <c r="E34">
        <v>562</v>
      </c>
      <c r="F34">
        <f t="shared" si="1"/>
        <v>978.49118544829003</v>
      </c>
      <c r="G34">
        <f t="shared" si="2"/>
        <v>107.99567153137721</v>
      </c>
    </row>
    <row r="35" spans="1:7" x14ac:dyDescent="0.25">
      <c r="A35">
        <v>0.55037000000000003</v>
      </c>
      <c r="B35">
        <v>72</v>
      </c>
      <c r="C35">
        <f t="shared" si="0"/>
        <v>1.2</v>
      </c>
      <c r="D35">
        <v>816</v>
      </c>
      <c r="E35">
        <v>561</v>
      </c>
      <c r="F35">
        <f t="shared" si="1"/>
        <v>990.24087978632758</v>
      </c>
      <c r="G35">
        <f t="shared" si="2"/>
        <v>109.18171066374978</v>
      </c>
    </row>
    <row r="36" spans="1:7" x14ac:dyDescent="0.25">
      <c r="A36">
        <v>0.56703999999999999</v>
      </c>
      <c r="B36">
        <v>73</v>
      </c>
      <c r="C36">
        <f t="shared" si="0"/>
        <v>1.2166666666666666</v>
      </c>
      <c r="D36">
        <v>828</v>
      </c>
      <c r="E36">
        <v>560</v>
      </c>
      <c r="F36">
        <f t="shared" si="1"/>
        <v>999.59191673402404</v>
      </c>
      <c r="G36">
        <f t="shared" si="2"/>
        <v>110.12562421836247</v>
      </c>
    </row>
    <row r="37" spans="1:7" x14ac:dyDescent="0.25">
      <c r="A37">
        <v>0.58372000000000002</v>
      </c>
      <c r="B37">
        <v>74</v>
      </c>
      <c r="C37">
        <f t="shared" si="0"/>
        <v>1.2333333333333334</v>
      </c>
      <c r="D37">
        <v>842</v>
      </c>
      <c r="E37">
        <v>560</v>
      </c>
      <c r="F37">
        <f t="shared" si="1"/>
        <v>1011.219066275948</v>
      </c>
      <c r="G37">
        <f t="shared" si="2"/>
        <v>111.2992934184221</v>
      </c>
    </row>
    <row r="38" spans="1:7" x14ac:dyDescent="0.25">
      <c r="A38">
        <v>0.60040000000000004</v>
      </c>
      <c r="B38">
        <v>75</v>
      </c>
      <c r="C38">
        <f t="shared" si="0"/>
        <v>1.25</v>
      </c>
      <c r="D38">
        <v>854</v>
      </c>
      <c r="E38">
        <v>559</v>
      </c>
      <c r="F38">
        <f t="shared" si="1"/>
        <v>1020.684574195182</v>
      </c>
      <c r="G38">
        <f t="shared" si="2"/>
        <v>112.25476191632593</v>
      </c>
    </row>
    <row r="39" spans="1:7" x14ac:dyDescent="0.25">
      <c r="A39">
        <v>0.61707999999999996</v>
      </c>
      <c r="B39">
        <v>76</v>
      </c>
      <c r="C39">
        <f t="shared" si="0"/>
        <v>1.2666666666666666</v>
      </c>
      <c r="D39">
        <v>867</v>
      </c>
      <c r="E39">
        <v>558</v>
      </c>
      <c r="F39">
        <f t="shared" si="1"/>
        <v>1031.0446159114551</v>
      </c>
      <c r="G39">
        <f t="shared" si="2"/>
        <v>113.30052655794165</v>
      </c>
    </row>
    <row r="40" spans="1:7" x14ac:dyDescent="0.25">
      <c r="A40">
        <v>0.63375999999999999</v>
      </c>
      <c r="B40">
        <v>77</v>
      </c>
      <c r="C40">
        <f t="shared" si="0"/>
        <v>1.2833333333333332</v>
      </c>
      <c r="D40">
        <v>879</v>
      </c>
      <c r="E40">
        <v>558</v>
      </c>
      <c r="F40">
        <f t="shared" si="1"/>
        <v>1041.1556079664556</v>
      </c>
      <c r="G40">
        <f t="shared" si="2"/>
        <v>114.3211515971409</v>
      </c>
    </row>
    <row r="41" spans="1:7" x14ac:dyDescent="0.25">
      <c r="A41">
        <v>0.65042999999999995</v>
      </c>
      <c r="B41">
        <v>78</v>
      </c>
      <c r="C41">
        <f t="shared" si="0"/>
        <v>1.3</v>
      </c>
      <c r="D41">
        <v>894</v>
      </c>
      <c r="E41">
        <v>558</v>
      </c>
      <c r="F41">
        <f t="shared" si="1"/>
        <v>1053.8500842150177</v>
      </c>
      <c r="G41">
        <f t="shared" si="2"/>
        <v>115.60255902465389</v>
      </c>
    </row>
    <row r="42" spans="1:7" x14ac:dyDescent="0.25">
      <c r="A42">
        <v>0.66710999999999998</v>
      </c>
      <c r="B42">
        <v>79</v>
      </c>
      <c r="C42">
        <f t="shared" si="0"/>
        <v>1.3166666666666667</v>
      </c>
      <c r="D42">
        <v>909</v>
      </c>
      <c r="E42">
        <v>558</v>
      </c>
      <c r="F42">
        <f t="shared" si="1"/>
        <v>1066.6044252673996</v>
      </c>
      <c r="G42">
        <f t="shared" si="2"/>
        <v>116.89000933276782</v>
      </c>
    </row>
    <row r="43" spans="1:7" x14ac:dyDescent="0.25">
      <c r="A43">
        <v>0.68379000000000001</v>
      </c>
      <c r="B43">
        <v>80</v>
      </c>
      <c r="C43">
        <f t="shared" si="0"/>
        <v>1.3333333333333333</v>
      </c>
      <c r="D43">
        <v>923</v>
      </c>
      <c r="E43">
        <v>558</v>
      </c>
      <c r="F43">
        <f t="shared" si="1"/>
        <v>1078.5606148937575</v>
      </c>
      <c r="G43">
        <f t="shared" si="2"/>
        <v>118.09689253865858</v>
      </c>
    </row>
    <row r="44" spans="1:7" x14ac:dyDescent="0.25">
      <c r="A44">
        <v>0.70047000000000004</v>
      </c>
      <c r="B44">
        <v>81</v>
      </c>
      <c r="C44">
        <f t="shared" si="0"/>
        <v>1.35</v>
      </c>
      <c r="D44">
        <v>937</v>
      </c>
      <c r="E44">
        <v>557</v>
      </c>
      <c r="F44">
        <f t="shared" si="1"/>
        <v>1090.0541270964484</v>
      </c>
      <c r="G44">
        <f t="shared" si="2"/>
        <v>119.25707210151432</v>
      </c>
    </row>
    <row r="45" spans="1:7" x14ac:dyDescent="0.25">
      <c r="A45">
        <v>0.71714</v>
      </c>
      <c r="B45">
        <v>82</v>
      </c>
      <c r="C45">
        <f t="shared" si="0"/>
        <v>1.3666666666666667</v>
      </c>
      <c r="D45">
        <v>951</v>
      </c>
      <c r="E45">
        <v>556</v>
      </c>
      <c r="F45">
        <f t="shared" si="1"/>
        <v>1101.6065540836257</v>
      </c>
      <c r="G45">
        <f t="shared" si="2"/>
        <v>120.42319864799926</v>
      </c>
    </row>
    <row r="46" spans="1:7" x14ac:dyDescent="0.25">
      <c r="A46">
        <v>0.73382000000000003</v>
      </c>
      <c r="B46">
        <v>83</v>
      </c>
      <c r="C46">
        <f t="shared" si="0"/>
        <v>1.3833333333333333</v>
      </c>
      <c r="D46">
        <v>965</v>
      </c>
      <c r="E46">
        <v>555</v>
      </c>
      <c r="F46">
        <f t="shared" si="1"/>
        <v>1113.2160616879366</v>
      </c>
      <c r="G46">
        <f t="shared" si="2"/>
        <v>121.59508703336039</v>
      </c>
    </row>
    <row r="47" spans="1:7" x14ac:dyDescent="0.25">
      <c r="A47">
        <v>0.75049999999999994</v>
      </c>
      <c r="B47">
        <v>84</v>
      </c>
      <c r="C47">
        <f t="shared" si="0"/>
        <v>1.4</v>
      </c>
      <c r="D47">
        <v>977</v>
      </c>
      <c r="E47">
        <v>555</v>
      </c>
      <c r="F47">
        <f t="shared" si="1"/>
        <v>1123.6342821398785</v>
      </c>
      <c r="G47">
        <f t="shared" si="2"/>
        <v>122.6467243602724</v>
      </c>
    </row>
    <row r="48" spans="1:7" x14ac:dyDescent="0.25">
      <c r="A48">
        <v>0.76717999999999997</v>
      </c>
      <c r="B48">
        <v>85</v>
      </c>
      <c r="C48">
        <f t="shared" si="0"/>
        <v>1.4166666666666667</v>
      </c>
      <c r="D48">
        <v>990</v>
      </c>
      <c r="E48">
        <v>556</v>
      </c>
      <c r="F48">
        <f t="shared" si="1"/>
        <v>1135.4452871010562</v>
      </c>
      <c r="G48">
        <f t="shared" si="2"/>
        <v>123.83895231732265</v>
      </c>
    </row>
    <row r="49" spans="1:7" x14ac:dyDescent="0.25">
      <c r="A49">
        <v>0.78386</v>
      </c>
      <c r="B49">
        <v>86</v>
      </c>
      <c r="C49">
        <f t="shared" si="0"/>
        <v>1.4333333333333333</v>
      </c>
      <c r="D49">
        <v>1005</v>
      </c>
      <c r="E49">
        <v>555</v>
      </c>
      <c r="F49">
        <f t="shared" si="1"/>
        <v>1148.0635870891472</v>
      </c>
      <c r="G49">
        <f t="shared" si="2"/>
        <v>125.11267035111381</v>
      </c>
    </row>
    <row r="50" spans="1:7" x14ac:dyDescent="0.25">
      <c r="A50">
        <v>0.80052999999999996</v>
      </c>
      <c r="B50">
        <v>87</v>
      </c>
      <c r="C50">
        <f t="shared" si="0"/>
        <v>1.45</v>
      </c>
      <c r="D50">
        <v>1018</v>
      </c>
      <c r="E50">
        <v>554</v>
      </c>
      <c r="F50">
        <f t="shared" si="1"/>
        <v>1158.9823122032535</v>
      </c>
      <c r="G50">
        <f t="shared" si="2"/>
        <v>126.21482968295496</v>
      </c>
    </row>
    <row r="51" spans="1:7" x14ac:dyDescent="0.25">
      <c r="A51">
        <v>0.81720999999999999</v>
      </c>
      <c r="B51">
        <v>88</v>
      </c>
      <c r="C51">
        <f t="shared" si="0"/>
        <v>1.4666666666666666</v>
      </c>
      <c r="D51">
        <v>1033</v>
      </c>
      <c r="E51">
        <v>554</v>
      </c>
      <c r="F51">
        <f t="shared" si="1"/>
        <v>1172.17959374833</v>
      </c>
      <c r="G51">
        <f t="shared" si="2"/>
        <v>127.54699134632068</v>
      </c>
    </row>
    <row r="52" spans="1:7" x14ac:dyDescent="0.25">
      <c r="A52">
        <v>0.83389000000000002</v>
      </c>
      <c r="B52">
        <v>89</v>
      </c>
      <c r="C52">
        <f t="shared" si="0"/>
        <v>1.4833333333333334</v>
      </c>
      <c r="D52">
        <v>1046</v>
      </c>
      <c r="E52">
        <v>554</v>
      </c>
      <c r="F52">
        <f t="shared" si="1"/>
        <v>1183.6519758780451</v>
      </c>
      <c r="G52">
        <f t="shared" si="2"/>
        <v>128.70503799467684</v>
      </c>
    </row>
    <row r="53" spans="1:7" x14ac:dyDescent="0.25">
      <c r="A53">
        <v>0.85057000000000005</v>
      </c>
      <c r="B53">
        <v>90</v>
      </c>
      <c r="C53">
        <f t="shared" si="0"/>
        <v>1.5</v>
      </c>
      <c r="D53">
        <v>1058</v>
      </c>
      <c r="E53">
        <v>553</v>
      </c>
      <c r="F53">
        <f t="shared" si="1"/>
        <v>1193.8060981583233</v>
      </c>
      <c r="G53">
        <f t="shared" si="2"/>
        <v>129.73001669053266</v>
      </c>
    </row>
    <row r="54" spans="1:7" x14ac:dyDescent="0.25">
      <c r="A54">
        <v>0.86724000000000001</v>
      </c>
      <c r="B54">
        <v>91</v>
      </c>
      <c r="C54">
        <f t="shared" si="0"/>
        <v>1.5166666666666666</v>
      </c>
      <c r="D54">
        <v>1071</v>
      </c>
      <c r="E54">
        <v>553</v>
      </c>
      <c r="F54">
        <f t="shared" si="1"/>
        <v>1205.3422750405796</v>
      </c>
      <c r="G54">
        <f t="shared" si="2"/>
        <v>130.89450291687078</v>
      </c>
    </row>
    <row r="55" spans="1:7" x14ac:dyDescent="0.25">
      <c r="A55">
        <v>0.88392000000000004</v>
      </c>
      <c r="B55">
        <v>92</v>
      </c>
      <c r="C55">
        <f t="shared" si="0"/>
        <v>1.5333333333333332</v>
      </c>
      <c r="D55">
        <v>1085</v>
      </c>
      <c r="E55">
        <v>552</v>
      </c>
      <c r="F55">
        <f t="shared" si="1"/>
        <v>1217.3450620099463</v>
      </c>
      <c r="G55">
        <f t="shared" si="2"/>
        <v>132.10608975765476</v>
      </c>
    </row>
    <row r="56" spans="1:7" x14ac:dyDescent="0.25">
      <c r="A56">
        <v>0.90059999999999996</v>
      </c>
      <c r="B56">
        <v>93</v>
      </c>
      <c r="C56">
        <f t="shared" si="0"/>
        <v>1.55</v>
      </c>
      <c r="D56">
        <v>1098</v>
      </c>
      <c r="E56">
        <v>552</v>
      </c>
      <c r="F56">
        <f t="shared" si="1"/>
        <v>1228.9458897770885</v>
      </c>
      <c r="G56">
        <f t="shared" si="2"/>
        <v>133.27710198179429</v>
      </c>
    </row>
    <row r="57" spans="1:7" x14ac:dyDescent="0.25">
      <c r="A57">
        <v>0.91727999999999998</v>
      </c>
      <c r="B57">
        <v>94</v>
      </c>
      <c r="C57">
        <f t="shared" si="0"/>
        <v>1.5666666666666667</v>
      </c>
      <c r="D57">
        <v>1112</v>
      </c>
      <c r="E57">
        <v>552</v>
      </c>
      <c r="F57">
        <f t="shared" si="1"/>
        <v>1241.4700962971278</v>
      </c>
      <c r="G57">
        <f t="shared" si="2"/>
        <v>134.54132202082923</v>
      </c>
    </row>
    <row r="58" spans="1:7" x14ac:dyDescent="0.25">
      <c r="A58">
        <v>0.93396000000000001</v>
      </c>
      <c r="B58">
        <v>95</v>
      </c>
      <c r="C58">
        <f t="shared" si="0"/>
        <v>1.5833333333333333</v>
      </c>
      <c r="D58">
        <v>1127</v>
      </c>
      <c r="E58">
        <v>552</v>
      </c>
      <c r="F58">
        <f t="shared" si="1"/>
        <v>1254.9235036447442</v>
      </c>
      <c r="G58">
        <f t="shared" si="2"/>
        <v>135.89933756735846</v>
      </c>
    </row>
    <row r="59" spans="1:7" x14ac:dyDescent="0.25">
      <c r="A59">
        <v>0.95062999999999998</v>
      </c>
      <c r="B59">
        <v>96</v>
      </c>
      <c r="C59">
        <f t="shared" si="0"/>
        <v>1.6</v>
      </c>
      <c r="D59">
        <v>1143</v>
      </c>
      <c r="E59">
        <v>551</v>
      </c>
      <c r="F59">
        <f t="shared" si="1"/>
        <v>1268.8774566521386</v>
      </c>
      <c r="G59">
        <f t="shared" si="2"/>
        <v>137.30787925720313</v>
      </c>
    </row>
    <row r="60" spans="1:7" x14ac:dyDescent="0.25">
      <c r="A60">
        <v>0.96731</v>
      </c>
      <c r="B60">
        <v>97</v>
      </c>
      <c r="C60">
        <f t="shared" si="0"/>
        <v>1.6166666666666667</v>
      </c>
      <c r="D60">
        <v>1157</v>
      </c>
      <c r="E60">
        <v>550</v>
      </c>
      <c r="F60">
        <f t="shared" si="1"/>
        <v>1281.0733780701244</v>
      </c>
      <c r="G60">
        <f t="shared" si="2"/>
        <v>138.53896149993383</v>
      </c>
    </row>
    <row r="61" spans="1:7" x14ac:dyDescent="0.25">
      <c r="A61">
        <v>0.98399000000000003</v>
      </c>
      <c r="B61">
        <v>98</v>
      </c>
      <c r="C61">
        <f t="shared" si="0"/>
        <v>1.6333333333333333</v>
      </c>
      <c r="D61">
        <v>1171</v>
      </c>
      <c r="E61">
        <v>550</v>
      </c>
      <c r="F61">
        <f t="shared" si="1"/>
        <v>1293.7314249874275</v>
      </c>
      <c r="G61">
        <f t="shared" si="2"/>
        <v>139.81669167328209</v>
      </c>
    </row>
    <row r="62" spans="1:7" x14ac:dyDescent="0.25">
      <c r="A62">
        <v>1.0006699999999999</v>
      </c>
      <c r="B62">
        <v>99</v>
      </c>
      <c r="C62">
        <f t="shared" si="0"/>
        <v>1.65</v>
      </c>
      <c r="D62">
        <v>1184</v>
      </c>
      <c r="E62">
        <v>549</v>
      </c>
      <c r="F62">
        <f t="shared" si="1"/>
        <v>1305.0888858618021</v>
      </c>
      <c r="G62">
        <f t="shared" si="2"/>
        <v>140.9631379257425</v>
      </c>
    </row>
    <row r="63" spans="1:7" x14ac:dyDescent="0.25">
      <c r="A63">
        <v>1.0173399999999999</v>
      </c>
      <c r="B63">
        <v>100</v>
      </c>
      <c r="C63">
        <f t="shared" si="0"/>
        <v>1.6666666666666667</v>
      </c>
      <c r="D63">
        <v>1198</v>
      </c>
      <c r="E63">
        <v>548</v>
      </c>
      <c r="F63">
        <f t="shared" si="1"/>
        <v>1317.386807281749</v>
      </c>
      <c r="G63">
        <f t="shared" si="2"/>
        <v>142.20451626557565</v>
      </c>
    </row>
    <row r="64" spans="1:7" x14ac:dyDescent="0.25">
      <c r="A64">
        <v>1.0340199999999999</v>
      </c>
      <c r="B64">
        <v>101</v>
      </c>
      <c r="C64">
        <f t="shared" si="0"/>
        <v>1.6833333333333333</v>
      </c>
      <c r="D64">
        <v>1213</v>
      </c>
      <c r="E64">
        <v>548</v>
      </c>
      <c r="F64">
        <f t="shared" si="1"/>
        <v>1331.0420729638865</v>
      </c>
      <c r="G64">
        <f t="shared" si="2"/>
        <v>143.58290782164605</v>
      </c>
    </row>
    <row r="65" spans="1:7" x14ac:dyDescent="0.25">
      <c r="A65">
        <v>1.0507</v>
      </c>
      <c r="B65">
        <v>102</v>
      </c>
      <c r="C65">
        <f t="shared" si="0"/>
        <v>1.7</v>
      </c>
      <c r="D65">
        <v>1227</v>
      </c>
      <c r="E65">
        <v>547</v>
      </c>
      <c r="F65">
        <f t="shared" si="1"/>
        <v>1343.4053744123551</v>
      </c>
      <c r="G65">
        <f t="shared" si="2"/>
        <v>144.83088576058969</v>
      </c>
    </row>
    <row r="66" spans="1:7" x14ac:dyDescent="0.25">
      <c r="A66">
        <v>1.06738</v>
      </c>
      <c r="B66">
        <v>103</v>
      </c>
      <c r="C66">
        <f t="shared" si="0"/>
        <v>1.7166666666666666</v>
      </c>
      <c r="D66">
        <v>1241</v>
      </c>
      <c r="E66">
        <v>547</v>
      </c>
      <c r="F66">
        <f t="shared" si="1"/>
        <v>1356.2042619015765</v>
      </c>
      <c r="G66">
        <f t="shared" si="2"/>
        <v>146.12283268076683</v>
      </c>
    </row>
    <row r="67" spans="1:7" x14ac:dyDescent="0.25">
      <c r="A67">
        <v>1.08406</v>
      </c>
      <c r="B67">
        <v>104</v>
      </c>
      <c r="C67">
        <f t="shared" si="0"/>
        <v>1.7333333333333334</v>
      </c>
      <c r="D67">
        <v>1255</v>
      </c>
      <c r="E67">
        <v>546</v>
      </c>
      <c r="F67">
        <f t="shared" si="1"/>
        <v>1368.6274146019434</v>
      </c>
      <c r="G67">
        <f t="shared" si="2"/>
        <v>147.37685213235164</v>
      </c>
    </row>
    <row r="68" spans="1:7" x14ac:dyDescent="0.25">
      <c r="A68">
        <v>1.10073</v>
      </c>
      <c r="B68">
        <v>105</v>
      </c>
      <c r="C68">
        <f t="shared" ref="C68:C78" si="3">(B68*(1/60))/$M$1</f>
        <v>1.75</v>
      </c>
      <c r="D68">
        <v>1271</v>
      </c>
      <c r="E68">
        <v>546</v>
      </c>
      <c r="F68">
        <f t="shared" ref="F68:F78" si="4">SQRT(D68^2+E68^2)</f>
        <v>1383.3137749621378</v>
      </c>
      <c r="G68">
        <f t="shared" ref="G68:G78" si="5">(((F68-$F$3)*$B$2)+(((2.5)/(TAN(2*PI()/180)))+$H$1))/$J$2</f>
        <v>148.85932457786254</v>
      </c>
    </row>
    <row r="69" spans="1:7" x14ac:dyDescent="0.25">
      <c r="A69">
        <v>1.11741</v>
      </c>
      <c r="B69">
        <v>106</v>
      </c>
      <c r="C69">
        <f t="shared" si="3"/>
        <v>1.7666666666666666</v>
      </c>
      <c r="D69">
        <v>1287</v>
      </c>
      <c r="E69">
        <v>546</v>
      </c>
      <c r="F69">
        <f t="shared" si="4"/>
        <v>1398.0289696569239</v>
      </c>
      <c r="G69">
        <f t="shared" si="5"/>
        <v>150.3447076224237</v>
      </c>
    </row>
    <row r="70" spans="1:7" x14ac:dyDescent="0.25">
      <c r="A70">
        <v>1.13409</v>
      </c>
      <c r="B70">
        <v>107</v>
      </c>
      <c r="C70">
        <f t="shared" si="3"/>
        <v>1.7833333333333332</v>
      </c>
      <c r="D70">
        <v>1302</v>
      </c>
      <c r="E70">
        <v>545</v>
      </c>
      <c r="F70">
        <f t="shared" si="4"/>
        <v>1411.463424960066</v>
      </c>
      <c r="G70">
        <f t="shared" si="5"/>
        <v>151.70081010928192</v>
      </c>
    </row>
    <row r="71" spans="1:7" x14ac:dyDescent="0.25">
      <c r="A71">
        <v>1.1507700000000001</v>
      </c>
      <c r="B71">
        <v>108</v>
      </c>
      <c r="C71">
        <f t="shared" si="3"/>
        <v>1.8</v>
      </c>
      <c r="D71">
        <v>1319</v>
      </c>
      <c r="E71">
        <v>546</v>
      </c>
      <c r="F71">
        <f t="shared" si="4"/>
        <v>1427.5422935941338</v>
      </c>
      <c r="G71">
        <f t="shared" si="5"/>
        <v>153.32384530114609</v>
      </c>
    </row>
    <row r="72" spans="1:7" x14ac:dyDescent="0.25">
      <c r="A72">
        <v>1.16744</v>
      </c>
      <c r="B72">
        <v>109</v>
      </c>
      <c r="C72">
        <f t="shared" si="3"/>
        <v>1.8166666666666667</v>
      </c>
      <c r="D72">
        <v>1335</v>
      </c>
      <c r="E72">
        <v>544</v>
      </c>
      <c r="F72">
        <f t="shared" si="4"/>
        <v>1441.5828106633348</v>
      </c>
      <c r="G72">
        <f t="shared" si="5"/>
        <v>154.7411249514692</v>
      </c>
    </row>
    <row r="73" spans="1:7" x14ac:dyDescent="0.25">
      <c r="A73">
        <v>1.1841200000000001</v>
      </c>
      <c r="B73">
        <v>110</v>
      </c>
      <c r="C73">
        <f t="shared" si="3"/>
        <v>1.8333333333333333</v>
      </c>
      <c r="D73">
        <v>1353</v>
      </c>
      <c r="E73">
        <v>544</v>
      </c>
      <c r="F73">
        <f t="shared" si="4"/>
        <v>1458.267808051731</v>
      </c>
      <c r="G73">
        <f t="shared" si="5"/>
        <v>156.42534406873665</v>
      </c>
    </row>
    <row r="74" spans="1:7" x14ac:dyDescent="0.25">
      <c r="A74">
        <v>1.2008000000000001</v>
      </c>
      <c r="B74">
        <v>111</v>
      </c>
      <c r="C74">
        <f t="shared" si="3"/>
        <v>1.8499999999999999</v>
      </c>
      <c r="D74">
        <v>1371</v>
      </c>
      <c r="E74">
        <v>544</v>
      </c>
      <c r="F74">
        <f t="shared" si="4"/>
        <v>1474.983728723812</v>
      </c>
      <c r="G74">
        <f t="shared" si="5"/>
        <v>158.11268464801805</v>
      </c>
    </row>
    <row r="75" spans="1:7" x14ac:dyDescent="0.25">
      <c r="A75">
        <v>1.2174799999999999</v>
      </c>
      <c r="B75">
        <v>112</v>
      </c>
      <c r="C75">
        <f t="shared" si="3"/>
        <v>1.8666666666666667</v>
      </c>
      <c r="D75">
        <v>1396</v>
      </c>
      <c r="E75">
        <v>544</v>
      </c>
      <c r="F75">
        <f t="shared" si="4"/>
        <v>1498.2496454196144</v>
      </c>
      <c r="G75">
        <f t="shared" si="5"/>
        <v>160.46119575459301</v>
      </c>
    </row>
    <row r="76" spans="1:7" x14ac:dyDescent="0.25">
      <c r="A76">
        <v>1.2341599999999999</v>
      </c>
      <c r="B76">
        <v>113</v>
      </c>
      <c r="C76">
        <f t="shared" si="3"/>
        <v>1.8833333333333333</v>
      </c>
      <c r="D76">
        <v>1423</v>
      </c>
      <c r="E76">
        <v>544</v>
      </c>
      <c r="F76">
        <f t="shared" si="4"/>
        <v>1523.4385448714365</v>
      </c>
      <c r="G76">
        <f t="shared" si="5"/>
        <v>163.00381682981057</v>
      </c>
    </row>
    <row r="77" spans="1:7" x14ac:dyDescent="0.25">
      <c r="A77">
        <v>1.2508300000000001</v>
      </c>
      <c r="B77">
        <v>114</v>
      </c>
      <c r="C77">
        <f t="shared" si="3"/>
        <v>1.9</v>
      </c>
      <c r="D77">
        <v>1451</v>
      </c>
      <c r="E77">
        <v>542</v>
      </c>
      <c r="F77">
        <f t="shared" si="4"/>
        <v>1548.9238199472561</v>
      </c>
      <c r="G77">
        <f t="shared" si="5"/>
        <v>165.57635469076141</v>
      </c>
    </row>
    <row r="78" spans="1:7" x14ac:dyDescent="0.25">
      <c r="A78">
        <v>1.2675099999999999</v>
      </c>
      <c r="B78">
        <v>115</v>
      </c>
      <c r="C78">
        <f t="shared" si="3"/>
        <v>1.9166666666666667</v>
      </c>
      <c r="D78">
        <v>1475</v>
      </c>
      <c r="E78">
        <v>541</v>
      </c>
      <c r="F78">
        <f t="shared" si="4"/>
        <v>1571.0843389200975</v>
      </c>
      <c r="G78">
        <f t="shared" si="5"/>
        <v>167.81328460053678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H30" sqref="H30"/>
    </sheetView>
  </sheetViews>
  <sheetFormatPr defaultRowHeight="15.75" x14ac:dyDescent="0.25"/>
  <cols>
    <col min="1" max="1" width="10.875" style="90" bestFit="1" customWidth="1"/>
    <col min="2" max="2" width="10.875" style="90" customWidth="1"/>
    <col min="3" max="3" width="9.25" style="90" bestFit="1" customWidth="1"/>
    <col min="4" max="4" width="9.125" style="90" bestFit="1" customWidth="1"/>
    <col min="5" max="5" width="6.875" style="90" hidden="1" customWidth="1"/>
    <col min="6" max="6" width="6.375" style="90" hidden="1" customWidth="1"/>
    <col min="7" max="7" width="13.375" style="90" bestFit="1" customWidth="1"/>
    <col min="8" max="8" width="16.625" style="90" bestFit="1" customWidth="1"/>
    <col min="9" max="9" width="12" style="90" bestFit="1" customWidth="1"/>
    <col min="10" max="10" width="13.25" style="90" bestFit="1" customWidth="1"/>
    <col min="11" max="16384" width="9" style="90"/>
  </cols>
  <sheetData>
    <row r="1" spans="1:10" x14ac:dyDescent="0.25">
      <c r="A1" s="90" t="s">
        <v>14</v>
      </c>
      <c r="B1" s="91">
        <v>100</v>
      </c>
      <c r="C1" s="4">
        <v>1051.3</v>
      </c>
    </row>
    <row r="2" spans="1:10" x14ac:dyDescent="0.25">
      <c r="A2" s="15" t="s">
        <v>124</v>
      </c>
      <c r="B2" s="15" t="s">
        <v>53</v>
      </c>
      <c r="C2" s="95" t="s">
        <v>129</v>
      </c>
      <c r="D2" s="95" t="s">
        <v>130</v>
      </c>
      <c r="E2" s="15" t="s">
        <v>125</v>
      </c>
      <c r="F2" s="15" t="s">
        <v>126</v>
      </c>
      <c r="G2" s="96" t="s">
        <v>131</v>
      </c>
      <c r="H2" s="96" t="s">
        <v>132</v>
      </c>
      <c r="I2" s="95" t="s">
        <v>127</v>
      </c>
      <c r="J2" s="96" t="s">
        <v>128</v>
      </c>
    </row>
    <row r="3" spans="1:10" x14ac:dyDescent="0.25">
      <c r="A3" s="90">
        <v>16</v>
      </c>
      <c r="B3" s="94">
        <f>A3*(1/60)</f>
        <v>0.26666666666666666</v>
      </c>
      <c r="C3" s="90">
        <v>577</v>
      </c>
      <c r="D3" s="90">
        <v>581</v>
      </c>
      <c r="E3" s="90">
        <v>569</v>
      </c>
      <c r="F3" s="90">
        <v>587</v>
      </c>
      <c r="G3" s="90">
        <v>569</v>
      </c>
      <c r="H3" s="90">
        <v>587</v>
      </c>
      <c r="I3" s="90">
        <f>SQRT(C3^2+D3^2)*($B$1/$C$1)</f>
        <v>77.887809152515104</v>
      </c>
      <c r="J3" s="90">
        <f>SQRT(G3^2+H3^2)*($B$1/$C$1)</f>
        <v>77.762249202400014</v>
      </c>
    </row>
    <row r="4" spans="1:10" x14ac:dyDescent="0.25">
      <c r="A4" s="90">
        <v>18</v>
      </c>
      <c r="B4" s="94">
        <f t="shared" ref="B4:B24" si="0">A4*(1/60)</f>
        <v>0.3</v>
      </c>
      <c r="C4" s="90">
        <v>586</v>
      </c>
      <c r="D4" s="90">
        <v>580</v>
      </c>
      <c r="E4" s="90">
        <v>587</v>
      </c>
      <c r="F4" s="90">
        <v>584.5</v>
      </c>
      <c r="G4" s="90">
        <f>E4</f>
        <v>587</v>
      </c>
      <c r="H4" s="90">
        <f>F4</f>
        <v>584.5</v>
      </c>
      <c r="I4" s="90">
        <f t="shared" ref="I4:I24" si="1">SQRT(C4^2+D4^2)*($B$1/$C$1)</f>
        <v>78.426464632015993</v>
      </c>
      <c r="J4" s="90">
        <f t="shared" ref="J4:J24" si="2">SQRT(G4^2+H4^2)*($B$1/$C$1)</f>
        <v>78.795536990351664</v>
      </c>
    </row>
    <row r="5" spans="1:10" x14ac:dyDescent="0.25">
      <c r="A5" s="90">
        <v>21</v>
      </c>
      <c r="B5" s="94">
        <f t="shared" si="0"/>
        <v>0.35</v>
      </c>
      <c r="C5" s="90">
        <v>615</v>
      </c>
      <c r="D5" s="90">
        <v>579</v>
      </c>
      <c r="E5" s="90">
        <v>596.5</v>
      </c>
      <c r="F5" s="90">
        <v>585.5</v>
      </c>
      <c r="G5" s="90">
        <f t="shared" ref="G5" si="3">E7</f>
        <v>614</v>
      </c>
      <c r="H5" s="90">
        <f t="shared" ref="H5" si="4">F7</f>
        <v>585</v>
      </c>
      <c r="I5" s="90">
        <f t="shared" si="1"/>
        <v>80.345207457932773</v>
      </c>
      <c r="J5" s="90">
        <f t="shared" si="2"/>
        <v>80.668599167054381</v>
      </c>
    </row>
    <row r="6" spans="1:10" x14ac:dyDescent="0.25">
      <c r="A6" s="90">
        <v>24</v>
      </c>
      <c r="B6" s="94">
        <f t="shared" si="0"/>
        <v>0.4</v>
      </c>
      <c r="C6" s="90">
        <v>642</v>
      </c>
      <c r="D6" s="90">
        <v>578</v>
      </c>
      <c r="E6" s="90">
        <v>605</v>
      </c>
      <c r="F6" s="90">
        <v>585</v>
      </c>
      <c r="G6" s="90">
        <f t="shared" ref="G6" si="5">E10</f>
        <v>643.5</v>
      </c>
      <c r="H6" s="90">
        <f t="shared" ref="H6" si="6">F10</f>
        <v>582.5</v>
      </c>
      <c r="I6" s="90">
        <f t="shared" si="1"/>
        <v>82.17031005037704</v>
      </c>
      <c r="J6" s="90">
        <f t="shared" si="2"/>
        <v>82.563046793076865</v>
      </c>
    </row>
    <row r="7" spans="1:10" x14ac:dyDescent="0.25">
      <c r="A7" s="90">
        <v>27</v>
      </c>
      <c r="B7" s="94">
        <f t="shared" si="0"/>
        <v>0.45</v>
      </c>
      <c r="C7" s="90">
        <v>677</v>
      </c>
      <c r="D7" s="90">
        <v>577</v>
      </c>
      <c r="E7" s="90">
        <v>614</v>
      </c>
      <c r="F7" s="90">
        <v>585</v>
      </c>
      <c r="G7" s="90">
        <f t="shared" ref="G7" si="7">E13</f>
        <v>678</v>
      </c>
      <c r="H7" s="90">
        <f t="shared" ref="H7" si="8">F13</f>
        <v>582</v>
      </c>
      <c r="I7" s="90">
        <f t="shared" si="1"/>
        <v>84.612084135538112</v>
      </c>
      <c r="J7" s="90">
        <f t="shared" si="2"/>
        <v>84.993512104170406</v>
      </c>
    </row>
    <row r="8" spans="1:10" x14ac:dyDescent="0.25">
      <c r="A8" s="90">
        <v>30</v>
      </c>
      <c r="B8" s="94">
        <f t="shared" si="0"/>
        <v>0.5</v>
      </c>
      <c r="C8" s="90">
        <v>714</v>
      </c>
      <c r="D8" s="90">
        <v>576</v>
      </c>
      <c r="E8" s="90">
        <v>625.5</v>
      </c>
      <c r="F8" s="90">
        <v>585</v>
      </c>
      <c r="G8" s="90">
        <f t="shared" ref="G8" si="9">E16</f>
        <v>713.5</v>
      </c>
      <c r="H8" s="90">
        <f t="shared" ref="H8" si="10">F16</f>
        <v>581</v>
      </c>
      <c r="I8" s="90">
        <f t="shared" si="1"/>
        <v>87.260756629148418</v>
      </c>
      <c r="J8" s="90">
        <f t="shared" si="2"/>
        <v>87.523275144096104</v>
      </c>
    </row>
    <row r="9" spans="1:10" x14ac:dyDescent="0.25">
      <c r="A9" s="90">
        <v>33</v>
      </c>
      <c r="B9" s="94">
        <f t="shared" si="0"/>
        <v>0.55000000000000004</v>
      </c>
      <c r="C9" s="90">
        <v>746</v>
      </c>
      <c r="D9" s="90">
        <v>576</v>
      </c>
      <c r="E9" s="90">
        <v>635.5</v>
      </c>
      <c r="F9" s="90">
        <v>584.5</v>
      </c>
      <c r="G9" s="90">
        <f t="shared" ref="G9" si="11">E19</f>
        <v>745.5</v>
      </c>
      <c r="H9" s="90">
        <f t="shared" ref="H9" si="12">F19</f>
        <v>580.5</v>
      </c>
      <c r="I9" s="90">
        <f t="shared" si="1"/>
        <v>89.650189316844333</v>
      </c>
      <c r="J9" s="90">
        <f t="shared" si="2"/>
        <v>89.874893060224906</v>
      </c>
    </row>
    <row r="10" spans="1:10" x14ac:dyDescent="0.25">
      <c r="A10" s="90">
        <v>36</v>
      </c>
      <c r="B10" s="94">
        <f t="shared" si="0"/>
        <v>0.6</v>
      </c>
      <c r="C10" s="90">
        <v>782</v>
      </c>
      <c r="D10" s="90">
        <v>574</v>
      </c>
      <c r="E10" s="90">
        <v>643.5</v>
      </c>
      <c r="F10" s="90">
        <v>582.5</v>
      </c>
      <c r="G10" s="90">
        <f t="shared" ref="G10" si="13">E22</f>
        <v>782.5</v>
      </c>
      <c r="H10" s="90">
        <f t="shared" ref="H10" si="14">F22</f>
        <v>577.5</v>
      </c>
      <c r="I10" s="90">
        <f t="shared" si="1"/>
        <v>92.271620376887867</v>
      </c>
      <c r="J10" s="90">
        <f t="shared" si="2"/>
        <v>92.507269083846523</v>
      </c>
    </row>
    <row r="11" spans="1:10" x14ac:dyDescent="0.25">
      <c r="A11" s="90">
        <v>39</v>
      </c>
      <c r="B11" s="94">
        <f t="shared" si="0"/>
        <v>0.65</v>
      </c>
      <c r="C11" s="90">
        <v>825</v>
      </c>
      <c r="D11" s="90">
        <v>571</v>
      </c>
      <c r="E11" s="90">
        <v>655</v>
      </c>
      <c r="F11" s="90">
        <v>582.5</v>
      </c>
      <c r="G11" s="90">
        <f t="shared" ref="G11" si="15">E25</f>
        <v>826</v>
      </c>
      <c r="H11" s="90">
        <f t="shared" ref="H11" si="16">F25</f>
        <v>578</v>
      </c>
      <c r="I11" s="90">
        <f t="shared" si="1"/>
        <v>95.436836677607914</v>
      </c>
      <c r="J11" s="90">
        <f t="shared" si="2"/>
        <v>95.895254894424099</v>
      </c>
    </row>
    <row r="12" spans="1:10" x14ac:dyDescent="0.25">
      <c r="A12" s="90">
        <v>42</v>
      </c>
      <c r="B12" s="94">
        <f t="shared" si="0"/>
        <v>0.7</v>
      </c>
      <c r="C12" s="90">
        <v>864</v>
      </c>
      <c r="D12" s="90">
        <v>570</v>
      </c>
      <c r="E12" s="90">
        <v>667.5</v>
      </c>
      <c r="F12" s="90">
        <v>581.5</v>
      </c>
      <c r="G12" s="90">
        <f t="shared" ref="G12" si="17">E28</f>
        <v>866</v>
      </c>
      <c r="H12" s="90">
        <f t="shared" ref="H12" si="18">F28</f>
        <v>576.5</v>
      </c>
      <c r="I12" s="90">
        <f t="shared" si="1"/>
        <v>98.457396119014732</v>
      </c>
      <c r="J12" s="90">
        <f t="shared" si="2"/>
        <v>98.957523930738745</v>
      </c>
    </row>
    <row r="13" spans="1:10" x14ac:dyDescent="0.25">
      <c r="A13" s="90">
        <v>45</v>
      </c>
      <c r="B13" s="94">
        <f t="shared" si="0"/>
        <v>0.75</v>
      </c>
      <c r="C13" s="90">
        <v>904</v>
      </c>
      <c r="D13" s="90">
        <v>586</v>
      </c>
      <c r="E13" s="90">
        <v>678</v>
      </c>
      <c r="F13" s="90">
        <v>582</v>
      </c>
      <c r="G13" s="90">
        <f t="shared" ref="G13" si="19">E31</f>
        <v>904.5</v>
      </c>
      <c r="H13" s="90">
        <f t="shared" ref="H13" si="20">F31</f>
        <v>570.5</v>
      </c>
      <c r="I13" s="90">
        <f t="shared" si="1"/>
        <v>102.4747491515794</v>
      </c>
      <c r="J13" s="90">
        <f t="shared" si="2"/>
        <v>101.72052782645858</v>
      </c>
    </row>
    <row r="14" spans="1:10" x14ac:dyDescent="0.25">
      <c r="A14" s="90">
        <v>48</v>
      </c>
      <c r="B14" s="94">
        <f t="shared" si="0"/>
        <v>0.8</v>
      </c>
      <c r="C14" s="90">
        <v>946</v>
      </c>
      <c r="D14" s="90">
        <v>565</v>
      </c>
      <c r="E14" s="90">
        <v>690</v>
      </c>
      <c r="F14" s="90">
        <v>581</v>
      </c>
      <c r="G14" s="90">
        <f t="shared" ref="G14" si="21">E34</f>
        <v>947</v>
      </c>
      <c r="H14" s="90">
        <f t="shared" ref="H14" si="22">F34</f>
        <v>568.5</v>
      </c>
      <c r="I14" s="90">
        <f t="shared" si="1"/>
        <v>104.81124940977789</v>
      </c>
      <c r="J14" s="90">
        <f t="shared" si="2"/>
        <v>105.06388923875144</v>
      </c>
    </row>
    <row r="15" spans="1:10" x14ac:dyDescent="0.25">
      <c r="A15" s="90">
        <v>51</v>
      </c>
      <c r="B15" s="94">
        <f t="shared" si="0"/>
        <v>0.85</v>
      </c>
      <c r="C15" s="90">
        <v>993</v>
      </c>
      <c r="D15" s="90">
        <v>564</v>
      </c>
      <c r="E15" s="90">
        <v>701</v>
      </c>
      <c r="F15" s="90">
        <v>581</v>
      </c>
      <c r="G15" s="90">
        <f t="shared" ref="G15" si="23">E37</f>
        <v>993</v>
      </c>
      <c r="H15" s="90">
        <f t="shared" ref="H15" si="24">F37</f>
        <v>570.5</v>
      </c>
      <c r="I15" s="90">
        <f t="shared" si="1"/>
        <v>108.6266223942402</v>
      </c>
      <c r="J15" s="90">
        <f t="shared" si="2"/>
        <v>108.93330251654831</v>
      </c>
    </row>
    <row r="16" spans="1:10" x14ac:dyDescent="0.25">
      <c r="A16" s="90">
        <v>54</v>
      </c>
      <c r="B16" s="94">
        <f t="shared" si="0"/>
        <v>0.9</v>
      </c>
      <c r="C16" s="90">
        <v>1033</v>
      </c>
      <c r="D16" s="90">
        <v>563</v>
      </c>
      <c r="E16" s="90">
        <v>713.5</v>
      </c>
      <c r="F16" s="90">
        <v>581</v>
      </c>
      <c r="G16" s="90">
        <f t="shared" ref="G16" si="25">E40</f>
        <v>1033.5</v>
      </c>
      <c r="H16" s="90">
        <f t="shared" ref="H16" si="26">F40</f>
        <v>567</v>
      </c>
      <c r="I16" s="90">
        <f t="shared" si="1"/>
        <v>111.90525483396704</v>
      </c>
      <c r="J16" s="90">
        <f t="shared" si="2"/>
        <v>112.129528583945</v>
      </c>
    </row>
    <row r="17" spans="1:10" x14ac:dyDescent="0.25">
      <c r="A17" s="90">
        <v>57</v>
      </c>
      <c r="B17" s="94">
        <f t="shared" si="0"/>
        <v>0.95</v>
      </c>
      <c r="C17" s="90">
        <v>1077</v>
      </c>
      <c r="D17" s="90">
        <v>560</v>
      </c>
      <c r="E17" s="90">
        <v>724.5</v>
      </c>
      <c r="F17" s="90">
        <v>582</v>
      </c>
      <c r="G17" s="90">
        <f t="shared" ref="G17" si="27">E43</f>
        <v>1076</v>
      </c>
      <c r="H17" s="90">
        <f t="shared" ref="H17" si="28">F43</f>
        <v>566.5</v>
      </c>
      <c r="I17" s="90">
        <f t="shared" si="1"/>
        <v>115.46561666203152</v>
      </c>
      <c r="J17" s="90">
        <f t="shared" si="2"/>
        <v>115.66797036134301</v>
      </c>
    </row>
    <row r="18" spans="1:10" x14ac:dyDescent="0.25">
      <c r="A18" s="90">
        <v>60</v>
      </c>
      <c r="B18" s="94">
        <f t="shared" si="0"/>
        <v>1</v>
      </c>
      <c r="C18" s="90">
        <v>1123</v>
      </c>
      <c r="D18" s="90">
        <v>559</v>
      </c>
      <c r="E18" s="90">
        <v>734.5</v>
      </c>
      <c r="F18" s="90">
        <v>579.5</v>
      </c>
      <c r="G18" s="90">
        <f t="shared" ref="G18" si="29">E46</f>
        <v>1122.5</v>
      </c>
      <c r="H18" s="90">
        <f t="shared" ref="H18" si="30">F46</f>
        <v>563</v>
      </c>
      <c r="I18" s="90">
        <f t="shared" si="1"/>
        <v>119.32237499346144</v>
      </c>
      <c r="J18" s="90">
        <f t="shared" si="2"/>
        <v>119.44989552517087</v>
      </c>
    </row>
    <row r="19" spans="1:10" x14ac:dyDescent="0.25">
      <c r="A19" s="90">
        <v>63</v>
      </c>
      <c r="B19" s="94">
        <f t="shared" si="0"/>
        <v>1.05</v>
      </c>
      <c r="C19" s="90">
        <v>1165</v>
      </c>
      <c r="D19" s="90">
        <v>556</v>
      </c>
      <c r="E19" s="90">
        <v>745.5</v>
      </c>
      <c r="F19" s="90">
        <v>580.5</v>
      </c>
      <c r="G19" s="90">
        <f t="shared" ref="G19" si="31">E49</f>
        <v>1165.5</v>
      </c>
      <c r="H19" s="90">
        <f t="shared" ref="H19" si="32">F49</f>
        <v>559.5</v>
      </c>
      <c r="I19" s="90">
        <f t="shared" si="1"/>
        <v>122.78855313577891</v>
      </c>
      <c r="J19" s="90">
        <f t="shared" si="2"/>
        <v>122.97518852130924</v>
      </c>
    </row>
    <row r="20" spans="1:10" x14ac:dyDescent="0.25">
      <c r="A20" s="90">
        <v>66</v>
      </c>
      <c r="B20" s="94">
        <f t="shared" si="0"/>
        <v>1.1000000000000001</v>
      </c>
      <c r="C20" s="90">
        <v>1211</v>
      </c>
      <c r="D20" s="90">
        <v>554</v>
      </c>
      <c r="E20" s="90">
        <v>759</v>
      </c>
      <c r="F20" s="90">
        <v>578.5</v>
      </c>
      <c r="G20" s="90">
        <f t="shared" ref="G20" si="33">E52</f>
        <v>1209.5</v>
      </c>
      <c r="H20" s="90">
        <f t="shared" ref="H20" si="34">F52</f>
        <v>561</v>
      </c>
      <c r="I20" s="90">
        <f t="shared" si="1"/>
        <v>126.67217224503875</v>
      </c>
      <c r="J20" s="90">
        <f t="shared" si="2"/>
        <v>126.82116274652287</v>
      </c>
    </row>
    <row r="21" spans="1:10" x14ac:dyDescent="0.25">
      <c r="A21" s="90">
        <v>69</v>
      </c>
      <c r="B21" s="94">
        <f t="shared" si="0"/>
        <v>1.1499999999999999</v>
      </c>
      <c r="C21" s="90">
        <v>1256</v>
      </c>
      <c r="D21" s="90">
        <v>551</v>
      </c>
      <c r="E21" s="90">
        <v>770.5</v>
      </c>
      <c r="F21" s="90">
        <v>577.5</v>
      </c>
      <c r="G21" s="90">
        <f t="shared" ref="G21" si="35">E55</f>
        <v>1256</v>
      </c>
      <c r="H21" s="90">
        <f t="shared" ref="H21" si="36">F55</f>
        <v>561</v>
      </c>
      <c r="I21" s="90">
        <f t="shared" si="1"/>
        <v>130.46185471778594</v>
      </c>
      <c r="J21" s="90">
        <f t="shared" si="2"/>
        <v>130.84688733303793</v>
      </c>
    </row>
    <row r="22" spans="1:10" x14ac:dyDescent="0.25">
      <c r="A22" s="90">
        <v>72</v>
      </c>
      <c r="B22" s="94">
        <f t="shared" si="0"/>
        <v>1.2</v>
      </c>
      <c r="C22" s="90">
        <v>1299</v>
      </c>
      <c r="D22" s="90">
        <v>550</v>
      </c>
      <c r="E22" s="90">
        <v>782.5</v>
      </c>
      <c r="F22" s="90">
        <v>577.5</v>
      </c>
      <c r="G22" s="90">
        <f t="shared" ref="G22" si="37">E58</f>
        <v>1299</v>
      </c>
      <c r="H22" s="90">
        <f t="shared" ref="H22" si="38">F58</f>
        <v>560.5</v>
      </c>
      <c r="I22" s="90">
        <f t="shared" si="1"/>
        <v>134.18039645301184</v>
      </c>
      <c r="J22" s="90">
        <f t="shared" si="2"/>
        <v>134.57295157641173</v>
      </c>
    </row>
    <row r="23" spans="1:10" x14ac:dyDescent="0.25">
      <c r="A23" s="90">
        <v>75</v>
      </c>
      <c r="B23" s="94">
        <f t="shared" si="0"/>
        <v>1.25</v>
      </c>
      <c r="C23" s="90">
        <v>1343</v>
      </c>
      <c r="D23" s="90">
        <v>548</v>
      </c>
      <c r="E23" s="90">
        <v>796.5</v>
      </c>
      <c r="F23" s="90">
        <v>578</v>
      </c>
      <c r="G23" s="90">
        <f t="shared" ref="G23" si="39">E61</f>
        <v>1344</v>
      </c>
      <c r="H23" s="90">
        <f t="shared" ref="H23" si="40">F61</f>
        <v>555</v>
      </c>
      <c r="I23" s="90">
        <f t="shared" si="1"/>
        <v>137.9721247929871</v>
      </c>
      <c r="J23" s="90">
        <f t="shared" si="2"/>
        <v>138.31296945716031</v>
      </c>
    </row>
    <row r="24" spans="1:10" x14ac:dyDescent="0.25">
      <c r="A24" s="90">
        <v>78</v>
      </c>
      <c r="B24" s="94">
        <f t="shared" si="0"/>
        <v>1.3</v>
      </c>
      <c r="C24" s="90">
        <v>1391</v>
      </c>
      <c r="D24" s="90">
        <v>564</v>
      </c>
      <c r="E24" s="90">
        <v>811</v>
      </c>
      <c r="F24" s="90">
        <v>577</v>
      </c>
      <c r="G24" s="90">
        <f t="shared" ref="G24" si="41">E64</f>
        <v>1390.5</v>
      </c>
      <c r="H24" s="90">
        <f t="shared" ref="H24" si="42">F64</f>
        <v>554.5</v>
      </c>
      <c r="I24" s="90">
        <f t="shared" si="1"/>
        <v>142.77485069042987</v>
      </c>
      <c r="J24" s="90">
        <f t="shared" si="2"/>
        <v>142.39358897056573</v>
      </c>
    </row>
    <row r="25" spans="1:10" x14ac:dyDescent="0.25">
      <c r="E25" s="90">
        <v>826</v>
      </c>
      <c r="F25" s="90">
        <v>578</v>
      </c>
    </row>
    <row r="26" spans="1:10" x14ac:dyDescent="0.25">
      <c r="E26" s="90">
        <v>839.5</v>
      </c>
      <c r="F26" s="90">
        <v>576.5</v>
      </c>
    </row>
    <row r="27" spans="1:10" x14ac:dyDescent="0.25">
      <c r="E27" s="90">
        <v>851.5</v>
      </c>
      <c r="F27" s="90">
        <v>577</v>
      </c>
    </row>
    <row r="28" spans="1:10" x14ac:dyDescent="0.25">
      <c r="E28" s="90">
        <v>866</v>
      </c>
      <c r="F28" s="90">
        <v>576.5</v>
      </c>
    </row>
    <row r="29" spans="1:10" x14ac:dyDescent="0.25">
      <c r="E29" s="90">
        <v>880</v>
      </c>
      <c r="F29" s="90">
        <v>576.5</v>
      </c>
    </row>
    <row r="30" spans="1:10" x14ac:dyDescent="0.25">
      <c r="E30" s="90">
        <v>891</v>
      </c>
      <c r="F30" s="90">
        <v>576</v>
      </c>
    </row>
    <row r="31" spans="1:10" x14ac:dyDescent="0.25">
      <c r="E31" s="90">
        <v>904.5</v>
      </c>
      <c r="F31" s="90">
        <v>570.5</v>
      </c>
    </row>
    <row r="32" spans="1:10" x14ac:dyDescent="0.25">
      <c r="E32" s="90">
        <v>918</v>
      </c>
      <c r="F32" s="90">
        <v>569.5</v>
      </c>
    </row>
    <row r="33" spans="5:6" x14ac:dyDescent="0.25">
      <c r="E33" s="90">
        <v>932.5</v>
      </c>
      <c r="F33" s="90">
        <v>569.5</v>
      </c>
    </row>
    <row r="34" spans="5:6" x14ac:dyDescent="0.25">
      <c r="E34" s="90">
        <v>947</v>
      </c>
      <c r="F34" s="90">
        <v>568.5</v>
      </c>
    </row>
    <row r="35" spans="5:6" x14ac:dyDescent="0.25">
      <c r="E35" s="90">
        <v>963</v>
      </c>
      <c r="F35" s="90">
        <v>569.5</v>
      </c>
    </row>
    <row r="36" spans="5:6" x14ac:dyDescent="0.25">
      <c r="E36" s="90">
        <v>978.5</v>
      </c>
      <c r="F36" s="90">
        <v>570</v>
      </c>
    </row>
    <row r="37" spans="5:6" x14ac:dyDescent="0.25">
      <c r="E37" s="90">
        <v>993</v>
      </c>
      <c r="F37" s="90">
        <v>570.5</v>
      </c>
    </row>
    <row r="38" spans="5:6" x14ac:dyDescent="0.25">
      <c r="E38" s="90">
        <v>1006</v>
      </c>
      <c r="F38" s="90">
        <v>570</v>
      </c>
    </row>
    <row r="39" spans="5:6" x14ac:dyDescent="0.25">
      <c r="E39" s="90">
        <v>1019</v>
      </c>
      <c r="F39" s="90">
        <v>568.5</v>
      </c>
    </row>
    <row r="40" spans="5:6" x14ac:dyDescent="0.25">
      <c r="E40" s="90">
        <v>1033.5</v>
      </c>
      <c r="F40" s="90">
        <v>567</v>
      </c>
    </row>
    <row r="41" spans="5:6" x14ac:dyDescent="0.25">
      <c r="E41" s="90">
        <v>1047.5</v>
      </c>
      <c r="F41" s="90">
        <v>566.5</v>
      </c>
    </row>
    <row r="42" spans="5:6" x14ac:dyDescent="0.25">
      <c r="E42" s="90">
        <v>1062.5</v>
      </c>
      <c r="F42" s="90">
        <v>567</v>
      </c>
    </row>
    <row r="43" spans="5:6" x14ac:dyDescent="0.25">
      <c r="E43" s="90">
        <v>1076</v>
      </c>
      <c r="F43" s="90">
        <v>566.5</v>
      </c>
    </row>
    <row r="44" spans="5:6" x14ac:dyDescent="0.25">
      <c r="E44" s="90">
        <v>1092</v>
      </c>
      <c r="F44" s="90">
        <v>566</v>
      </c>
    </row>
    <row r="45" spans="5:6" x14ac:dyDescent="0.25">
      <c r="E45" s="90">
        <v>1107</v>
      </c>
      <c r="F45" s="90">
        <v>565.5</v>
      </c>
    </row>
    <row r="46" spans="5:6" x14ac:dyDescent="0.25">
      <c r="E46" s="90">
        <v>1122.5</v>
      </c>
      <c r="F46" s="90">
        <v>563</v>
      </c>
    </row>
    <row r="47" spans="5:6" x14ac:dyDescent="0.25">
      <c r="E47" s="90">
        <v>1139</v>
      </c>
      <c r="F47" s="90">
        <v>561.5</v>
      </c>
    </row>
    <row r="48" spans="5:6" x14ac:dyDescent="0.25">
      <c r="E48" s="90">
        <v>1150.5</v>
      </c>
      <c r="F48" s="90">
        <v>559.5</v>
      </c>
    </row>
    <row r="49" spans="5:6" x14ac:dyDescent="0.25">
      <c r="E49" s="90">
        <v>1165.5</v>
      </c>
      <c r="F49" s="90">
        <v>559.5</v>
      </c>
    </row>
    <row r="50" spans="5:6" x14ac:dyDescent="0.25">
      <c r="E50" s="90">
        <v>1178.5</v>
      </c>
      <c r="F50" s="90">
        <v>559.5</v>
      </c>
    </row>
    <row r="51" spans="5:6" x14ac:dyDescent="0.25">
      <c r="E51" s="90">
        <v>1193.5</v>
      </c>
      <c r="F51" s="90">
        <v>559</v>
      </c>
    </row>
    <row r="52" spans="5:6" x14ac:dyDescent="0.25">
      <c r="E52" s="90">
        <v>1209.5</v>
      </c>
      <c r="F52" s="90">
        <v>561</v>
      </c>
    </row>
    <row r="53" spans="5:6" x14ac:dyDescent="0.25">
      <c r="E53" s="90">
        <v>1225.5</v>
      </c>
      <c r="F53" s="90">
        <v>562</v>
      </c>
    </row>
    <row r="54" spans="5:6" x14ac:dyDescent="0.25">
      <c r="E54" s="90">
        <v>1241.5</v>
      </c>
      <c r="F54" s="90">
        <v>562.5</v>
      </c>
    </row>
    <row r="55" spans="5:6" x14ac:dyDescent="0.25">
      <c r="E55" s="90">
        <v>1256</v>
      </c>
      <c r="F55" s="90">
        <v>561</v>
      </c>
    </row>
    <row r="56" spans="5:6" x14ac:dyDescent="0.25">
      <c r="E56" s="90">
        <v>1271.5</v>
      </c>
      <c r="F56" s="90">
        <v>561</v>
      </c>
    </row>
    <row r="57" spans="5:6" x14ac:dyDescent="0.25">
      <c r="E57" s="90">
        <v>1285</v>
      </c>
      <c r="F57" s="90">
        <v>561.5</v>
      </c>
    </row>
    <row r="58" spans="5:6" x14ac:dyDescent="0.25">
      <c r="E58" s="90">
        <v>1299</v>
      </c>
      <c r="F58" s="90">
        <v>560.5</v>
      </c>
    </row>
    <row r="59" spans="5:6" x14ac:dyDescent="0.25">
      <c r="E59" s="90">
        <v>1314</v>
      </c>
      <c r="F59" s="90">
        <v>560.5</v>
      </c>
    </row>
    <row r="60" spans="5:6" x14ac:dyDescent="0.25">
      <c r="E60" s="90">
        <v>1330</v>
      </c>
      <c r="F60" s="90">
        <v>560</v>
      </c>
    </row>
    <row r="61" spans="5:6" x14ac:dyDescent="0.25">
      <c r="E61" s="90">
        <v>1344</v>
      </c>
      <c r="F61" s="90">
        <v>555</v>
      </c>
    </row>
    <row r="62" spans="5:6" x14ac:dyDescent="0.25">
      <c r="E62" s="90">
        <v>1360</v>
      </c>
      <c r="F62" s="90">
        <v>554</v>
      </c>
    </row>
    <row r="63" spans="5:6" x14ac:dyDescent="0.25">
      <c r="E63" s="90">
        <v>1375.5</v>
      </c>
      <c r="F63" s="90">
        <v>553.5</v>
      </c>
    </row>
    <row r="64" spans="5:6" x14ac:dyDescent="0.25">
      <c r="E64" s="90">
        <v>1390.5</v>
      </c>
      <c r="F64" s="90">
        <v>554.5</v>
      </c>
    </row>
    <row r="65" spans="5:6" x14ac:dyDescent="0.25">
      <c r="E65" s="90">
        <v>1404.5</v>
      </c>
      <c r="F65" s="90">
        <v>554.5</v>
      </c>
    </row>
    <row r="66" spans="5:6" x14ac:dyDescent="0.25">
      <c r="E66" s="90">
        <v>1418.5</v>
      </c>
      <c r="F66" s="90">
        <v>555.5</v>
      </c>
    </row>
    <row r="67" spans="5:6" x14ac:dyDescent="0.25">
      <c r="E67" s="90">
        <v>1433</v>
      </c>
      <c r="F67" s="90">
        <v>556</v>
      </c>
    </row>
    <row r="68" spans="5:6" x14ac:dyDescent="0.25">
      <c r="E68" s="90">
        <v>1449.5</v>
      </c>
      <c r="F68" s="90">
        <v>555.5</v>
      </c>
    </row>
    <row r="69" spans="5:6" x14ac:dyDescent="0.25">
      <c r="E69" s="90">
        <v>1464</v>
      </c>
      <c r="F69" s="90">
        <v>548</v>
      </c>
    </row>
    <row r="70" spans="5:6" x14ac:dyDescent="0.25">
      <c r="E70" s="90">
        <v>1479.5</v>
      </c>
      <c r="F70" s="90">
        <v>547.5</v>
      </c>
    </row>
    <row r="71" spans="5:6" x14ac:dyDescent="0.25">
      <c r="E71" s="90">
        <v>1494</v>
      </c>
      <c r="F71" s="90">
        <v>547.5</v>
      </c>
    </row>
    <row r="72" spans="5:6" x14ac:dyDescent="0.25">
      <c r="E72" s="90">
        <v>1508.5</v>
      </c>
      <c r="F72" s="90">
        <v>548</v>
      </c>
    </row>
    <row r="73" spans="5:6" x14ac:dyDescent="0.25">
      <c r="E73" s="90">
        <v>1523.5</v>
      </c>
      <c r="F73" s="90">
        <v>547.5</v>
      </c>
    </row>
    <row r="74" spans="5:6" x14ac:dyDescent="0.25">
      <c r="E74" s="90">
        <v>1537.5</v>
      </c>
      <c r="F74" s="90">
        <v>545.5</v>
      </c>
    </row>
    <row r="75" spans="5:6" x14ac:dyDescent="0.25">
      <c r="E75" s="90">
        <v>1552</v>
      </c>
      <c r="F75" s="90">
        <v>544.5</v>
      </c>
    </row>
    <row r="76" spans="5:6" x14ac:dyDescent="0.25">
      <c r="E76" s="90">
        <v>1566.5</v>
      </c>
      <c r="F76" s="90">
        <v>542.5</v>
      </c>
    </row>
    <row r="77" spans="5:6" x14ac:dyDescent="0.25">
      <c r="E77" s="90">
        <v>1583.5</v>
      </c>
      <c r="F77" s="90">
        <v>543.5</v>
      </c>
    </row>
    <row r="78" spans="5:6" x14ac:dyDescent="0.25">
      <c r="E78" s="90">
        <v>1601</v>
      </c>
      <c r="F78" s="90">
        <v>544</v>
      </c>
    </row>
    <row r="79" spans="5:6" x14ac:dyDescent="0.25">
      <c r="E79" s="90">
        <v>1617</v>
      </c>
      <c r="F79" s="90">
        <v>543.5</v>
      </c>
    </row>
    <row r="80" spans="5:6" x14ac:dyDescent="0.25">
      <c r="E80" s="90">
        <v>1630.5</v>
      </c>
      <c r="F80" s="90">
        <v>542</v>
      </c>
    </row>
    <row r="81" spans="5:6" x14ac:dyDescent="0.25">
      <c r="E81" s="90">
        <v>1642</v>
      </c>
      <c r="F81" s="90">
        <v>542</v>
      </c>
    </row>
    <row r="82" spans="5:6" x14ac:dyDescent="0.25">
      <c r="E82" s="90">
        <v>1658.5</v>
      </c>
      <c r="F82" s="90">
        <v>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75</vt:i4>
      </vt:variant>
    </vt:vector>
  </HeadingPairs>
  <TitlesOfParts>
    <vt:vector size="91" baseType="lpstr">
      <vt:lpstr>SlopeResults</vt:lpstr>
      <vt:lpstr>TrackingData</vt:lpstr>
      <vt:lpstr>TrackingData_Normalized</vt:lpstr>
      <vt:lpstr>Data_Compiled</vt:lpstr>
      <vt:lpstr>Sheet1</vt:lpstr>
      <vt:lpstr>Threshold_Test</vt:lpstr>
      <vt:lpstr>slopeVSinclination</vt:lpstr>
      <vt:lpstr>slopeVSvolume</vt:lpstr>
      <vt:lpstr>XvT (1)</vt:lpstr>
      <vt:lpstr>logXvlogT</vt:lpstr>
      <vt:lpstr>XvT</vt:lpstr>
      <vt:lpstr>UvT</vt:lpstr>
      <vt:lpstr>AvT</vt:lpstr>
      <vt:lpstr>REvT</vt:lpstr>
      <vt:lpstr>log(x)vlog(t)</vt:lpstr>
      <vt:lpstr>Normalized XvT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  <vt:lpstr>Sheet1!snake_tracking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2016-08-16T02:52:12Z</dcterms:modified>
</cp:coreProperties>
</file>