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Projects\DropletJumpWedge\Excel\"/>
    </mc:Choice>
  </mc:AlternateContent>
  <bookViews>
    <workbookView xWindow="0" yWindow="0" windowWidth="21570" windowHeight="8070" activeTab="1"/>
  </bookViews>
  <sheets>
    <sheet name="Sheet1" sheetId="1" r:id="rId1"/>
    <sheet name="Chart1" sheetId="5" r:id="rId2"/>
    <sheet name="06278" sheetId="2" r:id="rId3"/>
    <sheet name="06282" sheetId="3" r:id="rId4"/>
    <sheet name="06283" sheetId="4" r:id="rId5"/>
  </sheets>
  <definedNames>
    <definedName name="Back_Nov11" localSheetId="2">'06278'!$A$4:$C$35</definedName>
    <definedName name="Back_Nov11" localSheetId="3">'06282'!$A$4:$C$30</definedName>
    <definedName name="Back_Nov11" localSheetId="4">'06283'!$A$4:$C$29</definedName>
    <definedName name="Front_Nov11" localSheetId="2">'06278'!$D$4:$E$35</definedName>
    <definedName name="Front_Nov11" localSheetId="3">'06282'!#REF!</definedName>
    <definedName name="Front_Nov11" localSheetId="4">'06283'!$D$4:$E$28</definedName>
    <definedName name="Front_Nov11_1" localSheetId="3">'06282'!$D$4:$E$30</definedName>
    <definedName name="X_o" localSheetId="2">'06278'!#REF!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I2" i="3"/>
  <c r="I2" i="2"/>
  <c r="I5" i="1"/>
  <c r="K3" i="1"/>
  <c r="K4" i="1"/>
  <c r="K2" i="1"/>
  <c r="J3" i="1"/>
  <c r="J4" i="1"/>
  <c r="J2" i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3" i="4"/>
  <c r="X3" i="3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" i="2"/>
  <c r="K2" i="4" l="1"/>
  <c r="K2" i="3"/>
  <c r="K1" i="2"/>
  <c r="K2" i="2"/>
  <c r="J2" i="4"/>
  <c r="J2" i="3"/>
  <c r="J1" i="2"/>
  <c r="J2" i="2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" i="4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" i="3"/>
  <c r="H2" i="4"/>
  <c r="H2" i="3"/>
  <c r="H1" i="2"/>
  <c r="I1" i="2"/>
  <c r="H2" i="2"/>
  <c r="I3" i="1"/>
  <c r="I4" i="1"/>
  <c r="I2" i="1"/>
  <c r="H3" i="1"/>
  <c r="H4" i="1"/>
  <c r="H2" i="1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2" i="2"/>
  <c r="A2" i="4"/>
  <c r="B2" i="4"/>
  <c r="C2" i="4"/>
  <c r="D2" i="4"/>
  <c r="E2" i="4"/>
  <c r="F2" i="4"/>
  <c r="G2" i="4"/>
  <c r="C4" i="1"/>
  <c r="D4" i="1" s="1"/>
  <c r="E4" i="1"/>
  <c r="F4" i="1"/>
  <c r="G4" i="1"/>
  <c r="A2" i="3"/>
  <c r="B2" i="3"/>
  <c r="C2" i="3"/>
  <c r="D2" i="3"/>
  <c r="E2" i="3"/>
  <c r="F2" i="3"/>
  <c r="G2" i="3"/>
  <c r="A1" i="2"/>
  <c r="B1" i="2"/>
  <c r="C1" i="2"/>
  <c r="D1" i="2"/>
  <c r="E1" i="2"/>
  <c r="F1" i="2"/>
  <c r="G1" i="2"/>
  <c r="A2" i="2"/>
  <c r="B2" i="2"/>
  <c r="C2" i="2"/>
  <c r="D2" i="2"/>
  <c r="E2" i="2"/>
  <c r="F2" i="2"/>
  <c r="G2" i="2"/>
  <c r="D3" i="1"/>
  <c r="D5" i="1"/>
  <c r="D2" i="1"/>
  <c r="G2" i="1"/>
  <c r="F2" i="1"/>
  <c r="G3" i="1"/>
  <c r="F3" i="1"/>
  <c r="C5" i="1"/>
  <c r="E3" i="1"/>
  <c r="C3" i="1"/>
  <c r="E2" i="1"/>
  <c r="C2" i="1"/>
  <c r="S5" i="3" l="1"/>
  <c r="U5" i="3" s="1"/>
  <c r="S13" i="3"/>
  <c r="U13" i="3" s="1"/>
  <c r="S21" i="3"/>
  <c r="U21" i="3" s="1"/>
  <c r="R5" i="3"/>
  <c r="T5" i="3" s="1"/>
  <c r="R13" i="3"/>
  <c r="T13" i="3" s="1"/>
  <c r="R21" i="3"/>
  <c r="T21" i="3" s="1"/>
  <c r="S20" i="3"/>
  <c r="U20" i="3" s="1"/>
  <c r="R20" i="3"/>
  <c r="T20" i="3" s="1"/>
  <c r="S6" i="3"/>
  <c r="U6" i="3" s="1"/>
  <c r="S14" i="3"/>
  <c r="U14" i="3" s="1"/>
  <c r="S22" i="3"/>
  <c r="U22" i="3" s="1"/>
  <c r="R6" i="3"/>
  <c r="T6" i="3" s="1"/>
  <c r="R14" i="3"/>
  <c r="T14" i="3" s="1"/>
  <c r="R22" i="3"/>
  <c r="T22" i="3" s="1"/>
  <c r="S7" i="3"/>
  <c r="U7" i="3" s="1"/>
  <c r="S15" i="3"/>
  <c r="U15" i="3" s="1"/>
  <c r="S23" i="3"/>
  <c r="U23" i="3" s="1"/>
  <c r="R7" i="3"/>
  <c r="T7" i="3" s="1"/>
  <c r="R15" i="3"/>
  <c r="T15" i="3" s="1"/>
  <c r="R23" i="3"/>
  <c r="T23" i="3" s="1"/>
  <c r="S8" i="3"/>
  <c r="U8" i="3" s="1"/>
  <c r="S16" i="3"/>
  <c r="U16" i="3" s="1"/>
  <c r="S24" i="3"/>
  <c r="U24" i="3" s="1"/>
  <c r="R8" i="3"/>
  <c r="T8" i="3" s="1"/>
  <c r="R16" i="3"/>
  <c r="T16" i="3" s="1"/>
  <c r="R24" i="3"/>
  <c r="T24" i="3" s="1"/>
  <c r="S12" i="3"/>
  <c r="U12" i="3" s="1"/>
  <c r="R12" i="3"/>
  <c r="T12" i="3" s="1"/>
  <c r="S9" i="3"/>
  <c r="U9" i="3" s="1"/>
  <c r="S17" i="3"/>
  <c r="U17" i="3" s="1"/>
  <c r="S25" i="3"/>
  <c r="U25" i="3" s="1"/>
  <c r="R9" i="3"/>
  <c r="T9" i="3" s="1"/>
  <c r="R17" i="3"/>
  <c r="T17" i="3" s="1"/>
  <c r="R25" i="3"/>
  <c r="T25" i="3" s="1"/>
  <c r="S10" i="3"/>
  <c r="U10" i="3" s="1"/>
  <c r="S18" i="3"/>
  <c r="U18" i="3" s="1"/>
  <c r="S26" i="3"/>
  <c r="U26" i="3" s="1"/>
  <c r="R10" i="3"/>
  <c r="T10" i="3" s="1"/>
  <c r="R18" i="3"/>
  <c r="T18" i="3" s="1"/>
  <c r="R26" i="3"/>
  <c r="T26" i="3" s="1"/>
  <c r="S3" i="3"/>
  <c r="U3" i="3" s="1"/>
  <c r="S11" i="3"/>
  <c r="U11" i="3" s="1"/>
  <c r="S19" i="3"/>
  <c r="U19" i="3" s="1"/>
  <c r="R3" i="3"/>
  <c r="T3" i="3" s="1"/>
  <c r="R11" i="3"/>
  <c r="T11" i="3" s="1"/>
  <c r="R19" i="3"/>
  <c r="T19" i="3" s="1"/>
  <c r="S2" i="3"/>
  <c r="U2" i="3" s="1"/>
  <c r="S4" i="3"/>
  <c r="U4" i="3" s="1"/>
  <c r="R4" i="3"/>
  <c r="T4" i="3" s="1"/>
  <c r="R2" i="3"/>
  <c r="T2" i="3" s="1"/>
  <c r="R6" i="4"/>
  <c r="T6" i="4" s="1"/>
  <c r="S8" i="4"/>
  <c r="U8" i="4" s="1"/>
  <c r="R15" i="4"/>
  <c r="T15" i="4" s="1"/>
  <c r="S17" i="4"/>
  <c r="U17" i="4" s="1"/>
  <c r="R22" i="4"/>
  <c r="T22" i="4" s="1"/>
  <c r="S24" i="4"/>
  <c r="U24" i="4" s="1"/>
  <c r="S13" i="4"/>
  <c r="U13" i="4" s="1"/>
  <c r="R18" i="4"/>
  <c r="T18" i="4" s="1"/>
  <c r="S11" i="4"/>
  <c r="U11" i="4" s="1"/>
  <c r="R16" i="4"/>
  <c r="T16" i="4" s="1"/>
  <c r="S2" i="4"/>
  <c r="U2" i="4" s="1"/>
  <c r="S14" i="4"/>
  <c r="U14" i="4" s="1"/>
  <c r="R2" i="4"/>
  <c r="T2" i="4" s="1"/>
  <c r="S5" i="4"/>
  <c r="U5" i="4" s="1"/>
  <c r="S21" i="4"/>
  <c r="U21" i="4" s="1"/>
  <c r="S3" i="4"/>
  <c r="U3" i="4" s="1"/>
  <c r="R8" i="4"/>
  <c r="T8" i="4" s="1"/>
  <c r="R17" i="4"/>
  <c r="T17" i="4" s="1"/>
  <c r="R24" i="4"/>
  <c r="T24" i="4" s="1"/>
  <c r="R4" i="4"/>
  <c r="T4" i="4" s="1"/>
  <c r="S6" i="4"/>
  <c r="U6" i="4" s="1"/>
  <c r="R13" i="4"/>
  <c r="T13" i="4" s="1"/>
  <c r="S15" i="4"/>
  <c r="U15" i="4" s="1"/>
  <c r="R20" i="4"/>
  <c r="T20" i="4" s="1"/>
  <c r="S22" i="4"/>
  <c r="U22" i="4" s="1"/>
  <c r="S4" i="4"/>
  <c r="U4" i="4" s="1"/>
  <c r="R11" i="4"/>
  <c r="T11" i="4" s="1"/>
  <c r="S20" i="4"/>
  <c r="U20" i="4" s="1"/>
  <c r="R9" i="4"/>
  <c r="T9" i="4" s="1"/>
  <c r="S18" i="4"/>
  <c r="U18" i="4" s="1"/>
  <c r="R5" i="4"/>
  <c r="T5" i="4" s="1"/>
  <c r="S7" i="4"/>
  <c r="U7" i="4" s="1"/>
  <c r="R12" i="4"/>
  <c r="T12" i="4" s="1"/>
  <c r="R21" i="4"/>
  <c r="T21" i="4" s="1"/>
  <c r="R3" i="4"/>
  <c r="T3" i="4" s="1"/>
  <c r="S12" i="4"/>
  <c r="U12" i="4" s="1"/>
  <c r="R7" i="4"/>
  <c r="T7" i="4" s="1"/>
  <c r="S9" i="4"/>
  <c r="U9" i="4" s="1"/>
  <c r="R14" i="4"/>
  <c r="T14" i="4" s="1"/>
  <c r="S16" i="4"/>
  <c r="U16" i="4" s="1"/>
  <c r="R23" i="4"/>
  <c r="T23" i="4" s="1"/>
  <c r="S23" i="4"/>
  <c r="U23" i="4" s="1"/>
  <c r="R10" i="4"/>
  <c r="T10" i="4" s="1"/>
  <c r="R19" i="4"/>
  <c r="T19" i="4" s="1"/>
  <c r="S10" i="4"/>
  <c r="U10" i="4" s="1"/>
  <c r="S19" i="4"/>
  <c r="U19" i="4" s="1"/>
  <c r="S3" i="2"/>
  <c r="U3" i="2" s="1"/>
  <c r="S11" i="2"/>
  <c r="U11" i="2" s="1"/>
  <c r="Z11" i="2" s="1"/>
  <c r="S19" i="2"/>
  <c r="U19" i="2" s="1"/>
  <c r="Z19" i="2" s="1"/>
  <c r="S27" i="2"/>
  <c r="U27" i="2" s="1"/>
  <c r="Z27" i="2" s="1"/>
  <c r="R4" i="2"/>
  <c r="T4" i="2" s="1"/>
  <c r="R12" i="2"/>
  <c r="T12" i="2" s="1"/>
  <c r="R20" i="2"/>
  <c r="T20" i="2" s="1"/>
  <c r="R28" i="2"/>
  <c r="T28" i="2" s="1"/>
  <c r="S4" i="2"/>
  <c r="U4" i="2" s="1"/>
  <c r="Z4" i="2" s="1"/>
  <c r="S12" i="2"/>
  <c r="U12" i="2" s="1"/>
  <c r="Z12" i="2" s="1"/>
  <c r="S20" i="2"/>
  <c r="U20" i="2" s="1"/>
  <c r="Z20" i="2" s="1"/>
  <c r="S28" i="2"/>
  <c r="U28" i="2" s="1"/>
  <c r="Z28" i="2" s="1"/>
  <c r="R5" i="2"/>
  <c r="T5" i="2" s="1"/>
  <c r="R13" i="2"/>
  <c r="T13" i="2" s="1"/>
  <c r="R21" i="2"/>
  <c r="T21" i="2" s="1"/>
  <c r="R29" i="2"/>
  <c r="T29" i="2" s="1"/>
  <c r="S5" i="2"/>
  <c r="U5" i="2" s="1"/>
  <c r="Z5" i="2" s="1"/>
  <c r="S29" i="2"/>
  <c r="U29" i="2" s="1"/>
  <c r="Z29" i="2" s="1"/>
  <c r="R14" i="2"/>
  <c r="T14" i="2" s="1"/>
  <c r="S6" i="2"/>
  <c r="U6" i="2" s="1"/>
  <c r="Z6" i="2" s="1"/>
  <c r="S14" i="2"/>
  <c r="U14" i="2" s="1"/>
  <c r="Z14" i="2" s="1"/>
  <c r="S22" i="2"/>
  <c r="U22" i="2" s="1"/>
  <c r="Z22" i="2" s="1"/>
  <c r="S30" i="2"/>
  <c r="U30" i="2" s="1"/>
  <c r="Z30" i="2" s="1"/>
  <c r="R7" i="2"/>
  <c r="T7" i="2" s="1"/>
  <c r="R15" i="2"/>
  <c r="T15" i="2" s="1"/>
  <c r="R23" i="2"/>
  <c r="T23" i="2" s="1"/>
  <c r="R31" i="2"/>
  <c r="T31" i="2" s="1"/>
  <c r="S15" i="2"/>
  <c r="U15" i="2" s="1"/>
  <c r="Z15" i="2" s="1"/>
  <c r="S23" i="2"/>
  <c r="U23" i="2" s="1"/>
  <c r="Z23" i="2" s="1"/>
  <c r="S31" i="2"/>
  <c r="U31" i="2" s="1"/>
  <c r="Z31" i="2" s="1"/>
  <c r="R8" i="2"/>
  <c r="T8" i="2" s="1"/>
  <c r="R16" i="2"/>
  <c r="T16" i="2" s="1"/>
  <c r="S16" i="2"/>
  <c r="U16" i="2" s="1"/>
  <c r="Z16" i="2" s="1"/>
  <c r="R17" i="2"/>
  <c r="T17" i="2" s="1"/>
  <c r="R2" i="2"/>
  <c r="T2" i="2" s="1"/>
  <c r="S9" i="2"/>
  <c r="U9" i="2" s="1"/>
  <c r="Z9" i="2" s="1"/>
  <c r="S17" i="2"/>
  <c r="U17" i="2" s="1"/>
  <c r="Z17" i="2" s="1"/>
  <c r="S25" i="2"/>
  <c r="U25" i="2" s="1"/>
  <c r="Z25" i="2" s="1"/>
  <c r="S2" i="2"/>
  <c r="U2" i="2" s="1"/>
  <c r="Z2" i="2" s="1"/>
  <c r="R18" i="2"/>
  <c r="T18" i="2" s="1"/>
  <c r="S10" i="2"/>
  <c r="U10" i="2" s="1"/>
  <c r="Z10" i="2" s="1"/>
  <c r="S26" i="2"/>
  <c r="U26" i="2" s="1"/>
  <c r="Z26" i="2" s="1"/>
  <c r="R11" i="2"/>
  <c r="T11" i="2" s="1"/>
  <c r="R27" i="2"/>
  <c r="T27" i="2" s="1"/>
  <c r="S21" i="2"/>
  <c r="U21" i="2" s="1"/>
  <c r="Z21" i="2" s="1"/>
  <c r="R22" i="2"/>
  <c r="T22" i="2" s="1"/>
  <c r="S7" i="2"/>
  <c r="U7" i="2" s="1"/>
  <c r="Z7" i="2" s="1"/>
  <c r="R24" i="2"/>
  <c r="T24" i="2" s="1"/>
  <c r="S8" i="2"/>
  <c r="U8" i="2" s="1"/>
  <c r="Z8" i="2" s="1"/>
  <c r="S24" i="2"/>
  <c r="U24" i="2" s="1"/>
  <c r="Z24" i="2" s="1"/>
  <c r="R9" i="2"/>
  <c r="T9" i="2" s="1"/>
  <c r="R25" i="2"/>
  <c r="T25" i="2" s="1"/>
  <c r="R10" i="2"/>
  <c r="T10" i="2" s="1"/>
  <c r="R26" i="2"/>
  <c r="T26" i="2" s="1"/>
  <c r="S18" i="2"/>
  <c r="U18" i="2" s="1"/>
  <c r="Z18" i="2" s="1"/>
  <c r="R3" i="2"/>
  <c r="T3" i="2" s="1"/>
  <c r="R19" i="2"/>
  <c r="T19" i="2" s="1"/>
  <c r="S13" i="2"/>
  <c r="U13" i="2" s="1"/>
  <c r="Z13" i="2" s="1"/>
  <c r="R6" i="2"/>
  <c r="T6" i="2" s="1"/>
  <c r="R30" i="2"/>
  <c r="T30" i="2" s="1"/>
  <c r="Y14" i="4" l="1"/>
  <c r="Z15" i="4"/>
  <c r="W15" i="4"/>
  <c r="Z21" i="4"/>
  <c r="Y20" i="4"/>
  <c r="W21" i="4"/>
  <c r="Z13" i="4"/>
  <c r="Y12" i="4"/>
  <c r="W13" i="4"/>
  <c r="Z19" i="4"/>
  <c r="Y18" i="4"/>
  <c r="W19" i="4"/>
  <c r="Y8" i="4"/>
  <c r="Z9" i="4"/>
  <c r="W9" i="4"/>
  <c r="Y17" i="4"/>
  <c r="Z18" i="4"/>
  <c r="W18" i="4"/>
  <c r="Z5" i="4"/>
  <c r="Y4" i="4"/>
  <c r="W5" i="4"/>
  <c r="Y23" i="4"/>
  <c r="Z24" i="4"/>
  <c r="W24" i="4"/>
  <c r="Y9" i="4"/>
  <c r="Z10" i="4"/>
  <c r="W10" i="4"/>
  <c r="Z6" i="4"/>
  <c r="Y5" i="4"/>
  <c r="W6" i="4"/>
  <c r="Z12" i="4"/>
  <c r="Y11" i="4"/>
  <c r="W12" i="4"/>
  <c r="Z20" i="4"/>
  <c r="Y19" i="4"/>
  <c r="W20" i="4"/>
  <c r="Z14" i="4"/>
  <c r="Y13" i="4"/>
  <c r="W14" i="4"/>
  <c r="Y16" i="4"/>
  <c r="Z17" i="4"/>
  <c r="W17" i="4"/>
  <c r="Z2" i="4"/>
  <c r="W2" i="4"/>
  <c r="Y22" i="4"/>
  <c r="Z23" i="4"/>
  <c r="W23" i="4"/>
  <c r="Z4" i="4"/>
  <c r="Y3" i="4"/>
  <c r="W4" i="4"/>
  <c r="Y7" i="4"/>
  <c r="Z8" i="4"/>
  <c r="W8" i="4"/>
  <c r="Z22" i="4"/>
  <c r="Y21" i="4"/>
  <c r="W22" i="4"/>
  <c r="Z11" i="4"/>
  <c r="Y10" i="4"/>
  <c r="W11" i="4"/>
  <c r="Y15" i="4"/>
  <c r="Z16" i="4"/>
  <c r="W16" i="4"/>
  <c r="Y6" i="4"/>
  <c r="Z7" i="4"/>
  <c r="W7" i="4"/>
  <c r="Z3" i="4"/>
  <c r="W3" i="4"/>
  <c r="Z18" i="3"/>
  <c r="Y17" i="3"/>
  <c r="W18" i="3"/>
  <c r="Z19" i="3"/>
  <c r="Y18" i="3"/>
  <c r="W19" i="3"/>
  <c r="Z10" i="3"/>
  <c r="Y9" i="3"/>
  <c r="W10" i="3"/>
  <c r="Z12" i="3"/>
  <c r="Y11" i="3"/>
  <c r="W12" i="3"/>
  <c r="Y21" i="3"/>
  <c r="Z22" i="3"/>
  <c r="W22" i="3"/>
  <c r="Y20" i="3"/>
  <c r="Z21" i="3"/>
  <c r="W21" i="3"/>
  <c r="Z11" i="3"/>
  <c r="Y10" i="3"/>
  <c r="W11" i="3"/>
  <c r="Y13" i="3"/>
  <c r="Z14" i="3"/>
  <c r="W14" i="3"/>
  <c r="Y12" i="3"/>
  <c r="Z13" i="3"/>
  <c r="W13" i="3"/>
  <c r="Z3" i="3"/>
  <c r="W3" i="3"/>
  <c r="Z23" i="3"/>
  <c r="Y22" i="3"/>
  <c r="W23" i="3"/>
  <c r="Y5" i="3"/>
  <c r="Z6" i="3"/>
  <c r="W6" i="3"/>
  <c r="Y4" i="3"/>
  <c r="Z5" i="3"/>
  <c r="W5" i="3"/>
  <c r="Z4" i="3"/>
  <c r="Y3" i="3"/>
  <c r="W4" i="3"/>
  <c r="Z15" i="3"/>
  <c r="Y14" i="3"/>
  <c r="W15" i="3"/>
  <c r="Z2" i="3"/>
  <c r="W2" i="3"/>
  <c r="Y24" i="3"/>
  <c r="Z25" i="3"/>
  <c r="W25" i="3"/>
  <c r="Z24" i="3"/>
  <c r="Y23" i="3"/>
  <c r="W24" i="3"/>
  <c r="Z7" i="3"/>
  <c r="Y6" i="3"/>
  <c r="W7" i="3"/>
  <c r="Z20" i="3"/>
  <c r="Y19" i="3"/>
  <c r="W20" i="3"/>
  <c r="Y16" i="3"/>
  <c r="Z17" i="3"/>
  <c r="W17" i="3"/>
  <c r="Z16" i="3"/>
  <c r="Y15" i="3"/>
  <c r="W16" i="3"/>
  <c r="Z26" i="3"/>
  <c r="Y25" i="3"/>
  <c r="W26" i="3"/>
  <c r="Y8" i="3"/>
  <c r="Z9" i="3"/>
  <c r="W9" i="3"/>
  <c r="Z8" i="3"/>
  <c r="Y7" i="3"/>
  <c r="W8" i="3"/>
  <c r="W3" i="2"/>
  <c r="Z3" i="2"/>
  <c r="Y8" i="2"/>
  <c r="W9" i="2"/>
  <c r="Y5" i="2"/>
  <c r="W6" i="2"/>
  <c r="Y12" i="2"/>
  <c r="W13" i="2"/>
  <c r="Y25" i="2"/>
  <c r="W26" i="2"/>
  <c r="Y28" i="2"/>
  <c r="W29" i="2"/>
  <c r="Y9" i="2"/>
  <c r="W10" i="2"/>
  <c r="Y15" i="2"/>
  <c r="W16" i="2"/>
  <c r="Y4" i="2"/>
  <c r="W5" i="2"/>
  <c r="Y3" i="2"/>
  <c r="W4" i="2"/>
  <c r="Y17" i="2"/>
  <c r="W18" i="2"/>
  <c r="Y6" i="2"/>
  <c r="W7" i="2"/>
  <c r="W2" i="2"/>
  <c r="Y29" i="2"/>
  <c r="W30" i="2"/>
  <c r="Y24" i="2"/>
  <c r="W25" i="2"/>
  <c r="Y30" i="2"/>
  <c r="W31" i="2"/>
  <c r="Y21" i="2"/>
  <c r="W22" i="2"/>
  <c r="Y20" i="2"/>
  <c r="W21" i="2"/>
  <c r="Y16" i="2"/>
  <c r="W17" i="2"/>
  <c r="Y22" i="2"/>
  <c r="W23" i="2"/>
  <c r="Y13" i="2"/>
  <c r="W14" i="2"/>
  <c r="Y14" i="2"/>
  <c r="W15" i="2"/>
  <c r="Y26" i="2"/>
  <c r="W27" i="2"/>
  <c r="Y18" i="2"/>
  <c r="W19" i="2"/>
  <c r="Y11" i="2"/>
  <c r="W12" i="2"/>
  <c r="Y10" i="2"/>
  <c r="W11" i="2"/>
  <c r="Y27" i="2"/>
  <c r="W28" i="2"/>
  <c r="Y19" i="2"/>
  <c r="W20" i="2"/>
  <c r="Y23" i="2"/>
  <c r="W24" i="2"/>
  <c r="Y7" i="2"/>
  <c r="W8" i="2"/>
</calcChain>
</file>

<file path=xl/connections.xml><?xml version="1.0" encoding="utf-8"?>
<connections xmlns="http://schemas.openxmlformats.org/spreadsheetml/2006/main">
  <connection id="1" name="Back_Nov11" type="6" refreshedVersion="6" background="1" saveData="1">
    <textPr codePage="437" sourceFile="Y:\Experiments\Data\Drop_06278_DropletJumpWedge_water_Type_2mL_L_400grit_U_320grit_Surfaces_6deg_Inclination_dry_1\Raw\Back_Nov11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Back_Nov111" type="6" refreshedVersion="6" background="1" saveData="1">
    <textPr codePage="437" sourceFile="Y:\Experiments\Data\Drop_06282_DropletJumpWedge_water_Type_4mL_L_400grit_U_320grit_Surfaces_6deg_Inclination_dry_1\Raw\Back_Nov11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Back_Nov112" type="6" refreshedVersion="6" background="1" saveData="1">
    <textPr codePage="437" sourceFile="Y:\Experiments\Data\Drop_06283_DropletJumpWedge_water_Type_6mL_L_400grit_U_320grit_Surfaces_6deg_Inclination_dry_1\Raw\Back_Nov11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Front_Nov11" type="6" refreshedVersion="6" background="1" saveData="1">
    <textPr codePage="437" sourceFile="Y:\Experiments\Data\Drop_06278_DropletJumpWedge_water_Type_2mL_L_400grit_U_320grit_Surfaces_6deg_Inclination_dry_1\Raw\Front_Nov11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Front_Nov112" type="6" refreshedVersion="6" background="1" saveData="1">
    <textPr codePage="437" sourceFile="Y:\Experiments\Data\Drop_06282_DropletJumpWedge_water_Type_4mL_L_400grit_U_320grit_Surfaces_6deg_Inclination_dry_1\Raw\Front_Nov11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Front_Nov113" type="6" refreshedVersion="6" background="1" saveData="1">
    <textPr codePage="437" sourceFile="Y:\Experiments\Data\Drop_06283_DropletJumpWedge_water_Type_6mL_L_400grit_U_320grit_Surfaces_6deg_Inclination_dry_1\Raw\Front_Nov11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<sst xmlns="http://schemas.openxmlformats.org/spreadsheetml/2006/main" count="78" uniqueCount="33">
  <si>
    <t>Drop_06278</t>
  </si>
  <si>
    <t>Drop #</t>
  </si>
  <si>
    <t>Volume ml</t>
  </si>
  <si>
    <t>Angle deg</t>
  </si>
  <si>
    <t>Scale mm/pxl</t>
  </si>
  <si>
    <t>Frame</t>
  </si>
  <si>
    <t>Drop_06282</t>
  </si>
  <si>
    <t>Drop_06273</t>
  </si>
  <si>
    <t>H_b</t>
  </si>
  <si>
    <t>H_f</t>
  </si>
  <si>
    <t>Half Angle rad</t>
  </si>
  <si>
    <t>Initial Back</t>
  </si>
  <si>
    <t>Initial Front</t>
  </si>
  <si>
    <t>S back</t>
  </si>
  <si>
    <t>S front</t>
  </si>
  <si>
    <t>X_back</t>
  </si>
  <si>
    <t>Y_b ack</t>
  </si>
  <si>
    <t>X_front</t>
  </si>
  <si>
    <t>Y_front</t>
  </si>
  <si>
    <t>(S+So) back mm</t>
  </si>
  <si>
    <t xml:space="preserve"> time seconds</t>
  </si>
  <si>
    <t>(S+So) FRONT mm</t>
  </si>
  <si>
    <t>H_Back</t>
  </si>
  <si>
    <t>H_Front</t>
  </si>
  <si>
    <t>x_confined</t>
  </si>
  <si>
    <t>x_exit</t>
  </si>
  <si>
    <t>(S+So) BACK mm</t>
  </si>
  <si>
    <t>ΔS/S_b</t>
  </si>
  <si>
    <t>ΔS</t>
  </si>
  <si>
    <t>Velocity</t>
  </si>
  <si>
    <t xml:space="preserve">Time </t>
  </si>
  <si>
    <t>x_confined Front</t>
  </si>
  <si>
    <t>S front*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</si>
</sst>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connections" Target="connection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2mL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'06278'!$V$2:$V$31</c:f>
              <c:numCache>
                <c:formatCode>0.000</c:formatCode>
                <c:ptCount val="30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  <c:pt idx="23">
                  <c:v>1.6</c:v>
                </c:pt>
                <c:pt idx="24">
                  <c:v>1.6666666666666667</c:v>
                </c:pt>
                <c:pt idx="25">
                  <c:v>1.7333333333333334</c:v>
                </c:pt>
                <c:pt idx="26">
                  <c:v>1.8</c:v>
                </c:pt>
                <c:pt idx="27">
                  <c:v>1.8666666666666667</c:v>
                </c:pt>
                <c:pt idx="28">
                  <c:v>1.9333333333333333</c:v>
                </c:pt>
                <c:pt idx="29">
                  <c:v>2</c:v>
                </c:pt>
              </c:numCache>
            </c:numRef>
          </c:xVal>
          <c:yVal>
            <c:numRef>
              <c:f>'06278'!$U$2:$U$24</c:f>
              <c:numCache>
                <c:formatCode>General</c:formatCode>
                <c:ptCount val="23"/>
                <c:pt idx="0">
                  <c:v>64.374056411590772</c:v>
                </c:pt>
                <c:pt idx="1">
                  <c:v>66.082015634053946</c:v>
                </c:pt>
                <c:pt idx="2">
                  <c:v>67.968133878336815</c:v>
                </c:pt>
                <c:pt idx="3">
                  <c:v>70.815802986636797</c:v>
                </c:pt>
                <c:pt idx="4">
                  <c:v>73.7060062869799</c:v>
                </c:pt>
                <c:pt idx="5">
                  <c:v>77.394095177047845</c:v>
                </c:pt>
                <c:pt idx="6">
                  <c:v>80.909371015395038</c:v>
                </c:pt>
                <c:pt idx="7">
                  <c:v>84.3401106800044</c:v>
                </c:pt>
                <c:pt idx="8">
                  <c:v>88.250385601633596</c:v>
                </c:pt>
                <c:pt idx="9">
                  <c:v>92.736755818415475</c:v>
                </c:pt>
                <c:pt idx="10">
                  <c:v>96.837077896901278</c:v>
                </c:pt>
                <c:pt idx="11">
                  <c:v>101.13301830725956</c:v>
                </c:pt>
                <c:pt idx="12">
                  <c:v>105.81143163943558</c:v>
                </c:pt>
                <c:pt idx="13">
                  <c:v>110.30047728668843</c:v>
                </c:pt>
                <c:pt idx="14">
                  <c:v>114.40771538399528</c:v>
                </c:pt>
                <c:pt idx="15">
                  <c:v>118.99413104014418</c:v>
                </c:pt>
                <c:pt idx="16">
                  <c:v>123.102309404289</c:v>
                </c:pt>
                <c:pt idx="17">
                  <c:v>127.70464833792605</c:v>
                </c:pt>
                <c:pt idx="18">
                  <c:v>132.00208431102976</c:v>
                </c:pt>
                <c:pt idx="19">
                  <c:v>136.12086007258998</c:v>
                </c:pt>
                <c:pt idx="20">
                  <c:v>140.90189918207244</c:v>
                </c:pt>
                <c:pt idx="21">
                  <c:v>145.20605737442077</c:v>
                </c:pt>
                <c:pt idx="22">
                  <c:v>149.41880700138739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3-475F-AE48-40C8B33887E0}"/>
            </c:ext>
          </c:extLst>
        </c:ser>
        <c:ser>
          <c:idx val="1"/>
          <c:order val="1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'06282'!$V$2:$V$26</c:f>
              <c:numCache>
                <c:formatCode>0.000</c:formatCode>
                <c:ptCount val="25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  <c:pt idx="23">
                  <c:v>1.6</c:v>
                </c:pt>
                <c:pt idx="24">
                  <c:v>1.6666666666666667</c:v>
                </c:pt>
              </c:numCache>
            </c:numRef>
          </c:xVal>
          <c:yVal>
            <c:numRef>
              <c:f>'06282'!$U$2:$U$24</c:f>
              <c:numCache>
                <c:formatCode>General</c:formatCode>
                <c:ptCount val="23"/>
                <c:pt idx="0">
                  <c:v>64.374056411590772</c:v>
                </c:pt>
                <c:pt idx="1">
                  <c:v>65.159070031353551</c:v>
                </c:pt>
                <c:pt idx="2">
                  <c:v>67.538547480816931</c:v>
                </c:pt>
                <c:pt idx="3">
                  <c:v>70.526603878578982</c:v>
                </c:pt>
                <c:pt idx="4">
                  <c:v>73.544634714781793</c:v>
                </c:pt>
                <c:pt idx="5">
                  <c:v>77.153152293203803</c:v>
                </c:pt>
                <c:pt idx="6">
                  <c:v>81.245673238781905</c:v>
                </c:pt>
                <c:pt idx="7">
                  <c:v>85.633675642722693</c:v>
                </c:pt>
                <c:pt idx="8">
                  <c:v>89.351222754775023</c:v>
                </c:pt>
                <c:pt idx="9">
                  <c:v>94.49480798320009</c:v>
                </c:pt>
                <c:pt idx="10">
                  <c:v>98.773869163477457</c:v>
                </c:pt>
                <c:pt idx="11">
                  <c:v>104.20744065234331</c:v>
                </c:pt>
                <c:pt idx="12">
                  <c:v>110.20332364974207</c:v>
                </c:pt>
                <c:pt idx="13">
                  <c:v>114.78941327398179</c:v>
                </c:pt>
                <c:pt idx="14">
                  <c:v>120.02842177159292</c:v>
                </c:pt>
                <c:pt idx="15">
                  <c:v>125.4712507340718</c:v>
                </c:pt>
                <c:pt idx="16">
                  <c:v>131.56586257296271</c:v>
                </c:pt>
                <c:pt idx="17">
                  <c:v>137.08135856608294</c:v>
                </c:pt>
                <c:pt idx="18">
                  <c:v>142.22962814381626</c:v>
                </c:pt>
                <c:pt idx="19">
                  <c:v>147.76723357004067</c:v>
                </c:pt>
                <c:pt idx="20">
                  <c:v>154.04350840988553</c:v>
                </c:pt>
                <c:pt idx="21">
                  <c:v>159.37358355389574</c:v>
                </c:pt>
                <c:pt idx="22">
                  <c:v>164.71197907582055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3-475F-AE48-40C8B33887E0}"/>
            </c:ext>
          </c:extLst>
        </c:ser>
        <c:ser>
          <c:idx val="2"/>
          <c:order val="2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'06283'!$V$2:$V$24</c:f>
              <c:numCache>
                <c:formatCode>General</c:formatCode>
                <c:ptCount val="23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</c:numCache>
            </c:numRef>
          </c:xVal>
          <c:yVal>
            <c:numRef>
              <c:f>'06283'!$U$2:$U$24</c:f>
              <c:numCache>
                <c:formatCode>General</c:formatCode>
                <c:ptCount val="23"/>
                <c:pt idx="0">
                  <c:v>64.374056411590772</c:v>
                </c:pt>
                <c:pt idx="1">
                  <c:v>66.833763014269266</c:v>
                </c:pt>
                <c:pt idx="2">
                  <c:v>69.240502421854472</c:v>
                </c:pt>
                <c:pt idx="3">
                  <c:v>72.248250590090151</c:v>
                </c:pt>
                <c:pt idx="4">
                  <c:v>75.474884022633262</c:v>
                </c:pt>
                <c:pt idx="5">
                  <c:v>79.158009110554076</c:v>
                </c:pt>
                <c:pt idx="6">
                  <c:v>83.616818191188372</c:v>
                </c:pt>
                <c:pt idx="7">
                  <c:v>88.150301468220633</c:v>
                </c:pt>
                <c:pt idx="8">
                  <c:v>92.891596121559957</c:v>
                </c:pt>
                <c:pt idx="9">
                  <c:v>98.098396753894306</c:v>
                </c:pt>
                <c:pt idx="10">
                  <c:v>103.41851387174856</c:v>
                </c:pt>
                <c:pt idx="11">
                  <c:v>108.1470679949158</c:v>
                </c:pt>
                <c:pt idx="12">
                  <c:v>113.95271785474581</c:v>
                </c:pt>
                <c:pt idx="13">
                  <c:v>120.36528575102591</c:v>
                </c:pt>
                <c:pt idx="14">
                  <c:v>126.02615955145103</c:v>
                </c:pt>
                <c:pt idx="15">
                  <c:v>131.9620458237215</c:v>
                </c:pt>
                <c:pt idx="16">
                  <c:v>137.73077150686146</c:v>
                </c:pt>
                <c:pt idx="17">
                  <c:v>143.3961697232013</c:v>
                </c:pt>
                <c:pt idx="18">
                  <c:v>149.94354395930446</c:v>
                </c:pt>
                <c:pt idx="19">
                  <c:v>155.72687538122119</c:v>
                </c:pt>
                <c:pt idx="20">
                  <c:v>162.33106296122918</c:v>
                </c:pt>
                <c:pt idx="21">
                  <c:v>167.61064473038897</c:v>
                </c:pt>
                <c:pt idx="22">
                  <c:v>174.22597447379661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E3-475F-AE48-40C8B3388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41688"/>
        <c:axId val="406743328"/>
      </c:scatterChart>
      <c:valAx>
        <c:axId val="406741688"/>
        <c:scaling>
          <c:orientation val="minMax"/>
          <c:max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6743328"/>
        <c:crosses val="autoZero"/>
        <c:crossBetween val="midCat"/>
        <c:majorUnit val="0.5"/>
        <c:minorUnit val="0.25"/>
      </c:valAx>
      <c:valAx>
        <c:axId val="40674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(mm)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8576910849746878E-3"/>
              <c:y val="0.39107495249087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6741688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88964306021004"/>
          <c:y val="4.4825752247653908E-2"/>
          <c:w val="9.2234304414750362E-2"/>
          <c:h val="0.168832744066717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'06278'!$V$2:$V$31</c:f>
              <c:numCache>
                <c:formatCode>0.000</c:formatCode>
                <c:ptCount val="30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  <c:pt idx="23">
                  <c:v>1.6</c:v>
                </c:pt>
                <c:pt idx="24">
                  <c:v>1.6666666666666667</c:v>
                </c:pt>
                <c:pt idx="25">
                  <c:v>1.7333333333333334</c:v>
                </c:pt>
                <c:pt idx="26">
                  <c:v>1.8</c:v>
                </c:pt>
                <c:pt idx="27">
                  <c:v>1.8666666666666667</c:v>
                </c:pt>
                <c:pt idx="28">
                  <c:v>1.9333333333333333</c:v>
                </c:pt>
                <c:pt idx="29">
                  <c:v>2</c:v>
                </c:pt>
              </c:numCache>
            </c:numRef>
          </c:xVal>
          <c:yVal>
            <c:numRef>
              <c:f>'06278'!$Z$2:$Z$31</c:f>
              <c:numCache>
                <c:formatCode>General</c:formatCode>
                <c:ptCount val="30"/>
                <c:pt idx="0">
                  <c:v>0.39616482968746303</c:v>
                </c:pt>
                <c:pt idx="1">
                  <c:v>0.41403176571261507</c:v>
                </c:pt>
                <c:pt idx="2">
                  <c:v>0.43376242061541431</c:v>
                </c:pt>
                <c:pt idx="3">
                  <c:v>0.46355184480636252</c:v>
                </c:pt>
                <c:pt idx="4">
                  <c:v>0.49378621854769872</c:v>
                </c:pt>
                <c:pt idx="5">
                  <c:v>0.53236726157686787</c:v>
                </c:pt>
                <c:pt idx="6">
                  <c:v>0.56914050984208886</c:v>
                </c:pt>
                <c:pt idx="7">
                  <c:v>0.6050294264510736</c:v>
                </c:pt>
                <c:pt idx="8">
                  <c:v>0.64593475425201974</c:v>
                </c:pt>
                <c:pt idx="9">
                  <c:v>0.6928666063677793</c:v>
                </c:pt>
                <c:pt idx="10">
                  <c:v>0.7357600146501917</c:v>
                </c:pt>
                <c:pt idx="11">
                  <c:v>0.78069978339305568</c:v>
                </c:pt>
                <c:pt idx="12">
                  <c:v>0.82964059568285842</c:v>
                </c:pt>
                <c:pt idx="13">
                  <c:v>0.8766004354369854</c:v>
                </c:pt>
                <c:pt idx="14">
                  <c:v>0.91956619208942858</c:v>
                </c:pt>
                <c:pt idx="15">
                  <c:v>0.96754461805851522</c:v>
                </c:pt>
                <c:pt idx="16">
                  <c:v>1.0105202108283666</c:v>
                </c:pt>
                <c:pt idx="17">
                  <c:v>1.0586652099664433</c:v>
                </c:pt>
                <c:pt idx="18">
                  <c:v>1.103620623768945</c:v>
                </c:pt>
                <c:pt idx="19">
                  <c:v>1.1467070757555529</c:v>
                </c:pt>
                <c:pt idx="20">
                  <c:v>1.1967214547754916</c:v>
                </c:pt>
                <c:pt idx="21">
                  <c:v>1.2417471896135372</c:v>
                </c:pt>
                <c:pt idx="22">
                  <c:v>1.2858167008085675</c:v>
                </c:pt>
                <c:pt idx="23">
                  <c:v>1.3347196090728348</c:v>
                </c:pt>
                <c:pt idx="24">
                  <c:v>1.3747981163641541</c:v>
                </c:pt>
                <c:pt idx="25">
                  <c:v>1.4217040010628992</c:v>
                </c:pt>
                <c:pt idx="26">
                  <c:v>1.4685764103437757</c:v>
                </c:pt>
                <c:pt idx="27">
                  <c:v>1.5114292415175399</c:v>
                </c:pt>
                <c:pt idx="28">
                  <c:v>1.5564165063998463</c:v>
                </c:pt>
                <c:pt idx="29">
                  <c:v>1.6013058890830758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9-4FA2-B6B6-20760F70E7D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'06282'!$V$2:$V$26</c:f>
              <c:numCache>
                <c:formatCode>0.000</c:formatCode>
                <c:ptCount val="25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  <c:pt idx="23">
                  <c:v>1.6</c:v>
                </c:pt>
                <c:pt idx="24">
                  <c:v>1.6666666666666667</c:v>
                </c:pt>
              </c:numCache>
            </c:numRef>
          </c:xVal>
          <c:yVal>
            <c:numRef>
              <c:f>'06282'!$Z$2:$Z$26</c:f>
              <c:numCache>
                <c:formatCode>General</c:formatCode>
                <c:ptCount val="25"/>
                <c:pt idx="0">
                  <c:v>0.25141981623966758</c:v>
                </c:pt>
                <c:pt idx="1">
                  <c:v>0.25782631335193484</c:v>
                </c:pt>
                <c:pt idx="2">
                  <c:v>0.27724523173108173</c:v>
                </c:pt>
                <c:pt idx="3">
                  <c:v>0.30163076365260294</c:v>
                </c:pt>
                <c:pt idx="4">
                  <c:v>0.32626091700294801</c:v>
                </c:pt>
                <c:pt idx="5">
                  <c:v>0.35571003337969576</c:v>
                </c:pt>
                <c:pt idx="6">
                  <c:v>0.38910910182854908</c:v>
                </c:pt>
                <c:pt idx="7">
                  <c:v>0.42491959482096781</c:v>
                </c:pt>
                <c:pt idx="8">
                  <c:v>0.45525850135519785</c:v>
                </c:pt>
                <c:pt idx="9">
                  <c:v>0.49723530670357285</c:v>
                </c:pt>
                <c:pt idx="10">
                  <c:v>0.53215673023625731</c:v>
                </c:pt>
                <c:pt idx="11">
                  <c:v>0.57650011381122723</c:v>
                </c:pt>
                <c:pt idx="12">
                  <c:v>0.62543252229598079</c:v>
                </c:pt>
                <c:pt idx="13">
                  <c:v>0.66285960533585064</c:v>
                </c:pt>
                <c:pt idx="14">
                  <c:v>0.70561516010091518</c:v>
                </c:pt>
                <c:pt idx="15">
                  <c:v>0.75003409392937848</c:v>
                </c:pt>
                <c:pt idx="16">
                  <c:v>0.79977222861045971</c:v>
                </c:pt>
                <c:pt idx="17">
                  <c:v>0.84478419816498018</c:v>
                </c:pt>
                <c:pt idx="18">
                  <c:v>0.88679923249379655</c:v>
                </c:pt>
                <c:pt idx="19">
                  <c:v>0.93199163715895705</c:v>
                </c:pt>
                <c:pt idx="20">
                  <c:v>0.98321232381330081</c:v>
                </c:pt>
                <c:pt idx="21">
                  <c:v>1.0267110735911549</c:v>
                </c:pt>
                <c:pt idx="22">
                  <c:v>1.07027772598336</c:v>
                </c:pt>
                <c:pt idx="23">
                  <c:v>1.1186807244070538</c:v>
                </c:pt>
                <c:pt idx="24">
                  <c:v>1.1653157005403401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C-46CD-ADEE-A45A1D885D2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'06283'!$V$2:$V$24</c:f>
              <c:numCache>
                <c:formatCode>General</c:formatCode>
                <c:ptCount val="23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</c:numCache>
            </c:numRef>
          </c:xVal>
          <c:yVal>
            <c:numRef>
              <c:f>'06283'!$Z$2:$Z$24</c:f>
              <c:numCache>
                <c:formatCode>General</c:formatCode>
                <c:ptCount val="23"/>
                <c:pt idx="0">
                  <c:v>0.18231848489682873</c:v>
                </c:pt>
                <c:pt idx="1">
                  <c:v>0.19967841788633012</c:v>
                </c:pt>
                <c:pt idx="2">
                  <c:v>0.21666452297438177</c:v>
                </c:pt>
                <c:pt idx="3">
                  <c:v>0.23789238266830146</c:v>
                </c:pt>
                <c:pt idx="4">
                  <c:v>0.26066507438268588</c:v>
                </c:pt>
                <c:pt idx="5">
                  <c:v>0.28665955870395843</c:v>
                </c:pt>
                <c:pt idx="6">
                  <c:v>0.3181286073980189</c:v>
                </c:pt>
                <c:pt idx="7">
                  <c:v>0.35012468604113994</c:v>
                </c:pt>
                <c:pt idx="8">
                  <c:v>0.38358744024760594</c:v>
                </c:pt>
                <c:pt idx="9">
                  <c:v>0.42033560767887107</c:v>
                </c:pt>
                <c:pt idx="10">
                  <c:v>0.45788353171244361</c:v>
                </c:pt>
                <c:pt idx="11">
                  <c:v>0.49125636675952805</c:v>
                </c:pt>
                <c:pt idx="12">
                  <c:v>0.53223104740534444</c:v>
                </c:pt>
                <c:pt idx="13">
                  <c:v>0.57748918870106902</c:v>
                </c:pt>
                <c:pt idx="14">
                  <c:v>0.61744207972083154</c:v>
                </c:pt>
                <c:pt idx="15">
                  <c:v>0.65933593316160533</c:v>
                </c:pt>
                <c:pt idx="16">
                  <c:v>0.70005001311938275</c:v>
                </c:pt>
                <c:pt idx="17">
                  <c:v>0.74003483622283794</c:v>
                </c:pt>
                <c:pt idx="18">
                  <c:v>0.78624440360464143</c:v>
                </c:pt>
                <c:pt idx="19">
                  <c:v>0.8270615668513569</c:v>
                </c:pt>
                <c:pt idx="20">
                  <c:v>0.87367210719555488</c:v>
                </c:pt>
                <c:pt idx="21">
                  <c:v>0.91093394388184967</c:v>
                </c:pt>
                <c:pt idx="22">
                  <c:v>0.95762312255216564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C-46CD-ADEE-A45A1D885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87768"/>
        <c:axId val="423488096"/>
      </c:scatterChart>
      <c:valAx>
        <c:axId val="42348776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88096"/>
        <c:crosses val="autoZero"/>
        <c:crossBetween val="midCat"/>
      </c:valAx>
      <c:valAx>
        <c:axId val="42348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8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445373</xdr:colOff>
      <xdr:row>26</xdr:row>
      <xdr:rowOff>24090</xdr:rowOff>
    </xdr:from>
    <xdr:to>
      <xdr:col>8</xdr:col>
      <xdr:colOff>1038406</xdr:colOff>
      <xdr:row>40</xdr:row>
      <xdr:rowOff>109815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ront_Nov11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ack_Nov1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ront_Nov11_1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ck_Nov1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Back_Nov11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ront_Nov11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5" sqref="I5"/>
    </sheetView>
  </sheetViews>
  <sheetFormatPr defaultRowHeight="15" x14ac:dyDescent="0.25"/>
  <cols>
    <col min="1" max="5" width="16.85546875" customWidth="1"/>
    <col min="8" max="8" width="12" bestFit="1" customWidth="1"/>
    <col min="9" max="9" width="11.28515625" bestFit="1" customWidth="1"/>
    <col min="10" max="10" width="16.140625" bestFit="1" customWidth="1"/>
  </cols>
  <sheetData>
    <row r="1" spans="1:11" s="3" customFormat="1" x14ac:dyDescent="0.25">
      <c r="A1" s="3" t="s">
        <v>1</v>
      </c>
      <c r="B1" s="3" t="s">
        <v>2</v>
      </c>
      <c r="C1" s="3" t="s">
        <v>3</v>
      </c>
      <c r="D1" s="3" t="s">
        <v>10</v>
      </c>
      <c r="E1" s="3" t="s">
        <v>4</v>
      </c>
      <c r="F1" s="3" t="s">
        <v>22</v>
      </c>
      <c r="G1" s="3" t="s">
        <v>23</v>
      </c>
      <c r="H1" s="3" t="s">
        <v>11</v>
      </c>
      <c r="I1" s="3" t="s">
        <v>12</v>
      </c>
      <c r="J1" s="3" t="s">
        <v>31</v>
      </c>
      <c r="K1" s="3" t="s">
        <v>25</v>
      </c>
    </row>
    <row r="2" spans="1:11" s="1" customFormat="1" x14ac:dyDescent="0.25">
      <c r="A2" s="2" t="s">
        <v>0</v>
      </c>
      <c r="B2" s="1">
        <v>2</v>
      </c>
      <c r="C2" s="1">
        <f>6.691+(360-358.866)</f>
        <v>7.8250000000000144</v>
      </c>
      <c r="D2" s="1">
        <f>(C2/2)*(PI()/180)</f>
        <v>6.8286006984278266E-2</v>
      </c>
      <c r="E2" s="1">
        <f>110/1152.1</f>
        <v>9.54778231056332E-2</v>
      </c>
      <c r="F2" s="1">
        <f>52*E2</f>
        <v>4.9648468014929268</v>
      </c>
      <c r="G2" s="1">
        <f>82*E2</f>
        <v>7.8291814946619223</v>
      </c>
      <c r="H2" s="1">
        <f>(F2/2)/TAN(D2)</f>
        <v>36.296802439431424</v>
      </c>
      <c r="I2" s="1">
        <f>(G2/2)/TAN(D2)</f>
        <v>57.237265385257245</v>
      </c>
      <c r="J2" s="1">
        <f>((2*B2*1000)/(PI()*TAN(D2)))^(1/3)</f>
        <v>26.503356391859981</v>
      </c>
      <c r="K2" s="1">
        <f>((3*B2*1000)/(4*PI()))^(1/3)/TAN(D2)+((3*B2*1000)/(4*PI()))^(1/3)</f>
        <v>122.09664782463868</v>
      </c>
    </row>
    <row r="3" spans="1:11" x14ac:dyDescent="0.25">
      <c r="A3" s="2" t="s">
        <v>6</v>
      </c>
      <c r="B3" s="1">
        <v>4</v>
      </c>
      <c r="C3" s="1">
        <f>6.719+(360-359.015)</f>
        <v>7.7040000000000139</v>
      </c>
      <c r="D3" s="1">
        <f t="shared" ref="D3:D5" si="0">(C3/2)*(PI()/180)</f>
        <v>6.7230082786821702E-2</v>
      </c>
      <c r="E3" s="1">
        <f>110/1155.5</f>
        <v>9.5196884465599305E-2</v>
      </c>
      <c r="F3">
        <f>52*E3</f>
        <v>4.9502379922111635</v>
      </c>
      <c r="G3">
        <f>91*E3</f>
        <v>8.6629164863695376</v>
      </c>
      <c r="H3" s="1">
        <f t="shared" ref="H3:H4" si="1">(F3/2)/TAN(D3)</f>
        <v>36.760162800645297</v>
      </c>
      <c r="I3" s="1">
        <f t="shared" ref="I3:I4" si="2">(G3/2)/TAN(D3)</f>
        <v>64.330284901129275</v>
      </c>
      <c r="J3" s="1">
        <f t="shared" ref="J3:J4" si="3">((2*B3*1000)/(PI()*TAN(D3)))^(1/3)</f>
        <v>33.566584470571328</v>
      </c>
      <c r="K3" s="1">
        <f t="shared" ref="K3:K4" si="4">((3*B3*1000)/(4*PI()))^(1/3)/TAN(D3)+((3*B3*1000)/(4*PI()))^(1/3)</f>
        <v>156.10056926853974</v>
      </c>
    </row>
    <row r="4" spans="1:11" x14ac:dyDescent="0.25">
      <c r="A4" s="2" t="s">
        <v>7</v>
      </c>
      <c r="B4" s="1">
        <v>6</v>
      </c>
      <c r="C4" s="1">
        <f>6.674+(360-359.04)</f>
        <v>7.6339999999999799</v>
      </c>
      <c r="D4" s="1">
        <f t="shared" si="0"/>
        <v>6.6619217548623377E-2</v>
      </c>
      <c r="E4" s="1">
        <f>110/1163.6</f>
        <v>9.4534204193881061E-2</v>
      </c>
      <c r="F4" s="1">
        <f>56*E4</f>
        <v>5.2939154348573396</v>
      </c>
      <c r="G4">
        <f>101*E4</f>
        <v>9.5479546235819868</v>
      </c>
      <c r="H4" s="1">
        <f t="shared" si="1"/>
        <v>39.673848129798067</v>
      </c>
      <c r="I4" s="1">
        <f t="shared" si="2"/>
        <v>71.554618948385794</v>
      </c>
      <c r="J4" s="1">
        <f t="shared" si="3"/>
        <v>38.5415845142468</v>
      </c>
      <c r="K4" s="1">
        <f t="shared" si="4"/>
        <v>180.23029979707826</v>
      </c>
    </row>
    <row r="5" spans="1:11" x14ac:dyDescent="0.25">
      <c r="C5" s="3">
        <f>AVERAGE(C2:C4)</f>
        <v>7.7210000000000027</v>
      </c>
      <c r="D5" s="3">
        <f t="shared" si="0"/>
        <v>6.737843577324111E-2</v>
      </c>
      <c r="E5" s="3"/>
      <c r="F5" s="3"/>
      <c r="H5" s="3"/>
      <c r="I5">
        <f>AVERAGE(I2:I4)</f>
        <v>64.374056411590772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opLeftCell="G1" zoomScaleNormal="100" workbookViewId="0">
      <selection activeCell="AA33" sqref="L32:AA33"/>
    </sheetView>
  </sheetViews>
  <sheetFormatPr defaultRowHeight="15" x14ac:dyDescent="0.25"/>
  <cols>
    <col min="1" max="5" width="14.85546875" style="1" customWidth="1"/>
    <col min="6" max="11" width="20.5703125" customWidth="1"/>
    <col min="14" max="19" width="0" hidden="1" customWidth="1"/>
    <col min="20" max="22" width="17.42578125" customWidth="1"/>
  </cols>
  <sheetData>
    <row r="1" spans="1:26" s="4" customFormat="1" ht="15.75" thickBot="1" x14ac:dyDescent="0.3">
      <c r="A1" s="3" t="str">
        <f>Sheet1!A1</f>
        <v>Drop #</v>
      </c>
      <c r="B1" s="3" t="str">
        <f>Sheet1!B1</f>
        <v>Volume ml</v>
      </c>
      <c r="C1" s="3" t="str">
        <f>Sheet1!C1</f>
        <v>Angle deg</v>
      </c>
      <c r="D1" s="3" t="str">
        <f>Sheet1!D1</f>
        <v>Half Angle rad</v>
      </c>
      <c r="E1" s="3" t="str">
        <f>Sheet1!E1</f>
        <v>Scale mm/pxl</v>
      </c>
      <c r="F1" s="3" t="str">
        <f>Sheet1!F1</f>
        <v>H_Back</v>
      </c>
      <c r="G1" s="3" t="str">
        <f>Sheet1!G1</f>
        <v>H_Front</v>
      </c>
      <c r="H1" s="3" t="str">
        <f>Sheet1!H1</f>
        <v>Initial Back</v>
      </c>
      <c r="I1" s="3" t="str">
        <f>Sheet1!I1</f>
        <v>Initial Front</v>
      </c>
      <c r="J1" s="3" t="str">
        <f>Sheet1!J1</f>
        <v>x_confined Front</v>
      </c>
      <c r="K1" s="3" t="str">
        <f>Sheet1!K1</f>
        <v>x_exit</v>
      </c>
      <c r="M1" s="7" t="s">
        <v>5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13</v>
      </c>
      <c r="S1" s="7" t="s">
        <v>14</v>
      </c>
      <c r="T1" s="7" t="s">
        <v>19</v>
      </c>
      <c r="U1" s="7" t="s">
        <v>21</v>
      </c>
      <c r="V1" s="7" t="s">
        <v>20</v>
      </c>
      <c r="W1" s="10" t="s">
        <v>27</v>
      </c>
      <c r="X1" s="10" t="s">
        <v>30</v>
      </c>
      <c r="Y1" s="13" t="s">
        <v>29</v>
      </c>
      <c r="Z1" s="13" t="s">
        <v>32</v>
      </c>
    </row>
    <row r="2" spans="1:26" x14ac:dyDescent="0.25">
      <c r="A2" s="1" t="str">
        <f>Sheet1!A2</f>
        <v>Drop_06278</v>
      </c>
      <c r="B2" s="1">
        <f>Sheet1!B2</f>
        <v>2</v>
      </c>
      <c r="C2" s="1">
        <f>Sheet1!C2</f>
        <v>7.8250000000000144</v>
      </c>
      <c r="D2" s="1">
        <f>Sheet1!D2</f>
        <v>6.8286006984278266E-2</v>
      </c>
      <c r="E2" s="1">
        <f>Sheet1!E2</f>
        <v>9.54778231056332E-2</v>
      </c>
      <c r="F2" s="1">
        <f>Sheet1!F2</f>
        <v>4.9648468014929268</v>
      </c>
      <c r="G2" s="1">
        <f>Sheet1!G2</f>
        <v>7.8291814946619223</v>
      </c>
      <c r="H2" s="1">
        <f>Sheet1!H2</f>
        <v>36.296802439431424</v>
      </c>
      <c r="I2" s="1">
        <f>Sheet1!$I$5</f>
        <v>64.374056411590772</v>
      </c>
      <c r="J2" s="1">
        <f>Sheet1!J2</f>
        <v>26.503356391859981</v>
      </c>
      <c r="K2">
        <f>Sheet1!K2</f>
        <v>122.09664782463868</v>
      </c>
      <c r="M2" s="1">
        <v>4</v>
      </c>
      <c r="N2" s="1">
        <v>347</v>
      </c>
      <c r="O2" s="1">
        <v>582</v>
      </c>
      <c r="P2" s="1">
        <v>562</v>
      </c>
      <c r="Q2" s="1">
        <v>573</v>
      </c>
      <c r="R2">
        <f t="shared" ref="R2:R31" si="0">SQRT((N2-$N$2)^2+(O2-$O$2)^2)*$E$2</f>
        <v>0</v>
      </c>
      <c r="S2">
        <f t="shared" ref="S2:S31" si="1">SQRT((P2-$P$2)^2+(Q2-$Q$2)^2)*$E$2</f>
        <v>0</v>
      </c>
      <c r="T2">
        <f t="shared" ref="T2:T31" si="2">R2+$H$2</f>
        <v>36.296802439431424</v>
      </c>
      <c r="U2">
        <f t="shared" ref="U2:U31" si="3">S2+$I$2</f>
        <v>64.374056411590772</v>
      </c>
      <c r="V2" s="11">
        <f t="shared" ref="V2:V31" si="4">M2*(1/60)</f>
        <v>6.6666666666666666E-2</v>
      </c>
      <c r="W2" s="12">
        <f>(U2-T2)</f>
        <v>28.077253972159347</v>
      </c>
      <c r="X2" s="12"/>
      <c r="Z2">
        <f>(U2-$J$2)/($K$2-$J$2)</f>
        <v>0.39616482968746303</v>
      </c>
    </row>
    <row r="3" spans="1:26" x14ac:dyDescent="0.25">
      <c r="M3" s="1">
        <v>8</v>
      </c>
      <c r="N3" s="1">
        <v>368</v>
      </c>
      <c r="O3" s="1">
        <v>588</v>
      </c>
      <c r="P3" s="1">
        <v>578</v>
      </c>
      <c r="Q3" s="1">
        <v>581</v>
      </c>
      <c r="R3">
        <f t="shared" si="0"/>
        <v>2.0852671325948888</v>
      </c>
      <c r="S3">
        <f t="shared" si="1"/>
        <v>1.7079592224631674</v>
      </c>
      <c r="T3">
        <f t="shared" si="2"/>
        <v>38.38206957202631</v>
      </c>
      <c r="U3">
        <f t="shared" si="3"/>
        <v>66.082015634053946</v>
      </c>
      <c r="V3" s="11">
        <f t="shared" si="4"/>
        <v>0.13333333333333333</v>
      </c>
      <c r="W3" s="12">
        <f t="shared" ref="W3:W31" si="5">(U3-T3)</f>
        <v>27.699946062027635</v>
      </c>
      <c r="X3" s="12">
        <f>AVERAGE(V2:V4)</f>
        <v>0.13333333333333333</v>
      </c>
      <c r="Y3">
        <f>(U4-U2)/(V4-V2)</f>
        <v>26.95558100059532</v>
      </c>
      <c r="Z3">
        <f t="shared" ref="Z3:Z31" si="6">(U3-$J$2)/($K$2-$J$2)</f>
        <v>0.41403176571261507</v>
      </c>
    </row>
    <row r="4" spans="1:26" s="3" customFormat="1" x14ac:dyDescent="0.25">
      <c r="K4" s="6"/>
      <c r="M4" s="1">
        <v>12</v>
      </c>
      <c r="N4" s="1">
        <v>394</v>
      </c>
      <c r="O4" s="1">
        <v>590</v>
      </c>
      <c r="P4" s="1">
        <v>598</v>
      </c>
      <c r="Q4" s="1">
        <v>584</v>
      </c>
      <c r="R4">
        <f t="shared" si="0"/>
        <v>4.5519997170961686</v>
      </c>
      <c r="S4">
        <f t="shared" si="1"/>
        <v>3.5940774667460436</v>
      </c>
      <c r="T4">
        <f t="shared" si="2"/>
        <v>40.84880215652759</v>
      </c>
      <c r="U4">
        <f t="shared" si="3"/>
        <v>67.968133878336815</v>
      </c>
      <c r="V4" s="11">
        <f t="shared" si="4"/>
        <v>0.2</v>
      </c>
      <c r="W4" s="12">
        <f t="shared" si="5"/>
        <v>27.119331721809225</v>
      </c>
      <c r="X4" s="12">
        <f t="shared" ref="X4:X31" si="7">AVERAGE(V3:V5)</f>
        <v>0.20000000000000004</v>
      </c>
      <c r="Y4">
        <f>(U5-U3)/(V5-V3)</f>
        <v>35.503405144371385</v>
      </c>
      <c r="Z4">
        <f t="shared" si="6"/>
        <v>0.43376242061541431</v>
      </c>
    </row>
    <row r="5" spans="1:26" x14ac:dyDescent="0.25">
      <c r="M5" s="1">
        <v>16</v>
      </c>
      <c r="N5" s="1">
        <v>425</v>
      </c>
      <c r="O5" s="1">
        <v>590</v>
      </c>
      <c r="P5" s="1">
        <v>628</v>
      </c>
      <c r="Q5" s="1">
        <v>587</v>
      </c>
      <c r="R5">
        <f t="shared" si="0"/>
        <v>7.4863381172828491</v>
      </c>
      <c r="S5">
        <f t="shared" si="1"/>
        <v>6.4417465750460208</v>
      </c>
      <c r="T5">
        <f t="shared" si="2"/>
        <v>43.783140556714272</v>
      </c>
      <c r="U5">
        <f t="shared" si="3"/>
        <v>70.815802986636797</v>
      </c>
      <c r="V5" s="11">
        <f t="shared" si="4"/>
        <v>0.26666666666666666</v>
      </c>
      <c r="W5" s="12">
        <f t="shared" si="5"/>
        <v>27.032662429922524</v>
      </c>
      <c r="X5" s="12">
        <f t="shared" si="7"/>
        <v>0.26666666666666666</v>
      </c>
      <c r="Y5">
        <f>(U6-U4)/(V6-V4)</f>
        <v>43.034043064823145</v>
      </c>
      <c r="Z5">
        <f t="shared" si="6"/>
        <v>0.46355184480636252</v>
      </c>
    </row>
    <row r="6" spans="1:26" x14ac:dyDescent="0.25">
      <c r="M6" s="1">
        <v>20</v>
      </c>
      <c r="N6" s="1">
        <v>463</v>
      </c>
      <c r="O6" s="1">
        <v>588</v>
      </c>
      <c r="P6" s="1">
        <v>659</v>
      </c>
      <c r="Q6" s="1">
        <v>585</v>
      </c>
      <c r="R6">
        <f t="shared" si="0"/>
        <v>11.090233108448757</v>
      </c>
      <c r="S6">
        <f t="shared" si="1"/>
        <v>9.3319498753891228</v>
      </c>
      <c r="T6">
        <f t="shared" si="2"/>
        <v>47.387035547880181</v>
      </c>
      <c r="U6">
        <f t="shared" si="3"/>
        <v>73.7060062869799</v>
      </c>
      <c r="V6" s="11">
        <f t="shared" si="4"/>
        <v>0.33333333333333331</v>
      </c>
      <c r="W6" s="12">
        <f t="shared" si="5"/>
        <v>26.318970739099719</v>
      </c>
      <c r="X6" s="12">
        <f t="shared" si="7"/>
        <v>0.33333333333333331</v>
      </c>
      <c r="Y6">
        <f>(U7-U5)/(V7-V5)</f>
        <v>49.337191428082853</v>
      </c>
      <c r="Z6">
        <f t="shared" si="6"/>
        <v>0.49378621854769872</v>
      </c>
    </row>
    <row r="7" spans="1:26" x14ac:dyDescent="0.25">
      <c r="M7" s="1">
        <v>24</v>
      </c>
      <c r="N7" s="1">
        <v>501</v>
      </c>
      <c r="O7" s="1">
        <v>588</v>
      </c>
      <c r="P7" s="1">
        <v>698</v>
      </c>
      <c r="Q7" s="1">
        <v>583</v>
      </c>
      <c r="R7">
        <f t="shared" si="0"/>
        <v>14.714740272017591</v>
      </c>
      <c r="S7">
        <f t="shared" si="1"/>
        <v>13.020038765457072</v>
      </c>
      <c r="T7">
        <f t="shared" si="2"/>
        <v>51.011542711449017</v>
      </c>
      <c r="U7">
        <f t="shared" si="3"/>
        <v>77.394095177047845</v>
      </c>
      <c r="V7" s="11">
        <f t="shared" si="4"/>
        <v>0.4</v>
      </c>
      <c r="W7" s="12">
        <f t="shared" si="5"/>
        <v>26.382552465598827</v>
      </c>
      <c r="X7" s="12">
        <f t="shared" si="7"/>
        <v>0.40000000000000008</v>
      </c>
      <c r="Y7">
        <f>(U8-U6)/(V8-V6)</f>
        <v>54.025235463113532</v>
      </c>
      <c r="Z7">
        <f t="shared" si="6"/>
        <v>0.53236726157686787</v>
      </c>
    </row>
    <row r="8" spans="1:26" x14ac:dyDescent="0.25">
      <c r="M8" s="1">
        <v>28</v>
      </c>
      <c r="N8" s="1">
        <v>542</v>
      </c>
      <c r="O8" s="1">
        <v>589</v>
      </c>
      <c r="P8" s="1">
        <v>735</v>
      </c>
      <c r="Q8" s="1">
        <v>581</v>
      </c>
      <c r="R8">
        <f t="shared" si="0"/>
        <v>18.630167575140366</v>
      </c>
      <c r="S8">
        <f t="shared" si="1"/>
        <v>16.535314603804267</v>
      </c>
      <c r="T8">
        <f t="shared" si="2"/>
        <v>54.926970014571793</v>
      </c>
      <c r="U8">
        <f t="shared" si="3"/>
        <v>80.909371015395038</v>
      </c>
      <c r="V8" s="11">
        <f t="shared" si="4"/>
        <v>0.46666666666666667</v>
      </c>
      <c r="W8" s="12">
        <f t="shared" si="5"/>
        <v>25.982401000823245</v>
      </c>
      <c r="X8" s="12">
        <f t="shared" si="7"/>
        <v>0.46666666666666662</v>
      </c>
      <c r="Y8">
        <f>(U9-U7)/(V9-V7)</f>
        <v>52.095116272174181</v>
      </c>
      <c r="Z8">
        <f t="shared" si="6"/>
        <v>0.56914050984208886</v>
      </c>
    </row>
    <row r="9" spans="1:26" x14ac:dyDescent="0.25">
      <c r="M9" s="1">
        <v>32</v>
      </c>
      <c r="N9" s="1">
        <v>590</v>
      </c>
      <c r="O9" s="1">
        <v>586</v>
      </c>
      <c r="P9" s="1">
        <v>771</v>
      </c>
      <c r="Q9" s="1">
        <v>580</v>
      </c>
      <c r="R9">
        <f t="shared" si="0"/>
        <v>23.204254104587566</v>
      </c>
      <c r="S9">
        <f t="shared" si="1"/>
        <v>19.966054268413632</v>
      </c>
      <c r="T9">
        <f t="shared" si="2"/>
        <v>59.501056544018994</v>
      </c>
      <c r="U9">
        <f t="shared" si="3"/>
        <v>84.3401106800044</v>
      </c>
      <c r="V9" s="11">
        <f t="shared" si="4"/>
        <v>0.53333333333333333</v>
      </c>
      <c r="W9" s="12">
        <f t="shared" si="5"/>
        <v>24.839054135985407</v>
      </c>
      <c r="X9" s="12">
        <f t="shared" si="7"/>
        <v>0.53333333333333333</v>
      </c>
      <c r="Y9">
        <f>(U10-U8)/(V10-V8)</f>
        <v>55.057609396789196</v>
      </c>
      <c r="Z9">
        <f t="shared" si="6"/>
        <v>0.6050294264510736</v>
      </c>
    </row>
    <row r="10" spans="1:26" x14ac:dyDescent="0.25">
      <c r="M10" s="1">
        <v>36</v>
      </c>
      <c r="N10" s="1">
        <v>635</v>
      </c>
      <c r="O10" s="1">
        <v>583</v>
      </c>
      <c r="P10" s="1">
        <v>812</v>
      </c>
      <c r="Q10" s="1">
        <v>579</v>
      </c>
      <c r="R10">
        <f t="shared" si="0"/>
        <v>27.497778814032309</v>
      </c>
      <c r="S10">
        <f t="shared" si="1"/>
        <v>23.876329190042828</v>
      </c>
      <c r="T10">
        <f t="shared" si="2"/>
        <v>63.794581253463733</v>
      </c>
      <c r="U10">
        <f t="shared" si="3"/>
        <v>88.250385601633596</v>
      </c>
      <c r="V10" s="11">
        <f t="shared" si="4"/>
        <v>0.6</v>
      </c>
      <c r="W10" s="12">
        <f t="shared" si="5"/>
        <v>24.455804348169863</v>
      </c>
      <c r="X10" s="12">
        <f t="shared" si="7"/>
        <v>0.6</v>
      </c>
      <c r="Y10">
        <f>(U11-U9)/(V11-V9)</f>
        <v>62.97483853808307</v>
      </c>
      <c r="Z10">
        <f t="shared" si="6"/>
        <v>0.64593475425201974</v>
      </c>
    </row>
    <row r="11" spans="1:26" x14ac:dyDescent="0.25">
      <c r="M11" s="1">
        <v>40</v>
      </c>
      <c r="N11" s="1">
        <v>678</v>
      </c>
      <c r="O11" s="1">
        <v>580</v>
      </c>
      <c r="P11" s="1">
        <v>859</v>
      </c>
      <c r="Q11" s="1">
        <v>579</v>
      </c>
      <c r="R11">
        <f t="shared" si="0"/>
        <v>31.603736347974642</v>
      </c>
      <c r="S11">
        <f t="shared" si="1"/>
        <v>28.362699406824703</v>
      </c>
      <c r="T11">
        <f t="shared" si="2"/>
        <v>67.900538787406063</v>
      </c>
      <c r="U11">
        <f t="shared" si="3"/>
        <v>92.736755818415475</v>
      </c>
      <c r="V11" s="11">
        <f t="shared" si="4"/>
        <v>0.66666666666666663</v>
      </c>
      <c r="W11" s="12">
        <f t="shared" si="5"/>
        <v>24.836217031009411</v>
      </c>
      <c r="X11" s="12">
        <f t="shared" si="7"/>
        <v>0.66666666666666663</v>
      </c>
      <c r="Y11">
        <f>(U12-U10)/(V12-V10)</f>
        <v>64.400192214507626</v>
      </c>
      <c r="Z11">
        <f t="shared" si="6"/>
        <v>0.6928666063677793</v>
      </c>
    </row>
    <row r="12" spans="1:26" x14ac:dyDescent="0.25">
      <c r="M12" s="1">
        <v>44</v>
      </c>
      <c r="N12" s="1">
        <v>730</v>
      </c>
      <c r="O12" s="1">
        <v>582</v>
      </c>
      <c r="P12" s="1">
        <v>902</v>
      </c>
      <c r="Q12" s="1">
        <v>575</v>
      </c>
      <c r="R12">
        <f t="shared" si="0"/>
        <v>36.568006249457518</v>
      </c>
      <c r="S12">
        <f t="shared" si="1"/>
        <v>32.463021485310506</v>
      </c>
      <c r="T12">
        <f t="shared" si="2"/>
        <v>72.864808688888942</v>
      </c>
      <c r="U12">
        <f t="shared" si="3"/>
        <v>96.837077896901278</v>
      </c>
      <c r="V12" s="11">
        <f t="shared" si="4"/>
        <v>0.73333333333333328</v>
      </c>
      <c r="W12" s="12">
        <f t="shared" si="5"/>
        <v>23.972269208012335</v>
      </c>
      <c r="X12" s="12">
        <f t="shared" si="7"/>
        <v>0.73333333333333339</v>
      </c>
      <c r="Y12">
        <f>(U13-U11)/(V13-V11)</f>
        <v>62.971968666330618</v>
      </c>
      <c r="Z12">
        <f t="shared" si="6"/>
        <v>0.7357600146501917</v>
      </c>
    </row>
    <row r="13" spans="1:26" x14ac:dyDescent="0.25">
      <c r="M13" s="1">
        <v>48</v>
      </c>
      <c r="N13" s="1">
        <v>780</v>
      </c>
      <c r="O13" s="1">
        <v>578</v>
      </c>
      <c r="P13" s="1">
        <v>947</v>
      </c>
      <c r="Q13" s="1">
        <v>573</v>
      </c>
      <c r="R13">
        <f t="shared" si="0"/>
        <v>41.343661391551422</v>
      </c>
      <c r="S13">
        <f t="shared" si="1"/>
        <v>36.758961895668783</v>
      </c>
      <c r="T13">
        <f t="shared" si="2"/>
        <v>77.640463830982839</v>
      </c>
      <c r="U13">
        <f t="shared" si="3"/>
        <v>101.13301830725956</v>
      </c>
      <c r="V13" s="11">
        <f t="shared" si="4"/>
        <v>0.8</v>
      </c>
      <c r="W13" s="12">
        <f t="shared" si="5"/>
        <v>23.492554476276723</v>
      </c>
      <c r="X13" s="12">
        <f t="shared" si="7"/>
        <v>0.79999999999999993</v>
      </c>
      <c r="Y13">
        <f>(U14-U12)/(V14-V12)</f>
        <v>67.307653069007245</v>
      </c>
      <c r="Z13">
        <f t="shared" si="6"/>
        <v>0.78069978339305568</v>
      </c>
    </row>
    <row r="14" spans="1:26" x14ac:dyDescent="0.25">
      <c r="M14" s="1">
        <v>52</v>
      </c>
      <c r="N14" s="1">
        <v>826</v>
      </c>
      <c r="O14" s="1">
        <v>578</v>
      </c>
      <c r="P14" s="1">
        <v>996</v>
      </c>
      <c r="Q14" s="1">
        <v>573</v>
      </c>
      <c r="R14">
        <f t="shared" si="0"/>
        <v>45.735471858974243</v>
      </c>
      <c r="S14">
        <f t="shared" si="1"/>
        <v>41.437375227844811</v>
      </c>
      <c r="T14">
        <f t="shared" si="2"/>
        <v>82.032274298405667</v>
      </c>
      <c r="U14">
        <f t="shared" si="3"/>
        <v>105.81143163943558</v>
      </c>
      <c r="V14" s="11">
        <f t="shared" si="4"/>
        <v>0.8666666666666667</v>
      </c>
      <c r="W14" s="12">
        <f t="shared" si="5"/>
        <v>23.779157341029915</v>
      </c>
      <c r="X14" s="12">
        <f t="shared" si="7"/>
        <v>0.8666666666666667</v>
      </c>
      <c r="Y14">
        <f>(U15-U13)/(V15-V13)</f>
        <v>68.755942345716562</v>
      </c>
      <c r="Z14">
        <f t="shared" si="6"/>
        <v>0.82964059568285842</v>
      </c>
    </row>
    <row r="15" spans="1:26" x14ac:dyDescent="0.25">
      <c r="M15" s="1">
        <v>56</v>
      </c>
      <c r="N15" s="1">
        <v>877</v>
      </c>
      <c r="O15" s="1">
        <v>575</v>
      </c>
      <c r="P15" s="1">
        <v>1043</v>
      </c>
      <c r="Q15" s="1">
        <v>569</v>
      </c>
      <c r="R15">
        <f t="shared" si="0"/>
        <v>50.607659651009357</v>
      </c>
      <c r="S15">
        <f t="shared" si="1"/>
        <v>45.926420875097662</v>
      </c>
      <c r="T15">
        <f t="shared" si="2"/>
        <v>86.904462090440774</v>
      </c>
      <c r="U15">
        <f t="shared" si="3"/>
        <v>110.30047728668843</v>
      </c>
      <c r="V15" s="11">
        <f t="shared" si="4"/>
        <v>0.93333333333333335</v>
      </c>
      <c r="W15" s="12">
        <f t="shared" si="5"/>
        <v>23.39601519624766</v>
      </c>
      <c r="X15" s="12">
        <f t="shared" si="7"/>
        <v>0.93333333333333324</v>
      </c>
      <c r="Y15">
        <f>(U16-U14)/(V16-V14)</f>
        <v>64.472128084197763</v>
      </c>
      <c r="Z15">
        <f t="shared" si="6"/>
        <v>0.8766004354369854</v>
      </c>
    </row>
    <row r="16" spans="1:26" x14ac:dyDescent="0.25">
      <c r="M16" s="1">
        <v>60</v>
      </c>
      <c r="N16" s="1">
        <v>926</v>
      </c>
      <c r="O16" s="1">
        <v>575</v>
      </c>
      <c r="P16" s="1">
        <v>1086</v>
      </c>
      <c r="Q16" s="1">
        <v>567</v>
      </c>
      <c r="R16">
        <f t="shared" si="0"/>
        <v>55.285699511142056</v>
      </c>
      <c r="S16">
        <f t="shared" si="1"/>
        <v>50.033658972404517</v>
      </c>
      <c r="T16">
        <f t="shared" si="2"/>
        <v>91.582501950573487</v>
      </c>
      <c r="U16">
        <f t="shared" si="3"/>
        <v>114.40771538399528</v>
      </c>
      <c r="V16" s="11">
        <f t="shared" si="4"/>
        <v>1</v>
      </c>
      <c r="W16" s="12">
        <f t="shared" si="5"/>
        <v>22.825213433421794</v>
      </c>
      <c r="X16" s="12">
        <f t="shared" si="7"/>
        <v>1</v>
      </c>
      <c r="Y16">
        <f>(U17-U15)/(V17-V15)</f>
        <v>65.20240315091813</v>
      </c>
      <c r="Z16">
        <f t="shared" si="6"/>
        <v>0.91956619208942858</v>
      </c>
    </row>
    <row r="17" spans="13:26" x14ac:dyDescent="0.25">
      <c r="M17" s="1">
        <v>64</v>
      </c>
      <c r="N17" s="1">
        <v>971</v>
      </c>
      <c r="O17" s="1">
        <v>575</v>
      </c>
      <c r="P17" s="1">
        <v>1134</v>
      </c>
      <c r="Q17" s="1">
        <v>564</v>
      </c>
      <c r="R17">
        <f t="shared" si="0"/>
        <v>59.581910228616856</v>
      </c>
      <c r="S17">
        <f t="shared" si="1"/>
        <v>54.620074628553411</v>
      </c>
      <c r="T17">
        <f t="shared" si="2"/>
        <v>95.87871266804828</v>
      </c>
      <c r="U17">
        <f t="shared" si="3"/>
        <v>118.99413104014418</v>
      </c>
      <c r="V17" s="11">
        <f t="shared" si="4"/>
        <v>1.0666666666666667</v>
      </c>
      <c r="W17" s="12">
        <f t="shared" si="5"/>
        <v>23.115418372095903</v>
      </c>
      <c r="X17" s="12">
        <f t="shared" si="7"/>
        <v>1.0666666666666667</v>
      </c>
      <c r="Y17">
        <f>(U18-U16)/(V18-V16)</f>
        <v>65.209455152202921</v>
      </c>
      <c r="Z17">
        <f t="shared" si="6"/>
        <v>0.96754461805851522</v>
      </c>
    </row>
    <row r="18" spans="13:26" x14ac:dyDescent="0.25">
      <c r="M18" s="1">
        <v>68</v>
      </c>
      <c r="N18" s="1">
        <v>1021</v>
      </c>
      <c r="O18" s="1">
        <v>573</v>
      </c>
      <c r="P18" s="1">
        <v>1177</v>
      </c>
      <c r="Q18" s="1">
        <v>562</v>
      </c>
      <c r="R18">
        <f t="shared" si="0"/>
        <v>64.357789686372911</v>
      </c>
      <c r="S18">
        <f t="shared" si="1"/>
        <v>58.728252992698224</v>
      </c>
      <c r="T18">
        <f t="shared" si="2"/>
        <v>100.65459212580433</v>
      </c>
      <c r="U18">
        <f t="shared" si="3"/>
        <v>123.102309404289</v>
      </c>
      <c r="V18" s="11">
        <f t="shared" si="4"/>
        <v>1.1333333333333333</v>
      </c>
      <c r="W18" s="12">
        <f t="shared" si="5"/>
        <v>22.447717278484674</v>
      </c>
      <c r="X18" s="12">
        <f t="shared" si="7"/>
        <v>1.1333333333333335</v>
      </c>
      <c r="Y18">
        <f>(U19-U17)/(V19-V17)</f>
        <v>65.328879733363991</v>
      </c>
      <c r="Z18">
        <f t="shared" si="6"/>
        <v>1.0105202108283666</v>
      </c>
    </row>
    <row r="19" spans="13:26" x14ac:dyDescent="0.25">
      <c r="M19" s="1">
        <v>72</v>
      </c>
      <c r="N19" s="1">
        <v>1069</v>
      </c>
      <c r="O19" s="1">
        <v>573</v>
      </c>
      <c r="P19" s="1">
        <v>1225</v>
      </c>
      <c r="Q19" s="1">
        <v>553</v>
      </c>
      <c r="R19">
        <f t="shared" si="0"/>
        <v>68.940343824696839</v>
      </c>
      <c r="S19">
        <f t="shared" si="1"/>
        <v>63.330591926335273</v>
      </c>
      <c r="T19">
        <f t="shared" si="2"/>
        <v>105.23714626412826</v>
      </c>
      <c r="U19">
        <f t="shared" si="3"/>
        <v>127.70464833792605</v>
      </c>
      <c r="V19" s="11">
        <f t="shared" si="4"/>
        <v>1.2</v>
      </c>
      <c r="W19" s="12">
        <f t="shared" si="5"/>
        <v>22.467502073797789</v>
      </c>
      <c r="X19" s="12">
        <f t="shared" si="7"/>
        <v>1.2</v>
      </c>
      <c r="Y19">
        <f>(U20-U18)/(V20-V18)</f>
        <v>66.748311800555712</v>
      </c>
      <c r="Z19">
        <f t="shared" si="6"/>
        <v>1.0586652099664433</v>
      </c>
    </row>
    <row r="20" spans="13:26" x14ac:dyDescent="0.25">
      <c r="M20" s="1">
        <v>76</v>
      </c>
      <c r="N20" s="1">
        <v>1110</v>
      </c>
      <c r="O20" s="1">
        <v>566</v>
      </c>
      <c r="P20" s="1">
        <v>1270</v>
      </c>
      <c r="Q20" s="1">
        <v>552</v>
      </c>
      <c r="R20">
        <f t="shared" si="0"/>
        <v>72.865594518635064</v>
      </c>
      <c r="S20">
        <f t="shared" si="1"/>
        <v>67.628027899439004</v>
      </c>
      <c r="T20">
        <f t="shared" si="2"/>
        <v>109.16239695806649</v>
      </c>
      <c r="U20">
        <f t="shared" si="3"/>
        <v>132.00208431102976</v>
      </c>
      <c r="V20" s="11">
        <f t="shared" si="4"/>
        <v>1.2666666666666666</v>
      </c>
      <c r="W20" s="12">
        <f t="shared" si="5"/>
        <v>22.839687352963267</v>
      </c>
      <c r="X20" s="12">
        <f t="shared" si="7"/>
        <v>1.2666666666666666</v>
      </c>
      <c r="Y20">
        <f>(U21-U19)/(V21-V19)</f>
        <v>63.121588009979504</v>
      </c>
      <c r="Z20">
        <f t="shared" si="6"/>
        <v>1.103620623768945</v>
      </c>
    </row>
    <row r="21" spans="13:26" x14ac:dyDescent="0.25">
      <c r="M21" s="1">
        <v>80</v>
      </c>
      <c r="N21" s="1">
        <v>1161</v>
      </c>
      <c r="O21" s="1">
        <v>565</v>
      </c>
      <c r="P21" s="1">
        <v>1313</v>
      </c>
      <c r="Q21" s="1">
        <v>547</v>
      </c>
      <c r="R21">
        <f t="shared" si="0"/>
        <v>77.735895233268423</v>
      </c>
      <c r="S21">
        <f t="shared" si="1"/>
        <v>71.746803660999205</v>
      </c>
      <c r="T21">
        <f t="shared" si="2"/>
        <v>114.03269767269984</v>
      </c>
      <c r="U21">
        <f t="shared" si="3"/>
        <v>136.12086007258998</v>
      </c>
      <c r="V21" s="11">
        <f t="shared" si="4"/>
        <v>1.3333333333333333</v>
      </c>
      <c r="W21" s="12">
        <f t="shared" si="5"/>
        <v>22.088162399890138</v>
      </c>
      <c r="X21" s="12">
        <f t="shared" si="7"/>
        <v>1.3333333333333333</v>
      </c>
      <c r="Y21">
        <f>(U22-U20)/(V22-V20)</f>
        <v>66.748611532820107</v>
      </c>
      <c r="Z21">
        <f t="shared" si="6"/>
        <v>1.1467070757555529</v>
      </c>
    </row>
    <row r="22" spans="13:26" x14ac:dyDescent="0.25">
      <c r="M22" s="1">
        <v>84</v>
      </c>
      <c r="N22" s="1">
        <v>1206</v>
      </c>
      <c r="O22" s="1">
        <v>563</v>
      </c>
      <c r="P22" s="1">
        <v>1363</v>
      </c>
      <c r="Q22" s="1">
        <v>544</v>
      </c>
      <c r="R22">
        <f t="shared" si="0"/>
        <v>82.035510163840996</v>
      </c>
      <c r="S22">
        <f t="shared" si="1"/>
        <v>76.527842770481655</v>
      </c>
      <c r="T22">
        <f t="shared" si="2"/>
        <v>118.33231260327241</v>
      </c>
      <c r="U22">
        <f t="shared" si="3"/>
        <v>140.90189918207244</v>
      </c>
      <c r="V22" s="11">
        <f t="shared" si="4"/>
        <v>1.4</v>
      </c>
      <c r="W22" s="12">
        <f t="shared" si="5"/>
        <v>22.569586578800028</v>
      </c>
      <c r="X22" s="12">
        <f t="shared" si="7"/>
        <v>1.4000000000000001</v>
      </c>
      <c r="Y22">
        <f>(U23-U21)/(V23-V21)</f>
        <v>68.13897976373093</v>
      </c>
      <c r="Z22">
        <f t="shared" si="6"/>
        <v>1.1967214547754916</v>
      </c>
    </row>
    <row r="23" spans="13:26" x14ac:dyDescent="0.25">
      <c r="M23" s="1">
        <v>88</v>
      </c>
      <c r="N23" s="1">
        <v>1248</v>
      </c>
      <c r="O23" s="1">
        <v>556</v>
      </c>
      <c r="P23" s="1">
        <v>1408</v>
      </c>
      <c r="Q23" s="1">
        <v>541</v>
      </c>
      <c r="R23">
        <f t="shared" si="0"/>
        <v>86.061328594593732</v>
      </c>
      <c r="S23">
        <f t="shared" si="1"/>
        <v>80.832000962830008</v>
      </c>
      <c r="T23">
        <f t="shared" si="2"/>
        <v>122.35813103402515</v>
      </c>
      <c r="U23">
        <f t="shared" si="3"/>
        <v>145.20605737442077</v>
      </c>
      <c r="V23" s="11">
        <f t="shared" si="4"/>
        <v>1.4666666666666666</v>
      </c>
      <c r="W23" s="12">
        <f t="shared" si="5"/>
        <v>22.847926340395617</v>
      </c>
      <c r="X23" s="12">
        <f t="shared" si="7"/>
        <v>1.4666666666666666</v>
      </c>
      <c r="Y23">
        <f>(U24-U22)/(V24-V22)</f>
        <v>63.876808644862152</v>
      </c>
      <c r="Z23">
        <f t="shared" si="6"/>
        <v>1.2417471896135372</v>
      </c>
    </row>
    <row r="24" spans="13:26" x14ac:dyDescent="0.25">
      <c r="M24" s="1">
        <v>92</v>
      </c>
      <c r="N24" s="1">
        <v>1295</v>
      </c>
      <c r="O24" s="1">
        <v>553</v>
      </c>
      <c r="P24" s="1">
        <v>1452</v>
      </c>
      <c r="Q24" s="1">
        <v>537</v>
      </c>
      <c r="R24">
        <f t="shared" si="0"/>
        <v>90.555317059799179</v>
      </c>
      <c r="S24">
        <f t="shared" si="1"/>
        <v>85.044750589796607</v>
      </c>
      <c r="T24">
        <f t="shared" si="2"/>
        <v>126.85211949923061</v>
      </c>
      <c r="U24">
        <f t="shared" si="3"/>
        <v>149.41880700138739</v>
      </c>
      <c r="V24" s="11">
        <f t="shared" si="4"/>
        <v>1.5333333333333332</v>
      </c>
      <c r="W24" s="12">
        <f t="shared" si="5"/>
        <v>22.566687502156782</v>
      </c>
      <c r="X24" s="12">
        <f t="shared" si="7"/>
        <v>1.5333333333333332</v>
      </c>
      <c r="Y24">
        <f>(U25-U23)/(V25-V23)</f>
        <v>66.656546914373649</v>
      </c>
      <c r="Z24">
        <f t="shared" si="6"/>
        <v>1.2858167008085675</v>
      </c>
    </row>
    <row r="25" spans="13:26" x14ac:dyDescent="0.25">
      <c r="M25" s="1">
        <v>96</v>
      </c>
      <c r="N25" s="1">
        <v>1337</v>
      </c>
      <c r="O25" s="1">
        <v>552</v>
      </c>
      <c r="P25" s="1">
        <v>1501</v>
      </c>
      <c r="Q25" s="1">
        <v>537</v>
      </c>
      <c r="R25">
        <f t="shared" si="0"/>
        <v>94.566433926609307</v>
      </c>
      <c r="S25">
        <f t="shared" si="1"/>
        <v>89.719540551413161</v>
      </c>
      <c r="T25">
        <f t="shared" si="2"/>
        <v>130.86323636604072</v>
      </c>
      <c r="U25">
        <f t="shared" si="3"/>
        <v>154.09359696300393</v>
      </c>
      <c r="V25" s="11">
        <f t="shared" si="4"/>
        <v>1.6</v>
      </c>
      <c r="W25" s="12">
        <f t="shared" si="5"/>
        <v>23.230360596963209</v>
      </c>
      <c r="X25" s="12">
        <f t="shared" si="7"/>
        <v>1.5999999999999999</v>
      </c>
      <c r="Y25">
        <f>(U26-U24)/(V26-V24)</f>
        <v>63.795197919797793</v>
      </c>
      <c r="Z25">
        <f t="shared" si="6"/>
        <v>1.3347196090728348</v>
      </c>
    </row>
    <row r="26" spans="13:26" x14ac:dyDescent="0.25">
      <c r="M26" s="1">
        <v>100</v>
      </c>
      <c r="N26" s="1">
        <v>1385</v>
      </c>
      <c r="O26" s="1">
        <v>552</v>
      </c>
      <c r="P26" s="1">
        <v>1541</v>
      </c>
      <c r="Q26" s="1">
        <v>533</v>
      </c>
      <c r="R26">
        <f t="shared" si="0"/>
        <v>99.147363863283658</v>
      </c>
      <c r="S26">
        <f t="shared" si="1"/>
        <v>93.550776979102992</v>
      </c>
      <c r="T26">
        <f t="shared" si="2"/>
        <v>135.44416630271508</v>
      </c>
      <c r="U26">
        <f t="shared" si="3"/>
        <v>157.92483339069378</v>
      </c>
      <c r="V26" s="11">
        <f t="shared" si="4"/>
        <v>1.6666666666666667</v>
      </c>
      <c r="W26" s="12">
        <f t="shared" si="5"/>
        <v>22.480667087978702</v>
      </c>
      <c r="X26" s="12">
        <f t="shared" si="7"/>
        <v>1.6666666666666667</v>
      </c>
      <c r="Y26">
        <f>(U27-U25)/(V27-V25)</f>
        <v>62.363432502069799</v>
      </c>
      <c r="Z26">
        <f t="shared" si="6"/>
        <v>1.3747981163641541</v>
      </c>
    </row>
    <row r="27" spans="13:26" x14ac:dyDescent="0.25">
      <c r="M27" s="1">
        <v>104</v>
      </c>
      <c r="N27" s="1">
        <v>1430</v>
      </c>
      <c r="O27" s="1">
        <v>547</v>
      </c>
      <c r="P27" s="1">
        <v>1588</v>
      </c>
      <c r="Q27" s="1">
        <v>533</v>
      </c>
      <c r="R27">
        <f t="shared" si="0"/>
        <v>103.45646663855921</v>
      </c>
      <c r="S27">
        <f t="shared" si="1"/>
        <v>98.034664885022451</v>
      </c>
      <c r="T27">
        <f t="shared" si="2"/>
        <v>139.75326907799064</v>
      </c>
      <c r="U27">
        <f t="shared" si="3"/>
        <v>162.40872129661324</v>
      </c>
      <c r="V27" s="11">
        <f t="shared" si="4"/>
        <v>1.7333333333333334</v>
      </c>
      <c r="W27" s="12">
        <f t="shared" si="5"/>
        <v>22.6554522186226</v>
      </c>
      <c r="X27" s="12">
        <f t="shared" si="7"/>
        <v>1.7333333333333334</v>
      </c>
      <c r="Y27">
        <f>(U28-U26)/(V28-V26)</f>
        <v>67.234318398470819</v>
      </c>
      <c r="Z27">
        <f t="shared" si="6"/>
        <v>1.4217040010628992</v>
      </c>
    </row>
    <row r="28" spans="13:26" x14ac:dyDescent="0.25">
      <c r="M28" s="1">
        <v>108</v>
      </c>
      <c r="N28" s="1">
        <v>1470</v>
      </c>
      <c r="O28" s="1">
        <v>542</v>
      </c>
      <c r="P28" s="1">
        <v>1635</v>
      </c>
      <c r="Q28" s="1">
        <v>534</v>
      </c>
      <c r="R28">
        <f t="shared" si="0"/>
        <v>107.28959004683566</v>
      </c>
      <c r="S28">
        <f t="shared" si="1"/>
        <v>102.51535276556579</v>
      </c>
      <c r="T28">
        <f t="shared" si="2"/>
        <v>143.58639248626707</v>
      </c>
      <c r="U28">
        <f t="shared" si="3"/>
        <v>166.88940917715655</v>
      </c>
      <c r="V28" s="11">
        <f t="shared" si="4"/>
        <v>1.8</v>
      </c>
      <c r="W28" s="12">
        <f t="shared" si="5"/>
        <v>23.303016690889478</v>
      </c>
      <c r="X28" s="12">
        <f t="shared" si="7"/>
        <v>1.8</v>
      </c>
      <c r="Y28">
        <f>(U29-U27)/(V29-V27)</f>
        <v>64.328482947424575</v>
      </c>
      <c r="Z28">
        <f t="shared" si="6"/>
        <v>1.4685764103437757</v>
      </c>
    </row>
    <row r="29" spans="13:26" x14ac:dyDescent="0.25">
      <c r="M29" s="1">
        <v>112</v>
      </c>
      <c r="N29" s="1">
        <v>1519</v>
      </c>
      <c r="O29" s="1">
        <v>541</v>
      </c>
      <c r="P29" s="1">
        <v>1678</v>
      </c>
      <c r="Q29" s="1">
        <v>536</v>
      </c>
      <c r="R29">
        <f t="shared" si="0"/>
        <v>111.96845968065684</v>
      </c>
      <c r="S29">
        <f t="shared" si="1"/>
        <v>106.61179594467906</v>
      </c>
      <c r="T29">
        <f t="shared" si="2"/>
        <v>148.26526212008827</v>
      </c>
      <c r="U29">
        <f t="shared" si="3"/>
        <v>170.98585235626985</v>
      </c>
      <c r="V29" s="11">
        <f t="shared" si="4"/>
        <v>1.8666666666666667</v>
      </c>
      <c r="W29" s="12">
        <f t="shared" si="5"/>
        <v>22.720590236181579</v>
      </c>
      <c r="X29" s="12">
        <f t="shared" si="7"/>
        <v>1.8666666666666669</v>
      </c>
      <c r="Y29">
        <f>(U30-U28)/(V30-V28)</f>
        <v>62.976929263284035</v>
      </c>
      <c r="Z29">
        <f t="shared" si="6"/>
        <v>1.5114292415175399</v>
      </c>
    </row>
    <row r="30" spans="13:26" x14ac:dyDescent="0.25">
      <c r="M30" s="1">
        <v>116</v>
      </c>
      <c r="N30" s="1">
        <v>1559</v>
      </c>
      <c r="O30" s="1">
        <v>540</v>
      </c>
      <c r="P30" s="1">
        <v>1723</v>
      </c>
      <c r="Q30" s="1">
        <v>534</v>
      </c>
      <c r="R30">
        <f t="shared" si="0"/>
        <v>115.78858214326357</v>
      </c>
      <c r="S30">
        <f t="shared" si="1"/>
        <v>110.91227666733698</v>
      </c>
      <c r="T30">
        <f t="shared" si="2"/>
        <v>152.08538458269499</v>
      </c>
      <c r="U30">
        <f t="shared" si="3"/>
        <v>175.28633307892775</v>
      </c>
      <c r="V30" s="11">
        <f t="shared" si="4"/>
        <v>1.9333333333333333</v>
      </c>
      <c r="W30" s="12">
        <f t="shared" si="5"/>
        <v>23.200948496232769</v>
      </c>
      <c r="X30" s="12">
        <f t="shared" si="7"/>
        <v>1.9333333333333333</v>
      </c>
      <c r="Y30">
        <f>(U31-U29)/(V31-V29)</f>
        <v>64.437034228000712</v>
      </c>
      <c r="Z30">
        <f t="shared" si="6"/>
        <v>1.5564165063998463</v>
      </c>
    </row>
    <row r="31" spans="13:26" x14ac:dyDescent="0.25">
      <c r="M31" s="1">
        <v>120</v>
      </c>
      <c r="N31" s="1">
        <v>1604</v>
      </c>
      <c r="O31" s="1">
        <v>536</v>
      </c>
      <c r="P31" s="1">
        <v>1768</v>
      </c>
      <c r="Q31" s="1">
        <v>535</v>
      </c>
      <c r="R31">
        <f t="shared" si="0"/>
        <v>120.09595915650712</v>
      </c>
      <c r="S31">
        <f t="shared" si="1"/>
        <v>115.20340050841249</v>
      </c>
      <c r="T31">
        <f t="shared" si="2"/>
        <v>156.39276159593854</v>
      </c>
      <c r="U31">
        <f t="shared" si="3"/>
        <v>179.57745692000327</v>
      </c>
      <c r="V31" s="11">
        <f t="shared" si="4"/>
        <v>2</v>
      </c>
      <c r="W31" s="12">
        <f t="shared" si="5"/>
        <v>23.184695324064734</v>
      </c>
      <c r="X31" s="12">
        <f t="shared" si="7"/>
        <v>1.9666666666666668</v>
      </c>
      <c r="Z31">
        <f t="shared" si="6"/>
        <v>1.6013058890830758</v>
      </c>
    </row>
    <row r="35" spans="10:10" x14ac:dyDescent="0.25">
      <c r="J35" s="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opLeftCell="F1" zoomScale="115" zoomScaleNormal="115" workbookViewId="0">
      <selection activeCell="J2" sqref="J2"/>
    </sheetView>
  </sheetViews>
  <sheetFormatPr defaultRowHeight="15" x14ac:dyDescent="0.25"/>
  <cols>
    <col min="1" max="3" width="13" style="1" customWidth="1"/>
    <col min="4" max="4" width="13.5703125" style="1" bestFit="1" customWidth="1"/>
    <col min="5" max="5" width="13" style="1" customWidth="1"/>
    <col min="8" max="8" width="15" bestFit="1" customWidth="1"/>
    <col min="9" max="9" width="17.140625" bestFit="1" customWidth="1"/>
    <col min="10" max="10" width="13.28515625" bestFit="1" customWidth="1"/>
    <col min="14" max="19" width="0" hidden="1" customWidth="1"/>
    <col min="20" max="22" width="19.42578125" style="1" customWidth="1"/>
  </cols>
  <sheetData>
    <row r="1" spans="1:26" ht="15.75" thickBot="1" x14ac:dyDescent="0.3">
      <c r="A1" s="3" t="s">
        <v>1</v>
      </c>
      <c r="B1" s="3" t="s">
        <v>2</v>
      </c>
      <c r="C1" s="3" t="s">
        <v>3</v>
      </c>
      <c r="D1" s="3" t="s">
        <v>10</v>
      </c>
      <c r="E1" s="3" t="s">
        <v>4</v>
      </c>
      <c r="F1" s="3" t="s">
        <v>8</v>
      </c>
      <c r="G1" s="3" t="s">
        <v>9</v>
      </c>
      <c r="H1" s="3" t="s">
        <v>11</v>
      </c>
      <c r="I1" s="3" t="s">
        <v>12</v>
      </c>
      <c r="J1" s="3" t="s">
        <v>24</v>
      </c>
      <c r="K1" s="3" t="s">
        <v>25</v>
      </c>
      <c r="M1" s="7" t="s">
        <v>5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13</v>
      </c>
      <c r="S1" s="7" t="s">
        <v>14</v>
      </c>
      <c r="T1" s="7" t="s">
        <v>26</v>
      </c>
      <c r="U1" s="7" t="s">
        <v>21</v>
      </c>
      <c r="V1" s="7" t="s">
        <v>20</v>
      </c>
      <c r="W1" s="10" t="s">
        <v>28</v>
      </c>
      <c r="X1" s="10" t="s">
        <v>30</v>
      </c>
      <c r="Y1" s="13" t="s">
        <v>29</v>
      </c>
      <c r="Z1" s="13" t="s">
        <v>32</v>
      </c>
    </row>
    <row r="2" spans="1:26" x14ac:dyDescent="0.25">
      <c r="A2" s="1" t="str">
        <f>Sheet1!A3</f>
        <v>Drop_06282</v>
      </c>
      <c r="B2" s="1">
        <f>Sheet1!B3</f>
        <v>4</v>
      </c>
      <c r="C2" s="1">
        <f>Sheet1!C3</f>
        <v>7.7040000000000139</v>
      </c>
      <c r="D2" s="1">
        <f>Sheet1!D3</f>
        <v>6.7230082786821702E-2</v>
      </c>
      <c r="E2" s="1">
        <f>Sheet1!E3</f>
        <v>9.5196884465599305E-2</v>
      </c>
      <c r="F2">
        <f>Sheet1!F3</f>
        <v>4.9502379922111635</v>
      </c>
      <c r="G2">
        <f>Sheet1!G3</f>
        <v>8.6629164863695376</v>
      </c>
      <c r="H2">
        <f>Sheet1!H3</f>
        <v>36.760162800645297</v>
      </c>
      <c r="I2">
        <f>Sheet1!$I$5</f>
        <v>64.374056411590772</v>
      </c>
      <c r="J2">
        <f>Sheet1!$J$3</f>
        <v>33.566584470571328</v>
      </c>
      <c r="K2">
        <f>Sheet1!$K$3</f>
        <v>156.10056926853974</v>
      </c>
      <c r="M2" s="1">
        <v>4</v>
      </c>
      <c r="N2" s="1">
        <v>344</v>
      </c>
      <c r="O2" s="1">
        <v>590</v>
      </c>
      <c r="P2" s="1">
        <v>644</v>
      </c>
      <c r="Q2" s="1">
        <v>585</v>
      </c>
      <c r="R2">
        <f t="shared" ref="R2:R26" si="0">SQRT((N2-$N$2)^2+(O2-$O$2)^2)*$E$2</f>
        <v>0</v>
      </c>
      <c r="S2">
        <f t="shared" ref="S2:S26" si="1">SQRT((P2-$P$2)^2+(Q2-$Q$2)^2)*$E$2</f>
        <v>0</v>
      </c>
      <c r="T2" s="1">
        <f t="shared" ref="T2:T26" si="2">R2+$H$2</f>
        <v>36.760162800645297</v>
      </c>
      <c r="U2" s="1">
        <f t="shared" ref="U2:U26" si="3">S2+$I$2</f>
        <v>64.374056411590772</v>
      </c>
      <c r="V2" s="11">
        <f t="shared" ref="V2:V26" si="4">M2*(1/60)</f>
        <v>6.6666666666666666E-2</v>
      </c>
      <c r="W2" s="11">
        <f>(U2-T2)/T2</f>
        <v>0.75119073222550403</v>
      </c>
      <c r="X2" s="12"/>
      <c r="Z2">
        <f>(U2-$J$2)/($K$2-$J$2)</f>
        <v>0.25141981623966758</v>
      </c>
    </row>
    <row r="3" spans="1:26" x14ac:dyDescent="0.25">
      <c r="M3" s="1">
        <v>8</v>
      </c>
      <c r="N3" s="1">
        <v>364</v>
      </c>
      <c r="O3" s="1">
        <v>594</v>
      </c>
      <c r="P3" s="1">
        <v>652</v>
      </c>
      <c r="Q3" s="1">
        <v>583</v>
      </c>
      <c r="R3">
        <f t="shared" si="0"/>
        <v>1.9416430860933147</v>
      </c>
      <c r="S3">
        <f t="shared" si="1"/>
        <v>0.78501361976277395</v>
      </c>
      <c r="T3" s="1">
        <f t="shared" si="2"/>
        <v>38.701805886738612</v>
      </c>
      <c r="U3" s="1">
        <f t="shared" si="3"/>
        <v>65.159070031353551</v>
      </c>
      <c r="V3" s="11">
        <f t="shared" si="4"/>
        <v>0.13333333333333333</v>
      </c>
      <c r="W3" s="11">
        <f t="shared" ref="W3:W26" si="5">(U3-T3)/T3</f>
        <v>0.68361833610665357</v>
      </c>
      <c r="X3" s="12">
        <f>AVERAGE(V2:V4)</f>
        <v>0.13333333333333333</v>
      </c>
      <c r="Y3">
        <f>(U4-U2)/(V4-V2)</f>
        <v>23.733683019196189</v>
      </c>
      <c r="Z3">
        <f t="shared" ref="Z3:Z26" si="6">(U3-$J$2)/($K$2-$J$2)</f>
        <v>0.25782631335193484</v>
      </c>
    </row>
    <row r="4" spans="1:26" x14ac:dyDescent="0.25">
      <c r="M4" s="1">
        <v>12</v>
      </c>
      <c r="N4" s="1">
        <v>395</v>
      </c>
      <c r="O4" s="1">
        <v>592</v>
      </c>
      <c r="P4" s="1">
        <v>676</v>
      </c>
      <c r="Q4" s="1">
        <v>576</v>
      </c>
      <c r="R4">
        <f t="shared" si="0"/>
        <v>4.8587728847052638</v>
      </c>
      <c r="S4">
        <f t="shared" si="1"/>
        <v>3.1644910692261576</v>
      </c>
      <c r="T4" s="1">
        <f t="shared" si="2"/>
        <v>41.618935685350564</v>
      </c>
      <c r="U4" s="1">
        <f t="shared" si="3"/>
        <v>67.538547480816931</v>
      </c>
      <c r="V4" s="11">
        <f t="shared" si="4"/>
        <v>0.2</v>
      </c>
      <c r="W4" s="11">
        <f t="shared" si="5"/>
        <v>0.62278410941175999</v>
      </c>
      <c r="X4" s="12">
        <f t="shared" ref="X4:X25" si="7">AVERAGE(V3:V5)</f>
        <v>0.20000000000000004</v>
      </c>
      <c r="Y4">
        <f t="shared" ref="Y4:Y25" si="8">(U5-U3)/(V5-V3)</f>
        <v>40.256503854190733</v>
      </c>
      <c r="Z4">
        <f t="shared" si="6"/>
        <v>0.27724523173108173</v>
      </c>
    </row>
    <row r="5" spans="1:26" x14ac:dyDescent="0.25">
      <c r="M5" s="1">
        <v>16</v>
      </c>
      <c r="N5" s="1">
        <v>431</v>
      </c>
      <c r="O5" s="1">
        <v>593</v>
      </c>
      <c r="P5" s="1">
        <v>708</v>
      </c>
      <c r="Q5" s="1">
        <v>576</v>
      </c>
      <c r="R5">
        <f t="shared" si="0"/>
        <v>8.2870514624326788</v>
      </c>
      <c r="S5">
        <f t="shared" si="1"/>
        <v>6.1525474669882048</v>
      </c>
      <c r="T5" s="1">
        <f t="shared" si="2"/>
        <v>45.047214263077976</v>
      </c>
      <c r="U5" s="1">
        <f t="shared" si="3"/>
        <v>70.526603878578982</v>
      </c>
      <c r="V5" s="11">
        <f t="shared" si="4"/>
        <v>0.26666666666666666</v>
      </c>
      <c r="W5" s="11">
        <f t="shared" si="5"/>
        <v>0.56561521133582426</v>
      </c>
      <c r="X5" s="12">
        <f t="shared" si="7"/>
        <v>0.26666666666666666</v>
      </c>
      <c r="Y5">
        <f t="shared" si="8"/>
        <v>45.045654254736476</v>
      </c>
      <c r="Z5">
        <f t="shared" si="6"/>
        <v>0.30163076365260294</v>
      </c>
    </row>
    <row r="6" spans="1:26" x14ac:dyDescent="0.25">
      <c r="M6" s="1">
        <v>20</v>
      </c>
      <c r="N6" s="1">
        <v>471</v>
      </c>
      <c r="O6" s="1">
        <v>592</v>
      </c>
      <c r="P6" s="1">
        <v>740</v>
      </c>
      <c r="Q6" s="1">
        <v>577</v>
      </c>
      <c r="R6">
        <f t="shared" si="0"/>
        <v>12.091503397729202</v>
      </c>
      <c r="S6">
        <f t="shared" si="1"/>
        <v>9.1705783031910162</v>
      </c>
      <c r="T6" s="1">
        <f t="shared" si="2"/>
        <v>48.851666198374502</v>
      </c>
      <c r="U6" s="1">
        <f t="shared" si="3"/>
        <v>73.544634714781793</v>
      </c>
      <c r="V6" s="11">
        <f t="shared" si="4"/>
        <v>0.33333333333333331</v>
      </c>
      <c r="W6" s="11">
        <f t="shared" si="5"/>
        <v>0.50546829694887518</v>
      </c>
      <c r="X6" s="12">
        <f t="shared" si="7"/>
        <v>0.33333333333333331</v>
      </c>
      <c r="Y6">
        <f t="shared" si="8"/>
        <v>49.699113109686152</v>
      </c>
      <c r="Z6">
        <f t="shared" si="6"/>
        <v>0.32626091700294801</v>
      </c>
    </row>
    <row r="7" spans="1:26" x14ac:dyDescent="0.25">
      <c r="M7" s="1">
        <v>24</v>
      </c>
      <c r="N7" s="1">
        <v>510</v>
      </c>
      <c r="O7" s="1">
        <v>590</v>
      </c>
      <c r="P7" s="1">
        <v>778</v>
      </c>
      <c r="Q7" s="1">
        <v>577</v>
      </c>
      <c r="R7">
        <f t="shared" si="0"/>
        <v>15.802682821289485</v>
      </c>
      <c r="S7">
        <f t="shared" si="1"/>
        <v>12.77909588161303</v>
      </c>
      <c r="T7" s="1">
        <f t="shared" si="2"/>
        <v>52.562845621934784</v>
      </c>
      <c r="U7" s="1">
        <f t="shared" si="3"/>
        <v>77.153152293203803</v>
      </c>
      <c r="V7" s="11">
        <f t="shared" si="4"/>
        <v>0.4</v>
      </c>
      <c r="W7" s="11">
        <f t="shared" si="5"/>
        <v>0.46782677726655159</v>
      </c>
      <c r="X7" s="12">
        <f t="shared" si="7"/>
        <v>0.40000000000000008</v>
      </c>
      <c r="Y7">
        <f t="shared" si="8"/>
        <v>57.757788930000821</v>
      </c>
      <c r="Z7">
        <f t="shared" si="6"/>
        <v>0.35571003337969576</v>
      </c>
    </row>
    <row r="8" spans="1:26" x14ac:dyDescent="0.25">
      <c r="M8" s="1">
        <v>28</v>
      </c>
      <c r="N8" s="1">
        <v>560</v>
      </c>
      <c r="O8" s="1">
        <v>588</v>
      </c>
      <c r="P8" s="1">
        <v>821</v>
      </c>
      <c r="Q8" s="1">
        <v>576</v>
      </c>
      <c r="R8">
        <f t="shared" si="0"/>
        <v>20.563408478311612</v>
      </c>
      <c r="S8">
        <f t="shared" si="1"/>
        <v>16.871616827191126</v>
      </c>
      <c r="T8" s="1">
        <f t="shared" si="2"/>
        <v>57.323571278956905</v>
      </c>
      <c r="U8" s="1">
        <f t="shared" si="3"/>
        <v>81.245673238781905</v>
      </c>
      <c r="V8" s="11">
        <f t="shared" si="4"/>
        <v>0.46666666666666667</v>
      </c>
      <c r="W8" s="11">
        <f t="shared" si="5"/>
        <v>0.41731702031284018</v>
      </c>
      <c r="X8" s="12">
        <f t="shared" si="7"/>
        <v>0.46666666666666662</v>
      </c>
      <c r="Y8">
        <f t="shared" si="8"/>
        <v>63.60392512139169</v>
      </c>
      <c r="Z8">
        <f t="shared" si="6"/>
        <v>0.38910910182854908</v>
      </c>
    </row>
    <row r="9" spans="1:26" x14ac:dyDescent="0.25">
      <c r="M9" s="1">
        <v>32</v>
      </c>
      <c r="N9" s="1">
        <v>601</v>
      </c>
      <c r="O9" s="1">
        <v>581</v>
      </c>
      <c r="P9" s="1">
        <v>867</v>
      </c>
      <c r="Q9" s="1">
        <v>573</v>
      </c>
      <c r="R9">
        <f t="shared" si="0"/>
        <v>24.480596554714392</v>
      </c>
      <c r="S9">
        <f t="shared" si="1"/>
        <v>21.259619231131929</v>
      </c>
      <c r="T9" s="1">
        <f t="shared" si="2"/>
        <v>61.240759355359685</v>
      </c>
      <c r="U9" s="1">
        <f t="shared" si="3"/>
        <v>85.633675642722693</v>
      </c>
      <c r="V9" s="11">
        <f t="shared" si="4"/>
        <v>0.53333333333333333</v>
      </c>
      <c r="W9" s="11">
        <f t="shared" si="5"/>
        <v>0.39831178685781893</v>
      </c>
      <c r="X9" s="12">
        <f t="shared" si="7"/>
        <v>0.53333333333333333</v>
      </c>
      <c r="Y9">
        <f t="shared" si="8"/>
        <v>60.791621369948402</v>
      </c>
      <c r="Z9">
        <f t="shared" si="6"/>
        <v>0.42491959482096781</v>
      </c>
    </row>
    <row r="10" spans="1:26" x14ac:dyDescent="0.25">
      <c r="M10" s="1">
        <v>36</v>
      </c>
      <c r="N10" s="1">
        <v>661</v>
      </c>
      <c r="O10" s="1">
        <v>583</v>
      </c>
      <c r="P10" s="1">
        <v>906</v>
      </c>
      <c r="Q10" s="1">
        <v>571</v>
      </c>
      <c r="R10">
        <f t="shared" si="0"/>
        <v>30.184768966823299</v>
      </c>
      <c r="S10">
        <f t="shared" si="1"/>
        <v>24.977166343184258</v>
      </c>
      <c r="T10" s="1">
        <f t="shared" si="2"/>
        <v>66.944931767468603</v>
      </c>
      <c r="U10" s="1">
        <f t="shared" si="3"/>
        <v>89.351222754775023</v>
      </c>
      <c r="V10" s="11">
        <f t="shared" si="4"/>
        <v>0.6</v>
      </c>
      <c r="W10" s="11">
        <f t="shared" si="5"/>
        <v>0.33469734594896683</v>
      </c>
      <c r="X10" s="12">
        <f t="shared" si="7"/>
        <v>0.6</v>
      </c>
      <c r="Y10">
        <f t="shared" si="8"/>
        <v>66.458492553580498</v>
      </c>
      <c r="Z10">
        <f t="shared" si="6"/>
        <v>0.45525850135519785</v>
      </c>
    </row>
    <row r="11" spans="1:26" x14ac:dyDescent="0.25">
      <c r="M11" s="1">
        <v>40</v>
      </c>
      <c r="N11" s="1">
        <v>720</v>
      </c>
      <c r="O11" s="1">
        <v>579</v>
      </c>
      <c r="P11" s="1">
        <v>960</v>
      </c>
      <c r="Q11" s="1">
        <v>569</v>
      </c>
      <c r="R11">
        <f t="shared" si="0"/>
        <v>35.809342866791511</v>
      </c>
      <c r="S11">
        <f t="shared" si="1"/>
        <v>30.120751571609322</v>
      </c>
      <c r="T11" s="1">
        <f t="shared" si="2"/>
        <v>72.5695056674368</v>
      </c>
      <c r="U11" s="1">
        <f t="shared" si="3"/>
        <v>94.49480798320009</v>
      </c>
      <c r="V11" s="11">
        <f t="shared" si="4"/>
        <v>0.66666666666666663</v>
      </c>
      <c r="W11" s="11">
        <f t="shared" si="5"/>
        <v>0.30212831290652642</v>
      </c>
      <c r="X11" s="12">
        <f t="shared" si="7"/>
        <v>0.66666666666666663</v>
      </c>
      <c r="Y11">
        <f t="shared" si="8"/>
        <v>70.669848065268269</v>
      </c>
      <c r="Z11">
        <f t="shared" si="6"/>
        <v>0.49723530670357285</v>
      </c>
    </row>
    <row r="12" spans="1:26" x14ac:dyDescent="0.25">
      <c r="M12" s="1">
        <v>44</v>
      </c>
      <c r="N12" s="1">
        <v>779</v>
      </c>
      <c r="O12" s="1">
        <v>577</v>
      </c>
      <c r="P12" s="1">
        <v>1005</v>
      </c>
      <c r="Q12" s="1">
        <v>569</v>
      </c>
      <c r="R12">
        <f t="shared" si="0"/>
        <v>41.429132883801948</v>
      </c>
      <c r="S12">
        <f t="shared" si="1"/>
        <v>34.399812751886678</v>
      </c>
      <c r="T12" s="1">
        <f t="shared" si="2"/>
        <v>78.189295684447245</v>
      </c>
      <c r="U12" s="1">
        <f t="shared" si="3"/>
        <v>98.773869163477457</v>
      </c>
      <c r="V12" s="11">
        <f t="shared" si="4"/>
        <v>0.73333333333333328</v>
      </c>
      <c r="W12" s="11">
        <f t="shared" si="5"/>
        <v>0.26326587672696894</v>
      </c>
      <c r="X12" s="12">
        <f t="shared" si="7"/>
        <v>0.73333333333333339</v>
      </c>
      <c r="Y12">
        <f t="shared" si="8"/>
        <v>72.844745018574088</v>
      </c>
      <c r="Z12">
        <f t="shared" si="6"/>
        <v>0.53215673023625731</v>
      </c>
    </row>
    <row r="13" spans="1:26" x14ac:dyDescent="0.25">
      <c r="M13" s="1">
        <v>48</v>
      </c>
      <c r="N13" s="1">
        <v>832</v>
      </c>
      <c r="O13" s="1">
        <v>576</v>
      </c>
      <c r="P13" s="1">
        <v>1062</v>
      </c>
      <c r="Q13" s="1">
        <v>566</v>
      </c>
      <c r="R13">
        <f t="shared" si="0"/>
        <v>46.475193094399842</v>
      </c>
      <c r="S13">
        <f t="shared" si="1"/>
        <v>39.83338424075253</v>
      </c>
      <c r="T13" s="1">
        <f t="shared" si="2"/>
        <v>83.235355895045132</v>
      </c>
      <c r="U13" s="1">
        <f t="shared" si="3"/>
        <v>104.20744065234331</v>
      </c>
      <c r="V13" s="11">
        <f t="shared" si="4"/>
        <v>0.8</v>
      </c>
      <c r="W13" s="11">
        <f t="shared" si="5"/>
        <v>0.25196125530769325</v>
      </c>
      <c r="X13" s="12">
        <f t="shared" si="7"/>
        <v>0.79999999999999993</v>
      </c>
      <c r="Y13">
        <f t="shared" si="8"/>
        <v>85.720908646984583</v>
      </c>
      <c r="Z13">
        <f t="shared" si="6"/>
        <v>0.57650011381122723</v>
      </c>
    </row>
    <row r="14" spans="1:26" x14ac:dyDescent="0.25">
      <c r="M14" s="1">
        <v>52</v>
      </c>
      <c r="N14" s="1">
        <v>888</v>
      </c>
      <c r="O14" s="1">
        <v>573</v>
      </c>
      <c r="P14" s="1">
        <v>1125</v>
      </c>
      <c r="Q14" s="1">
        <v>565</v>
      </c>
      <c r="R14">
        <f t="shared" si="0"/>
        <v>51.812385651230748</v>
      </c>
      <c r="S14">
        <f t="shared" si="1"/>
        <v>45.829267238151303</v>
      </c>
      <c r="T14" s="1">
        <f t="shared" si="2"/>
        <v>88.572548451876045</v>
      </c>
      <c r="U14" s="1">
        <f t="shared" si="3"/>
        <v>110.20332364974207</v>
      </c>
      <c r="V14" s="11">
        <f t="shared" si="4"/>
        <v>0.8666666666666667</v>
      </c>
      <c r="W14" s="11">
        <f t="shared" si="5"/>
        <v>0.24421534184057758</v>
      </c>
      <c r="X14" s="12">
        <f t="shared" si="7"/>
        <v>0.8666666666666667</v>
      </c>
      <c r="Y14">
        <f t="shared" si="8"/>
        <v>79.364794662288659</v>
      </c>
      <c r="Z14">
        <f t="shared" si="6"/>
        <v>0.62543252229598079</v>
      </c>
    </row>
    <row r="15" spans="1:26" x14ac:dyDescent="0.25">
      <c r="M15" s="1">
        <v>56</v>
      </c>
      <c r="N15" s="1">
        <v>952</v>
      </c>
      <c r="O15" s="1">
        <v>572</v>
      </c>
      <c r="P15" s="1">
        <v>1173</v>
      </c>
      <c r="Q15" s="1">
        <v>560</v>
      </c>
      <c r="R15">
        <f t="shared" si="0"/>
        <v>57.905065158949796</v>
      </c>
      <c r="S15">
        <f t="shared" si="1"/>
        <v>50.415356862391022</v>
      </c>
      <c r="T15" s="1">
        <f t="shared" si="2"/>
        <v>94.665227959595086</v>
      </c>
      <c r="U15" s="1">
        <f t="shared" si="3"/>
        <v>114.78941327398179</v>
      </c>
      <c r="V15" s="11">
        <f t="shared" si="4"/>
        <v>0.93333333333333335</v>
      </c>
      <c r="W15" s="11">
        <f t="shared" si="5"/>
        <v>0.21258265308330626</v>
      </c>
      <c r="X15" s="12">
        <f t="shared" si="7"/>
        <v>0.93333333333333324</v>
      </c>
      <c r="Y15">
        <f t="shared" si="8"/>
        <v>73.688235913881343</v>
      </c>
      <c r="Z15">
        <f t="shared" si="6"/>
        <v>0.66285960533585064</v>
      </c>
    </row>
    <row r="16" spans="1:26" x14ac:dyDescent="0.25">
      <c r="M16" s="1">
        <v>60</v>
      </c>
      <c r="N16" s="1">
        <v>1019</v>
      </c>
      <c r="O16" s="1">
        <v>566</v>
      </c>
      <c r="P16" s="1">
        <v>1228</v>
      </c>
      <c r="Q16" s="1">
        <v>558</v>
      </c>
      <c r="R16">
        <f t="shared" si="0"/>
        <v>64.298501522675025</v>
      </c>
      <c r="S16">
        <f t="shared" si="1"/>
        <v>55.654365360002153</v>
      </c>
      <c r="T16" s="1">
        <f t="shared" si="2"/>
        <v>101.05866432332033</v>
      </c>
      <c r="U16" s="1">
        <f t="shared" si="3"/>
        <v>120.02842177159292</v>
      </c>
      <c r="V16" s="11">
        <f t="shared" si="4"/>
        <v>1</v>
      </c>
      <c r="W16" s="11">
        <f t="shared" si="5"/>
        <v>0.18771035195539509</v>
      </c>
      <c r="X16" s="12">
        <f t="shared" si="7"/>
        <v>1</v>
      </c>
      <c r="Y16">
        <f t="shared" si="8"/>
        <v>80.113780950675078</v>
      </c>
      <c r="Z16">
        <f t="shared" si="6"/>
        <v>0.70561516010091518</v>
      </c>
    </row>
    <row r="17" spans="8:26" x14ac:dyDescent="0.25">
      <c r="M17" s="1">
        <v>64</v>
      </c>
      <c r="N17" s="1">
        <v>1073</v>
      </c>
      <c r="O17" s="1">
        <v>563</v>
      </c>
      <c r="P17" s="1">
        <v>1285</v>
      </c>
      <c r="Q17" s="1">
        <v>553</v>
      </c>
      <c r="R17">
        <f t="shared" si="0"/>
        <v>69.446110905643792</v>
      </c>
      <c r="S17">
        <f t="shared" si="1"/>
        <v>61.09719432248103</v>
      </c>
      <c r="T17" s="1">
        <f t="shared" si="2"/>
        <v>106.2062737062891</v>
      </c>
      <c r="U17" s="1">
        <f t="shared" si="3"/>
        <v>125.4712507340718</v>
      </c>
      <c r="V17" s="11">
        <f t="shared" si="4"/>
        <v>1.0666666666666667</v>
      </c>
      <c r="W17" s="11">
        <f t="shared" si="5"/>
        <v>0.18139208123485753</v>
      </c>
      <c r="X17" s="12">
        <f t="shared" si="7"/>
        <v>1.0666666666666667</v>
      </c>
      <c r="Y17">
        <f t="shared" si="8"/>
        <v>86.530806010273494</v>
      </c>
      <c r="Z17">
        <f t="shared" si="6"/>
        <v>0.75003409392937848</v>
      </c>
    </row>
    <row r="18" spans="8:26" x14ac:dyDescent="0.25">
      <c r="M18" s="1">
        <v>68</v>
      </c>
      <c r="N18" s="1">
        <v>1134</v>
      </c>
      <c r="O18" s="1">
        <v>561</v>
      </c>
      <c r="P18" s="1">
        <v>1349</v>
      </c>
      <c r="Q18" s="1">
        <v>551</v>
      </c>
      <c r="R18">
        <f t="shared" si="0"/>
        <v>75.256192921984891</v>
      </c>
      <c r="S18">
        <f t="shared" si="1"/>
        <v>67.191806161371943</v>
      </c>
      <c r="T18" s="1">
        <f t="shared" si="2"/>
        <v>112.01635572263018</v>
      </c>
      <c r="U18" s="1">
        <f t="shared" si="3"/>
        <v>131.56586257296271</v>
      </c>
      <c r="V18" s="11">
        <f t="shared" si="4"/>
        <v>1.1333333333333333</v>
      </c>
      <c r="W18" s="11">
        <f t="shared" si="5"/>
        <v>0.17452368204818353</v>
      </c>
      <c r="X18" s="12">
        <f t="shared" si="7"/>
        <v>1.1333333333333335</v>
      </c>
      <c r="Y18">
        <f t="shared" si="8"/>
        <v>87.075808740083559</v>
      </c>
      <c r="Z18">
        <f t="shared" si="6"/>
        <v>0.79977222861045971</v>
      </c>
    </row>
    <row r="19" spans="8:26" x14ac:dyDescent="0.25">
      <c r="M19" s="1">
        <v>72</v>
      </c>
      <c r="N19" s="1">
        <v>1192</v>
      </c>
      <c r="O19" s="1">
        <v>558</v>
      </c>
      <c r="P19" s="1">
        <v>1407</v>
      </c>
      <c r="Q19" s="1">
        <v>551</v>
      </c>
      <c r="R19">
        <f t="shared" si="0"/>
        <v>80.784414943729885</v>
      </c>
      <c r="S19">
        <f t="shared" si="1"/>
        <v>72.707302154492155</v>
      </c>
      <c r="T19" s="1">
        <f t="shared" si="2"/>
        <v>117.54457774437518</v>
      </c>
      <c r="U19" s="1">
        <f t="shared" si="3"/>
        <v>137.08135856608294</v>
      </c>
      <c r="V19" s="11">
        <f t="shared" si="4"/>
        <v>1.2</v>
      </c>
      <c r="W19" s="11">
        <f t="shared" si="5"/>
        <v>0.16620741846718365</v>
      </c>
      <c r="X19" s="12">
        <f t="shared" si="7"/>
        <v>1.2</v>
      </c>
      <c r="Y19">
        <f t="shared" si="8"/>
        <v>79.978241781401579</v>
      </c>
      <c r="Z19">
        <f t="shared" si="6"/>
        <v>0.84478419816498018</v>
      </c>
    </row>
    <row r="20" spans="8:26" x14ac:dyDescent="0.25">
      <c r="M20" s="1">
        <v>76</v>
      </c>
      <c r="N20" s="1">
        <v>1259</v>
      </c>
      <c r="O20" s="1">
        <v>553</v>
      </c>
      <c r="P20" s="1">
        <v>1461</v>
      </c>
      <c r="Q20" s="1">
        <v>548</v>
      </c>
      <c r="R20">
        <f t="shared" si="0"/>
        <v>87.176335790316315</v>
      </c>
      <c r="S20">
        <f t="shared" si="1"/>
        <v>77.855571732225485</v>
      </c>
      <c r="T20" s="1">
        <f t="shared" si="2"/>
        <v>123.93649859096161</v>
      </c>
      <c r="U20" s="1">
        <f t="shared" si="3"/>
        <v>142.22962814381626</v>
      </c>
      <c r="V20" s="11">
        <f t="shared" si="4"/>
        <v>1.2666666666666666</v>
      </c>
      <c r="W20" s="11">
        <f t="shared" si="5"/>
        <v>0.1476008259135112</v>
      </c>
      <c r="X20" s="12">
        <f t="shared" si="7"/>
        <v>1.2666666666666666</v>
      </c>
      <c r="Y20">
        <f t="shared" si="8"/>
        <v>80.144062529683012</v>
      </c>
      <c r="Z20">
        <f t="shared" si="6"/>
        <v>0.88679923249379655</v>
      </c>
    </row>
    <row r="21" spans="8:26" x14ac:dyDescent="0.25">
      <c r="M21" s="1">
        <v>80</v>
      </c>
      <c r="N21" s="1">
        <v>1318</v>
      </c>
      <c r="O21" s="1">
        <v>553</v>
      </c>
      <c r="P21" s="1">
        <v>1519</v>
      </c>
      <c r="Q21" s="1">
        <v>543</v>
      </c>
      <c r="R21">
        <f t="shared" si="0"/>
        <v>92.788643062959849</v>
      </c>
      <c r="S21">
        <f t="shared" si="1"/>
        <v>83.393177158449902</v>
      </c>
      <c r="T21" s="1">
        <f t="shared" si="2"/>
        <v>129.54880586360514</v>
      </c>
      <c r="U21" s="1">
        <f t="shared" si="3"/>
        <v>147.76723357004067</v>
      </c>
      <c r="V21" s="11">
        <f t="shared" si="4"/>
        <v>1.3333333333333333</v>
      </c>
      <c r="W21" s="11">
        <f t="shared" si="5"/>
        <v>0.14062983896290576</v>
      </c>
      <c r="X21" s="12">
        <f t="shared" si="7"/>
        <v>1.3333333333333333</v>
      </c>
      <c r="Y21">
        <f t="shared" si="8"/>
        <v>88.604101995519585</v>
      </c>
      <c r="Z21">
        <f t="shared" si="6"/>
        <v>0.93199163715895705</v>
      </c>
    </row>
    <row r="22" spans="8:26" x14ac:dyDescent="0.25">
      <c r="M22" s="1">
        <v>84</v>
      </c>
      <c r="N22" s="1">
        <v>1375</v>
      </c>
      <c r="O22" s="1">
        <v>553</v>
      </c>
      <c r="P22" s="1">
        <v>1585</v>
      </c>
      <c r="Q22" s="1">
        <v>543</v>
      </c>
      <c r="R22">
        <f t="shared" si="0"/>
        <v>98.21117052234861</v>
      </c>
      <c r="S22">
        <f t="shared" si="1"/>
        <v>89.669451998294761</v>
      </c>
      <c r="T22" s="1">
        <f t="shared" si="2"/>
        <v>134.9713333229939</v>
      </c>
      <c r="U22" s="1">
        <f t="shared" si="3"/>
        <v>154.04350840988553</v>
      </c>
      <c r="V22" s="11">
        <f t="shared" si="4"/>
        <v>1.4</v>
      </c>
      <c r="W22" s="11">
        <f t="shared" si="5"/>
        <v>0.141305376610979</v>
      </c>
      <c r="X22" s="12">
        <f t="shared" si="7"/>
        <v>1.4000000000000001</v>
      </c>
      <c r="Y22">
        <f t="shared" si="8"/>
        <v>87.047624878913027</v>
      </c>
      <c r="Z22">
        <f t="shared" si="6"/>
        <v>0.98321232381330081</v>
      </c>
    </row>
    <row r="23" spans="8:26" x14ac:dyDescent="0.25">
      <c r="M23" s="1">
        <v>88</v>
      </c>
      <c r="N23" s="1">
        <v>1433</v>
      </c>
      <c r="O23" s="1">
        <v>552</v>
      </c>
      <c r="P23" s="1">
        <v>1641</v>
      </c>
      <c r="Q23" s="1">
        <v>542</v>
      </c>
      <c r="R23">
        <f t="shared" si="0"/>
        <v>103.73250290472568</v>
      </c>
      <c r="S23">
        <f t="shared" si="1"/>
        <v>94.99952714230497</v>
      </c>
      <c r="T23" s="1">
        <f t="shared" si="2"/>
        <v>140.49266570537097</v>
      </c>
      <c r="U23" s="1">
        <f t="shared" si="3"/>
        <v>159.37358355389574</v>
      </c>
      <c r="V23" s="11">
        <f t="shared" si="4"/>
        <v>1.4666666666666666</v>
      </c>
      <c r="W23" s="11">
        <f t="shared" si="5"/>
        <v>0.13439077231348287</v>
      </c>
      <c r="X23" s="12">
        <f t="shared" si="7"/>
        <v>1.4666666666666666</v>
      </c>
      <c r="Y23">
        <f t="shared" si="8"/>
        <v>80.013529994512652</v>
      </c>
      <c r="Z23">
        <f t="shared" si="6"/>
        <v>1.0267110735911549</v>
      </c>
    </row>
    <row r="24" spans="8:26" x14ac:dyDescent="0.25">
      <c r="M24" s="1">
        <v>92</v>
      </c>
      <c r="N24" s="1">
        <v>1499</v>
      </c>
      <c r="O24" s="1">
        <v>545</v>
      </c>
      <c r="P24" s="1">
        <v>1697</v>
      </c>
      <c r="Q24" s="1">
        <v>539</v>
      </c>
      <c r="R24">
        <f t="shared" si="0"/>
        <v>110.03582172690264</v>
      </c>
      <c r="S24">
        <f t="shared" si="1"/>
        <v>100.33792266422978</v>
      </c>
      <c r="T24" s="1">
        <f t="shared" si="2"/>
        <v>146.79598452754794</v>
      </c>
      <c r="U24" s="1">
        <f t="shared" si="3"/>
        <v>164.71197907582055</v>
      </c>
      <c r="V24" s="11">
        <f t="shared" si="4"/>
        <v>1.5333333333333332</v>
      </c>
      <c r="W24" s="11">
        <f t="shared" si="5"/>
        <v>0.12204689798521338</v>
      </c>
      <c r="X24" s="12">
        <f t="shared" si="7"/>
        <v>1.5333333333333332</v>
      </c>
      <c r="Y24">
        <f t="shared" si="8"/>
        <v>84.520558462123262</v>
      </c>
      <c r="Z24">
        <f t="shared" si="6"/>
        <v>1.07027772598336</v>
      </c>
    </row>
    <row r="25" spans="8:26" x14ac:dyDescent="0.25">
      <c r="M25" s="1">
        <v>96</v>
      </c>
      <c r="N25" s="1">
        <v>1553</v>
      </c>
      <c r="O25" s="1">
        <v>540</v>
      </c>
      <c r="P25" s="1">
        <v>1759</v>
      </c>
      <c r="Q25" s="1">
        <v>531</v>
      </c>
      <c r="R25">
        <f t="shared" si="0"/>
        <v>115.19141650130672</v>
      </c>
      <c r="S25">
        <f t="shared" si="1"/>
        <v>106.26893493725476</v>
      </c>
      <c r="T25" s="1">
        <f t="shared" si="2"/>
        <v>151.95157930195202</v>
      </c>
      <c r="U25" s="1">
        <f t="shared" si="3"/>
        <v>170.64299134884553</v>
      </c>
      <c r="V25" s="11">
        <f t="shared" si="4"/>
        <v>1.6</v>
      </c>
      <c r="W25" s="11">
        <f t="shared" si="5"/>
        <v>0.1230090015040297</v>
      </c>
      <c r="X25" s="12">
        <f t="shared" si="7"/>
        <v>1.5999999999999999</v>
      </c>
      <c r="Y25">
        <f t="shared" si="8"/>
        <v>87.34036297196036</v>
      </c>
      <c r="Z25">
        <f t="shared" si="6"/>
        <v>1.1186807244070538</v>
      </c>
    </row>
    <row r="26" spans="8:26" x14ac:dyDescent="0.25">
      <c r="M26" s="1">
        <v>100</v>
      </c>
      <c r="N26" s="1">
        <v>1609</v>
      </c>
      <c r="O26" s="1">
        <v>538</v>
      </c>
      <c r="P26" s="1">
        <v>1819</v>
      </c>
      <c r="Q26" s="1">
        <v>529</v>
      </c>
      <c r="R26">
        <f t="shared" si="0"/>
        <v>120.52575992642768</v>
      </c>
      <c r="S26">
        <f t="shared" si="1"/>
        <v>111.98330439382453</v>
      </c>
      <c r="T26" s="1">
        <f t="shared" si="2"/>
        <v>157.28592272707297</v>
      </c>
      <c r="U26" s="1">
        <f t="shared" si="3"/>
        <v>176.35736080541528</v>
      </c>
      <c r="V26" s="11">
        <f t="shared" si="4"/>
        <v>1.6666666666666667</v>
      </c>
      <c r="W26" s="11">
        <f t="shared" si="5"/>
        <v>0.12125330574838293</v>
      </c>
      <c r="Z26">
        <f t="shared" si="6"/>
        <v>1.1653157005403401</v>
      </c>
    </row>
    <row r="30" spans="8:26" x14ac:dyDescent="0.25">
      <c r="J30" s="8"/>
    </row>
    <row r="31" spans="8:26" x14ac:dyDescent="0.25">
      <c r="H31" s="5"/>
    </row>
    <row r="32" spans="8:26" x14ac:dyDescent="0.25">
      <c r="H32" s="5"/>
    </row>
    <row r="33" spans="8:8" x14ac:dyDescent="0.25">
      <c r="H33" s="5"/>
    </row>
    <row r="34" spans="8:8" x14ac:dyDescent="0.25">
      <c r="H34" s="5"/>
    </row>
    <row r="35" spans="8:8" x14ac:dyDescent="0.25">
      <c r="H3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opLeftCell="F1" zoomScale="115" zoomScaleNormal="115" workbookViewId="0">
      <selection activeCell="I2" sqref="I2"/>
    </sheetView>
  </sheetViews>
  <sheetFormatPr defaultRowHeight="15" x14ac:dyDescent="0.25"/>
  <cols>
    <col min="1" max="3" width="13" customWidth="1"/>
    <col min="4" max="4" width="15.140625" customWidth="1"/>
    <col min="5" max="5" width="13.140625" bestFit="1" customWidth="1"/>
    <col min="8" max="8" width="15" bestFit="1" customWidth="1"/>
    <col min="9" max="9" width="17" bestFit="1" customWidth="1"/>
    <col min="10" max="10" width="13.28515625" bestFit="1" customWidth="1"/>
    <col min="14" max="19" width="0" hidden="1" customWidth="1"/>
    <col min="20" max="22" width="16.7109375" style="1" customWidth="1"/>
    <col min="25" max="25" width="14.85546875" bestFit="1" customWidth="1"/>
  </cols>
  <sheetData>
    <row r="1" spans="1:26" ht="15.75" thickBot="1" x14ac:dyDescent="0.3">
      <c r="A1" s="3" t="s">
        <v>1</v>
      </c>
      <c r="B1" s="3" t="s">
        <v>2</v>
      </c>
      <c r="C1" s="3" t="s">
        <v>3</v>
      </c>
      <c r="D1" s="3" t="s">
        <v>10</v>
      </c>
      <c r="E1" s="3" t="s">
        <v>4</v>
      </c>
      <c r="F1" s="3" t="s">
        <v>8</v>
      </c>
      <c r="G1" s="3" t="s">
        <v>9</v>
      </c>
      <c r="H1" s="3" t="s">
        <v>11</v>
      </c>
      <c r="I1" s="3" t="s">
        <v>12</v>
      </c>
      <c r="J1" s="3" t="s">
        <v>24</v>
      </c>
      <c r="K1" s="3" t="s">
        <v>25</v>
      </c>
      <c r="M1" s="7" t="s">
        <v>5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13</v>
      </c>
      <c r="S1" s="7" t="s">
        <v>14</v>
      </c>
      <c r="T1" s="7" t="s">
        <v>19</v>
      </c>
      <c r="U1" s="7" t="s">
        <v>21</v>
      </c>
      <c r="V1" s="7" t="s">
        <v>20</v>
      </c>
      <c r="W1" s="10" t="s">
        <v>27</v>
      </c>
      <c r="X1" s="10" t="s">
        <v>30</v>
      </c>
      <c r="Y1" s="13" t="s">
        <v>29</v>
      </c>
      <c r="Z1" s="13" t="s">
        <v>32</v>
      </c>
    </row>
    <row r="2" spans="1:26" x14ac:dyDescent="0.25">
      <c r="A2" s="1" t="str">
        <f>Sheet1!A4</f>
        <v>Drop_06273</v>
      </c>
      <c r="B2" s="1">
        <f>Sheet1!B4</f>
        <v>6</v>
      </c>
      <c r="C2" s="1">
        <f>Sheet1!C4</f>
        <v>7.6339999999999799</v>
      </c>
      <c r="D2" s="1">
        <f>Sheet1!D4</f>
        <v>6.6619217548623377E-2</v>
      </c>
      <c r="E2" s="1">
        <f>Sheet1!E4</f>
        <v>9.4534204193881061E-2</v>
      </c>
      <c r="F2" s="1">
        <f>Sheet1!F4</f>
        <v>5.2939154348573396</v>
      </c>
      <c r="G2" s="1">
        <f>Sheet1!G4</f>
        <v>9.5479546235819868</v>
      </c>
      <c r="H2" s="1">
        <f>Sheet1!H4</f>
        <v>39.673848129798067</v>
      </c>
      <c r="I2" s="1">
        <f>Sheet1!$I$5</f>
        <v>64.374056411590772</v>
      </c>
      <c r="J2" s="1">
        <f>Sheet1!$J$4</f>
        <v>38.5415845142468</v>
      </c>
      <c r="K2" s="1">
        <f>Sheet1!$K$4</f>
        <v>180.23029979707826</v>
      </c>
      <c r="M2">
        <v>4</v>
      </c>
      <c r="N2">
        <v>354</v>
      </c>
      <c r="O2">
        <v>601</v>
      </c>
      <c r="P2">
        <v>691</v>
      </c>
      <c r="Q2">
        <v>584</v>
      </c>
      <c r="R2">
        <f t="shared" ref="R2:R24" si="0">SQRT((N2-$N$2)^2+(O2-$O$2)^2)*$E$2</f>
        <v>0</v>
      </c>
      <c r="S2">
        <f t="shared" ref="S2:S24" si="1">SQRT((P2-$P$2)^2+(Q2-$Q$2)^2)*$E$2</f>
        <v>0</v>
      </c>
      <c r="T2" s="1">
        <f t="shared" ref="T2:T24" si="2">R2+$H$2</f>
        <v>39.673848129798067</v>
      </c>
      <c r="U2" s="1">
        <f t="shared" ref="U2:U24" si="3">S2+$I$2</f>
        <v>64.374056411590772</v>
      </c>
      <c r="V2" s="1">
        <f t="shared" ref="V2:V24" si="4">M2*(1/60)</f>
        <v>6.6666666666666666E-2</v>
      </c>
      <c r="W2">
        <f>(U2-T2)/T2</f>
        <v>0.62258161096404907</v>
      </c>
      <c r="X2" s="12"/>
      <c r="Z2">
        <f>(U2-$J$2)/($K$2-$J$2)</f>
        <v>0.18231848489682873</v>
      </c>
    </row>
    <row r="3" spans="1:26" x14ac:dyDescent="0.25">
      <c r="M3">
        <v>8</v>
      </c>
      <c r="N3">
        <v>377</v>
      </c>
      <c r="O3">
        <v>595</v>
      </c>
      <c r="P3">
        <v>717</v>
      </c>
      <c r="Q3">
        <v>583</v>
      </c>
      <c r="R3">
        <f t="shared" si="0"/>
        <v>2.2470523816440675</v>
      </c>
      <c r="S3">
        <f t="shared" si="1"/>
        <v>2.4597066026784904</v>
      </c>
      <c r="T3" s="1">
        <f t="shared" si="2"/>
        <v>41.920900511442134</v>
      </c>
      <c r="U3" s="1">
        <f t="shared" si="3"/>
        <v>66.833763014269266</v>
      </c>
      <c r="V3" s="1">
        <f t="shared" si="4"/>
        <v>0.13333333333333333</v>
      </c>
      <c r="W3">
        <f t="shared" ref="W3:W24" si="5">(U3-T3)/T3</f>
        <v>0.59428261795156978</v>
      </c>
      <c r="X3" s="12">
        <f>AVERAGE(V2:V4)</f>
        <v>0.13333333333333333</v>
      </c>
      <c r="Y3">
        <f>(U4-U2)/(V4-V2)</f>
        <v>36.498345076977749</v>
      </c>
      <c r="Z3">
        <f t="shared" ref="Z3:Z24" si="6">(U3-$J$2)/($K$2-$J$2)</f>
        <v>0.19967841788633012</v>
      </c>
    </row>
    <row r="4" spans="1:26" x14ac:dyDescent="0.25">
      <c r="K4" s="9"/>
      <c r="M4">
        <v>12</v>
      </c>
      <c r="N4">
        <v>410</v>
      </c>
      <c r="O4">
        <v>594</v>
      </c>
      <c r="P4">
        <v>742</v>
      </c>
      <c r="Q4">
        <v>577</v>
      </c>
      <c r="R4">
        <f t="shared" si="0"/>
        <v>5.3351138416894841</v>
      </c>
      <c r="S4">
        <f t="shared" si="1"/>
        <v>4.8664460102637079</v>
      </c>
      <c r="T4" s="1">
        <f t="shared" si="2"/>
        <v>45.008961971487551</v>
      </c>
      <c r="U4" s="1">
        <f t="shared" si="3"/>
        <v>69.240502421854472</v>
      </c>
      <c r="V4" s="1">
        <f t="shared" si="4"/>
        <v>0.2</v>
      </c>
      <c r="W4">
        <f t="shared" si="5"/>
        <v>0.5383714573492544</v>
      </c>
      <c r="X4" s="12">
        <f t="shared" ref="X4:X23" si="7">AVERAGE(V3:V5)</f>
        <v>0.20000000000000004</v>
      </c>
      <c r="Y4">
        <f t="shared" ref="Y4:Y23" si="8">(U5-U3)/(V5-V3)</f>
        <v>40.608656818656641</v>
      </c>
      <c r="Z4">
        <f t="shared" si="6"/>
        <v>0.21666452297438177</v>
      </c>
    </row>
    <row r="5" spans="1:26" x14ac:dyDescent="0.25">
      <c r="M5">
        <v>16</v>
      </c>
      <c r="N5">
        <v>449</v>
      </c>
      <c r="O5">
        <v>597</v>
      </c>
      <c r="P5">
        <v>774</v>
      </c>
      <c r="Q5">
        <v>577</v>
      </c>
      <c r="R5">
        <f t="shared" si="0"/>
        <v>8.9887066483114779</v>
      </c>
      <c r="S5">
        <f t="shared" si="1"/>
        <v>7.8741941784993745</v>
      </c>
      <c r="T5" s="1">
        <f t="shared" si="2"/>
        <v>48.662554778109545</v>
      </c>
      <c r="U5" s="1">
        <f t="shared" si="3"/>
        <v>72.248250590090151</v>
      </c>
      <c r="V5" s="1">
        <f t="shared" si="4"/>
        <v>0.26666666666666666</v>
      </c>
      <c r="W5">
        <f t="shared" si="5"/>
        <v>0.48467853608439071</v>
      </c>
      <c r="X5" s="12">
        <f t="shared" si="7"/>
        <v>0.26666666666666666</v>
      </c>
      <c r="Y5">
        <f t="shared" si="8"/>
        <v>46.757862005840927</v>
      </c>
      <c r="Z5">
        <f t="shared" si="6"/>
        <v>0.23789238266830146</v>
      </c>
    </row>
    <row r="6" spans="1:26" x14ac:dyDescent="0.25">
      <c r="M6">
        <v>20</v>
      </c>
      <c r="N6">
        <v>486</v>
      </c>
      <c r="O6">
        <v>595</v>
      </c>
      <c r="P6">
        <v>808</v>
      </c>
      <c r="Q6">
        <v>574</v>
      </c>
      <c r="R6">
        <f t="shared" si="0"/>
        <v>12.491399329717995</v>
      </c>
      <c r="S6">
        <f t="shared" si="1"/>
        <v>11.100827611042487</v>
      </c>
      <c r="T6" s="1">
        <f t="shared" si="2"/>
        <v>52.16524745951606</v>
      </c>
      <c r="U6" s="1">
        <f t="shared" si="3"/>
        <v>75.474884022633262</v>
      </c>
      <c r="V6" s="1">
        <f t="shared" si="4"/>
        <v>0.33333333333333331</v>
      </c>
      <c r="W6">
        <f t="shared" si="5"/>
        <v>0.44684225031630753</v>
      </c>
      <c r="X6" s="12">
        <f t="shared" si="7"/>
        <v>0.33333333333333331</v>
      </c>
      <c r="Y6">
        <f t="shared" si="8"/>
        <v>51.823188903479426</v>
      </c>
      <c r="Z6">
        <f t="shared" si="6"/>
        <v>0.26066507438268588</v>
      </c>
    </row>
    <row r="7" spans="1:26" x14ac:dyDescent="0.25">
      <c r="M7">
        <v>24</v>
      </c>
      <c r="N7">
        <v>536</v>
      </c>
      <c r="O7">
        <v>590</v>
      </c>
      <c r="P7">
        <v>847</v>
      </c>
      <c r="Q7">
        <v>573</v>
      </c>
      <c r="R7">
        <f t="shared" si="0"/>
        <v>17.236621348937643</v>
      </c>
      <c r="S7">
        <f t="shared" si="1"/>
        <v>14.783952698963301</v>
      </c>
      <c r="T7" s="1">
        <f t="shared" si="2"/>
        <v>56.910469478735706</v>
      </c>
      <c r="U7" s="1">
        <f t="shared" si="3"/>
        <v>79.158009110554076</v>
      </c>
      <c r="V7" s="1">
        <f t="shared" si="4"/>
        <v>0.4</v>
      </c>
      <c r="W7">
        <f t="shared" si="5"/>
        <v>0.39092173787339857</v>
      </c>
      <c r="X7" s="12">
        <f t="shared" si="7"/>
        <v>0.40000000000000008</v>
      </c>
      <c r="Y7">
        <f t="shared" si="8"/>
        <v>61.064506264163313</v>
      </c>
      <c r="Z7">
        <f t="shared" si="6"/>
        <v>0.28665955870395843</v>
      </c>
    </row>
    <row r="8" spans="1:26" x14ac:dyDescent="0.25">
      <c r="M8">
        <v>28</v>
      </c>
      <c r="N8">
        <v>582</v>
      </c>
      <c r="O8">
        <v>590</v>
      </c>
      <c r="P8">
        <v>894</v>
      </c>
      <c r="Q8">
        <v>569</v>
      </c>
      <c r="R8">
        <f t="shared" si="0"/>
        <v>21.578868710123121</v>
      </c>
      <c r="S8">
        <f t="shared" si="1"/>
        <v>19.242761779597593</v>
      </c>
      <c r="T8" s="1">
        <f t="shared" si="2"/>
        <v>61.252716839921192</v>
      </c>
      <c r="U8" s="1">
        <f t="shared" si="3"/>
        <v>83.616818191188372</v>
      </c>
      <c r="V8" s="1">
        <f t="shared" si="4"/>
        <v>0.46666666666666667</v>
      </c>
      <c r="W8">
        <f t="shared" si="5"/>
        <v>0.36511199021120766</v>
      </c>
      <c r="X8" s="12">
        <f t="shared" si="7"/>
        <v>0.46666666666666662</v>
      </c>
      <c r="Y8">
        <f t="shared" si="8"/>
        <v>67.442192682499197</v>
      </c>
      <c r="Z8">
        <f t="shared" si="6"/>
        <v>0.3181286073980189</v>
      </c>
    </row>
    <row r="9" spans="1:26" x14ac:dyDescent="0.25">
      <c r="M9">
        <v>32</v>
      </c>
      <c r="N9">
        <v>637</v>
      </c>
      <c r="O9">
        <v>587</v>
      </c>
      <c r="P9">
        <v>942</v>
      </c>
      <c r="Q9">
        <v>568</v>
      </c>
      <c r="R9">
        <f t="shared" si="0"/>
        <v>26.785896008869379</v>
      </c>
      <c r="S9">
        <f t="shared" si="1"/>
        <v>23.776245056629858</v>
      </c>
      <c r="T9" s="1">
        <f t="shared" si="2"/>
        <v>66.459744138667446</v>
      </c>
      <c r="U9" s="1">
        <f t="shared" si="3"/>
        <v>88.150301468220633</v>
      </c>
      <c r="V9" s="1">
        <f t="shared" si="4"/>
        <v>0.53333333333333333</v>
      </c>
      <c r="W9">
        <f t="shared" si="5"/>
        <v>0.32637136375812859</v>
      </c>
      <c r="X9" s="12">
        <f t="shared" si="7"/>
        <v>0.53333333333333333</v>
      </c>
      <c r="Y9">
        <f t="shared" si="8"/>
        <v>69.560834477786898</v>
      </c>
      <c r="Z9">
        <f t="shared" si="6"/>
        <v>0.35012468604113994</v>
      </c>
    </row>
    <row r="10" spans="1:26" x14ac:dyDescent="0.25">
      <c r="M10">
        <v>36</v>
      </c>
      <c r="N10">
        <v>692</v>
      </c>
      <c r="O10">
        <v>583</v>
      </c>
      <c r="P10">
        <v>992</v>
      </c>
      <c r="Q10">
        <v>564</v>
      </c>
      <c r="R10">
        <f t="shared" si="0"/>
        <v>31.997838231451912</v>
      </c>
      <c r="S10">
        <f t="shared" si="1"/>
        <v>28.517539709969178</v>
      </c>
      <c r="T10" s="1">
        <f t="shared" si="2"/>
        <v>71.671686361249982</v>
      </c>
      <c r="U10" s="1">
        <f t="shared" si="3"/>
        <v>92.891596121559957</v>
      </c>
      <c r="V10" s="1">
        <f t="shared" si="4"/>
        <v>0.6</v>
      </c>
      <c r="W10">
        <f t="shared" si="5"/>
        <v>0.29607102661648455</v>
      </c>
      <c r="X10" s="12">
        <f t="shared" si="7"/>
        <v>0.6</v>
      </c>
      <c r="Y10">
        <f t="shared" si="8"/>
        <v>74.610714642552566</v>
      </c>
      <c r="Z10">
        <f t="shared" si="6"/>
        <v>0.38358744024760594</v>
      </c>
    </row>
    <row r="11" spans="1:26" x14ac:dyDescent="0.25">
      <c r="M11">
        <v>40</v>
      </c>
      <c r="N11">
        <v>754</v>
      </c>
      <c r="O11">
        <v>579</v>
      </c>
      <c r="P11">
        <v>1047</v>
      </c>
      <c r="Q11">
        <v>561</v>
      </c>
      <c r="R11">
        <f t="shared" si="0"/>
        <v>37.870831684032872</v>
      </c>
      <c r="S11">
        <f t="shared" si="1"/>
        <v>33.724340342303535</v>
      </c>
      <c r="T11" s="1">
        <f t="shared" si="2"/>
        <v>77.544679813830939</v>
      </c>
      <c r="U11" s="1">
        <f t="shared" si="3"/>
        <v>98.098396753894306</v>
      </c>
      <c r="V11" s="1">
        <f t="shared" si="4"/>
        <v>0.66666666666666663</v>
      </c>
      <c r="W11">
        <f t="shared" si="5"/>
        <v>0.26505644216223057</v>
      </c>
      <c r="X11" s="12">
        <f t="shared" si="7"/>
        <v>0.66666666666666663</v>
      </c>
      <c r="Y11">
        <f t="shared" si="8"/>
        <v>78.951883126414529</v>
      </c>
      <c r="Z11">
        <f t="shared" si="6"/>
        <v>0.42033560767887107</v>
      </c>
    </row>
    <row r="12" spans="1:26" x14ac:dyDescent="0.25">
      <c r="M12">
        <v>44</v>
      </c>
      <c r="N12">
        <v>825</v>
      </c>
      <c r="O12">
        <v>576</v>
      </c>
      <c r="P12">
        <v>1103</v>
      </c>
      <c r="Q12">
        <v>555</v>
      </c>
      <c r="R12">
        <f t="shared" si="0"/>
        <v>44.588287798882639</v>
      </c>
      <c r="S12">
        <f t="shared" si="1"/>
        <v>39.044457460157794</v>
      </c>
      <c r="T12" s="1">
        <f t="shared" si="2"/>
        <v>84.262135928680706</v>
      </c>
      <c r="U12" s="1">
        <f t="shared" si="3"/>
        <v>103.41851387174856</v>
      </c>
      <c r="V12" s="1">
        <f t="shared" si="4"/>
        <v>0.73333333333333328</v>
      </c>
      <c r="W12">
        <f t="shared" si="5"/>
        <v>0.22734265790843197</v>
      </c>
      <c r="X12" s="12">
        <f t="shared" si="7"/>
        <v>0.73333333333333339</v>
      </c>
      <c r="Y12">
        <f t="shared" si="8"/>
        <v>75.365034307661162</v>
      </c>
      <c r="Z12">
        <f t="shared" si="6"/>
        <v>0.45788353171244361</v>
      </c>
    </row>
    <row r="13" spans="1:26" x14ac:dyDescent="0.25">
      <c r="M13">
        <v>48</v>
      </c>
      <c r="N13">
        <v>886</v>
      </c>
      <c r="O13">
        <v>572</v>
      </c>
      <c r="P13">
        <v>1153</v>
      </c>
      <c r="Q13">
        <v>553</v>
      </c>
      <c r="R13">
        <f t="shared" si="0"/>
        <v>50.366862319803552</v>
      </c>
      <c r="S13">
        <f t="shared" si="1"/>
        <v>43.773011583325022</v>
      </c>
      <c r="T13" s="1">
        <f t="shared" si="2"/>
        <v>90.040710449601619</v>
      </c>
      <c r="U13" s="1">
        <f t="shared" si="3"/>
        <v>108.1470679949158</v>
      </c>
      <c r="V13" s="1">
        <f t="shared" si="4"/>
        <v>0.8</v>
      </c>
      <c r="W13">
        <f t="shared" si="5"/>
        <v>0.20109078943184075</v>
      </c>
      <c r="X13" s="12">
        <f t="shared" si="7"/>
        <v>0.79999999999999993</v>
      </c>
      <c r="Y13">
        <f t="shared" si="8"/>
        <v>79.006529872479362</v>
      </c>
      <c r="Z13">
        <f t="shared" si="6"/>
        <v>0.49125636675952805</v>
      </c>
    </row>
    <row r="14" spans="1:26" x14ac:dyDescent="0.25">
      <c r="M14">
        <v>52</v>
      </c>
      <c r="N14">
        <v>951</v>
      </c>
      <c r="O14">
        <v>571</v>
      </c>
      <c r="P14">
        <v>1214</v>
      </c>
      <c r="Q14">
        <v>545</v>
      </c>
      <c r="R14">
        <f t="shared" si="0"/>
        <v>56.508131913984442</v>
      </c>
      <c r="S14">
        <f t="shared" si="1"/>
        <v>49.578661443155042</v>
      </c>
      <c r="T14" s="1">
        <f t="shared" si="2"/>
        <v>96.181980043782517</v>
      </c>
      <c r="U14" s="1">
        <f t="shared" si="3"/>
        <v>113.95271785474581</v>
      </c>
      <c r="V14" s="1">
        <f t="shared" si="4"/>
        <v>0.8666666666666667</v>
      </c>
      <c r="W14">
        <f t="shared" si="5"/>
        <v>0.18476161337990721</v>
      </c>
      <c r="X14" s="12">
        <f t="shared" si="7"/>
        <v>0.8666666666666667</v>
      </c>
      <c r="Y14">
        <f t="shared" si="8"/>
        <v>91.636633170825817</v>
      </c>
      <c r="Z14">
        <f t="shared" si="6"/>
        <v>0.53223104740534444</v>
      </c>
    </row>
    <row r="15" spans="1:26" x14ac:dyDescent="0.25">
      <c r="M15">
        <v>56</v>
      </c>
      <c r="N15">
        <v>1017</v>
      </c>
      <c r="O15">
        <v>569</v>
      </c>
      <c r="P15">
        <v>1282</v>
      </c>
      <c r="Q15">
        <v>545</v>
      </c>
      <c r="R15">
        <f t="shared" si="0"/>
        <v>62.749138703078465</v>
      </c>
      <c r="S15">
        <f t="shared" si="1"/>
        <v>55.991229339435137</v>
      </c>
      <c r="T15" s="1">
        <f t="shared" si="2"/>
        <v>102.42298683287653</v>
      </c>
      <c r="U15" s="1">
        <f t="shared" si="3"/>
        <v>120.36528575102591</v>
      </c>
      <c r="V15" s="1">
        <f t="shared" si="4"/>
        <v>0.93333333333333335</v>
      </c>
      <c r="W15">
        <f t="shared" si="5"/>
        <v>0.17517843867828034</v>
      </c>
      <c r="X15" s="12">
        <f t="shared" si="7"/>
        <v>0.93333333333333324</v>
      </c>
      <c r="Y15">
        <f t="shared" si="8"/>
        <v>90.550812725289148</v>
      </c>
      <c r="Z15">
        <f t="shared" si="6"/>
        <v>0.57748918870106902</v>
      </c>
    </row>
    <row r="16" spans="1:26" x14ac:dyDescent="0.25">
      <c r="M16">
        <v>60</v>
      </c>
      <c r="N16">
        <v>1077</v>
      </c>
      <c r="O16">
        <v>566</v>
      </c>
      <c r="P16">
        <v>1342</v>
      </c>
      <c r="Q16">
        <v>545</v>
      </c>
      <c r="R16">
        <f t="shared" si="0"/>
        <v>68.428268797784227</v>
      </c>
      <c r="S16">
        <f t="shared" si="1"/>
        <v>61.652103139860259</v>
      </c>
      <c r="T16" s="1">
        <f t="shared" si="2"/>
        <v>108.1021169275823</v>
      </c>
      <c r="U16" s="1">
        <f t="shared" si="3"/>
        <v>126.02615955145103</v>
      </c>
      <c r="V16" s="1">
        <f t="shared" si="4"/>
        <v>1</v>
      </c>
      <c r="W16">
        <f t="shared" si="5"/>
        <v>0.16580658300961915</v>
      </c>
      <c r="X16" s="12">
        <f t="shared" si="7"/>
        <v>1</v>
      </c>
      <c r="Y16">
        <f t="shared" si="8"/>
        <v>86.975700545216924</v>
      </c>
      <c r="Z16">
        <f t="shared" si="6"/>
        <v>0.61744207972083154</v>
      </c>
    </row>
    <row r="17" spans="8:26" x14ac:dyDescent="0.25">
      <c r="M17">
        <v>64</v>
      </c>
      <c r="N17">
        <v>1143</v>
      </c>
      <c r="O17">
        <v>563</v>
      </c>
      <c r="P17">
        <v>1405</v>
      </c>
      <c r="Q17">
        <v>547</v>
      </c>
      <c r="R17">
        <f t="shared" si="0"/>
        <v>74.673943586717314</v>
      </c>
      <c r="S17">
        <f t="shared" si="1"/>
        <v>67.587989412130739</v>
      </c>
      <c r="T17" s="1">
        <f t="shared" si="2"/>
        <v>114.34779171651539</v>
      </c>
      <c r="U17" s="1">
        <f t="shared" si="3"/>
        <v>131.9620458237215</v>
      </c>
      <c r="V17" s="1">
        <f t="shared" si="4"/>
        <v>1.0666666666666667</v>
      </c>
      <c r="W17">
        <f t="shared" si="5"/>
        <v>0.15404105180163319</v>
      </c>
      <c r="X17" s="12">
        <f t="shared" si="7"/>
        <v>1.0666666666666667</v>
      </c>
      <c r="Y17">
        <f t="shared" si="8"/>
        <v>87.784589665578224</v>
      </c>
      <c r="Z17">
        <f t="shared" si="6"/>
        <v>0.65933593316160533</v>
      </c>
    </row>
    <row r="18" spans="8:26" x14ac:dyDescent="0.25">
      <c r="M18">
        <v>68</v>
      </c>
      <c r="N18">
        <v>1214</v>
      </c>
      <c r="O18">
        <v>554</v>
      </c>
      <c r="P18">
        <v>1466</v>
      </c>
      <c r="Q18">
        <v>545</v>
      </c>
      <c r="R18">
        <f t="shared" si="0"/>
        <v>81.420735584472496</v>
      </c>
      <c r="S18">
        <f t="shared" si="1"/>
        <v>73.356715095270701</v>
      </c>
      <c r="T18" s="1">
        <f t="shared" si="2"/>
        <v>121.09458371427056</v>
      </c>
      <c r="U18" s="1">
        <f t="shared" si="3"/>
        <v>137.73077150686146</v>
      </c>
      <c r="V18" s="1">
        <f t="shared" si="4"/>
        <v>1.1333333333333333</v>
      </c>
      <c r="W18">
        <f t="shared" si="5"/>
        <v>0.13738176623857032</v>
      </c>
      <c r="X18" s="12">
        <f t="shared" si="7"/>
        <v>1.1333333333333335</v>
      </c>
      <c r="Y18">
        <f t="shared" si="8"/>
        <v>85.755929246098518</v>
      </c>
      <c r="Z18">
        <f t="shared" si="6"/>
        <v>0.70005001311938275</v>
      </c>
    </row>
    <row r="19" spans="8:26" x14ac:dyDescent="0.25">
      <c r="M19">
        <v>72</v>
      </c>
      <c r="N19">
        <v>1283</v>
      </c>
      <c r="O19">
        <v>550</v>
      </c>
      <c r="P19">
        <v>1526</v>
      </c>
      <c r="Q19">
        <v>545</v>
      </c>
      <c r="R19">
        <f t="shared" si="0"/>
        <v>87.954513847459623</v>
      </c>
      <c r="S19">
        <f t="shared" si="1"/>
        <v>79.022113311610539</v>
      </c>
      <c r="T19" s="1">
        <f t="shared" si="2"/>
        <v>127.6283619772577</v>
      </c>
      <c r="U19" s="1">
        <f t="shared" si="3"/>
        <v>143.3961697232013</v>
      </c>
      <c r="V19" s="1">
        <f t="shared" si="4"/>
        <v>1.2</v>
      </c>
      <c r="W19">
        <f t="shared" si="5"/>
        <v>0.12354470042288321</v>
      </c>
      <c r="X19" s="12">
        <f t="shared" si="7"/>
        <v>1.2</v>
      </c>
      <c r="Y19">
        <f t="shared" si="8"/>
        <v>91.595793393322552</v>
      </c>
      <c r="Z19">
        <f t="shared" si="6"/>
        <v>0.74003483622283794</v>
      </c>
    </row>
    <row r="20" spans="8:26" x14ac:dyDescent="0.25">
      <c r="M20">
        <v>76</v>
      </c>
      <c r="N20">
        <v>1348</v>
      </c>
      <c r="O20">
        <v>546</v>
      </c>
      <c r="P20">
        <v>1595</v>
      </c>
      <c r="Q20">
        <v>538</v>
      </c>
      <c r="R20">
        <f t="shared" si="0"/>
        <v>94.11073509631504</v>
      </c>
      <c r="S20">
        <f t="shared" si="1"/>
        <v>85.569487547713706</v>
      </c>
      <c r="T20" s="1">
        <f t="shared" si="2"/>
        <v>133.78458322611311</v>
      </c>
      <c r="U20" s="1">
        <f t="shared" si="3"/>
        <v>149.94354395930446</v>
      </c>
      <c r="V20" s="1">
        <f t="shared" si="4"/>
        <v>1.2666666666666666</v>
      </c>
      <c r="W20">
        <f t="shared" si="5"/>
        <v>0.12078342917793923</v>
      </c>
      <c r="X20" s="12">
        <f t="shared" si="7"/>
        <v>1.2666666666666666</v>
      </c>
      <c r="Y20">
        <f t="shared" si="8"/>
        <v>92.480292435149224</v>
      </c>
      <c r="Z20">
        <f t="shared" si="6"/>
        <v>0.78624440360464143</v>
      </c>
    </row>
    <row r="21" spans="8:26" x14ac:dyDescent="0.25">
      <c r="M21">
        <v>80</v>
      </c>
      <c r="N21">
        <v>1412</v>
      </c>
      <c r="O21">
        <v>544</v>
      </c>
      <c r="P21">
        <v>1656</v>
      </c>
      <c r="Q21">
        <v>533</v>
      </c>
      <c r="R21">
        <f t="shared" si="0"/>
        <v>100.16223486108147</v>
      </c>
      <c r="S21">
        <f t="shared" si="1"/>
        <v>91.35281896963042</v>
      </c>
      <c r="T21" s="1">
        <f t="shared" si="2"/>
        <v>139.83608299087953</v>
      </c>
      <c r="U21" s="1">
        <f t="shared" si="3"/>
        <v>155.72687538122119</v>
      </c>
      <c r="V21" s="1">
        <f t="shared" si="4"/>
        <v>1.3333333333333333</v>
      </c>
      <c r="W21">
        <f t="shared" si="5"/>
        <v>0.11363871220118556</v>
      </c>
      <c r="X21" s="12">
        <f t="shared" si="7"/>
        <v>1.3333333333333333</v>
      </c>
      <c r="Y21">
        <f t="shared" si="8"/>
        <v>92.906392514435382</v>
      </c>
      <c r="Z21">
        <f t="shared" si="6"/>
        <v>0.8270615668513569</v>
      </c>
    </row>
    <row r="22" spans="8:26" x14ac:dyDescent="0.25">
      <c r="M22">
        <v>84</v>
      </c>
      <c r="N22">
        <v>1476</v>
      </c>
      <c r="O22">
        <v>537</v>
      </c>
      <c r="P22">
        <v>1726</v>
      </c>
      <c r="Q22">
        <v>534</v>
      </c>
      <c r="R22">
        <f t="shared" si="0"/>
        <v>106.23979138633115</v>
      </c>
      <c r="S22">
        <f t="shared" si="1"/>
        <v>97.957006549638422</v>
      </c>
      <c r="T22" s="1">
        <f t="shared" si="2"/>
        <v>145.91363951612922</v>
      </c>
      <c r="U22" s="1">
        <f t="shared" si="3"/>
        <v>162.33106296122918</v>
      </c>
      <c r="V22" s="1">
        <f t="shared" si="4"/>
        <v>1.4</v>
      </c>
      <c r="W22">
        <f t="shared" si="5"/>
        <v>0.11251465935290568</v>
      </c>
      <c r="X22" s="12">
        <f t="shared" si="7"/>
        <v>1.4000000000000001</v>
      </c>
      <c r="Y22">
        <f t="shared" si="8"/>
        <v>89.128270118758351</v>
      </c>
      <c r="Z22">
        <f t="shared" si="6"/>
        <v>0.87367210719555488</v>
      </c>
    </row>
    <row r="23" spans="8:26" x14ac:dyDescent="0.25">
      <c r="M23">
        <v>88</v>
      </c>
      <c r="N23">
        <v>1545</v>
      </c>
      <c r="O23">
        <v>536</v>
      </c>
      <c r="P23">
        <v>1782</v>
      </c>
      <c r="Q23">
        <v>536</v>
      </c>
      <c r="R23">
        <f t="shared" si="0"/>
        <v>112.75778968968611</v>
      </c>
      <c r="S23">
        <f t="shared" si="1"/>
        <v>103.2365883187982</v>
      </c>
      <c r="T23" s="1">
        <f t="shared" si="2"/>
        <v>152.43163781948417</v>
      </c>
      <c r="U23" s="1">
        <f t="shared" si="3"/>
        <v>167.61064473038897</v>
      </c>
      <c r="V23" s="1">
        <f t="shared" si="4"/>
        <v>1.4666666666666666</v>
      </c>
      <c r="W23">
        <f t="shared" si="5"/>
        <v>9.9579110531374138E-2</v>
      </c>
      <c r="X23" s="12">
        <f t="shared" si="7"/>
        <v>1.4666666666666666</v>
      </c>
      <c r="Y23">
        <f t="shared" si="8"/>
        <v>89.211836344255758</v>
      </c>
      <c r="Z23">
        <f t="shared" si="6"/>
        <v>0.91093394388184967</v>
      </c>
    </row>
    <row r="24" spans="8:26" x14ac:dyDescent="0.25">
      <c r="M24">
        <v>92</v>
      </c>
      <c r="N24">
        <v>1612</v>
      </c>
      <c r="O24">
        <v>537</v>
      </c>
      <c r="P24">
        <v>1852</v>
      </c>
      <c r="Q24">
        <v>535</v>
      </c>
      <c r="R24">
        <f t="shared" si="0"/>
        <v>119.07782930436694</v>
      </c>
      <c r="S24">
        <f t="shared" si="1"/>
        <v>109.85191806220584</v>
      </c>
      <c r="T24" s="1">
        <f t="shared" si="2"/>
        <v>158.751677434165</v>
      </c>
      <c r="U24" s="1">
        <f t="shared" si="3"/>
        <v>174.22597447379661</v>
      </c>
      <c r="V24" s="1">
        <f t="shared" si="4"/>
        <v>1.5333333333333332</v>
      </c>
      <c r="W24">
        <f t="shared" si="5"/>
        <v>9.7474856894339684E-2</v>
      </c>
      <c r="Z24">
        <f t="shared" si="6"/>
        <v>0.95762312255216564</v>
      </c>
    </row>
    <row r="29" spans="8:26" x14ac:dyDescent="0.25">
      <c r="H29" s="5"/>
    </row>
    <row r="30" spans="8:26" x14ac:dyDescent="0.25">
      <c r="H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Sheet1</vt:lpstr>
      <vt:lpstr>06278</vt:lpstr>
      <vt:lpstr>06282</vt:lpstr>
      <vt:lpstr>06283</vt:lpstr>
      <vt:lpstr>Chart1</vt:lpstr>
      <vt:lpstr>'06278'!Back_Nov11</vt:lpstr>
      <vt:lpstr>'06282'!Back_Nov11</vt:lpstr>
      <vt:lpstr>'06283'!Back_Nov11</vt:lpstr>
      <vt:lpstr>'06278'!Front_Nov11</vt:lpstr>
      <vt:lpstr>'06283'!Front_Nov11</vt:lpstr>
      <vt:lpstr>'06282'!Front_Nov11_1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2016-11-11T18:39:56Z</dcterms:created>
  <dcterms:modified xsi:type="dcterms:W3CDTF">2016-11-13T00:58:43Z</dcterms:modified>
</cp:coreProperties>
</file>