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charden/Desktop/curr_Chris/Sportsdada/BYUWBB/WBB-Project/modelBuild/"/>
    </mc:Choice>
  </mc:AlternateContent>
  <xr:revisionPtr revIDLastSave="0" documentId="13_ncr:1_{1FEAFF40-8CCA-6A4D-8F81-EDD954F9D36F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BPM 2.0 Season BYU 2020" sheetId="1" r:id="rId1"/>
    <sheet name="Pre 1974 Pace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3" i="5" l="1"/>
  <c r="B233" i="5"/>
  <c r="D232" i="5"/>
  <c r="B232" i="5"/>
  <c r="D231" i="5"/>
  <c r="B231" i="5"/>
  <c r="D230" i="5"/>
  <c r="B230" i="5"/>
  <c r="D229" i="5"/>
  <c r="B229" i="5"/>
  <c r="D228" i="5"/>
  <c r="B228" i="5"/>
  <c r="D227" i="5"/>
  <c r="B227" i="5"/>
  <c r="D226" i="5"/>
  <c r="B226" i="5"/>
  <c r="D225" i="5"/>
  <c r="B225" i="5"/>
  <c r="D224" i="5"/>
  <c r="B224" i="5"/>
  <c r="D223" i="5"/>
  <c r="B223" i="5"/>
  <c r="D222" i="5"/>
  <c r="B222" i="5"/>
  <c r="D221" i="5"/>
  <c r="B221" i="5"/>
  <c r="D220" i="5"/>
  <c r="B220" i="5"/>
  <c r="D219" i="5"/>
  <c r="B219" i="5"/>
  <c r="D218" i="5"/>
  <c r="B218" i="5"/>
  <c r="D217" i="5"/>
  <c r="B217" i="5"/>
  <c r="D216" i="5"/>
  <c r="B216" i="5"/>
  <c r="D215" i="5"/>
  <c r="B215" i="5"/>
  <c r="D214" i="5"/>
  <c r="B214" i="5"/>
  <c r="D213" i="5"/>
  <c r="B213" i="5"/>
  <c r="D212" i="5"/>
  <c r="B212" i="5"/>
  <c r="D211" i="5"/>
  <c r="B211" i="5"/>
  <c r="D210" i="5"/>
  <c r="B210" i="5"/>
  <c r="D209" i="5"/>
  <c r="B209" i="5"/>
  <c r="D208" i="5"/>
  <c r="B208" i="5"/>
  <c r="D207" i="5"/>
  <c r="B207" i="5"/>
  <c r="D206" i="5"/>
  <c r="B206" i="5"/>
  <c r="D205" i="5"/>
  <c r="B205" i="5"/>
  <c r="D204" i="5"/>
  <c r="B204" i="5"/>
  <c r="D203" i="5"/>
  <c r="B203" i="5"/>
  <c r="D202" i="5"/>
  <c r="B202" i="5"/>
  <c r="D201" i="5"/>
  <c r="B201" i="5"/>
  <c r="D200" i="5"/>
  <c r="B200" i="5"/>
  <c r="D199" i="5"/>
  <c r="B199" i="5"/>
  <c r="D198" i="5"/>
  <c r="B198" i="5"/>
  <c r="D197" i="5"/>
  <c r="B197" i="5"/>
  <c r="D196" i="5"/>
  <c r="B196" i="5"/>
  <c r="D195" i="5"/>
  <c r="B195" i="5"/>
  <c r="D194" i="5"/>
  <c r="B194" i="5"/>
  <c r="D193" i="5"/>
  <c r="B193" i="5"/>
  <c r="D192" i="5"/>
  <c r="B192" i="5"/>
  <c r="D191" i="5"/>
  <c r="B191" i="5"/>
  <c r="D190" i="5"/>
  <c r="B190" i="5"/>
  <c r="D189" i="5"/>
  <c r="B189" i="5"/>
  <c r="D188" i="5"/>
  <c r="B188" i="5"/>
  <c r="D187" i="5"/>
  <c r="B187" i="5"/>
  <c r="D186" i="5"/>
  <c r="B186" i="5"/>
  <c r="D185" i="5"/>
  <c r="B185" i="5"/>
  <c r="D184" i="5"/>
  <c r="B184" i="5"/>
  <c r="D183" i="5"/>
  <c r="B183" i="5"/>
  <c r="D182" i="5"/>
  <c r="B182" i="5"/>
  <c r="D181" i="5"/>
  <c r="B181" i="5"/>
  <c r="D180" i="5"/>
  <c r="B180" i="5"/>
  <c r="D179" i="5"/>
  <c r="B179" i="5"/>
  <c r="D178" i="5"/>
  <c r="B178" i="5"/>
  <c r="D177" i="5"/>
  <c r="B177" i="5"/>
  <c r="D176" i="5"/>
  <c r="B176" i="5"/>
  <c r="D175" i="5"/>
  <c r="B175" i="5"/>
  <c r="D174" i="5"/>
  <c r="B174" i="5"/>
  <c r="D173" i="5"/>
  <c r="B173" i="5"/>
  <c r="D172" i="5"/>
  <c r="B172" i="5"/>
  <c r="D171" i="5"/>
  <c r="B171" i="5"/>
  <c r="D170" i="5"/>
  <c r="B170" i="5"/>
  <c r="D169" i="5"/>
  <c r="B169" i="5"/>
  <c r="D168" i="5"/>
  <c r="B168" i="5"/>
  <c r="D167" i="5"/>
  <c r="B167" i="5"/>
  <c r="D166" i="5"/>
  <c r="B166" i="5"/>
  <c r="D165" i="5"/>
  <c r="B165" i="5"/>
  <c r="D164" i="5"/>
  <c r="B164" i="5"/>
  <c r="D163" i="5"/>
  <c r="B163" i="5"/>
  <c r="D162" i="5"/>
  <c r="B162" i="5"/>
  <c r="D161" i="5"/>
  <c r="B161" i="5"/>
  <c r="D160" i="5"/>
  <c r="B160" i="5"/>
  <c r="D159" i="5"/>
  <c r="B159" i="5"/>
  <c r="D158" i="5"/>
  <c r="B158" i="5"/>
  <c r="D157" i="5"/>
  <c r="B157" i="5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D148" i="5"/>
  <c r="B148" i="5"/>
  <c r="D147" i="5"/>
  <c r="B147" i="5"/>
  <c r="D146" i="5"/>
  <c r="B146" i="5"/>
  <c r="D145" i="5"/>
  <c r="B145" i="5"/>
  <c r="D144" i="5"/>
  <c r="B144" i="5"/>
  <c r="D143" i="5"/>
  <c r="B143" i="5"/>
  <c r="D142" i="5"/>
  <c r="B142" i="5"/>
  <c r="D141" i="5"/>
  <c r="B141" i="5"/>
  <c r="D140" i="5"/>
  <c r="B140" i="5"/>
  <c r="D139" i="5"/>
  <c r="B139" i="5"/>
  <c r="D138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D113" i="5"/>
  <c r="B113" i="5"/>
  <c r="D112" i="5"/>
  <c r="B112" i="5"/>
  <c r="D111" i="5"/>
  <c r="B111" i="5"/>
  <c r="D110" i="5"/>
  <c r="B110" i="5"/>
  <c r="D109" i="5"/>
  <c r="B109" i="5"/>
  <c r="D108" i="5"/>
  <c r="B108" i="5"/>
  <c r="D107" i="5"/>
  <c r="B107" i="5"/>
  <c r="D106" i="5"/>
  <c r="B106" i="5"/>
  <c r="D105" i="5"/>
  <c r="B105" i="5"/>
  <c r="D104" i="5"/>
  <c r="B104" i="5"/>
  <c r="D103" i="5"/>
  <c r="B103" i="5"/>
  <c r="D102" i="5"/>
  <c r="B102" i="5"/>
  <c r="D101" i="5"/>
  <c r="B101" i="5"/>
  <c r="D100" i="5"/>
  <c r="B100" i="5"/>
  <c r="D99" i="5"/>
  <c r="B99" i="5"/>
  <c r="D98" i="5"/>
  <c r="B98" i="5"/>
  <c r="D97" i="5"/>
  <c r="B97" i="5"/>
  <c r="D96" i="5"/>
  <c r="B96" i="5"/>
  <c r="D95" i="5"/>
  <c r="B95" i="5"/>
  <c r="D94" i="5"/>
  <c r="B94" i="5"/>
  <c r="D93" i="5"/>
  <c r="B93" i="5"/>
  <c r="D92" i="5"/>
  <c r="B92" i="5"/>
  <c r="D91" i="5"/>
  <c r="B91" i="5"/>
  <c r="D90" i="5"/>
  <c r="B90" i="5"/>
  <c r="D89" i="5"/>
  <c r="B89" i="5"/>
  <c r="D88" i="5"/>
  <c r="B88" i="5"/>
  <c r="D87" i="5"/>
  <c r="B87" i="5"/>
  <c r="D86" i="5"/>
  <c r="B86" i="5"/>
  <c r="D85" i="5"/>
  <c r="B85" i="5"/>
  <c r="D84" i="5"/>
  <c r="B84" i="5"/>
  <c r="D83" i="5"/>
  <c r="B83" i="5"/>
  <c r="D82" i="5"/>
  <c r="B82" i="5"/>
  <c r="D81" i="5"/>
  <c r="B81" i="5"/>
  <c r="D80" i="5"/>
  <c r="B80" i="5"/>
  <c r="D79" i="5"/>
  <c r="B79" i="5"/>
  <c r="D78" i="5"/>
  <c r="B78" i="5"/>
  <c r="D77" i="5"/>
  <c r="B77" i="5"/>
  <c r="D76" i="5"/>
  <c r="B76" i="5"/>
  <c r="D75" i="5"/>
  <c r="B75" i="5"/>
  <c r="D74" i="5"/>
  <c r="B74" i="5"/>
  <c r="D73" i="5"/>
  <c r="B73" i="5"/>
  <c r="D72" i="5"/>
  <c r="B72" i="5"/>
  <c r="D71" i="5"/>
  <c r="B71" i="5"/>
  <c r="D70" i="5"/>
  <c r="B70" i="5"/>
  <c r="D69" i="5"/>
  <c r="B69" i="5"/>
  <c r="D68" i="5"/>
  <c r="B68" i="5"/>
  <c r="D67" i="5"/>
  <c r="B67" i="5"/>
  <c r="D66" i="5"/>
  <c r="B66" i="5"/>
  <c r="D65" i="5"/>
  <c r="B65" i="5"/>
  <c r="D64" i="5"/>
  <c r="B64" i="5"/>
  <c r="D63" i="5"/>
  <c r="B63" i="5"/>
  <c r="D62" i="5"/>
  <c r="B62" i="5"/>
  <c r="D61" i="5"/>
  <c r="B61" i="5"/>
  <c r="D60" i="5"/>
  <c r="B60" i="5"/>
  <c r="D59" i="5"/>
  <c r="B59" i="5"/>
  <c r="D58" i="5"/>
  <c r="B58" i="5"/>
  <c r="D57" i="5"/>
  <c r="B57" i="5"/>
  <c r="D56" i="5"/>
  <c r="B56" i="5"/>
  <c r="D55" i="5"/>
  <c r="B55" i="5"/>
  <c r="D54" i="5"/>
  <c r="B54" i="5"/>
  <c r="D53" i="5"/>
  <c r="B53" i="5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B33" i="5"/>
  <c r="D32" i="5"/>
  <c r="B32" i="5"/>
  <c r="D31" i="5"/>
  <c r="B31" i="5"/>
  <c r="D30" i="5"/>
  <c r="B30" i="5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AX431" i="1"/>
  <c r="AE431" i="1"/>
  <c r="AD431" i="1"/>
  <c r="AX430" i="1"/>
  <c r="AE430" i="1"/>
  <c r="AD430" i="1"/>
  <c r="AX429" i="1"/>
  <c r="AE429" i="1"/>
  <c r="AD429" i="1"/>
  <c r="AX428" i="1"/>
  <c r="AE428" i="1"/>
  <c r="AD428" i="1"/>
  <c r="AX427" i="1"/>
  <c r="AE427" i="1"/>
  <c r="AD427" i="1"/>
  <c r="AX426" i="1"/>
  <c r="AE426" i="1"/>
  <c r="AD426" i="1"/>
  <c r="AX425" i="1"/>
  <c r="AE425" i="1"/>
  <c r="AD425" i="1"/>
  <c r="AX424" i="1"/>
  <c r="AE424" i="1"/>
  <c r="AD424" i="1"/>
  <c r="AX423" i="1"/>
  <c r="AE423" i="1"/>
  <c r="AD423" i="1"/>
  <c r="AX422" i="1"/>
  <c r="AE422" i="1"/>
  <c r="AD422" i="1"/>
  <c r="AX421" i="1"/>
  <c r="AE421" i="1"/>
  <c r="AD421" i="1"/>
  <c r="AX420" i="1"/>
  <c r="AE420" i="1"/>
  <c r="AD420" i="1"/>
  <c r="AX419" i="1"/>
  <c r="AE419" i="1"/>
  <c r="AD419" i="1"/>
  <c r="AX418" i="1"/>
  <c r="AE418" i="1"/>
  <c r="AD418" i="1"/>
  <c r="AX417" i="1"/>
  <c r="AE417" i="1"/>
  <c r="AD417" i="1"/>
  <c r="AX416" i="1"/>
  <c r="AE416" i="1"/>
  <c r="AD416" i="1"/>
  <c r="AX415" i="1"/>
  <c r="AE415" i="1"/>
  <c r="AD415" i="1"/>
  <c r="AX414" i="1"/>
  <c r="AE414" i="1"/>
  <c r="AD414" i="1"/>
  <c r="AX413" i="1"/>
  <c r="AE413" i="1"/>
  <c r="AD413" i="1"/>
  <c r="AX412" i="1"/>
  <c r="AE412" i="1"/>
  <c r="AD412" i="1"/>
  <c r="AX411" i="1"/>
  <c r="AE411" i="1"/>
  <c r="AD411" i="1"/>
  <c r="AX410" i="1"/>
  <c r="AE410" i="1"/>
  <c r="AD410" i="1"/>
  <c r="AX409" i="1"/>
  <c r="AE409" i="1"/>
  <c r="AD409" i="1"/>
  <c r="AX408" i="1"/>
  <c r="AE408" i="1"/>
  <c r="AD408" i="1"/>
  <c r="AX407" i="1"/>
  <c r="AE407" i="1"/>
  <c r="AD407" i="1"/>
  <c r="AX406" i="1"/>
  <c r="AE406" i="1"/>
  <c r="AD406" i="1"/>
  <c r="AX405" i="1"/>
  <c r="AE405" i="1"/>
  <c r="AD405" i="1"/>
  <c r="AX404" i="1"/>
  <c r="AE404" i="1"/>
  <c r="AD404" i="1"/>
  <c r="AX403" i="1"/>
  <c r="AE403" i="1"/>
  <c r="AD403" i="1"/>
  <c r="AX402" i="1"/>
  <c r="AE402" i="1"/>
  <c r="AD402" i="1"/>
  <c r="AX401" i="1"/>
  <c r="AE401" i="1"/>
  <c r="AD401" i="1"/>
  <c r="AX400" i="1"/>
  <c r="AE400" i="1"/>
  <c r="AD400" i="1"/>
  <c r="AX399" i="1"/>
  <c r="AE399" i="1"/>
  <c r="AD399" i="1"/>
  <c r="AX398" i="1"/>
  <c r="AE398" i="1"/>
  <c r="AD398" i="1"/>
  <c r="AX397" i="1"/>
  <c r="AE397" i="1"/>
  <c r="AD397" i="1"/>
  <c r="AX396" i="1"/>
  <c r="AE396" i="1"/>
  <c r="AD396" i="1"/>
  <c r="AX395" i="1"/>
  <c r="AE395" i="1"/>
  <c r="AD395" i="1"/>
  <c r="AX394" i="1"/>
  <c r="AE394" i="1"/>
  <c r="AD394" i="1"/>
  <c r="AX393" i="1"/>
  <c r="AE393" i="1"/>
  <c r="AD393" i="1"/>
  <c r="AX392" i="1"/>
  <c r="AE392" i="1"/>
  <c r="AD392" i="1"/>
  <c r="AX391" i="1"/>
  <c r="AE391" i="1"/>
  <c r="AD391" i="1"/>
  <c r="AX390" i="1"/>
  <c r="AE390" i="1"/>
  <c r="AD390" i="1"/>
  <c r="AX389" i="1"/>
  <c r="AE389" i="1"/>
  <c r="AD389" i="1"/>
  <c r="AX388" i="1"/>
  <c r="AE388" i="1"/>
  <c r="AD388" i="1"/>
  <c r="AX387" i="1"/>
  <c r="AE387" i="1"/>
  <c r="AD387" i="1"/>
  <c r="AX386" i="1"/>
  <c r="AE386" i="1"/>
  <c r="AD386" i="1"/>
  <c r="AX385" i="1"/>
  <c r="AE385" i="1"/>
  <c r="AD385" i="1"/>
  <c r="AX384" i="1"/>
  <c r="AE384" i="1"/>
  <c r="AD384" i="1"/>
  <c r="AX383" i="1"/>
  <c r="AE383" i="1"/>
  <c r="AD383" i="1"/>
  <c r="AX382" i="1"/>
  <c r="AE382" i="1"/>
  <c r="AD382" i="1"/>
  <c r="AX381" i="1"/>
  <c r="AE381" i="1"/>
  <c r="AD381" i="1"/>
  <c r="AX380" i="1"/>
  <c r="AE380" i="1"/>
  <c r="AD380" i="1"/>
  <c r="AX379" i="1"/>
  <c r="AE379" i="1"/>
  <c r="AD379" i="1"/>
  <c r="AX378" i="1"/>
  <c r="AE378" i="1"/>
  <c r="AD378" i="1"/>
  <c r="AX377" i="1"/>
  <c r="AE377" i="1"/>
  <c r="AD377" i="1"/>
  <c r="AX376" i="1"/>
  <c r="AE376" i="1"/>
  <c r="AD376" i="1"/>
  <c r="AX375" i="1"/>
  <c r="AE375" i="1"/>
  <c r="AD375" i="1"/>
  <c r="AX374" i="1"/>
  <c r="AE374" i="1"/>
  <c r="AD374" i="1"/>
  <c r="AX373" i="1"/>
  <c r="AE373" i="1"/>
  <c r="AD373" i="1"/>
  <c r="AX372" i="1"/>
  <c r="AE372" i="1"/>
  <c r="AD372" i="1"/>
  <c r="AX371" i="1"/>
  <c r="AE371" i="1"/>
  <c r="AD371" i="1"/>
  <c r="AX370" i="1"/>
  <c r="AE370" i="1"/>
  <c r="AD370" i="1"/>
  <c r="AX369" i="1"/>
  <c r="AE369" i="1"/>
  <c r="AD369" i="1"/>
  <c r="AX368" i="1"/>
  <c r="AE368" i="1"/>
  <c r="AD368" i="1"/>
  <c r="AX367" i="1"/>
  <c r="AE367" i="1"/>
  <c r="AD367" i="1"/>
  <c r="AX366" i="1"/>
  <c r="AE366" i="1"/>
  <c r="AD366" i="1"/>
  <c r="AX365" i="1"/>
  <c r="AE365" i="1"/>
  <c r="AD365" i="1"/>
  <c r="AX364" i="1"/>
  <c r="AE364" i="1"/>
  <c r="AD364" i="1"/>
  <c r="AX363" i="1"/>
  <c r="AE363" i="1"/>
  <c r="AD363" i="1"/>
  <c r="AX362" i="1"/>
  <c r="AE362" i="1"/>
  <c r="AD362" i="1"/>
  <c r="AX361" i="1"/>
  <c r="AE361" i="1"/>
  <c r="AD361" i="1"/>
  <c r="AX360" i="1"/>
  <c r="AE360" i="1"/>
  <c r="AD360" i="1"/>
  <c r="AX359" i="1"/>
  <c r="AE359" i="1"/>
  <c r="AD359" i="1"/>
  <c r="AX358" i="1"/>
  <c r="AE358" i="1"/>
  <c r="AD358" i="1"/>
  <c r="AX357" i="1"/>
  <c r="AE357" i="1"/>
  <c r="AD357" i="1"/>
  <c r="AX356" i="1"/>
  <c r="AE356" i="1"/>
  <c r="AD356" i="1"/>
  <c r="AX355" i="1"/>
  <c r="AE355" i="1"/>
  <c r="AD355" i="1"/>
  <c r="AX354" i="1"/>
  <c r="AE354" i="1"/>
  <c r="AD354" i="1"/>
  <c r="AX353" i="1"/>
  <c r="AE353" i="1"/>
  <c r="AD353" i="1"/>
  <c r="AX352" i="1"/>
  <c r="AE352" i="1"/>
  <c r="AD352" i="1"/>
  <c r="AX351" i="1"/>
  <c r="AE351" i="1"/>
  <c r="AD351" i="1"/>
  <c r="AX350" i="1"/>
  <c r="AE350" i="1"/>
  <c r="AD350" i="1"/>
  <c r="AX349" i="1"/>
  <c r="AE349" i="1"/>
  <c r="AD349" i="1"/>
  <c r="AX348" i="1"/>
  <c r="AE348" i="1"/>
  <c r="AD348" i="1"/>
  <c r="AX347" i="1"/>
  <c r="AE347" i="1"/>
  <c r="AD347" i="1"/>
  <c r="AX346" i="1"/>
  <c r="AE346" i="1"/>
  <c r="AD346" i="1"/>
  <c r="AX345" i="1"/>
  <c r="AE345" i="1"/>
  <c r="AD345" i="1"/>
  <c r="AX344" i="1"/>
  <c r="AE344" i="1"/>
  <c r="AD344" i="1"/>
  <c r="AX343" i="1"/>
  <c r="AE343" i="1"/>
  <c r="AD343" i="1"/>
  <c r="AX342" i="1"/>
  <c r="AE342" i="1"/>
  <c r="AD342" i="1"/>
  <c r="AX341" i="1"/>
  <c r="AE341" i="1"/>
  <c r="AD341" i="1"/>
  <c r="AX340" i="1"/>
  <c r="AE340" i="1"/>
  <c r="AD340" i="1"/>
  <c r="AX339" i="1"/>
  <c r="AE339" i="1"/>
  <c r="AD339" i="1"/>
  <c r="AX338" i="1"/>
  <c r="AE338" i="1"/>
  <c r="AD338" i="1"/>
  <c r="AX337" i="1"/>
  <c r="AE337" i="1"/>
  <c r="AD337" i="1"/>
  <c r="AX336" i="1"/>
  <c r="AE336" i="1"/>
  <c r="AD336" i="1"/>
  <c r="AX335" i="1"/>
  <c r="AE335" i="1"/>
  <c r="AD335" i="1"/>
  <c r="AX334" i="1"/>
  <c r="AE334" i="1"/>
  <c r="AD334" i="1"/>
  <c r="AX333" i="1"/>
  <c r="AE333" i="1"/>
  <c r="AD333" i="1"/>
  <c r="AX332" i="1"/>
  <c r="AE332" i="1"/>
  <c r="AD332" i="1"/>
  <c r="AX331" i="1"/>
  <c r="AE331" i="1"/>
  <c r="AD331" i="1"/>
  <c r="AX330" i="1"/>
  <c r="AE330" i="1"/>
  <c r="AD330" i="1"/>
  <c r="AX329" i="1"/>
  <c r="AE329" i="1"/>
  <c r="AD329" i="1"/>
  <c r="AX328" i="1"/>
  <c r="AE328" i="1"/>
  <c r="AD328" i="1"/>
  <c r="AX327" i="1"/>
  <c r="AE327" i="1"/>
  <c r="AD327" i="1"/>
  <c r="AX326" i="1"/>
  <c r="AE326" i="1"/>
  <c r="AD326" i="1"/>
  <c r="AX325" i="1"/>
  <c r="AE325" i="1"/>
  <c r="AD325" i="1"/>
  <c r="AX324" i="1"/>
  <c r="AE324" i="1"/>
  <c r="AD324" i="1"/>
  <c r="AX323" i="1"/>
  <c r="AE323" i="1"/>
  <c r="AD323" i="1"/>
  <c r="AX322" i="1"/>
  <c r="AE322" i="1"/>
  <c r="AD322" i="1"/>
  <c r="AX321" i="1"/>
  <c r="AE321" i="1"/>
  <c r="AD321" i="1"/>
  <c r="AX320" i="1"/>
  <c r="AE320" i="1"/>
  <c r="AD320" i="1"/>
  <c r="AX319" i="1"/>
  <c r="AE319" i="1"/>
  <c r="AD319" i="1"/>
  <c r="AX318" i="1"/>
  <c r="AE318" i="1"/>
  <c r="AD318" i="1"/>
  <c r="AX317" i="1"/>
  <c r="AE317" i="1"/>
  <c r="AD317" i="1"/>
  <c r="AX316" i="1"/>
  <c r="AE316" i="1"/>
  <c r="AD316" i="1"/>
  <c r="AX315" i="1"/>
  <c r="AE315" i="1"/>
  <c r="AD315" i="1"/>
  <c r="AX314" i="1"/>
  <c r="AE314" i="1"/>
  <c r="AD314" i="1"/>
  <c r="AX313" i="1"/>
  <c r="AE313" i="1"/>
  <c r="AD313" i="1"/>
  <c r="AX312" i="1"/>
  <c r="AE312" i="1"/>
  <c r="AD312" i="1"/>
  <c r="AX311" i="1"/>
  <c r="AE311" i="1"/>
  <c r="AD311" i="1"/>
  <c r="AX310" i="1"/>
  <c r="AE310" i="1"/>
  <c r="AD310" i="1"/>
  <c r="AX309" i="1"/>
  <c r="AE309" i="1"/>
  <c r="AD309" i="1"/>
  <c r="AX308" i="1"/>
  <c r="AE308" i="1"/>
  <c r="AD308" i="1"/>
  <c r="AX307" i="1"/>
  <c r="AE307" i="1"/>
  <c r="AD307" i="1"/>
  <c r="AX306" i="1"/>
  <c r="AE306" i="1"/>
  <c r="AD306" i="1"/>
  <c r="AX305" i="1"/>
  <c r="AE305" i="1"/>
  <c r="AD305" i="1"/>
  <c r="AX304" i="1"/>
  <c r="AE304" i="1"/>
  <c r="AD304" i="1"/>
  <c r="AX303" i="1"/>
  <c r="AE303" i="1"/>
  <c r="AD303" i="1"/>
  <c r="AX302" i="1"/>
  <c r="AE302" i="1"/>
  <c r="AD302" i="1"/>
  <c r="AX301" i="1"/>
  <c r="AE301" i="1"/>
  <c r="AD301" i="1"/>
  <c r="AX300" i="1"/>
  <c r="AE300" i="1"/>
  <c r="AD300" i="1"/>
  <c r="AX299" i="1"/>
  <c r="AE299" i="1"/>
  <c r="AD299" i="1"/>
  <c r="AX298" i="1"/>
  <c r="AE298" i="1"/>
  <c r="AD298" i="1"/>
  <c r="AX297" i="1"/>
  <c r="AE297" i="1"/>
  <c r="AD297" i="1"/>
  <c r="AX296" i="1"/>
  <c r="AE296" i="1"/>
  <c r="AD296" i="1"/>
  <c r="AX295" i="1"/>
  <c r="AE295" i="1"/>
  <c r="AD295" i="1"/>
  <c r="AX294" i="1"/>
  <c r="AE294" i="1"/>
  <c r="AD294" i="1"/>
  <c r="AX293" i="1"/>
  <c r="AE293" i="1"/>
  <c r="AD293" i="1"/>
  <c r="AX292" i="1"/>
  <c r="AE292" i="1"/>
  <c r="AD292" i="1"/>
  <c r="AX291" i="1"/>
  <c r="AE291" i="1"/>
  <c r="AD291" i="1"/>
  <c r="AX290" i="1"/>
  <c r="AE290" i="1"/>
  <c r="AD290" i="1"/>
  <c r="AX289" i="1"/>
  <c r="AE289" i="1"/>
  <c r="AD289" i="1"/>
  <c r="AX288" i="1"/>
  <c r="AE288" i="1"/>
  <c r="AD288" i="1"/>
  <c r="AX287" i="1"/>
  <c r="AE287" i="1"/>
  <c r="AD287" i="1"/>
  <c r="AX286" i="1"/>
  <c r="AE286" i="1"/>
  <c r="AD286" i="1"/>
  <c r="AX285" i="1"/>
  <c r="AE285" i="1"/>
  <c r="AD285" i="1"/>
  <c r="AX284" i="1"/>
  <c r="AE284" i="1"/>
  <c r="AD284" i="1"/>
  <c r="AX283" i="1"/>
  <c r="AE283" i="1"/>
  <c r="AD283" i="1"/>
  <c r="AX282" i="1"/>
  <c r="AE282" i="1"/>
  <c r="AD282" i="1"/>
  <c r="AX281" i="1"/>
  <c r="AE281" i="1"/>
  <c r="AD281" i="1"/>
  <c r="AX280" i="1"/>
  <c r="AE280" i="1"/>
  <c r="AD280" i="1"/>
  <c r="AX279" i="1"/>
  <c r="AE279" i="1"/>
  <c r="AD279" i="1"/>
  <c r="AX278" i="1"/>
  <c r="AE278" i="1"/>
  <c r="AD278" i="1"/>
  <c r="AX277" i="1"/>
  <c r="AE277" i="1"/>
  <c r="AD277" i="1"/>
  <c r="AX276" i="1"/>
  <c r="AE276" i="1"/>
  <c r="AD276" i="1"/>
  <c r="AX275" i="1"/>
  <c r="AE275" i="1"/>
  <c r="AD275" i="1"/>
  <c r="AX274" i="1"/>
  <c r="AE274" i="1"/>
  <c r="AD274" i="1"/>
  <c r="AX273" i="1"/>
  <c r="AE273" i="1"/>
  <c r="AD273" i="1"/>
  <c r="AX272" i="1"/>
  <c r="AE272" i="1"/>
  <c r="AD272" i="1"/>
  <c r="AX271" i="1"/>
  <c r="AE271" i="1"/>
  <c r="AD271" i="1"/>
  <c r="AX270" i="1"/>
  <c r="AE270" i="1"/>
  <c r="AD270" i="1"/>
  <c r="AX269" i="1"/>
  <c r="AE269" i="1"/>
  <c r="AD269" i="1"/>
  <c r="AX268" i="1"/>
  <c r="AE268" i="1"/>
  <c r="AD268" i="1"/>
  <c r="AX267" i="1"/>
  <c r="AE267" i="1"/>
  <c r="AD267" i="1"/>
  <c r="AX266" i="1"/>
  <c r="AE266" i="1"/>
  <c r="AD266" i="1"/>
  <c r="AX265" i="1"/>
  <c r="AE265" i="1"/>
  <c r="AD265" i="1"/>
  <c r="AX264" i="1"/>
  <c r="AE264" i="1"/>
  <c r="AD264" i="1"/>
  <c r="AX263" i="1"/>
  <c r="AE263" i="1"/>
  <c r="AD263" i="1"/>
  <c r="AX262" i="1"/>
  <c r="AE262" i="1"/>
  <c r="AD262" i="1"/>
  <c r="AX261" i="1"/>
  <c r="AE261" i="1"/>
  <c r="AD261" i="1"/>
  <c r="AX260" i="1"/>
  <c r="AE260" i="1"/>
  <c r="AD260" i="1"/>
  <c r="AX259" i="1"/>
  <c r="AE259" i="1"/>
  <c r="AD259" i="1"/>
  <c r="AX258" i="1"/>
  <c r="AE258" i="1"/>
  <c r="AD258" i="1"/>
  <c r="AX257" i="1"/>
  <c r="AE257" i="1"/>
  <c r="AD257" i="1"/>
  <c r="AX256" i="1"/>
  <c r="AE256" i="1"/>
  <c r="AD256" i="1"/>
  <c r="AX255" i="1"/>
  <c r="AE255" i="1"/>
  <c r="AD255" i="1"/>
  <c r="AX254" i="1"/>
  <c r="AE254" i="1"/>
  <c r="AD254" i="1"/>
  <c r="AX253" i="1"/>
  <c r="AE253" i="1"/>
  <c r="AD253" i="1"/>
  <c r="AX252" i="1"/>
  <c r="AE252" i="1"/>
  <c r="AD252" i="1"/>
  <c r="AX251" i="1"/>
  <c r="AE251" i="1"/>
  <c r="AD251" i="1"/>
  <c r="AX250" i="1"/>
  <c r="AE250" i="1"/>
  <c r="AD250" i="1"/>
  <c r="AX249" i="1"/>
  <c r="AE249" i="1"/>
  <c r="AD249" i="1"/>
  <c r="AX248" i="1"/>
  <c r="AE248" i="1"/>
  <c r="AD248" i="1"/>
  <c r="AX247" i="1"/>
  <c r="AE247" i="1"/>
  <c r="AD247" i="1"/>
  <c r="AX246" i="1"/>
  <c r="AE246" i="1"/>
  <c r="AD246" i="1"/>
  <c r="AX245" i="1"/>
  <c r="AE245" i="1"/>
  <c r="AD245" i="1"/>
  <c r="AX244" i="1"/>
  <c r="AE244" i="1"/>
  <c r="AD244" i="1"/>
  <c r="AX243" i="1"/>
  <c r="AE243" i="1"/>
  <c r="AD243" i="1"/>
  <c r="AX242" i="1"/>
  <c r="AE242" i="1"/>
  <c r="AD242" i="1"/>
  <c r="AX241" i="1"/>
  <c r="AE241" i="1"/>
  <c r="AD241" i="1"/>
  <c r="AX240" i="1"/>
  <c r="AE240" i="1"/>
  <c r="AD240" i="1"/>
  <c r="AX239" i="1"/>
  <c r="AE239" i="1"/>
  <c r="AD239" i="1"/>
  <c r="AX238" i="1"/>
  <c r="AE238" i="1"/>
  <c r="AD238" i="1"/>
  <c r="AX237" i="1"/>
  <c r="AE237" i="1"/>
  <c r="AD237" i="1"/>
  <c r="AX236" i="1"/>
  <c r="AE236" i="1"/>
  <c r="AD236" i="1"/>
  <c r="AX235" i="1"/>
  <c r="AE235" i="1"/>
  <c r="AD235" i="1"/>
  <c r="AX234" i="1"/>
  <c r="AE234" i="1"/>
  <c r="AD234" i="1"/>
  <c r="AX233" i="1"/>
  <c r="AE233" i="1"/>
  <c r="AD233" i="1"/>
  <c r="AX232" i="1"/>
  <c r="AE232" i="1"/>
  <c r="AD232" i="1"/>
  <c r="AX231" i="1"/>
  <c r="AE231" i="1"/>
  <c r="AD231" i="1"/>
  <c r="AX230" i="1"/>
  <c r="AE230" i="1"/>
  <c r="AD230" i="1"/>
  <c r="AX229" i="1"/>
  <c r="AE229" i="1"/>
  <c r="AD229" i="1"/>
  <c r="AX228" i="1"/>
  <c r="AE228" i="1"/>
  <c r="AD228" i="1"/>
  <c r="AX227" i="1"/>
  <c r="AE227" i="1"/>
  <c r="AD227" i="1"/>
  <c r="AX226" i="1"/>
  <c r="AE226" i="1"/>
  <c r="AD226" i="1"/>
  <c r="AX225" i="1"/>
  <c r="AE225" i="1"/>
  <c r="AD225" i="1"/>
  <c r="AX224" i="1"/>
  <c r="AE224" i="1"/>
  <c r="AD224" i="1"/>
  <c r="AX223" i="1"/>
  <c r="AE223" i="1"/>
  <c r="AD223" i="1"/>
  <c r="AX222" i="1"/>
  <c r="AE222" i="1"/>
  <c r="AD222" i="1"/>
  <c r="AX221" i="1"/>
  <c r="AE221" i="1"/>
  <c r="AD221" i="1"/>
  <c r="AX220" i="1"/>
  <c r="AE220" i="1"/>
  <c r="AD220" i="1"/>
  <c r="AX219" i="1"/>
  <c r="AE219" i="1"/>
  <c r="AD219" i="1"/>
  <c r="AX218" i="1"/>
  <c r="AE218" i="1"/>
  <c r="AD218" i="1"/>
  <c r="AX217" i="1"/>
  <c r="AE217" i="1"/>
  <c r="AD217" i="1"/>
  <c r="AX216" i="1"/>
  <c r="AE216" i="1"/>
  <c r="AD216" i="1"/>
  <c r="AX215" i="1"/>
  <c r="AE215" i="1"/>
  <c r="AD215" i="1"/>
  <c r="AX214" i="1"/>
  <c r="AE214" i="1"/>
  <c r="AD214" i="1"/>
  <c r="AX213" i="1"/>
  <c r="AE213" i="1"/>
  <c r="AD213" i="1"/>
  <c r="AX212" i="1"/>
  <c r="AE212" i="1"/>
  <c r="AD212" i="1"/>
  <c r="AX211" i="1"/>
  <c r="AE211" i="1"/>
  <c r="AD211" i="1"/>
  <c r="AX210" i="1"/>
  <c r="AE210" i="1"/>
  <c r="AD210" i="1"/>
  <c r="AX209" i="1"/>
  <c r="AE209" i="1"/>
  <c r="AD209" i="1"/>
  <c r="AX208" i="1"/>
  <c r="AE208" i="1"/>
  <c r="AD208" i="1"/>
  <c r="AX207" i="1"/>
  <c r="AE207" i="1"/>
  <c r="AD207" i="1"/>
  <c r="AX206" i="1"/>
  <c r="AE206" i="1"/>
  <c r="AD206" i="1"/>
  <c r="AX205" i="1"/>
  <c r="AE205" i="1"/>
  <c r="AD205" i="1"/>
  <c r="AX204" i="1"/>
  <c r="AE204" i="1"/>
  <c r="AD204" i="1"/>
  <c r="AX203" i="1"/>
  <c r="AE203" i="1"/>
  <c r="AD203" i="1"/>
  <c r="AX202" i="1"/>
  <c r="AE202" i="1"/>
  <c r="AD202" i="1"/>
  <c r="AX201" i="1"/>
  <c r="AE201" i="1"/>
  <c r="AD201" i="1"/>
  <c r="AX200" i="1"/>
  <c r="AE200" i="1"/>
  <c r="AD200" i="1"/>
  <c r="AX199" i="1"/>
  <c r="AE199" i="1"/>
  <c r="AD199" i="1"/>
  <c r="AX198" i="1"/>
  <c r="AE198" i="1"/>
  <c r="AD198" i="1"/>
  <c r="AX197" i="1"/>
  <c r="AE197" i="1"/>
  <c r="AD197" i="1"/>
  <c r="AX196" i="1"/>
  <c r="AE196" i="1"/>
  <c r="AD196" i="1"/>
  <c r="AX195" i="1"/>
  <c r="AE195" i="1"/>
  <c r="AD195" i="1"/>
  <c r="AX194" i="1"/>
  <c r="AE194" i="1"/>
  <c r="AD194" i="1"/>
  <c r="AX193" i="1"/>
  <c r="AE193" i="1"/>
  <c r="AD193" i="1"/>
  <c r="AX192" i="1"/>
  <c r="AE192" i="1"/>
  <c r="AD192" i="1"/>
  <c r="AX191" i="1"/>
  <c r="AE191" i="1"/>
  <c r="AD191" i="1"/>
  <c r="AX190" i="1"/>
  <c r="AE190" i="1"/>
  <c r="AD190" i="1"/>
  <c r="AX189" i="1"/>
  <c r="AE189" i="1"/>
  <c r="AD189" i="1"/>
  <c r="AX188" i="1"/>
  <c r="AE188" i="1"/>
  <c r="AD188" i="1"/>
  <c r="AX187" i="1"/>
  <c r="AE187" i="1"/>
  <c r="AD187" i="1"/>
  <c r="AX186" i="1"/>
  <c r="AE186" i="1"/>
  <c r="AD186" i="1"/>
  <c r="AX185" i="1"/>
  <c r="AE185" i="1"/>
  <c r="AD185" i="1"/>
  <c r="AX184" i="1"/>
  <c r="AE184" i="1"/>
  <c r="AD184" i="1"/>
  <c r="AX183" i="1"/>
  <c r="AE183" i="1"/>
  <c r="AD183" i="1"/>
  <c r="AX182" i="1"/>
  <c r="AE182" i="1"/>
  <c r="AD182" i="1"/>
  <c r="AX181" i="1"/>
  <c r="AE181" i="1"/>
  <c r="AD181" i="1"/>
  <c r="AX180" i="1"/>
  <c r="AE180" i="1"/>
  <c r="AD180" i="1"/>
  <c r="AX179" i="1"/>
  <c r="AE179" i="1"/>
  <c r="AD179" i="1"/>
  <c r="AX178" i="1"/>
  <c r="AE178" i="1"/>
  <c r="AD178" i="1"/>
  <c r="AX177" i="1"/>
  <c r="AE177" i="1"/>
  <c r="AD177" i="1"/>
  <c r="AX176" i="1"/>
  <c r="AE176" i="1"/>
  <c r="AD176" i="1"/>
  <c r="AX175" i="1"/>
  <c r="AE175" i="1"/>
  <c r="AD175" i="1"/>
  <c r="AX174" i="1"/>
  <c r="AE174" i="1"/>
  <c r="AD174" i="1"/>
  <c r="AX173" i="1"/>
  <c r="AE173" i="1"/>
  <c r="AD173" i="1"/>
  <c r="AX172" i="1"/>
  <c r="AE172" i="1"/>
  <c r="AD172" i="1"/>
  <c r="AX171" i="1"/>
  <c r="AE171" i="1"/>
  <c r="AD171" i="1"/>
  <c r="AX170" i="1"/>
  <c r="AE170" i="1"/>
  <c r="AD170" i="1"/>
  <c r="AX169" i="1"/>
  <c r="AE169" i="1"/>
  <c r="AD169" i="1"/>
  <c r="AX168" i="1"/>
  <c r="AE168" i="1"/>
  <c r="AD168" i="1"/>
  <c r="AX167" i="1"/>
  <c r="AE167" i="1"/>
  <c r="AD167" i="1"/>
  <c r="AX166" i="1"/>
  <c r="AE166" i="1"/>
  <c r="AD166" i="1"/>
  <c r="AX165" i="1"/>
  <c r="AE165" i="1"/>
  <c r="AD165" i="1"/>
  <c r="AX164" i="1"/>
  <c r="AE164" i="1"/>
  <c r="AD164" i="1"/>
  <c r="AX163" i="1"/>
  <c r="AE163" i="1"/>
  <c r="AD163" i="1"/>
  <c r="AX162" i="1"/>
  <c r="AE162" i="1"/>
  <c r="AD162" i="1"/>
  <c r="AX161" i="1"/>
  <c r="AE161" i="1"/>
  <c r="AD161" i="1"/>
  <c r="AX160" i="1"/>
  <c r="AE160" i="1"/>
  <c r="AD160" i="1"/>
  <c r="AX159" i="1"/>
  <c r="AE159" i="1"/>
  <c r="AD159" i="1"/>
  <c r="AX158" i="1"/>
  <c r="AE158" i="1"/>
  <c r="AD158" i="1"/>
  <c r="AX157" i="1"/>
  <c r="AE157" i="1"/>
  <c r="AD157" i="1"/>
  <c r="AX156" i="1"/>
  <c r="AE156" i="1"/>
  <c r="AD156" i="1"/>
  <c r="AX155" i="1"/>
  <c r="AE155" i="1"/>
  <c r="AD155" i="1"/>
  <c r="AX154" i="1"/>
  <c r="AE154" i="1"/>
  <c r="AD154" i="1"/>
  <c r="AX153" i="1"/>
  <c r="AE153" i="1"/>
  <c r="AD153" i="1"/>
  <c r="AX152" i="1"/>
  <c r="AE152" i="1"/>
  <c r="AD152" i="1"/>
  <c r="AX151" i="1"/>
  <c r="AE151" i="1"/>
  <c r="AD151" i="1"/>
  <c r="AX150" i="1"/>
  <c r="AE150" i="1"/>
  <c r="AD150" i="1"/>
  <c r="AX149" i="1"/>
  <c r="AE149" i="1"/>
  <c r="AD149" i="1"/>
  <c r="AX148" i="1"/>
  <c r="AE148" i="1"/>
  <c r="AD148" i="1"/>
  <c r="AX147" i="1"/>
  <c r="AE147" i="1"/>
  <c r="AD147" i="1"/>
  <c r="AX146" i="1"/>
  <c r="AE146" i="1"/>
  <c r="AD146" i="1"/>
  <c r="AX145" i="1"/>
  <c r="AE145" i="1"/>
  <c r="AD145" i="1"/>
  <c r="AX144" i="1"/>
  <c r="AE144" i="1"/>
  <c r="AD144" i="1"/>
  <c r="AX143" i="1"/>
  <c r="AE143" i="1"/>
  <c r="AD143" i="1"/>
  <c r="AX142" i="1"/>
  <c r="AE142" i="1"/>
  <c r="AD142" i="1"/>
  <c r="AX141" i="1"/>
  <c r="AE141" i="1"/>
  <c r="AD141" i="1"/>
  <c r="AX140" i="1"/>
  <c r="AE140" i="1"/>
  <c r="AD140" i="1"/>
  <c r="AX139" i="1"/>
  <c r="AE139" i="1"/>
  <c r="AD139" i="1"/>
  <c r="AX138" i="1"/>
  <c r="AE138" i="1"/>
  <c r="AD138" i="1"/>
  <c r="AX137" i="1"/>
  <c r="AE137" i="1"/>
  <c r="AD137" i="1"/>
  <c r="AX136" i="1"/>
  <c r="AE136" i="1"/>
  <c r="AD136" i="1"/>
  <c r="AX135" i="1"/>
  <c r="AE135" i="1"/>
  <c r="AD135" i="1"/>
  <c r="AX134" i="1"/>
  <c r="AE134" i="1"/>
  <c r="AD134" i="1"/>
  <c r="AX133" i="1"/>
  <c r="AE133" i="1"/>
  <c r="AD133" i="1"/>
  <c r="AX132" i="1"/>
  <c r="AE132" i="1"/>
  <c r="AD132" i="1"/>
  <c r="AX131" i="1"/>
  <c r="AE131" i="1"/>
  <c r="AD131" i="1"/>
  <c r="AX130" i="1"/>
  <c r="AE130" i="1"/>
  <c r="AD130" i="1"/>
  <c r="AX129" i="1"/>
  <c r="AE129" i="1"/>
  <c r="AD129" i="1"/>
  <c r="AX128" i="1"/>
  <c r="AE128" i="1"/>
  <c r="AD128" i="1"/>
  <c r="AX127" i="1"/>
  <c r="AE127" i="1"/>
  <c r="AD127" i="1"/>
  <c r="AX126" i="1"/>
  <c r="AE126" i="1"/>
  <c r="AD126" i="1"/>
  <c r="AX125" i="1"/>
  <c r="AE125" i="1"/>
  <c r="AD125" i="1"/>
  <c r="AX124" i="1"/>
  <c r="AE124" i="1"/>
  <c r="AD124" i="1"/>
  <c r="AX123" i="1"/>
  <c r="AE123" i="1"/>
  <c r="AD123" i="1"/>
  <c r="AX122" i="1"/>
  <c r="AE122" i="1"/>
  <c r="AD122" i="1"/>
  <c r="AX121" i="1"/>
  <c r="AE121" i="1"/>
  <c r="AD121" i="1"/>
  <c r="AX120" i="1"/>
  <c r="AE120" i="1"/>
  <c r="AD120" i="1"/>
  <c r="AX119" i="1"/>
  <c r="AE119" i="1"/>
  <c r="AD119" i="1"/>
  <c r="AX118" i="1"/>
  <c r="AE118" i="1"/>
  <c r="AD118" i="1"/>
  <c r="AX117" i="1"/>
  <c r="AE117" i="1"/>
  <c r="AD117" i="1"/>
  <c r="AX116" i="1"/>
  <c r="AE116" i="1"/>
  <c r="AD116" i="1"/>
  <c r="AX115" i="1"/>
  <c r="AE115" i="1"/>
  <c r="AD115" i="1"/>
  <c r="AX114" i="1"/>
  <c r="AE114" i="1"/>
  <c r="AD114" i="1"/>
  <c r="AX113" i="1"/>
  <c r="AE113" i="1"/>
  <c r="AD113" i="1"/>
  <c r="AX112" i="1"/>
  <c r="AE112" i="1"/>
  <c r="AD112" i="1"/>
  <c r="AX111" i="1"/>
  <c r="AE111" i="1"/>
  <c r="AD111" i="1"/>
  <c r="AX110" i="1"/>
  <c r="AE110" i="1"/>
  <c r="AD110" i="1"/>
  <c r="AX109" i="1"/>
  <c r="AE109" i="1"/>
  <c r="AD109" i="1"/>
  <c r="AX108" i="1"/>
  <c r="AE108" i="1"/>
  <c r="AD108" i="1"/>
  <c r="AX107" i="1"/>
  <c r="AE107" i="1"/>
  <c r="AD107" i="1"/>
  <c r="AX106" i="1"/>
  <c r="AE106" i="1"/>
  <c r="AD106" i="1"/>
  <c r="AX105" i="1"/>
  <c r="AE105" i="1"/>
  <c r="AD105" i="1"/>
  <c r="AX104" i="1"/>
  <c r="AE104" i="1"/>
  <c r="AD104" i="1"/>
  <c r="AX103" i="1"/>
  <c r="AE103" i="1"/>
  <c r="AD103" i="1"/>
  <c r="AX102" i="1"/>
  <c r="AE102" i="1"/>
  <c r="AD102" i="1"/>
  <c r="AX101" i="1"/>
  <c r="AE101" i="1"/>
  <c r="AD101" i="1"/>
  <c r="AX100" i="1"/>
  <c r="AE100" i="1"/>
  <c r="AD100" i="1"/>
  <c r="AX99" i="1"/>
  <c r="AE99" i="1"/>
  <c r="AD99" i="1"/>
  <c r="AX98" i="1"/>
  <c r="AE98" i="1"/>
  <c r="AD98" i="1"/>
  <c r="AX97" i="1"/>
  <c r="AE97" i="1"/>
  <c r="AD97" i="1"/>
  <c r="AX96" i="1"/>
  <c r="AE96" i="1"/>
  <c r="AD96" i="1"/>
  <c r="O96" i="1"/>
  <c r="N96" i="1"/>
  <c r="M96" i="1"/>
  <c r="AX95" i="1"/>
  <c r="AE95" i="1"/>
  <c r="AD95" i="1"/>
  <c r="AX94" i="1"/>
  <c r="AE94" i="1"/>
  <c r="AD94" i="1"/>
  <c r="AX93" i="1"/>
  <c r="AE93" i="1"/>
  <c r="AD93" i="1"/>
  <c r="AX92" i="1"/>
  <c r="AE92" i="1"/>
  <c r="AD92" i="1"/>
  <c r="AX91" i="1"/>
  <c r="J87" i="1" s="1"/>
  <c r="AE91" i="1"/>
  <c r="AD91" i="1"/>
  <c r="AX90" i="1"/>
  <c r="AE90" i="1"/>
  <c r="AD90" i="1"/>
  <c r="AX89" i="1"/>
  <c r="AE89" i="1"/>
  <c r="AD89" i="1"/>
  <c r="O81" i="1"/>
  <c r="M81" i="1"/>
  <c r="N81" i="1" s="1"/>
  <c r="L81" i="1"/>
  <c r="O80" i="1"/>
  <c r="M80" i="1"/>
  <c r="N80" i="1" s="1"/>
  <c r="L80" i="1"/>
  <c r="O79" i="1"/>
  <c r="N79" i="1"/>
  <c r="M79" i="1"/>
  <c r="L79" i="1"/>
  <c r="O78" i="1"/>
  <c r="L78" i="1"/>
  <c r="M78" i="1" s="1"/>
  <c r="N78" i="1" s="1"/>
  <c r="O77" i="1"/>
  <c r="M77" i="1"/>
  <c r="N77" i="1" s="1"/>
  <c r="L77" i="1"/>
  <c r="O76" i="1"/>
  <c r="L76" i="1"/>
  <c r="M76" i="1" s="1"/>
  <c r="N76" i="1" s="1"/>
  <c r="O75" i="1"/>
  <c r="N75" i="1"/>
  <c r="M75" i="1"/>
  <c r="L75" i="1"/>
  <c r="O74" i="1"/>
  <c r="L74" i="1"/>
  <c r="M74" i="1" s="1"/>
  <c r="N74" i="1" s="1"/>
  <c r="O73" i="1"/>
  <c r="N73" i="1"/>
  <c r="M73" i="1"/>
  <c r="L73" i="1"/>
  <c r="O72" i="1"/>
  <c r="L72" i="1"/>
  <c r="M72" i="1" s="1"/>
  <c r="N72" i="1" s="1"/>
  <c r="O71" i="1"/>
  <c r="M71" i="1"/>
  <c r="N71" i="1" s="1"/>
  <c r="L71" i="1"/>
  <c r="O70" i="1"/>
  <c r="M70" i="1"/>
  <c r="N70" i="1" s="1"/>
  <c r="L70" i="1"/>
  <c r="O69" i="1"/>
  <c r="M69" i="1"/>
  <c r="N69" i="1" s="1"/>
  <c r="L69" i="1"/>
  <c r="O68" i="1"/>
  <c r="L68" i="1"/>
  <c r="M68" i="1" s="1"/>
  <c r="N68" i="1" s="1"/>
  <c r="O67" i="1"/>
  <c r="N67" i="1"/>
  <c r="M67" i="1"/>
  <c r="L67" i="1"/>
  <c r="O66" i="1"/>
  <c r="M66" i="1"/>
  <c r="N66" i="1" s="1"/>
  <c r="L66" i="1"/>
  <c r="O65" i="1"/>
  <c r="M65" i="1"/>
  <c r="N65" i="1" s="1"/>
  <c r="L65" i="1"/>
  <c r="O64" i="1"/>
  <c r="M64" i="1"/>
  <c r="N64" i="1" s="1"/>
  <c r="L64" i="1"/>
  <c r="O63" i="1"/>
  <c r="N63" i="1"/>
  <c r="M63" i="1"/>
  <c r="L63" i="1"/>
  <c r="O62" i="1"/>
  <c r="M62" i="1"/>
  <c r="N62" i="1" s="1"/>
  <c r="L62" i="1"/>
  <c r="O61" i="1"/>
  <c r="M61" i="1"/>
  <c r="N61" i="1" s="1"/>
  <c r="L61" i="1"/>
  <c r="O60" i="1"/>
  <c r="M60" i="1"/>
  <c r="N60" i="1" s="1"/>
  <c r="L60" i="1"/>
  <c r="O59" i="1"/>
  <c r="N59" i="1"/>
  <c r="M59" i="1"/>
  <c r="L59" i="1"/>
  <c r="O58" i="1"/>
  <c r="L58" i="1"/>
  <c r="M58" i="1" s="1"/>
  <c r="N58" i="1" s="1"/>
  <c r="O57" i="1"/>
  <c r="N57" i="1"/>
  <c r="M57" i="1"/>
  <c r="L57" i="1"/>
  <c r="O56" i="1"/>
  <c r="L56" i="1"/>
  <c r="M56" i="1" s="1"/>
  <c r="N56" i="1" s="1"/>
  <c r="O55" i="1"/>
  <c r="N55" i="1"/>
  <c r="M55" i="1"/>
  <c r="L55" i="1"/>
  <c r="O54" i="1"/>
  <c r="M54" i="1"/>
  <c r="N54" i="1" s="1"/>
  <c r="L54" i="1"/>
  <c r="O53" i="1"/>
  <c r="M53" i="1"/>
  <c r="N53" i="1" s="1"/>
  <c r="L53" i="1"/>
  <c r="O52" i="1"/>
  <c r="L52" i="1"/>
  <c r="M52" i="1" s="1"/>
  <c r="N52" i="1" s="1"/>
  <c r="O51" i="1"/>
  <c r="N51" i="1"/>
  <c r="DP20" i="1" s="1"/>
  <c r="M51" i="1"/>
  <c r="L51" i="1"/>
  <c r="EB29" i="1"/>
  <c r="DZ29" i="1"/>
  <c r="DT29" i="1"/>
  <c r="DS29" i="1"/>
  <c r="EA29" i="1" s="1"/>
  <c r="CU29" i="1"/>
  <c r="BZ29" i="1"/>
  <c r="AN29" i="1"/>
  <c r="AI29" i="1"/>
  <c r="AF29" i="1"/>
  <c r="EA28" i="1"/>
  <c r="DZ28" i="1"/>
  <c r="EB28" i="1" s="1"/>
  <c r="DT28" i="1"/>
  <c r="DS28" i="1"/>
  <c r="BZ28" i="1"/>
  <c r="CU28" i="1" s="1"/>
  <c r="AQ28" i="1"/>
  <c r="AP28" i="1"/>
  <c r="AO28" i="1"/>
  <c r="AN28" i="1"/>
  <c r="AF28" i="1"/>
  <c r="EB27" i="1"/>
  <c r="DZ27" i="1"/>
  <c r="DT27" i="1"/>
  <c r="DS27" i="1"/>
  <c r="EA27" i="1" s="1"/>
  <c r="CU27" i="1"/>
  <c r="BZ27" i="1"/>
  <c r="AS27" i="1"/>
  <c r="AR27" i="1"/>
  <c r="AQ27" i="1"/>
  <c r="AP27" i="1"/>
  <c r="AL27" i="1"/>
  <c r="AK27" i="1"/>
  <c r="AJ27" i="1"/>
  <c r="AI27" i="1"/>
  <c r="AF27" i="1"/>
  <c r="AO27" i="1" s="1"/>
  <c r="DZ26" i="1"/>
  <c r="EB26" i="1" s="1"/>
  <c r="DT26" i="1"/>
  <c r="DS26" i="1"/>
  <c r="EA26" i="1" s="1"/>
  <c r="BZ26" i="1"/>
  <c r="CU26" i="1" s="1"/>
  <c r="AF26" i="1"/>
  <c r="AS26" i="1" s="1"/>
  <c r="EB25" i="1"/>
  <c r="DZ25" i="1"/>
  <c r="DT25" i="1"/>
  <c r="DS25" i="1"/>
  <c r="EA25" i="1" s="1"/>
  <c r="CU25" i="1"/>
  <c r="BZ25" i="1"/>
  <c r="AR25" i="1"/>
  <c r="AP25" i="1"/>
  <c r="AO25" i="1"/>
  <c r="AN25" i="1"/>
  <c r="AJ25" i="1"/>
  <c r="AI25" i="1"/>
  <c r="AF25" i="1"/>
  <c r="EB24" i="1"/>
  <c r="DZ24" i="1"/>
  <c r="DT24" i="1"/>
  <c r="DS24" i="1"/>
  <c r="EA24" i="1" s="1"/>
  <c r="CU24" i="1"/>
  <c r="CS24" i="1"/>
  <c r="BZ24" i="1"/>
  <c r="AS24" i="1"/>
  <c r="AR24" i="1"/>
  <c r="AQ24" i="1"/>
  <c r="AO24" i="1"/>
  <c r="AM24" i="1"/>
  <c r="AL24" i="1"/>
  <c r="AK24" i="1"/>
  <c r="AJ24" i="1"/>
  <c r="AI24" i="1"/>
  <c r="AF24" i="1"/>
  <c r="AP24" i="1" s="1"/>
  <c r="EB23" i="1"/>
  <c r="DZ23" i="1"/>
  <c r="DT23" i="1"/>
  <c r="DS23" i="1"/>
  <c r="EA23" i="1" s="1"/>
  <c r="BZ23" i="1"/>
  <c r="CU23" i="1" s="1"/>
  <c r="AR23" i="1"/>
  <c r="AO23" i="1"/>
  <c r="AN23" i="1"/>
  <c r="AM23" i="1"/>
  <c r="AL23" i="1"/>
  <c r="AJ23" i="1"/>
  <c r="AF23" i="1"/>
  <c r="EB22" i="1"/>
  <c r="DZ22" i="1"/>
  <c r="DT22" i="1"/>
  <c r="DS22" i="1"/>
  <c r="EA22" i="1" s="1"/>
  <c r="CU22" i="1"/>
  <c r="BZ22" i="1"/>
  <c r="AS22" i="1"/>
  <c r="AR22" i="1"/>
  <c r="AQ22" i="1"/>
  <c r="AP22" i="1"/>
  <c r="AO22" i="1"/>
  <c r="AM22" i="1"/>
  <c r="AL22" i="1"/>
  <c r="AK22" i="1"/>
  <c r="AJ22" i="1"/>
  <c r="AI22" i="1"/>
  <c r="AF22" i="1"/>
  <c r="AN22" i="1" s="1"/>
  <c r="DZ21" i="1"/>
  <c r="EB21" i="1" s="1"/>
  <c r="DT21" i="1"/>
  <c r="DS21" i="1"/>
  <c r="EA21" i="1" s="1"/>
  <c r="BZ21" i="1"/>
  <c r="CU21" i="1" s="1"/>
  <c r="AF21" i="1"/>
  <c r="EA20" i="1"/>
  <c r="DZ20" i="1"/>
  <c r="EB20" i="1" s="1"/>
  <c r="DT20" i="1"/>
  <c r="DS20" i="1"/>
  <c r="CU20" i="1"/>
  <c r="BZ20" i="1"/>
  <c r="AO20" i="1"/>
  <c r="AN20" i="1"/>
  <c r="AF20" i="1"/>
  <c r="AM20" i="1" s="1"/>
  <c r="EA19" i="1"/>
  <c r="DZ19" i="1"/>
  <c r="EB19" i="1" s="1"/>
  <c r="DT19" i="1"/>
  <c r="DS19" i="1"/>
  <c r="CU19" i="1"/>
  <c r="BZ19" i="1"/>
  <c r="AS19" i="1"/>
  <c r="AR19" i="1"/>
  <c r="AQ19" i="1"/>
  <c r="AL19" i="1"/>
  <c r="AK19" i="1"/>
  <c r="AJ19" i="1"/>
  <c r="AI19" i="1"/>
  <c r="AF19" i="1"/>
  <c r="AO19" i="1" s="1"/>
  <c r="DZ18" i="1"/>
  <c r="EB18" i="1" s="1"/>
  <c r="DT18" i="1"/>
  <c r="DS18" i="1"/>
  <c r="EA18" i="1" s="1"/>
  <c r="CU18" i="1"/>
  <c r="BZ18" i="1"/>
  <c r="AS18" i="1"/>
  <c r="AQ18" i="1"/>
  <c r="AP18" i="1"/>
  <c r="AK18" i="1"/>
  <c r="AI18" i="1"/>
  <c r="AF18" i="1"/>
  <c r="EB17" i="1"/>
  <c r="EA17" i="1"/>
  <c r="DZ17" i="1"/>
  <c r="DT17" i="1"/>
  <c r="DS17" i="1"/>
  <c r="BZ17" i="1"/>
  <c r="CU17" i="1" s="1"/>
  <c r="AP17" i="1"/>
  <c r="AF17" i="1"/>
  <c r="EB16" i="1"/>
  <c r="EA16" i="1"/>
  <c r="DZ16" i="1"/>
  <c r="DT16" i="1"/>
  <c r="DS16" i="1"/>
  <c r="BZ16" i="1"/>
  <c r="CU16" i="1" s="1"/>
  <c r="AS16" i="1"/>
  <c r="AO16" i="1"/>
  <c r="AN16" i="1"/>
  <c r="AF16" i="1"/>
  <c r="AJ16" i="1" s="1"/>
  <c r="EA15" i="1"/>
  <c r="DZ15" i="1"/>
  <c r="EB15" i="1" s="1"/>
  <c r="DT15" i="1"/>
  <c r="DS15" i="1"/>
  <c r="BZ15" i="1"/>
  <c r="CU15" i="1" s="1"/>
  <c r="AQ15" i="1"/>
  <c r="AN15" i="1"/>
  <c r="AM15" i="1"/>
  <c r="AF15" i="1"/>
  <c r="EA14" i="1"/>
  <c r="DZ14" i="1"/>
  <c r="EB14" i="1" s="1"/>
  <c r="DT14" i="1"/>
  <c r="DS14" i="1"/>
  <c r="BZ14" i="1"/>
  <c r="CU14" i="1" s="1"/>
  <c r="AR14" i="1"/>
  <c r="AQ14" i="1"/>
  <c r="AO14" i="1"/>
  <c r="AM14" i="1"/>
  <c r="AL14" i="1"/>
  <c r="AJ14" i="1"/>
  <c r="AI14" i="1"/>
  <c r="AF14" i="1"/>
  <c r="AN14" i="1" s="1"/>
  <c r="DW12" i="1"/>
  <c r="DU12" i="1"/>
  <c r="DP11" i="1"/>
  <c r="R9" i="1"/>
  <c r="B9" i="1"/>
  <c r="CQ8" i="1"/>
  <c r="CO8" i="1"/>
  <c r="CL8" i="1"/>
  <c r="CE8" i="1"/>
  <c r="CD8" i="1"/>
  <c r="CC8" i="1"/>
  <c r="CA8" i="1"/>
  <c r="X8" i="1"/>
  <c r="CC7" i="1"/>
  <c r="X7" i="1"/>
  <c r="X6" i="1"/>
  <c r="R6" i="1"/>
  <c r="X5" i="1"/>
  <c r="R5" i="1"/>
  <c r="CO4" i="1"/>
  <c r="CL4" i="1"/>
  <c r="CH4" i="1"/>
  <c r="CF4" i="1"/>
  <c r="CD4" i="1"/>
  <c r="CC4" i="1"/>
  <c r="CA4" i="1"/>
  <c r="X4" i="1"/>
  <c r="R4" i="1"/>
  <c r="R7" i="1" s="1"/>
  <c r="C4" i="1"/>
  <c r="F4" i="1" s="1"/>
  <c r="F5" i="1" s="1"/>
  <c r="F6" i="1" s="1"/>
  <c r="CC3" i="1"/>
  <c r="S6" i="1" s="1"/>
  <c r="AT26" i="1" l="1"/>
  <c r="AZ15" i="1"/>
  <c r="BA15" i="1" s="1"/>
  <c r="AC29" i="1"/>
  <c r="AC23" i="1"/>
  <c r="AC28" i="1"/>
  <c r="AC25" i="1"/>
  <c r="AC27" i="1"/>
  <c r="AC21" i="1"/>
  <c r="AC14" i="1"/>
  <c r="AC24" i="1"/>
  <c r="AC18" i="1"/>
  <c r="AC26" i="1"/>
  <c r="AC20" i="1"/>
  <c r="AC15" i="1"/>
  <c r="AC22" i="1"/>
  <c r="AC16" i="1"/>
  <c r="AC19" i="1"/>
  <c r="AC17" i="1"/>
  <c r="AM17" i="1"/>
  <c r="AS17" i="1"/>
  <c r="AJ17" i="1"/>
  <c r="AR17" i="1"/>
  <c r="AI17" i="1"/>
  <c r="CS28" i="1"/>
  <c r="CS27" i="1"/>
  <c r="AX27" i="1" s="1"/>
  <c r="CS19" i="1"/>
  <c r="CS21" i="1"/>
  <c r="CS23" i="1"/>
  <c r="CS22" i="1"/>
  <c r="AV22" i="1" s="1"/>
  <c r="CS16" i="1"/>
  <c r="AU16" i="1" s="1"/>
  <c r="CS29" i="1"/>
  <c r="CS15" i="1"/>
  <c r="CS25" i="1"/>
  <c r="CS18" i="1"/>
  <c r="DP19" i="1"/>
  <c r="AP15" i="1"/>
  <c r="AO15" i="1"/>
  <c r="DP21" i="1"/>
  <c r="AZ22" i="1"/>
  <c r="BA22" i="1" s="1"/>
  <c r="AX29" i="1"/>
  <c r="AU25" i="1"/>
  <c r="AU29" i="1"/>
  <c r="AU27" i="1"/>
  <c r="AU18" i="1"/>
  <c r="AU21" i="1"/>
  <c r="AW27" i="1"/>
  <c r="AW19" i="1"/>
  <c r="AW21" i="1"/>
  <c r="AW28" i="1"/>
  <c r="AW18" i="1"/>
  <c r="AW15" i="1"/>
  <c r="AW24" i="1"/>
  <c r="AZ14" i="1"/>
  <c r="BA14" i="1" s="1"/>
  <c r="AL15" i="1"/>
  <c r="AM16" i="1"/>
  <c r="AO17" i="1"/>
  <c r="AZ17" i="1"/>
  <c r="BA17" i="1" s="1"/>
  <c r="AT21" i="1"/>
  <c r="AU24" i="1"/>
  <c r="DN24" i="1"/>
  <c r="AR26" i="1"/>
  <c r="AJ26" i="1"/>
  <c r="AQ26" i="1"/>
  <c r="AI26" i="1"/>
  <c r="AP26" i="1"/>
  <c r="AM26" i="1"/>
  <c r="AL26" i="1"/>
  <c r="AK26" i="1"/>
  <c r="AN26" i="1"/>
  <c r="AZ26" i="1"/>
  <c r="BA26" i="1" s="1"/>
  <c r="DP22" i="1"/>
  <c r="AZ18" i="1"/>
  <c r="BA18" i="1" s="1"/>
  <c r="DP29" i="1"/>
  <c r="DP27" i="1"/>
  <c r="AZ28" i="1"/>
  <c r="BA28" i="1" s="1"/>
  <c r="DP24" i="1"/>
  <c r="AZ24" i="1"/>
  <c r="BA24" i="1" s="1"/>
  <c r="DP17" i="1"/>
  <c r="DP28" i="1"/>
  <c r="AZ27" i="1"/>
  <c r="BA27" i="1" s="1"/>
  <c r="DP25" i="1"/>
  <c r="AZ20" i="1"/>
  <c r="BA20" i="1" s="1"/>
  <c r="AZ16" i="1"/>
  <c r="BA16" i="1" s="1"/>
  <c r="AZ23" i="1"/>
  <c r="BA23" i="1" s="1"/>
  <c r="DP18" i="1"/>
  <c r="DP23" i="1"/>
  <c r="AZ21" i="1"/>
  <c r="BA21" i="1" s="1"/>
  <c r="AZ19" i="1"/>
  <c r="BA19" i="1" s="1"/>
  <c r="AX24" i="1"/>
  <c r="AX26" i="1"/>
  <c r="AX21" i="1"/>
  <c r="AX19" i="1"/>
  <c r="AX15" i="1"/>
  <c r="AX28" i="1"/>
  <c r="AX18" i="1"/>
  <c r="AQ21" i="1"/>
  <c r="AI21" i="1"/>
  <c r="AO21" i="1"/>
  <c r="AM21" i="1"/>
  <c r="AL21" i="1"/>
  <c r="AK21" i="1"/>
  <c r="AN21" i="1"/>
  <c r="AR15" i="1"/>
  <c r="AW14" i="1"/>
  <c r="AI15" i="1"/>
  <c r="AS15" i="1"/>
  <c r="DP15" i="1"/>
  <c r="DP16" i="1"/>
  <c r="AK17" i="1"/>
  <c r="CS17" i="1"/>
  <c r="AU17" i="1" s="1"/>
  <c r="AT18" i="1"/>
  <c r="AW20" i="1"/>
  <c r="AP21" i="1"/>
  <c r="DP26" i="1"/>
  <c r="AX22" i="1"/>
  <c r="AX25" i="1"/>
  <c r="DP14" i="1"/>
  <c r="AP16" i="1"/>
  <c r="AR16" i="1"/>
  <c r="AI16" i="1"/>
  <c r="AQ16" i="1"/>
  <c r="AJ21" i="1"/>
  <c r="AS14" i="1"/>
  <c r="AK14" i="1"/>
  <c r="AX14" i="1"/>
  <c r="AJ15" i="1"/>
  <c r="AK16" i="1"/>
  <c r="AL17" i="1"/>
  <c r="AR21" i="1"/>
  <c r="AU26" i="1"/>
  <c r="AZ29" i="1"/>
  <c r="BA29" i="1" s="1"/>
  <c r="AQ17" i="1"/>
  <c r="CS14" i="1"/>
  <c r="AO26" i="1"/>
  <c r="AZ25" i="1"/>
  <c r="BA25" i="1" s="1"/>
  <c r="AT29" i="1"/>
  <c r="AT28" i="1"/>
  <c r="AT25" i="1"/>
  <c r="AT22" i="1"/>
  <c r="AT23" i="1"/>
  <c r="AT15" i="1"/>
  <c r="AL20" i="1"/>
  <c r="AR20" i="1"/>
  <c r="AI20" i="1"/>
  <c r="AQ20" i="1"/>
  <c r="AP20" i="1"/>
  <c r="AS20" i="1"/>
  <c r="AJ20" i="1"/>
  <c r="AP14" i="1"/>
  <c r="AK15" i="1"/>
  <c r="AU15" i="1"/>
  <c r="AL16" i="1"/>
  <c r="AW16" i="1"/>
  <c r="AN17" i="1"/>
  <c r="AK20" i="1"/>
  <c r="CS20" i="1"/>
  <c r="AS21" i="1"/>
  <c r="AT24" i="1"/>
  <c r="CS26" i="1"/>
  <c r="AT27" i="1"/>
  <c r="AL28" i="1"/>
  <c r="AS28" i="1"/>
  <c r="AK28" i="1"/>
  <c r="AR28" i="1"/>
  <c r="AJ28" i="1"/>
  <c r="AI28" i="1"/>
  <c r="AM28" i="1"/>
  <c r="AR18" i="1"/>
  <c r="AJ18" i="1"/>
  <c r="AO18" i="1"/>
  <c r="AV25" i="1"/>
  <c r="AL29" i="1"/>
  <c r="AM29" i="1"/>
  <c r="AK29" i="1"/>
  <c r="AS29" i="1"/>
  <c r="AJ29" i="1"/>
  <c r="AR29" i="1"/>
  <c r="AL18" i="1"/>
  <c r="AM19" i="1"/>
  <c r="AV19" i="1"/>
  <c r="AO29" i="1"/>
  <c r="I87" i="1"/>
  <c r="AV29" i="1"/>
  <c r="AV27" i="1"/>
  <c r="AV24" i="1"/>
  <c r="AM18" i="1"/>
  <c r="AV18" i="1"/>
  <c r="AN19" i="1"/>
  <c r="AV21" i="1"/>
  <c r="AS23" i="1"/>
  <c r="AK23" i="1"/>
  <c r="AQ23" i="1"/>
  <c r="AI23" i="1"/>
  <c r="AP23" i="1"/>
  <c r="AM25" i="1"/>
  <c r="AL25" i="1"/>
  <c r="AS25" i="1"/>
  <c r="AK25" i="1"/>
  <c r="AQ25" i="1"/>
  <c r="AV28" i="1"/>
  <c r="AP29" i="1"/>
  <c r="AN18" i="1"/>
  <c r="AP19" i="1"/>
  <c r="AQ29" i="1"/>
  <c r="AN24" i="1"/>
  <c r="AM27" i="1"/>
  <c r="AN27" i="1"/>
  <c r="DN29" i="1" l="1"/>
  <c r="AW29" i="1"/>
  <c r="BB29" i="1" s="1"/>
  <c r="BC29" i="1" s="1"/>
  <c r="DN28" i="1"/>
  <c r="AG16" i="1"/>
  <c r="AD16" i="1"/>
  <c r="AE16" i="1" s="1"/>
  <c r="AH16" i="1" s="1"/>
  <c r="AG21" i="1"/>
  <c r="AD21" i="1"/>
  <c r="AE21" i="1" s="1"/>
  <c r="AH21" i="1" s="1"/>
  <c r="DN20" i="1"/>
  <c r="AV20" i="1"/>
  <c r="AU20" i="1"/>
  <c r="BB15" i="1"/>
  <c r="BC15" i="1" s="1"/>
  <c r="AV16" i="1"/>
  <c r="AT16" i="1"/>
  <c r="DN16" i="1"/>
  <c r="AD22" i="1"/>
  <c r="AE22" i="1" s="1"/>
  <c r="AH22" i="1" s="1"/>
  <c r="AG27" i="1"/>
  <c r="AD27" i="1"/>
  <c r="AE27" i="1" s="1"/>
  <c r="AH27" i="1" s="1"/>
  <c r="AG15" i="1"/>
  <c r="AD15" i="1"/>
  <c r="AE15" i="1" s="1"/>
  <c r="AH15" i="1" s="1"/>
  <c r="AD25" i="1"/>
  <c r="AE25" i="1" s="1"/>
  <c r="AH25" i="1" s="1"/>
  <c r="AG25" i="1"/>
  <c r="BB18" i="1"/>
  <c r="BC18" i="1" s="1"/>
  <c r="DN22" i="1"/>
  <c r="AW22" i="1"/>
  <c r="AD20" i="1"/>
  <c r="AE20" i="1" s="1"/>
  <c r="AH20" i="1" s="1"/>
  <c r="AG20" i="1"/>
  <c r="AD28" i="1"/>
  <c r="AE28" i="1" s="1"/>
  <c r="AH28" i="1" s="1"/>
  <c r="AG28" i="1"/>
  <c r="DN23" i="1"/>
  <c r="AW23" i="1"/>
  <c r="AV23" i="1"/>
  <c r="AD26" i="1"/>
  <c r="AE26" i="1" s="1"/>
  <c r="AH26" i="1" s="1"/>
  <c r="AG23" i="1"/>
  <c r="AD23" i="1"/>
  <c r="AE23" i="1" s="1"/>
  <c r="AH23" i="1" s="1"/>
  <c r="BB27" i="1"/>
  <c r="BC27" i="1" s="1"/>
  <c r="AX20" i="1"/>
  <c r="DN17" i="1"/>
  <c r="AV17" i="1"/>
  <c r="AT17" i="1"/>
  <c r="BB17" i="1" s="1"/>
  <c r="BC17" i="1" s="1"/>
  <c r="DN26" i="1"/>
  <c r="AT20" i="1"/>
  <c r="BB20" i="1" s="1"/>
  <c r="BC20" i="1" s="1"/>
  <c r="AX17" i="1"/>
  <c r="AW17" i="1"/>
  <c r="AV26" i="1"/>
  <c r="BB26" i="1" s="1"/>
  <c r="BC26" i="1" s="1"/>
  <c r="AX16" i="1"/>
  <c r="AU22" i="1"/>
  <c r="BB22" i="1" s="1"/>
  <c r="BC22" i="1" s="1"/>
  <c r="DN18" i="1"/>
  <c r="DN21" i="1"/>
  <c r="AD18" i="1"/>
  <c r="AE18" i="1" s="1"/>
  <c r="AH18" i="1" s="1"/>
  <c r="AD29" i="1"/>
  <c r="AE29" i="1" s="1"/>
  <c r="AH29" i="1" s="1"/>
  <c r="P118" i="1"/>
  <c r="Q113" i="1"/>
  <c r="P110" i="1"/>
  <c r="Q105" i="1"/>
  <c r="P102" i="1"/>
  <c r="Q97" i="1"/>
  <c r="P93" i="1"/>
  <c r="Q116" i="1"/>
  <c r="P113" i="1"/>
  <c r="Q108" i="1"/>
  <c r="P105" i="1"/>
  <c r="Q100" i="1"/>
  <c r="P97" i="1"/>
  <c r="Q91" i="1"/>
  <c r="Q119" i="1"/>
  <c r="P116" i="1"/>
  <c r="Q111" i="1"/>
  <c r="P108" i="1"/>
  <c r="Q103" i="1"/>
  <c r="P100" i="1"/>
  <c r="Q94" i="1"/>
  <c r="P91" i="1"/>
  <c r="P119" i="1"/>
  <c r="Q114" i="1"/>
  <c r="P111" i="1"/>
  <c r="Q106" i="1"/>
  <c r="P103" i="1"/>
  <c r="Q98" i="1"/>
  <c r="P94" i="1"/>
  <c r="P114" i="1"/>
  <c r="P112" i="1"/>
  <c r="P106" i="1"/>
  <c r="P104" i="1"/>
  <c r="P98" i="1"/>
  <c r="P96" i="1"/>
  <c r="C5" i="1" s="1"/>
  <c r="P95" i="1"/>
  <c r="Q118" i="1"/>
  <c r="Q112" i="1"/>
  <c r="Q110" i="1"/>
  <c r="Q104" i="1"/>
  <c r="Q102" i="1"/>
  <c r="Q96" i="1"/>
  <c r="Q95" i="1"/>
  <c r="Q93" i="1"/>
  <c r="Q117" i="1"/>
  <c r="Q115" i="1"/>
  <c r="Q101" i="1"/>
  <c r="Q99" i="1"/>
  <c r="P109" i="1"/>
  <c r="P107" i="1"/>
  <c r="Q107" i="1"/>
  <c r="P101" i="1"/>
  <c r="Q90" i="1"/>
  <c r="P90" i="1"/>
  <c r="Q109" i="1"/>
  <c r="P99" i="1"/>
  <c r="Q92" i="1"/>
  <c r="P115" i="1"/>
  <c r="P117" i="1"/>
  <c r="P92" i="1"/>
  <c r="BB24" i="1"/>
  <c r="BC24" i="1" s="1"/>
  <c r="AU14" i="1"/>
  <c r="AV14" i="1"/>
  <c r="AT14" i="1"/>
  <c r="BB14" i="1" s="1"/>
  <c r="BC14" i="1" s="1"/>
  <c r="DN14" i="1"/>
  <c r="BB21" i="1"/>
  <c r="BC21" i="1" s="1"/>
  <c r="DN25" i="1"/>
  <c r="AW25" i="1"/>
  <c r="BB25" i="1" s="1"/>
  <c r="BC25" i="1" s="1"/>
  <c r="AU19" i="1"/>
  <c r="DN19" i="1"/>
  <c r="AT19" i="1"/>
  <c r="AD17" i="1"/>
  <c r="AE17" i="1" s="1"/>
  <c r="AH17" i="1" s="1"/>
  <c r="AD24" i="1"/>
  <c r="AE24" i="1" s="1"/>
  <c r="AH24" i="1" s="1"/>
  <c r="AG24" i="1"/>
  <c r="AU23" i="1"/>
  <c r="BB23" i="1" s="1"/>
  <c r="BC23" i="1" s="1"/>
  <c r="AX23" i="1"/>
  <c r="AW26" i="1"/>
  <c r="AU28" i="1"/>
  <c r="BB28" i="1" s="1"/>
  <c r="BC28" i="1" s="1"/>
  <c r="DN15" i="1"/>
  <c r="AV15" i="1"/>
  <c r="DN27" i="1"/>
  <c r="AD19" i="1"/>
  <c r="AE19" i="1" s="1"/>
  <c r="AH19" i="1" s="1"/>
  <c r="AD14" i="1"/>
  <c r="AE14" i="1" s="1"/>
  <c r="AH14" i="1" s="1"/>
  <c r="BD23" i="1" l="1"/>
  <c r="BD26" i="1"/>
  <c r="BD25" i="1"/>
  <c r="BD29" i="1"/>
  <c r="BD28" i="1"/>
  <c r="BD22" i="1"/>
  <c r="BB16" i="1"/>
  <c r="BC16" i="1" s="1"/>
  <c r="BD14" i="1"/>
  <c r="BD24" i="1"/>
  <c r="BD27" i="1"/>
  <c r="AG14" i="1"/>
  <c r="AG29" i="1"/>
  <c r="DY12" i="1"/>
  <c r="F7" i="1"/>
  <c r="C6" i="1"/>
  <c r="AG18" i="1"/>
  <c r="BD20" i="1"/>
  <c r="BD18" i="1"/>
  <c r="BD15" i="1"/>
  <c r="AG19" i="1"/>
  <c r="AG17" i="1"/>
  <c r="BD21" i="1"/>
  <c r="BD17" i="1"/>
  <c r="BB19" i="1"/>
  <c r="BC19" i="1" s="1"/>
  <c r="AG26" i="1"/>
  <c r="AG22" i="1"/>
  <c r="AY22" i="1" l="1"/>
  <c r="BN22" i="1" s="1"/>
  <c r="BO22" i="1" s="1"/>
  <c r="AY19" i="1"/>
  <c r="BN19" i="1" s="1"/>
  <c r="BO19" i="1" s="1"/>
  <c r="AB4" i="1"/>
  <c r="AY17" i="1" s="1"/>
  <c r="BN17" i="1" s="1"/>
  <c r="BO17" i="1" s="1"/>
  <c r="AY14" i="1"/>
  <c r="BN14" i="1" s="1"/>
  <c r="BO14" i="1" s="1"/>
  <c r="BD16" i="1"/>
  <c r="BE14" i="1" s="1"/>
  <c r="BD19" i="1"/>
  <c r="BE15" i="1" l="1"/>
  <c r="BF14" i="1"/>
  <c r="BG14" i="1" s="1"/>
  <c r="BP17" i="1"/>
  <c r="BP19" i="1"/>
  <c r="BP14" i="1"/>
  <c r="AY18" i="1"/>
  <c r="BN18" i="1" s="1"/>
  <c r="BO18" i="1" s="1"/>
  <c r="BP22" i="1"/>
  <c r="AY28" i="1"/>
  <c r="BN28" i="1" s="1"/>
  <c r="BO28" i="1" s="1"/>
  <c r="AY27" i="1"/>
  <c r="BN27" i="1" s="1"/>
  <c r="BO27" i="1" s="1"/>
  <c r="AY21" i="1"/>
  <c r="BN21" i="1" s="1"/>
  <c r="BO21" i="1" s="1"/>
  <c r="AY20" i="1"/>
  <c r="BN20" i="1" s="1"/>
  <c r="BO20" i="1" s="1"/>
  <c r="AY23" i="1"/>
  <c r="BN23" i="1" s="1"/>
  <c r="BO23" i="1" s="1"/>
  <c r="AY15" i="1"/>
  <c r="BN15" i="1" s="1"/>
  <c r="BO15" i="1" s="1"/>
  <c r="AY16" i="1"/>
  <c r="BN16" i="1" s="1"/>
  <c r="BO16" i="1" s="1"/>
  <c r="AY24" i="1"/>
  <c r="BN24" i="1" s="1"/>
  <c r="BO24" i="1" s="1"/>
  <c r="AY25" i="1"/>
  <c r="BN25" i="1" s="1"/>
  <c r="BO25" i="1" s="1"/>
  <c r="AY29" i="1"/>
  <c r="BN29" i="1" s="1"/>
  <c r="BO29" i="1" s="1"/>
  <c r="AY26" i="1"/>
  <c r="BN26" i="1" s="1"/>
  <c r="BO26" i="1" s="1"/>
  <c r="BP18" i="1" l="1"/>
  <c r="BP29" i="1"/>
  <c r="BP27" i="1"/>
  <c r="BP28" i="1"/>
  <c r="BP24" i="1"/>
  <c r="BP25" i="1"/>
  <c r="BP16" i="1"/>
  <c r="BP15" i="1"/>
  <c r="BQ14" i="1" s="1"/>
  <c r="BP23" i="1"/>
  <c r="BP26" i="1"/>
  <c r="BP20" i="1"/>
  <c r="BP21" i="1"/>
  <c r="BE16" i="1"/>
  <c r="BF15" i="1"/>
  <c r="BG15" i="1" s="1"/>
  <c r="BQ15" i="1" l="1"/>
  <c r="BR14" i="1"/>
  <c r="BS14" i="1" s="1"/>
  <c r="BE17" i="1"/>
  <c r="BF16" i="1"/>
  <c r="BG16" i="1" s="1"/>
  <c r="BE18" i="1" l="1"/>
  <c r="BF17" i="1"/>
  <c r="BG17" i="1" s="1"/>
  <c r="BQ16" i="1"/>
  <c r="BR15" i="1"/>
  <c r="BS15" i="1" s="1"/>
  <c r="BE19" i="1" l="1"/>
  <c r="BF18" i="1"/>
  <c r="BG18" i="1" s="1"/>
  <c r="BQ17" i="1"/>
  <c r="BR16" i="1"/>
  <c r="BS16" i="1" s="1"/>
  <c r="BQ18" i="1" l="1"/>
  <c r="BR17" i="1"/>
  <c r="BS17" i="1" s="1"/>
  <c r="BE20" i="1"/>
  <c r="BF19" i="1"/>
  <c r="BG19" i="1" s="1"/>
  <c r="BQ19" i="1" l="1"/>
  <c r="BR18" i="1"/>
  <c r="BS18" i="1" s="1"/>
  <c r="BE21" i="1"/>
  <c r="BF20" i="1"/>
  <c r="BG20" i="1" s="1"/>
  <c r="BE22" i="1" l="1"/>
  <c r="BF21" i="1"/>
  <c r="BG21" i="1" s="1"/>
  <c r="BQ20" i="1"/>
  <c r="BR19" i="1"/>
  <c r="BS19" i="1" s="1"/>
  <c r="BQ21" i="1" l="1"/>
  <c r="BR20" i="1"/>
  <c r="BS20" i="1" s="1"/>
  <c r="BE23" i="1"/>
  <c r="BF22" i="1"/>
  <c r="BG22" i="1" s="1"/>
  <c r="BE24" i="1" l="1"/>
  <c r="BF23" i="1"/>
  <c r="BG23" i="1" s="1"/>
  <c r="BQ22" i="1"/>
  <c r="BR21" i="1"/>
  <c r="BS21" i="1" s="1"/>
  <c r="BE25" i="1" l="1"/>
  <c r="BF24" i="1"/>
  <c r="BG24" i="1" s="1"/>
  <c r="BQ23" i="1"/>
  <c r="BR22" i="1"/>
  <c r="BS22" i="1" s="1"/>
  <c r="BQ24" i="1" l="1"/>
  <c r="BR23" i="1"/>
  <c r="BS23" i="1" s="1"/>
  <c r="BE26" i="1"/>
  <c r="BF25" i="1"/>
  <c r="BG25" i="1" s="1"/>
  <c r="BE27" i="1" l="1"/>
  <c r="BF26" i="1"/>
  <c r="BG26" i="1" s="1"/>
  <c r="BQ25" i="1"/>
  <c r="BR24" i="1"/>
  <c r="BS24" i="1" s="1"/>
  <c r="BQ26" i="1" l="1"/>
  <c r="BR25" i="1"/>
  <c r="BS25" i="1" s="1"/>
  <c r="BE28" i="1"/>
  <c r="BF27" i="1"/>
  <c r="BG27" i="1" s="1"/>
  <c r="BE29" i="1" l="1"/>
  <c r="BF28" i="1"/>
  <c r="BG28" i="1" s="1"/>
  <c r="BQ27" i="1"/>
  <c r="BR26" i="1"/>
  <c r="BS26" i="1" s="1"/>
  <c r="BQ28" i="1" l="1"/>
  <c r="BR27" i="1"/>
  <c r="BS27" i="1" s="1"/>
  <c r="BF29" i="1"/>
  <c r="BG29" i="1" s="1"/>
  <c r="BH14" i="1" s="1"/>
  <c r="BQ29" i="1" l="1"/>
  <c r="BR28" i="1"/>
  <c r="BS28" i="1" s="1"/>
  <c r="BH15" i="1"/>
  <c r="BI14" i="1"/>
  <c r="BJ14" i="1" s="1"/>
  <c r="BR29" i="1" l="1"/>
  <c r="BS29" i="1" s="1"/>
  <c r="BT14" i="1" s="1"/>
  <c r="BH16" i="1"/>
  <c r="BI15" i="1"/>
  <c r="BJ15" i="1" s="1"/>
  <c r="BT15" i="1" l="1"/>
  <c r="BU14" i="1"/>
  <c r="BV14" i="1" s="1"/>
  <c r="BH17" i="1"/>
  <c r="BI16" i="1"/>
  <c r="BJ16" i="1" s="1"/>
  <c r="BH18" i="1" l="1"/>
  <c r="BI17" i="1"/>
  <c r="BJ17" i="1" s="1"/>
  <c r="BT16" i="1"/>
  <c r="BU15" i="1"/>
  <c r="BV15" i="1" s="1"/>
  <c r="BH19" i="1" l="1"/>
  <c r="BI18" i="1"/>
  <c r="BJ18" i="1" s="1"/>
  <c r="BT17" i="1"/>
  <c r="BU16" i="1"/>
  <c r="BV16" i="1" s="1"/>
  <c r="BT18" i="1" l="1"/>
  <c r="BU17" i="1"/>
  <c r="BV17" i="1" s="1"/>
  <c r="BH20" i="1"/>
  <c r="BI19" i="1"/>
  <c r="BJ19" i="1" s="1"/>
  <c r="BT19" i="1" l="1"/>
  <c r="BU18" i="1"/>
  <c r="BV18" i="1" s="1"/>
  <c r="BH21" i="1"/>
  <c r="BI20" i="1"/>
  <c r="BJ20" i="1" s="1"/>
  <c r="BT20" i="1" l="1"/>
  <c r="BU19" i="1"/>
  <c r="BV19" i="1" s="1"/>
  <c r="BH22" i="1"/>
  <c r="BI21" i="1"/>
  <c r="BJ21" i="1" s="1"/>
  <c r="BT21" i="1" l="1"/>
  <c r="BU20" i="1"/>
  <c r="BV20" i="1" s="1"/>
  <c r="BH23" i="1"/>
  <c r="BI22" i="1"/>
  <c r="BJ22" i="1" s="1"/>
  <c r="BH24" i="1" l="1"/>
  <c r="BI23" i="1"/>
  <c r="BJ23" i="1" s="1"/>
  <c r="BT22" i="1"/>
  <c r="BU21" i="1"/>
  <c r="BV21" i="1" s="1"/>
  <c r="BH25" i="1" l="1"/>
  <c r="BI24" i="1"/>
  <c r="BJ24" i="1" s="1"/>
  <c r="BT23" i="1"/>
  <c r="BU22" i="1"/>
  <c r="BV22" i="1" s="1"/>
  <c r="BT24" i="1" l="1"/>
  <c r="BU23" i="1"/>
  <c r="BV23" i="1" s="1"/>
  <c r="BH26" i="1"/>
  <c r="BI25" i="1"/>
  <c r="BJ25" i="1" s="1"/>
  <c r="BH27" i="1" l="1"/>
  <c r="BI26" i="1"/>
  <c r="BJ26" i="1" s="1"/>
  <c r="BT25" i="1"/>
  <c r="BU24" i="1"/>
  <c r="BV24" i="1" s="1"/>
  <c r="BH28" i="1" l="1"/>
  <c r="BI27" i="1"/>
  <c r="BJ27" i="1" s="1"/>
  <c r="BT26" i="1"/>
  <c r="BU25" i="1"/>
  <c r="BV25" i="1" s="1"/>
  <c r="BT27" i="1" l="1"/>
  <c r="BU26" i="1"/>
  <c r="BV26" i="1" s="1"/>
  <c r="BH29" i="1"/>
  <c r="BI28" i="1"/>
  <c r="BJ28" i="1" s="1"/>
  <c r="BT28" i="1" l="1"/>
  <c r="BU27" i="1"/>
  <c r="BV27" i="1" s="1"/>
  <c r="BI29" i="1"/>
  <c r="BJ29" i="1" s="1"/>
  <c r="BK14" i="1" s="1"/>
  <c r="BK15" i="1" l="1"/>
  <c r="BL14" i="1"/>
  <c r="BM14" i="1" s="1"/>
  <c r="BT29" i="1"/>
  <c r="BU28" i="1"/>
  <c r="BV28" i="1" s="1"/>
  <c r="BU29" i="1" l="1"/>
  <c r="BV29" i="1" s="1"/>
  <c r="BW14" i="1" s="1"/>
  <c r="DE14" i="1"/>
  <c r="CG14" i="1"/>
  <c r="CV14" i="1"/>
  <c r="CF14" i="1"/>
  <c r="DD14" i="1"/>
  <c r="CY14" i="1"/>
  <c r="CL14" i="1"/>
  <c r="CH14" i="1"/>
  <c r="DA14" i="1"/>
  <c r="CJ14" i="1"/>
  <c r="CI14" i="1"/>
  <c r="DB14" i="1"/>
  <c r="DQ14" i="1"/>
  <c r="DG14" i="1"/>
  <c r="CK14" i="1"/>
  <c r="CA14" i="1"/>
  <c r="DF14" i="1"/>
  <c r="DC14" i="1"/>
  <c r="CZ14" i="1"/>
  <c r="DI14" i="1" s="1"/>
  <c r="CD14" i="1"/>
  <c r="CE14" i="1"/>
  <c r="CN14" i="1" s="1"/>
  <c r="BK16" i="1"/>
  <c r="BL15" i="1"/>
  <c r="BM15" i="1" s="1"/>
  <c r="DB15" i="1" l="1"/>
  <c r="CL15" i="1"/>
  <c r="CD15" i="1"/>
  <c r="DA15" i="1"/>
  <c r="CK15" i="1"/>
  <c r="DG15" i="1"/>
  <c r="CA15" i="1"/>
  <c r="CH15" i="1"/>
  <c r="CG15" i="1"/>
  <c r="CZ15" i="1"/>
  <c r="DQ15" i="1"/>
  <c r="DF15" i="1"/>
  <c r="CV15" i="1"/>
  <c r="CJ15" i="1"/>
  <c r="CP15" i="1" s="1"/>
  <c r="DD15" i="1"/>
  <c r="CF15" i="1"/>
  <c r="DE15" i="1"/>
  <c r="CI15" i="1"/>
  <c r="DC15" i="1"/>
  <c r="CY15" i="1"/>
  <c r="CE15" i="1"/>
  <c r="DK14" i="1"/>
  <c r="DJ14" i="1"/>
  <c r="CP14" i="1"/>
  <c r="BK17" i="1"/>
  <c r="BL16" i="1"/>
  <c r="BM16" i="1" s="1"/>
  <c r="CO14" i="1"/>
  <c r="BW15" i="1"/>
  <c r="BX14" i="1"/>
  <c r="BY14" i="1" s="1"/>
  <c r="CW14" i="1" l="1"/>
  <c r="DH14" i="1" s="1"/>
  <c r="DM14" i="1" s="1"/>
  <c r="CC14" i="1"/>
  <c r="DR14" i="1"/>
  <c r="CX14" i="1"/>
  <c r="CB14" i="1"/>
  <c r="CM14" i="1" s="1"/>
  <c r="CR14" i="1" s="1"/>
  <c r="DL14" i="1"/>
  <c r="CQ14" i="1"/>
  <c r="BK18" i="1"/>
  <c r="BL17" i="1"/>
  <c r="BM17" i="1" s="1"/>
  <c r="BW16" i="1"/>
  <c r="BX15" i="1"/>
  <c r="BY15" i="1" s="1"/>
  <c r="CN15" i="1"/>
  <c r="DI15" i="1"/>
  <c r="DB16" i="1"/>
  <c r="CL16" i="1"/>
  <c r="CD16" i="1"/>
  <c r="DD16" i="1"/>
  <c r="CK16" i="1"/>
  <c r="DC16" i="1"/>
  <c r="CJ16" i="1"/>
  <c r="CA16" i="1"/>
  <c r="DG16" i="1"/>
  <c r="CV16" i="1"/>
  <c r="CH16" i="1"/>
  <c r="CE16" i="1"/>
  <c r="CN16" i="1" s="1"/>
  <c r="CY16" i="1"/>
  <c r="DQ16" i="1"/>
  <c r="DF16" i="1"/>
  <c r="CG16" i="1"/>
  <c r="CO16" i="1" s="1"/>
  <c r="DE16" i="1"/>
  <c r="CF16" i="1"/>
  <c r="DA16" i="1"/>
  <c r="CI16" i="1"/>
  <c r="CZ16" i="1"/>
  <c r="DI16" i="1" s="1"/>
  <c r="DK15" i="1"/>
  <c r="CO15" i="1"/>
  <c r="DJ15" i="1"/>
  <c r="DJ16" i="1" l="1"/>
  <c r="CT14" i="1"/>
  <c r="CP16" i="1"/>
  <c r="BK19" i="1"/>
  <c r="BL18" i="1"/>
  <c r="BM18" i="1" s="1"/>
  <c r="DG17" i="1"/>
  <c r="CY17" i="1"/>
  <c r="CI17" i="1"/>
  <c r="CA17" i="1"/>
  <c r="DE17" i="1"/>
  <c r="CV17" i="1"/>
  <c r="CD17" i="1"/>
  <c r="CL17" i="1"/>
  <c r="DD17" i="1"/>
  <c r="CJ17" i="1"/>
  <c r="DC17" i="1"/>
  <c r="DQ17" i="1"/>
  <c r="CH17" i="1"/>
  <c r="CE17" i="1"/>
  <c r="DF17" i="1"/>
  <c r="CG17" i="1"/>
  <c r="CZ17" i="1"/>
  <c r="CK17" i="1"/>
  <c r="CF17" i="1"/>
  <c r="DB17" i="1"/>
  <c r="DJ17" i="1" s="1"/>
  <c r="DA17" i="1"/>
  <c r="CC15" i="1"/>
  <c r="DR15" i="1"/>
  <c r="CW15" i="1"/>
  <c r="DH15" i="1" s="1"/>
  <c r="DM15" i="1" s="1"/>
  <c r="CX15" i="1"/>
  <c r="CB15" i="1"/>
  <c r="CM15" i="1" s="1"/>
  <c r="CR15" i="1" s="1"/>
  <c r="DL15" i="1"/>
  <c r="CQ15" i="1"/>
  <c r="BW17" i="1"/>
  <c r="BX16" i="1"/>
  <c r="BY16" i="1" s="1"/>
  <c r="DO14" i="1"/>
  <c r="DK16" i="1"/>
  <c r="CT15" i="1" l="1"/>
  <c r="CN17" i="1"/>
  <c r="DO15" i="1"/>
  <c r="DR16" i="1"/>
  <c r="CB16" i="1"/>
  <c r="CC16" i="1"/>
  <c r="CX16" i="1"/>
  <c r="CW16" i="1"/>
  <c r="DH16" i="1" s="1"/>
  <c r="CQ16" i="1"/>
  <c r="DL16" i="1"/>
  <c r="BW18" i="1"/>
  <c r="BX17" i="1"/>
  <c r="BY17" i="1" s="1"/>
  <c r="BK20" i="1"/>
  <c r="BL19" i="1"/>
  <c r="BM19" i="1" s="1"/>
  <c r="DK17" i="1"/>
  <c r="DD18" i="1"/>
  <c r="CV18" i="1"/>
  <c r="CF18" i="1"/>
  <c r="CZ18" i="1"/>
  <c r="CH18" i="1"/>
  <c r="DQ18" i="1"/>
  <c r="CY18" i="1"/>
  <c r="CG18" i="1"/>
  <c r="CO18" i="1" s="1"/>
  <c r="DG18" i="1"/>
  <c r="CE18" i="1"/>
  <c r="CN18" i="1" s="1"/>
  <c r="DA18" i="1"/>
  <c r="CI18" i="1"/>
  <c r="DB18" i="1"/>
  <c r="CJ18" i="1"/>
  <c r="CD18" i="1"/>
  <c r="DF18" i="1"/>
  <c r="CL18" i="1"/>
  <c r="CA18" i="1"/>
  <c r="DE18" i="1"/>
  <c r="DC18" i="1"/>
  <c r="CK18" i="1"/>
  <c r="DI17" i="1"/>
  <c r="CP17" i="1"/>
  <c r="CO17" i="1"/>
  <c r="DK18" i="1" l="1"/>
  <c r="DI18" i="1"/>
  <c r="BW19" i="1"/>
  <c r="BX18" i="1"/>
  <c r="BY18" i="1" s="1"/>
  <c r="CP18" i="1"/>
  <c r="BK21" i="1"/>
  <c r="BL20" i="1"/>
  <c r="BM20" i="1" s="1"/>
  <c r="DM16" i="1"/>
  <c r="DQ19" i="1"/>
  <c r="DA19" i="1"/>
  <c r="CK19" i="1"/>
  <c r="DB19" i="1"/>
  <c r="CI19" i="1"/>
  <c r="CZ19" i="1"/>
  <c r="DI19" i="1" s="1"/>
  <c r="CH19" i="1"/>
  <c r="CY19" i="1"/>
  <c r="CG19" i="1"/>
  <c r="DC19" i="1"/>
  <c r="CJ19" i="1"/>
  <c r="CA19" i="1"/>
  <c r="DG19" i="1"/>
  <c r="DF19" i="1"/>
  <c r="CE19" i="1"/>
  <c r="DE19" i="1"/>
  <c r="CF19" i="1"/>
  <c r="CV19" i="1"/>
  <c r="DD19" i="1"/>
  <c r="CL19" i="1"/>
  <c r="CD19" i="1"/>
  <c r="DJ18" i="1"/>
  <c r="CC17" i="1"/>
  <c r="CW17" i="1"/>
  <c r="DR17" i="1"/>
  <c r="CB17" i="1"/>
  <c r="CM17" i="1" s="1"/>
  <c r="CR17" i="1" s="1"/>
  <c r="CX17" i="1"/>
  <c r="CQ17" i="1"/>
  <c r="DL17" i="1"/>
  <c r="CM16" i="1"/>
  <c r="CR16" i="1" s="1"/>
  <c r="CT17" i="1" l="1"/>
  <c r="CP19" i="1"/>
  <c r="DF20" i="1"/>
  <c r="CH20" i="1"/>
  <c r="DD20" i="1"/>
  <c r="CV20" i="1"/>
  <c r="CF20" i="1"/>
  <c r="DA20" i="1"/>
  <c r="CE20" i="1"/>
  <c r="CZ20" i="1"/>
  <c r="CD20" i="1"/>
  <c r="CY20" i="1"/>
  <c r="DB20" i="1"/>
  <c r="DJ20" i="1" s="1"/>
  <c r="CG20" i="1"/>
  <c r="CO20" i="1" s="1"/>
  <c r="DE20" i="1"/>
  <c r="DK20" i="1" s="1"/>
  <c r="CL20" i="1"/>
  <c r="DG20" i="1"/>
  <c r="CK20" i="1"/>
  <c r="CI20" i="1"/>
  <c r="DQ20" i="1"/>
  <c r="CA20" i="1"/>
  <c r="CJ20" i="1"/>
  <c r="CP20" i="1" s="1"/>
  <c r="DC20" i="1"/>
  <c r="DH17" i="1"/>
  <c r="DM17" i="1" s="1"/>
  <c r="CO19" i="1"/>
  <c r="BK22" i="1"/>
  <c r="BL21" i="1"/>
  <c r="BM21" i="1" s="1"/>
  <c r="DR18" i="1"/>
  <c r="CX18" i="1"/>
  <c r="CW18" i="1"/>
  <c r="DH18" i="1" s="1"/>
  <c r="DM18" i="1" s="1"/>
  <c r="CC18" i="1"/>
  <c r="CB18" i="1"/>
  <c r="CQ18" i="1"/>
  <c r="DL18" i="1"/>
  <c r="DJ19" i="1"/>
  <c r="DO16" i="1"/>
  <c r="CT16" i="1"/>
  <c r="DK19" i="1"/>
  <c r="CN19" i="1"/>
  <c r="BW20" i="1"/>
  <c r="BX19" i="1"/>
  <c r="BY19" i="1" s="1"/>
  <c r="CC19" i="1" l="1"/>
  <c r="DR19" i="1"/>
  <c r="CX19" i="1"/>
  <c r="CW19" i="1"/>
  <c r="DH19" i="1" s="1"/>
  <c r="CB19" i="1"/>
  <c r="CM19" i="1" s="1"/>
  <c r="DL19" i="1"/>
  <c r="CQ19" i="1"/>
  <c r="DO18" i="1"/>
  <c r="BK23" i="1"/>
  <c r="BL22" i="1"/>
  <c r="BM22" i="1" s="1"/>
  <c r="DI20" i="1"/>
  <c r="BW21" i="1"/>
  <c r="BX20" i="1"/>
  <c r="BY20" i="1" s="1"/>
  <c r="DC21" i="1"/>
  <c r="CE21" i="1"/>
  <c r="CN21" i="1" s="1"/>
  <c r="DQ21" i="1"/>
  <c r="DA21" i="1"/>
  <c r="CK21" i="1"/>
  <c r="CY21" i="1"/>
  <c r="CD21" i="1"/>
  <c r="DG21" i="1"/>
  <c r="CL21" i="1"/>
  <c r="CA21" i="1"/>
  <c r="CZ21" i="1"/>
  <c r="DI21" i="1" s="1"/>
  <c r="CF21" i="1"/>
  <c r="DE21" i="1"/>
  <c r="CI21" i="1"/>
  <c r="CV21" i="1"/>
  <c r="DD21" i="1"/>
  <c r="CH21" i="1"/>
  <c r="DB21" i="1"/>
  <c r="CG21" i="1"/>
  <c r="DF21" i="1"/>
  <c r="CJ21" i="1"/>
  <c r="CN20" i="1"/>
  <c r="DO17" i="1"/>
  <c r="CM18" i="1"/>
  <c r="CR18" i="1" s="1"/>
  <c r="BW22" i="1" l="1"/>
  <c r="BX21" i="1"/>
  <c r="BY21" i="1" s="1"/>
  <c r="CX20" i="1"/>
  <c r="CC20" i="1"/>
  <c r="CW20" i="1"/>
  <c r="DH20" i="1" s="1"/>
  <c r="DM20" i="1" s="1"/>
  <c r="DR20" i="1"/>
  <c r="CB20" i="1"/>
  <c r="CQ20" i="1"/>
  <c r="DL20" i="1"/>
  <c r="CP21" i="1"/>
  <c r="CR19" i="1"/>
  <c r="DK21" i="1"/>
  <c r="DM19" i="1"/>
  <c r="CT18" i="1"/>
  <c r="CO21" i="1"/>
  <c r="CZ22" i="1"/>
  <c r="CJ22" i="1"/>
  <c r="DF22" i="1"/>
  <c r="CH22" i="1"/>
  <c r="DD22" i="1"/>
  <c r="CI22" i="1"/>
  <c r="DC22" i="1"/>
  <c r="CG22" i="1"/>
  <c r="DB22" i="1"/>
  <c r="CF22" i="1"/>
  <c r="DQ22" i="1"/>
  <c r="DE22" i="1"/>
  <c r="DK22" i="1" s="1"/>
  <c r="CK22" i="1"/>
  <c r="CV22" i="1"/>
  <c r="DG22" i="1"/>
  <c r="CA22" i="1"/>
  <c r="DA22" i="1"/>
  <c r="CY22" i="1"/>
  <c r="CE22" i="1"/>
  <c r="CN22" i="1" s="1"/>
  <c r="CD22" i="1"/>
  <c r="CL22" i="1"/>
  <c r="DJ21" i="1"/>
  <c r="BK24" i="1"/>
  <c r="BL23" i="1"/>
  <c r="BM23" i="1" s="1"/>
  <c r="CO22" i="1" l="1"/>
  <c r="CM20" i="1"/>
  <c r="CR20" i="1" s="1"/>
  <c r="DE23" i="1"/>
  <c r="CG23" i="1"/>
  <c r="DC23" i="1"/>
  <c r="CE23" i="1"/>
  <c r="CN23" i="1" s="1"/>
  <c r="DD23" i="1"/>
  <c r="CI23" i="1"/>
  <c r="DB23" i="1"/>
  <c r="DJ23" i="1" s="1"/>
  <c r="CH23" i="1"/>
  <c r="DA23" i="1"/>
  <c r="CF23" i="1"/>
  <c r="DF23" i="1"/>
  <c r="CJ23" i="1"/>
  <c r="CP23" i="1" s="1"/>
  <c r="CZ23" i="1"/>
  <c r="DI23" i="1" s="1"/>
  <c r="CD23" i="1"/>
  <c r="CY23" i="1"/>
  <c r="CV23" i="1"/>
  <c r="CL23" i="1"/>
  <c r="DG23" i="1"/>
  <c r="CK23" i="1"/>
  <c r="DQ23" i="1"/>
  <c r="CA23" i="1"/>
  <c r="BW23" i="1"/>
  <c r="BX22" i="1"/>
  <c r="BY22" i="1" s="1"/>
  <c r="DO19" i="1"/>
  <c r="CT19" i="1"/>
  <c r="CC21" i="1"/>
  <c r="CX21" i="1"/>
  <c r="CB21" i="1"/>
  <c r="DR21" i="1"/>
  <c r="CW21" i="1"/>
  <c r="DH21" i="1" s="1"/>
  <c r="DL21" i="1"/>
  <c r="CQ21" i="1"/>
  <c r="BK25" i="1"/>
  <c r="BL24" i="1"/>
  <c r="BM24" i="1" s="1"/>
  <c r="DJ22" i="1"/>
  <c r="DO20" i="1"/>
  <c r="CP22" i="1"/>
  <c r="DI22" i="1"/>
  <c r="DB24" i="1" l="1"/>
  <c r="DJ24" i="1" s="1"/>
  <c r="CL24" i="1"/>
  <c r="CD24" i="1"/>
  <c r="DQ24" i="1"/>
  <c r="CZ24" i="1"/>
  <c r="CJ24" i="1"/>
  <c r="DA24" i="1"/>
  <c r="CF24" i="1"/>
  <c r="CY24" i="1"/>
  <c r="CE24" i="1"/>
  <c r="DC24" i="1"/>
  <c r="CG24" i="1"/>
  <c r="CO24" i="1" s="1"/>
  <c r="DF24" i="1"/>
  <c r="CK24" i="1"/>
  <c r="DE24" i="1"/>
  <c r="CI24" i="1"/>
  <c r="CV24" i="1"/>
  <c r="DD24" i="1"/>
  <c r="CH24" i="1"/>
  <c r="CA24" i="1"/>
  <c r="DG24" i="1"/>
  <c r="BK26" i="1"/>
  <c r="BL25" i="1"/>
  <c r="BM25" i="1" s="1"/>
  <c r="DM21" i="1"/>
  <c r="CT20" i="1"/>
  <c r="CM21" i="1"/>
  <c r="CR21" i="1" s="1"/>
  <c r="CB22" i="1"/>
  <c r="CX22" i="1"/>
  <c r="DR22" i="1"/>
  <c r="CC22" i="1"/>
  <c r="CW22" i="1"/>
  <c r="DH22" i="1" s="1"/>
  <c r="DL22" i="1"/>
  <c r="CQ22" i="1"/>
  <c r="CO23" i="1"/>
  <c r="BW24" i="1"/>
  <c r="BX23" i="1"/>
  <c r="BY23" i="1" s="1"/>
  <c r="DK23" i="1"/>
  <c r="DM22" i="1" l="1"/>
  <c r="CT21" i="1"/>
  <c r="BK27" i="1"/>
  <c r="BL26" i="1"/>
  <c r="BM26" i="1" s="1"/>
  <c r="DK24" i="1"/>
  <c r="CP24" i="1"/>
  <c r="CW23" i="1"/>
  <c r="CC23" i="1"/>
  <c r="DR23" i="1"/>
  <c r="CX23" i="1"/>
  <c r="CB23" i="1"/>
  <c r="DL23" i="1"/>
  <c r="CQ23" i="1"/>
  <c r="DI24" i="1"/>
  <c r="CN24" i="1"/>
  <c r="DO21" i="1"/>
  <c r="BW25" i="1"/>
  <c r="BX24" i="1"/>
  <c r="BY24" i="1" s="1"/>
  <c r="CM22" i="1"/>
  <c r="CR22" i="1" s="1"/>
  <c r="DG25" i="1"/>
  <c r="CY25" i="1"/>
  <c r="CI25" i="1"/>
  <c r="CA25" i="1"/>
  <c r="DF25" i="1"/>
  <c r="CH25" i="1"/>
  <c r="DE25" i="1"/>
  <c r="CG25" i="1"/>
  <c r="CO25" i="1" s="1"/>
  <c r="DQ25" i="1"/>
  <c r="DC25" i="1"/>
  <c r="CD25" i="1"/>
  <c r="DB25" i="1"/>
  <c r="DJ25" i="1" s="1"/>
  <c r="DA25" i="1"/>
  <c r="DD25" i="1"/>
  <c r="CE25" i="1"/>
  <c r="CN25" i="1" s="1"/>
  <c r="CK25" i="1"/>
  <c r="CJ25" i="1"/>
  <c r="CZ25" i="1"/>
  <c r="CF25" i="1"/>
  <c r="CV25" i="1"/>
  <c r="CL25" i="1"/>
  <c r="DK25" i="1" l="1"/>
  <c r="CT22" i="1"/>
  <c r="DR24" i="1"/>
  <c r="CB24" i="1"/>
  <c r="CM24" i="1" s="1"/>
  <c r="CR24" i="1" s="1"/>
  <c r="CX24" i="1"/>
  <c r="CC24" i="1"/>
  <c r="CW24" i="1"/>
  <c r="CQ24" i="1"/>
  <c r="DL24" i="1"/>
  <c r="DH23" i="1"/>
  <c r="DM23" i="1" s="1"/>
  <c r="DD26" i="1"/>
  <c r="CV26" i="1"/>
  <c r="CF26" i="1"/>
  <c r="DC26" i="1"/>
  <c r="CE26" i="1"/>
  <c r="DB26" i="1"/>
  <c r="CL26" i="1"/>
  <c r="CD26" i="1"/>
  <c r="CY26" i="1"/>
  <c r="CK26" i="1"/>
  <c r="CJ26" i="1"/>
  <c r="CP26" i="1" s="1"/>
  <c r="CI26" i="1"/>
  <c r="CZ26" i="1"/>
  <c r="CA26" i="1"/>
  <c r="DG26" i="1"/>
  <c r="DQ26" i="1"/>
  <c r="CH26" i="1"/>
  <c r="CG26" i="1"/>
  <c r="CO26" i="1" s="1"/>
  <c r="DE26" i="1"/>
  <c r="DA26" i="1"/>
  <c r="DF26" i="1"/>
  <c r="DI25" i="1"/>
  <c r="BW26" i="1"/>
  <c r="BX25" i="1"/>
  <c r="BY25" i="1" s="1"/>
  <c r="DO22" i="1"/>
  <c r="BK28" i="1"/>
  <c r="BL27" i="1"/>
  <c r="BM27" i="1" s="1"/>
  <c r="CP25" i="1"/>
  <c r="CM23" i="1"/>
  <c r="CR23" i="1" s="1"/>
  <c r="DQ27" i="1" l="1"/>
  <c r="DA27" i="1"/>
  <c r="CK27" i="1"/>
  <c r="CZ27" i="1"/>
  <c r="DI27" i="1" s="1"/>
  <c r="CJ27" i="1"/>
  <c r="CP27" i="1" s="1"/>
  <c r="DG27" i="1"/>
  <c r="CY27" i="1"/>
  <c r="CI27" i="1"/>
  <c r="CA27" i="1"/>
  <c r="DB27" i="1"/>
  <c r="DJ27" i="1" s="1"/>
  <c r="CL27" i="1"/>
  <c r="DC27" i="1"/>
  <c r="CD27" i="1"/>
  <c r="CE27" i="1"/>
  <c r="CH27" i="1"/>
  <c r="CF27" i="1"/>
  <c r="DD27" i="1"/>
  <c r="CV27" i="1"/>
  <c r="DF27" i="1"/>
  <c r="CG27" i="1"/>
  <c r="DE27" i="1"/>
  <c r="CT24" i="1"/>
  <c r="CX25" i="1"/>
  <c r="CW25" i="1"/>
  <c r="DH25" i="1" s="1"/>
  <c r="DM25" i="1" s="1"/>
  <c r="CC25" i="1"/>
  <c r="CB25" i="1"/>
  <c r="CM25" i="1" s="1"/>
  <c r="CR25" i="1" s="1"/>
  <c r="DR25" i="1"/>
  <c r="CQ25" i="1"/>
  <c r="DL25" i="1"/>
  <c r="DO23" i="1"/>
  <c r="BW27" i="1"/>
  <c r="BX26" i="1"/>
  <c r="BY26" i="1" s="1"/>
  <c r="DJ26" i="1"/>
  <c r="CT23" i="1"/>
  <c r="DI26" i="1"/>
  <c r="CN26" i="1"/>
  <c r="BK29" i="1"/>
  <c r="BL29" i="1" s="1"/>
  <c r="BM29" i="1" s="1"/>
  <c r="BL28" i="1"/>
  <c r="BM28" i="1" s="1"/>
  <c r="DK26" i="1"/>
  <c r="DH24" i="1"/>
  <c r="DM24" i="1" s="1"/>
  <c r="BW28" i="1" l="1"/>
  <c r="BX27" i="1"/>
  <c r="BY27" i="1" s="1"/>
  <c r="CT25" i="1"/>
  <c r="DQ28" i="1"/>
  <c r="DA28" i="1"/>
  <c r="CK28" i="1"/>
  <c r="DE28" i="1"/>
  <c r="CV28" i="1"/>
  <c r="CD28" i="1"/>
  <c r="DD28" i="1"/>
  <c r="CL28" i="1"/>
  <c r="DC28" i="1"/>
  <c r="CJ28" i="1"/>
  <c r="CP28" i="1" s="1"/>
  <c r="CA28" i="1"/>
  <c r="DB28" i="1"/>
  <c r="DJ28" i="1" s="1"/>
  <c r="CZ28" i="1"/>
  <c r="DI28" i="1" s="1"/>
  <c r="CY28" i="1"/>
  <c r="CI28" i="1"/>
  <c r="DF28" i="1"/>
  <c r="CG28" i="1"/>
  <c r="CF28" i="1"/>
  <c r="DG28" i="1"/>
  <c r="CE28" i="1"/>
  <c r="CN28" i="1" s="1"/>
  <c r="CH28" i="1"/>
  <c r="CN27" i="1"/>
  <c r="DF29" i="1"/>
  <c r="CH29" i="1"/>
  <c r="DQ29" i="1"/>
  <c r="DG29" i="1"/>
  <c r="CE29" i="1"/>
  <c r="DE29" i="1"/>
  <c r="CV29" i="1"/>
  <c r="CD29" i="1"/>
  <c r="DD29" i="1"/>
  <c r="CL29" i="1"/>
  <c r="CI29" i="1"/>
  <c r="CG29" i="1"/>
  <c r="CF29" i="1"/>
  <c r="CY29" i="1"/>
  <c r="CJ29" i="1"/>
  <c r="DC29" i="1"/>
  <c r="CK29" i="1"/>
  <c r="DB29" i="1"/>
  <c r="DJ29" i="1" s="1"/>
  <c r="DA29" i="1"/>
  <c r="CA29" i="1"/>
  <c r="CZ29" i="1"/>
  <c r="DK27" i="1"/>
  <c r="DR26" i="1"/>
  <c r="CX26" i="1"/>
  <c r="CW26" i="1"/>
  <c r="DH26" i="1" s="1"/>
  <c r="DM26" i="1" s="1"/>
  <c r="CC26" i="1"/>
  <c r="CB26" i="1"/>
  <c r="CQ26" i="1"/>
  <c r="DL26" i="1"/>
  <c r="DO25" i="1"/>
  <c r="DO24" i="1"/>
  <c r="CO27" i="1"/>
  <c r="CM26" i="1" l="1"/>
  <c r="CR26" i="1" s="1"/>
  <c r="CO29" i="1"/>
  <c r="CC27" i="1"/>
  <c r="CB27" i="1"/>
  <c r="CX27" i="1"/>
  <c r="CW27" i="1"/>
  <c r="DH27" i="1" s="1"/>
  <c r="DR27" i="1"/>
  <c r="CQ27" i="1"/>
  <c r="DL27" i="1"/>
  <c r="DI29" i="1"/>
  <c r="CP29" i="1"/>
  <c r="CO28" i="1"/>
  <c r="BW29" i="1"/>
  <c r="BX29" i="1" s="1"/>
  <c r="BY29" i="1" s="1"/>
  <c r="BX28" i="1"/>
  <c r="BY28" i="1" s="1"/>
  <c r="DK28" i="1"/>
  <c r="DK29" i="1"/>
  <c r="DO26" i="1"/>
  <c r="CN29" i="1"/>
  <c r="CM27" i="1" l="1"/>
  <c r="CR27" i="1" s="1"/>
  <c r="CT26" i="1"/>
  <c r="DM27" i="1"/>
  <c r="CC28" i="1"/>
  <c r="CB28" i="1"/>
  <c r="DR28" i="1"/>
  <c r="CX28" i="1"/>
  <c r="CW28" i="1"/>
  <c r="DH28" i="1" s="1"/>
  <c r="DL28" i="1"/>
  <c r="CQ28" i="1"/>
  <c r="CX29" i="1"/>
  <c r="CW29" i="1"/>
  <c r="CC29" i="1"/>
  <c r="CB29" i="1"/>
  <c r="CM29" i="1" s="1"/>
  <c r="DR29" i="1"/>
  <c r="CQ29" i="1"/>
  <c r="DL29" i="1"/>
  <c r="DH29" i="1" l="1"/>
  <c r="DM29" i="1" s="1"/>
  <c r="DO27" i="1"/>
  <c r="DM28" i="1"/>
  <c r="CR29" i="1"/>
  <c r="CT27" i="1"/>
  <c r="CM28" i="1"/>
  <c r="CR28" i="1" s="1"/>
  <c r="CT29" i="1" l="1"/>
  <c r="DO28" i="1"/>
  <c r="DO29" i="1"/>
  <c r="DO9" i="1" s="1"/>
  <c r="DO11" i="1" s="1"/>
  <c r="CT28" i="1"/>
  <c r="DV14" i="1" l="1"/>
  <c r="ED14" i="1" s="1"/>
  <c r="DV15" i="1"/>
  <c r="ED15" i="1" s="1"/>
  <c r="DV16" i="1"/>
  <c r="ED16" i="1" s="1"/>
  <c r="DV18" i="1"/>
  <c r="ED18" i="1" s="1"/>
  <c r="DV17" i="1"/>
  <c r="ED17" i="1" s="1"/>
  <c r="DV19" i="1"/>
  <c r="ED19" i="1" s="1"/>
  <c r="DV20" i="1"/>
  <c r="ED20" i="1" s="1"/>
  <c r="DV21" i="1"/>
  <c r="ED21" i="1" s="1"/>
  <c r="DV22" i="1"/>
  <c r="ED22" i="1" s="1"/>
  <c r="DV23" i="1"/>
  <c r="ED23" i="1" s="1"/>
  <c r="DV24" i="1"/>
  <c r="ED24" i="1" s="1"/>
  <c r="DV25" i="1"/>
  <c r="ED25" i="1" s="1"/>
  <c r="DV26" i="1"/>
  <c r="ED26" i="1" s="1"/>
  <c r="DV27" i="1"/>
  <c r="ED27" i="1" s="1"/>
  <c r="DV29" i="1"/>
  <c r="ED29" i="1" s="1"/>
  <c r="DV28" i="1"/>
  <c r="ED28" i="1" s="1"/>
  <c r="CT9" i="1"/>
  <c r="CT11" i="1" s="1"/>
  <c r="DU14" i="1" l="1"/>
  <c r="DU15" i="1"/>
  <c r="DU17" i="1"/>
  <c r="DU16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EC15" i="1" l="1"/>
  <c r="EE15" i="1" s="1"/>
  <c r="DY15" i="1"/>
  <c r="DX15" i="1"/>
  <c r="DW15" i="1"/>
  <c r="EC14" i="1"/>
  <c r="EE14" i="1" s="1"/>
  <c r="DY14" i="1"/>
  <c r="DW14" i="1"/>
  <c r="DX14" i="1"/>
  <c r="DY27" i="1"/>
  <c r="DX27" i="1"/>
  <c r="DW27" i="1"/>
  <c r="EC27" i="1"/>
  <c r="EE27" i="1" s="1"/>
  <c r="DW26" i="1"/>
  <c r="EC26" i="1"/>
  <c r="EE26" i="1" s="1"/>
  <c r="DY26" i="1"/>
  <c r="DX26" i="1"/>
  <c r="DY18" i="1"/>
  <c r="DX18" i="1"/>
  <c r="EC18" i="1"/>
  <c r="EE18" i="1" s="1"/>
  <c r="DW18" i="1"/>
  <c r="DX22" i="1"/>
  <c r="DY22" i="1"/>
  <c r="DW22" i="1"/>
  <c r="EC22" i="1"/>
  <c r="EE22" i="1" s="1"/>
  <c r="DW29" i="1"/>
  <c r="DY29" i="1"/>
  <c r="DX29" i="1"/>
  <c r="EC29" i="1"/>
  <c r="EE29" i="1" s="1"/>
  <c r="EC23" i="1"/>
  <c r="EE23" i="1" s="1"/>
  <c r="DX23" i="1"/>
  <c r="DW23" i="1"/>
  <c r="DY23" i="1"/>
  <c r="DY21" i="1"/>
  <c r="EC21" i="1"/>
  <c r="EE21" i="1" s="1"/>
  <c r="DX21" i="1"/>
  <c r="DW21" i="1"/>
  <c r="DY28" i="1"/>
  <c r="DW28" i="1"/>
  <c r="EC28" i="1"/>
  <c r="EE28" i="1" s="1"/>
  <c r="DX28" i="1"/>
  <c r="EC20" i="1"/>
  <c r="EE20" i="1" s="1"/>
  <c r="DW20" i="1"/>
  <c r="DY20" i="1"/>
  <c r="DX20" i="1"/>
  <c r="DY19" i="1"/>
  <c r="EC19" i="1"/>
  <c r="EE19" i="1" s="1"/>
  <c r="DW19" i="1"/>
  <c r="DX19" i="1"/>
  <c r="DW25" i="1"/>
  <c r="EC25" i="1"/>
  <c r="EE25" i="1" s="1"/>
  <c r="DX25" i="1"/>
  <c r="DY25" i="1"/>
  <c r="EC16" i="1"/>
  <c r="EE16" i="1" s="1"/>
  <c r="DW16" i="1"/>
  <c r="DY16" i="1"/>
  <c r="DX16" i="1"/>
  <c r="DY24" i="1"/>
  <c r="DX24" i="1"/>
  <c r="DW24" i="1"/>
  <c r="EC24" i="1"/>
  <c r="EE24" i="1" s="1"/>
  <c r="DW17" i="1"/>
  <c r="DY17" i="1"/>
  <c r="DX17" i="1"/>
  <c r="EC17" i="1"/>
  <c r="EE17" i="1" s="1"/>
</calcChain>
</file>

<file path=xl/sharedStrings.xml><?xml version="1.0" encoding="utf-8"?>
<sst xmlns="http://schemas.openxmlformats.org/spreadsheetml/2006/main" count="1617" uniqueCount="649">
  <si>
    <t>Box Plus/Minus Coefficients:</t>
  </si>
  <si>
    <t>Box Plus/Minus 2.0 Calculator</t>
  </si>
  <si>
    <t>Modified to Add Offensive Role, Update Position Calcs, and Update Coefficients</t>
  </si>
  <si>
    <t>Positions:</t>
  </si>
  <si>
    <t>Intercept</t>
  </si>
  <si>
    <t>% of TRB</t>
  </si>
  <si>
    <t>% of STL</t>
  </si>
  <si>
    <t>% of PF</t>
  </si>
  <si>
    <t>% of AST</t>
  </si>
  <si>
    <t>% of BLK</t>
  </si>
  <si>
    <t>Min Wt</t>
  </si>
  <si>
    <t>Variable</t>
  </si>
  <si>
    <t>Adj. Pt</t>
  </si>
  <si>
    <t>FGA</t>
  </si>
  <si>
    <t>FTA</t>
  </si>
  <si>
    <t>3 Pt FG (bonus)</t>
  </si>
  <si>
    <t>AST</t>
  </si>
  <si>
    <t>TO</t>
  </si>
  <si>
    <t>ORB</t>
  </si>
  <si>
    <t>DRB</t>
  </si>
  <si>
    <t>TRB</t>
  </si>
  <si>
    <t>STL</t>
  </si>
  <si>
    <t>BLK</t>
  </si>
  <si>
    <t>PF</t>
  </si>
  <si>
    <t>Position Constant</t>
  </si>
  <si>
    <t>BYU</t>
  </si>
  <si>
    <t>Modern</t>
  </si>
  <si>
    <t>Pos 1</t>
  </si>
  <si>
    <t>Pos 3</t>
  </si>
  <si>
    <t>Pos 5</t>
  </si>
  <si>
    <t>Offensive Role Slope</t>
  </si>
  <si>
    <t>Team Rating</t>
  </si>
  <si>
    <t>Avg. Lead</t>
  </si>
  <si>
    <t>Team Pts</t>
  </si>
  <si>
    <t>Team TRB</t>
  </si>
  <si>
    <t>Team ThreshPts</t>
  </si>
  <si>
    <t>Pre 1971</t>
  </si>
  <si>
    <t>Off Rating</t>
  </si>
  <si>
    <t>Lead Bonus</t>
  </si>
  <si>
    <t>Team FGA</t>
  </si>
  <si>
    <t>Team STL</t>
  </si>
  <si>
    <t>Offensive Box Plus/Minus Coefficients:</t>
  </si>
  <si>
    <t>Def Rating</t>
  </si>
  <si>
    <t>Adj. Tm Rtg</t>
  </si>
  <si>
    <t>Team FTA</t>
  </si>
  <si>
    <t>Team PF</t>
  </si>
  <si>
    <t>Offensive Role:</t>
  </si>
  <si>
    <t>% of ast</t>
  </si>
  <si>
    <t>% of Threshold points</t>
  </si>
  <si>
    <t>Pt Threshold</t>
  </si>
  <si>
    <t>Default pos</t>
  </si>
  <si>
    <t>Pace</t>
  </si>
  <si>
    <t>Adj. ORtg</t>
  </si>
  <si>
    <t>Tm Pts/TSA</t>
  </si>
  <si>
    <t>Team AST</t>
  </si>
  <si>
    <t>URL:</t>
  </si>
  <si>
    <t>Baseline Pts/TSA</t>
  </si>
  <si>
    <t>Team BLK</t>
  </si>
  <si>
    <t>Sum</t>
  </si>
  <si>
    <t>Total Minutes</t>
  </si>
  <si>
    <t>Team Games</t>
  </si>
  <si>
    <t>Tm Adj.</t>
  </si>
  <si>
    <t>BYU Cougars</t>
  </si>
  <si>
    <t>Totals table from BBRef:</t>
  </si>
  <si>
    <t>Adjust for Team Shooting Context</t>
  </si>
  <si>
    <t>Calculated Stats per 100 Possessions</t>
  </si>
  <si>
    <t>% of Stats</t>
  </si>
  <si>
    <t>Estimate Positions:</t>
  </si>
  <si>
    <t>Offensive Role</t>
  </si>
  <si>
    <t>BPM Coefficients to use, based on Positions:</t>
  </si>
  <si>
    <t>Raw BPM Calculation:</t>
  </si>
  <si>
    <t>OBPM Coefficients to use, based on Positions:</t>
  </si>
  <si>
    <t>Raw OBPM Calculation:</t>
  </si>
  <si>
    <t>Pace:</t>
  </si>
  <si>
    <t>Rating:</t>
  </si>
  <si>
    <t>ORtg:</t>
  </si>
  <si>
    <t>Rk</t>
  </si>
  <si>
    <t>Age</t>
  </si>
  <si>
    <t>G</t>
  </si>
  <si>
    <t>GS</t>
  </si>
  <si>
    <t>MP</t>
  </si>
  <si>
    <t>FG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</si>
  <si>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</si>
  <si>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</si>
  <si>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</si>
  <si>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</si>
  <si>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</si>
  <si>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</si>
  <si>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</si>
  <si>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</si>
  <si>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</si>
  <si>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FT%</t>
  </si>
  <si>
    <t>TOV</t>
  </si>
  <si>
    <t>PTS</t>
  </si>
  <si>
    <t>TSA</t>
  </si>
  <si>
    <t>Pt/TSA</t>
  </si>
  <si>
    <t>Adj. Pts</t>
  </si>
  <si>
    <t>Possessions</t>
  </si>
  <si>
    <t>ThreshPts</t>
  </si>
  <si>
    <t>Adj Pt</t>
  </si>
  <si>
    <t>3FG</t>
  </si>
  <si>
    <t>% of ThreshPts</t>
  </si>
  <si>
    <t>Position</t>
  </si>
  <si>
    <t>Pos Num</t>
  </si>
  <si>
    <t>Est Pos 1</t>
  </si>
  <si>
    <t>Min Adj 1</t>
  </si>
  <si>
    <t>Trim 1</t>
  </si>
  <si>
    <t>Tm Avg 1</t>
  </si>
  <si>
    <t>Adj Pos 2</t>
  </si>
  <si>
    <t>Trim 2</t>
  </si>
  <si>
    <t>Tm Avg 2</t>
  </si>
  <si>
    <t>Adj Pos 3</t>
  </si>
  <si>
    <t>Trim 3</t>
  </si>
  <si>
    <t>Tm Avg 3</t>
  </si>
  <si>
    <t>Adj Pos 4</t>
  </si>
  <si>
    <t>Est Off. Role 1</t>
  </si>
  <si>
    <t>Adj Off. Role 2</t>
  </si>
  <si>
    <t>Adj Off. Role 3</t>
  </si>
  <si>
    <t>Adj Off. Role 4</t>
  </si>
  <si>
    <t>Player</t>
  </si>
  <si>
    <t>Scoring</t>
  </si>
  <si>
    <t>Ballhandling</t>
  </si>
  <si>
    <t>Rebounding</t>
  </si>
  <si>
    <t>Defense</t>
  </si>
  <si>
    <t>Pos Const</t>
  </si>
  <si>
    <t>Raw BPM</t>
  </si>
  <si>
    <t>% Min</t>
  </si>
  <si>
    <t>Contrib</t>
  </si>
  <si>
    <t>Raw OBPM</t>
  </si>
  <si>
    <t>Pos</t>
  </si>
  <si>
    <t>Off. Role</t>
  </si>
  <si>
    <t>Minutes</t>
  </si>
  <si>
    <t>MPG</t>
  </si>
  <si>
    <t>BPM</t>
  </si>
  <si>
    <t>OBPM</t>
  </si>
  <si>
    <t>DBPM</t>
  </si>
  <si>
    <t>VORP</t>
  </si>
  <si>
    <t>ReMPG</t>
  </si>
  <si>
    <t>ReMin</t>
  </si>
  <si>
    <t>ExpBPM</t>
  </si>
  <si>
    <t>ReBPM</t>
  </si>
  <si>
    <t>ReOBPM</t>
  </si>
  <si>
    <t>ReDBPM</t>
  </si>
  <si>
    <t>Megan Stevenson</t>
  </si>
  <si>
    <t>Shaylee Gonzales</t>
  </si>
  <si>
    <t>Kate Vorwaller</t>
  </si>
  <si>
    <t>Devry Millett</t>
  </si>
  <si>
    <t>Maria Albiero</t>
  </si>
  <si>
    <t>Tegan Graham</t>
  </si>
  <si>
    <t>Kaylee Smiler</t>
  </si>
  <si>
    <t>Lauren Gustin</t>
  </si>
  <si>
    <t>Paisley Johnson</t>
  </si>
  <si>
    <t>Babalu Ugwu</t>
  </si>
  <si>
    <t>Perri Malli</t>
  </si>
  <si>
    <t>Tahlia White</t>
  </si>
  <si>
    <t>Sara Hamson</t>
  </si>
  <si>
    <t>Signe Glantz</t>
  </si>
  <si>
    <t>Kyra Beckman</t>
  </si>
  <si>
    <t>Kayla Belles-Lee</t>
  </si>
  <si>
    <t>Jr.</t>
  </si>
  <si>
    <t>III</t>
  </si>
  <si>
    <t>(TW)</t>
  </si>
  <si>
    <t>Roster:</t>
  </si>
  <si>
    <t>No.</t>
  </si>
  <si>
    <t>Ht</t>
  </si>
  <si>
    <t>Wt</t>
  </si>
  <si>
    <t>Birth Date</t>
  </si>
  <si>
    <t>Exp</t>
  </si>
  <si>
    <t>College</t>
  </si>
  <si>
    <t>Year</t>
  </si>
  <si>
    <t>SF</t>
  </si>
  <si>
    <t>6-0</t>
  </si>
  <si>
    <t>PG</t>
  </si>
  <si>
    <t>1st</t>
  </si>
  <si>
    <t>SG</t>
  </si>
  <si>
    <t>2nd</t>
  </si>
  <si>
    <t>3rd</t>
  </si>
  <si>
    <t>C</t>
  </si>
  <si>
    <t>G-F</t>
  </si>
  <si>
    <t>F-G</t>
  </si>
  <si>
    <t>F</t>
  </si>
  <si>
    <t>?</t>
  </si>
  <si>
    <t>Average Pace</t>
  </si>
  <si>
    <t>https://www.basketball-reference.com/leagues/NBA_2017_ratings.html</t>
  </si>
  <si>
    <t>Unadjusted</t>
  </si>
  <si>
    <t>Adjusted</t>
  </si>
  <si>
    <t>#</t>
  </si>
  <si>
    <t>Team</t>
  </si>
  <si>
    <t>GP</t>
  </si>
  <si>
    <t>% Time</t>
  </si>
  <si>
    <t>Poss</t>
  </si>
  <si>
    <t>Points</t>
  </si>
  <si>
    <t>PPP</t>
  </si>
  <si>
    <t>FGm</t>
  </si>
  <si>
    <t>FGM</t>
  </si>
  <si>
    <t>aFG%</t>
  </si>
  <si>
    <t>%TO</t>
  </si>
  <si>
    <t>%FT</t>
  </si>
  <si>
    <t>%SF</t>
  </si>
  <si>
    <t>%Score</t>
  </si>
  <si>
    <t>Conf</t>
  </si>
  <si>
    <t>Div</t>
  </si>
  <si>
    <t>W</t>
  </si>
  <si>
    <t>L</t>
  </si>
  <si>
    <t>W/L%</t>
  </si>
  <si>
    <t>MOV</t>
  </si>
  <si>
    <t>ORtg</t>
  </si>
  <si>
    <t>DRtg</t>
  </si>
  <si>
    <t>NRtg</t>
  </si>
  <si>
    <t>MOV/A</t>
  </si>
  <si>
    <t>ORtg/A</t>
  </si>
  <si>
    <t>DRtg/A</t>
  </si>
  <si>
    <t>NRtg/A</t>
  </si>
  <si>
    <t>ORtg Adj 2</t>
  </si>
  <si>
    <t>DRtg Adj 2</t>
  </si>
  <si>
    <t>Iowa Hawkeyes</t>
  </si>
  <si>
    <t>North Carolina A&amp;T Aggies</t>
  </si>
  <si>
    <t>Golden State Warriors</t>
  </si>
  <si>
    <t>P</t>
  </si>
  <si>
    <t>Maryland Terrapins</t>
  </si>
  <si>
    <t>Stephen F. Austin Lumberjacks</t>
  </si>
  <si>
    <t>San Antonio Spurs</t>
  </si>
  <si>
    <t>SW</t>
  </si>
  <si>
    <t>Arkansas Razorbacks</t>
  </si>
  <si>
    <t>UCF Knights</t>
  </si>
  <si>
    <t>Houston Rockets</t>
  </si>
  <si>
    <t>Florida Gulf Coast Eagles</t>
  </si>
  <si>
    <t>Connecticut Huskies</t>
  </si>
  <si>
    <t>Los Angeles Clippers</t>
  </si>
  <si>
    <t>California Baptist Lancers</t>
  </si>
  <si>
    <t>Utah Jazz</t>
  </si>
  <si>
    <t>NW</t>
  </si>
  <si>
    <t>Louisville Cardinals</t>
  </si>
  <si>
    <t>Baylor Lady Bears</t>
  </si>
  <si>
    <t>Toronto Raptors</t>
  </si>
  <si>
    <t>E</t>
  </si>
  <si>
    <t>A</t>
  </si>
  <si>
    <t>Bucknell Bison</t>
  </si>
  <si>
    <t>Stanford Cardinal</t>
  </si>
  <si>
    <t>Rutgers Scarlet Knights</t>
  </si>
  <si>
    <t>Stony Brook Seawolves</t>
  </si>
  <si>
    <t>Boston Celtics</t>
  </si>
  <si>
    <t>New Mexico Lobos</t>
  </si>
  <si>
    <t>Marist Red Foxes</t>
  </si>
  <si>
    <t>Washington Wizards</t>
  </si>
  <si>
    <t>SE</t>
  </si>
  <si>
    <t>North Carolina State Wolfpack</t>
  </si>
  <si>
    <t>Howard Bison</t>
  </si>
  <si>
    <t>Oklahoma City Thunder</t>
  </si>
  <si>
    <t>Maine Black Bears</t>
  </si>
  <si>
    <t>Memphis Grizzlies</t>
  </si>
  <si>
    <t>Oregon State Beavers</t>
  </si>
  <si>
    <t>Texas-(Arlington) Mavericks</t>
  </si>
  <si>
    <t>Miami Heat</t>
  </si>
  <si>
    <t>Colorado State Rams</t>
  </si>
  <si>
    <t>Campbell Fighting Camels</t>
  </si>
  <si>
    <t>Denver Nuggets</t>
  </si>
  <si>
    <t>Norfolk State Spartans</t>
  </si>
  <si>
    <t>Charlotte Hornets</t>
  </si>
  <si>
    <t>Missouri Tigers</t>
  </si>
  <si>
    <t>Morgan State Bears</t>
  </si>
  <si>
    <t>Chicago Bulls</t>
  </si>
  <si>
    <t>High Point Panthers</t>
  </si>
  <si>
    <t>Boston University Terriers</t>
  </si>
  <si>
    <t>Portland Trail Blazers</t>
  </si>
  <si>
    <t>Central Michigan Chippewas</t>
  </si>
  <si>
    <t>Massachusetts Lowell</t>
  </si>
  <si>
    <t>Milwaukee Bucks</t>
  </si>
  <si>
    <t>Indiana Hoosiers</t>
  </si>
  <si>
    <t>Jackson State Tigers</t>
  </si>
  <si>
    <t>Indiana Pacers</t>
  </si>
  <si>
    <t>Iowa State Cyclones</t>
  </si>
  <si>
    <t>South Florida Bulls</t>
  </si>
  <si>
    <t>Minnesota Timberwolves</t>
  </si>
  <si>
    <t>Fresno State Bulldogs</t>
  </si>
  <si>
    <t>Atlanta Hawks</t>
  </si>
  <si>
    <t>Oklahoma Sooners</t>
  </si>
  <si>
    <t>Georgia Lady Bulldogs</t>
  </si>
  <si>
    <t>Detroit Pistons</t>
  </si>
  <si>
    <t>Tennessee-Martin Skyhawks</t>
  </si>
  <si>
    <t>Quinnipiac Bobcats</t>
  </si>
  <si>
    <t>New Orleans Pelicans</t>
  </si>
  <si>
    <t>Texas A&amp;M Aggies</t>
  </si>
  <si>
    <t>Houston Cougars</t>
  </si>
  <si>
    <t>Dallas Mavericks</t>
  </si>
  <si>
    <t>Alabama Crimson Tide</t>
  </si>
  <si>
    <t>Arizona Wildcats</t>
  </si>
  <si>
    <t>Sacramento Kings</t>
  </si>
  <si>
    <t>South Dakota Coyotes</t>
  </si>
  <si>
    <t>South Carolina Gamecocks</t>
  </si>
  <si>
    <t>New York Knicks</t>
  </si>
  <si>
    <t>Gonzaga Bulldogs</t>
  </si>
  <si>
    <t>Iona Gaels</t>
  </si>
  <si>
    <t>Phoenix Suns</t>
  </si>
  <si>
    <t>Oregon Ducks</t>
  </si>
  <si>
    <t>Wisconsin-(Milwaukee) Panthers</t>
  </si>
  <si>
    <t>Philadelphia 76ers</t>
  </si>
  <si>
    <t>Drake Bulldogs</t>
  </si>
  <si>
    <t>Mercer Bears</t>
  </si>
  <si>
    <t>Los Angeles Lakers</t>
  </si>
  <si>
    <t>Ohio State Buckeyes</t>
  </si>
  <si>
    <t>Alabama State Hornets</t>
  </si>
  <si>
    <t>Brooklyn Nets</t>
  </si>
  <si>
    <t>South Dakota State Jackrabbits</t>
  </si>
  <si>
    <t>Rice Owls</t>
  </si>
  <si>
    <t>Orlando Magic</t>
  </si>
  <si>
    <t>Vermont Catamounts</t>
  </si>
  <si>
    <t>Virginia Tech Hokies</t>
  </si>
  <si>
    <t>IUPUI Jaguars</t>
  </si>
  <si>
    <t>Wagner Seahawks</t>
  </si>
  <si>
    <t>Lehigh Mountain Hawks</t>
  </si>
  <si>
    <t>Manhattan Jaspers</t>
  </si>
  <si>
    <t>UC Davis Aggies</t>
  </si>
  <si>
    <t>Fairfield Stags</t>
  </si>
  <si>
    <t>Michigan Wolverines</t>
  </si>
  <si>
    <t>Houston Baptist Huskies</t>
  </si>
  <si>
    <t>Seton Hall Pirates</t>
  </si>
  <si>
    <t>Fordham Rams</t>
  </si>
  <si>
    <t>Belmont Bruins</t>
  </si>
  <si>
    <t>Idaho State Bengals</t>
  </si>
  <si>
    <t>UNC Greensboro Spartans</t>
  </si>
  <si>
    <t>Bowling Green Falcons</t>
  </si>
  <si>
    <t>George Washington Colonials</t>
  </si>
  <si>
    <t>Kentucky Wildcats</t>
  </si>
  <si>
    <t>Michigan State Spartans</t>
  </si>
  <si>
    <t>N.J.I.T. Highlanders</t>
  </si>
  <si>
    <t>San Francisco Dons</t>
  </si>
  <si>
    <t>Georgia State Panthers</t>
  </si>
  <si>
    <t>West Virginia Mountaineers</t>
  </si>
  <si>
    <t>Mount St. Mary's Mountaineers</t>
  </si>
  <si>
    <t>Tulane Green Wave</t>
  </si>
  <si>
    <t>Ohio Bobcats</t>
  </si>
  <si>
    <t>Oklahoma State Cowgirls</t>
  </si>
  <si>
    <t>Illinois State Redbirds</t>
  </si>
  <si>
    <t>Delaware Fightin Blue Hens</t>
  </si>
  <si>
    <t>Abilene Christian Wildcats</t>
  </si>
  <si>
    <t>Arkansas State Red Wolves</t>
  </si>
  <si>
    <t>Duke Blue Devils</t>
  </si>
  <si>
    <t>Rider Broncs</t>
  </si>
  <si>
    <t>Villanova Wildcats</t>
  </si>
  <si>
    <t>Drexel Dragons</t>
  </si>
  <si>
    <t>Youngstown State Penguins</t>
  </si>
  <si>
    <t>Binghamton Bearcats</t>
  </si>
  <si>
    <t>Brigham Young Cougars</t>
  </si>
  <si>
    <t>Saint Louis Billikens</t>
  </si>
  <si>
    <t>UCLA Bruins</t>
  </si>
  <si>
    <t>Wright State Raiders</t>
  </si>
  <si>
    <t>Bradley Braves</t>
  </si>
  <si>
    <t>Dayton Flyers</t>
  </si>
  <si>
    <t>Alabama A&amp;M Bulldogs</t>
  </si>
  <si>
    <t>DePaul Blue Demons</t>
  </si>
  <si>
    <t>San Diego Toreros</t>
  </si>
  <si>
    <t>Northern Arizona Lumberjacks</t>
  </si>
  <si>
    <t>North Florida Ospreys</t>
  </si>
  <si>
    <t>Grambling State Tigers</t>
  </si>
  <si>
    <t>Tennessee Tech Golden Eagles</t>
  </si>
  <si>
    <t>South Alabama Jaguars</t>
  </si>
  <si>
    <t>Liberty Flames</t>
  </si>
  <si>
    <t>Richmond Spiders</t>
  </si>
  <si>
    <t>Middle Tennessee State Blue Raiders</t>
  </si>
  <si>
    <t>Presbyterian Blue Hose</t>
  </si>
  <si>
    <t>Montana State Bobcats</t>
  </si>
  <si>
    <t>North Dakota State Bison</t>
  </si>
  <si>
    <t>Southeastern Louisiana Lions</t>
  </si>
  <si>
    <t>UMKC Kangaroos</t>
  </si>
  <si>
    <t>Jacksonville State Gamecocks</t>
  </si>
  <si>
    <t>Charlotte 49ers</t>
  </si>
  <si>
    <t>Grand Canyon University Antelopes</t>
  </si>
  <si>
    <t>Denver Pioneers</t>
  </si>
  <si>
    <t>Marquette Golden Eagles</t>
  </si>
  <si>
    <t>Southern University Jaguars</t>
  </si>
  <si>
    <t>Northern Iowa Panthers</t>
  </si>
  <si>
    <t>San Jose State Spartans</t>
  </si>
  <si>
    <t>Ball State Cardinals</t>
  </si>
  <si>
    <t>Mississippi State Bulldogs</t>
  </si>
  <si>
    <t>Louisiana-(Lafayette) Ragin Cajuns</t>
  </si>
  <si>
    <t>Idaho Vandals</t>
  </si>
  <si>
    <t>Boise State Broncos</t>
  </si>
  <si>
    <t>Nebraska Cornhuskers</t>
  </si>
  <si>
    <t>North Carolina Tar Heels</t>
  </si>
  <si>
    <t>Eastern Michigan Eagles</t>
  </si>
  <si>
    <t>Wisconsin-(Green Bay) Phoenix</t>
  </si>
  <si>
    <t>Texas Tech Lady Raiders</t>
  </si>
  <si>
    <t>Samford Bulldogs</t>
  </si>
  <si>
    <t>Notre Dame Fighting Irish</t>
  </si>
  <si>
    <t>Chattanooga Mocs</t>
  </si>
  <si>
    <t>Arkansas-(Little Rock) Trojans</t>
  </si>
  <si>
    <t>Northern Illinois Huskies</t>
  </si>
  <si>
    <t>Navy Midshipmen</t>
  </si>
  <si>
    <t>USC Trojans</t>
  </si>
  <si>
    <t>Murray State Racers</t>
  </si>
  <si>
    <t>Tennessee Lady Volunteers</t>
  </si>
  <si>
    <t>Missouri State Lady Bears</t>
  </si>
  <si>
    <t>Fairleigh Dickinson Knights</t>
  </si>
  <si>
    <t>Troy Trojans</t>
  </si>
  <si>
    <t>Florida International Panthers</t>
  </si>
  <si>
    <t>Cleveland State Vikings</t>
  </si>
  <si>
    <t>Towson Tigers</t>
  </si>
  <si>
    <t>Wofford Terriers</t>
  </si>
  <si>
    <t>American University Eagles</t>
  </si>
  <si>
    <t>Louisiana Tech Bulldogs</t>
  </si>
  <si>
    <t>Texas State Bobcats</t>
  </si>
  <si>
    <t>Wake Forest Demon Deacons</t>
  </si>
  <si>
    <t>Rhode Island Rams</t>
  </si>
  <si>
    <t>Florida Gators</t>
  </si>
  <si>
    <t>Delaware State Hornets</t>
  </si>
  <si>
    <t>Georgia Tech Yellow Jackets</t>
  </si>
  <si>
    <t>Toledo Rockets</t>
  </si>
  <si>
    <t>Southeast Missouri State Redhawks</t>
  </si>
  <si>
    <t>Massachusetts Minutewomen</t>
  </si>
  <si>
    <t>Coppin State Eagles</t>
  </si>
  <si>
    <t>New Mexico State Aggies</t>
  </si>
  <si>
    <t>Eastern Illinois Panthers</t>
  </si>
  <si>
    <t>Portland Pilots</t>
  </si>
  <si>
    <t>Syracuse Orange</t>
  </si>
  <si>
    <t>Tarleton State Texans</t>
  </si>
  <si>
    <t>Southern Utah Thunderbirds</t>
  </si>
  <si>
    <t>Prairie View A&amp;M Panthers</t>
  </si>
  <si>
    <t>Buffalo Bulls</t>
  </si>
  <si>
    <t>Mississippi Rebels</t>
  </si>
  <si>
    <t>UTEP Miners</t>
  </si>
  <si>
    <t>McNeese State Cowgirls</t>
  </si>
  <si>
    <t>Minnesota Golden Gophers</t>
  </si>
  <si>
    <t>Long Island University Sharks</t>
  </si>
  <si>
    <t>Elon Phoenix</t>
  </si>
  <si>
    <t>Wyoming Cowgirls</t>
  </si>
  <si>
    <t>USC Upstate Spartans</t>
  </si>
  <si>
    <t>UC Santa Barbara Gauchos</t>
  </si>
  <si>
    <t>North Carolina Central Eagles</t>
  </si>
  <si>
    <t>UNLV Rebels</t>
  </si>
  <si>
    <t>East Carolina Pirates</t>
  </si>
  <si>
    <t>Utah Valley Wolverines</t>
  </si>
  <si>
    <t>Northern Colorado Bears</t>
  </si>
  <si>
    <t>Northwestern Wildcats</t>
  </si>
  <si>
    <t>William &amp; Mary Tribe</t>
  </si>
  <si>
    <t>Valparaiso University</t>
  </si>
  <si>
    <t>Texas-(Austin) Longhorns</t>
  </si>
  <si>
    <t>Penn State Lady Lions</t>
  </si>
  <si>
    <t>Temple Owls</t>
  </si>
  <si>
    <t>Stetson Hatters</t>
  </si>
  <si>
    <t>LSU Tigers</t>
  </si>
  <si>
    <t>Longwood Lancers</t>
  </si>
  <si>
    <t>UC Riverside Highlanders</t>
  </si>
  <si>
    <t>Old Dominion Lady Monarchs</t>
  </si>
  <si>
    <t>Saint Francis (PA) Red Flash</t>
  </si>
  <si>
    <t>Arizona State Sun Devils</t>
  </si>
  <si>
    <t>Virginia Cavaliers</t>
  </si>
  <si>
    <t>Colorado Buffaloes</t>
  </si>
  <si>
    <t>North Alabama Lions</t>
  </si>
  <si>
    <t>Cal State Bakersfield Roadrunners</t>
  </si>
  <si>
    <t>UAB Blazers</t>
  </si>
  <si>
    <t>Long Beach State 49ers</t>
  </si>
  <si>
    <t>Sam Houston State Bearkats</t>
  </si>
  <si>
    <t>La Salle Explorers</t>
  </si>
  <si>
    <t>Georgia Southern Eagles</t>
  </si>
  <si>
    <t>Akron Zips</t>
  </si>
  <si>
    <t>Charleston Cougars</t>
  </si>
  <si>
    <t>TCU Horned Frogs</t>
  </si>
  <si>
    <t>Austin Peay Governors</t>
  </si>
  <si>
    <t>Nicholls State Colonels</t>
  </si>
  <si>
    <t>Vanderbilt Commodores</t>
  </si>
  <si>
    <t>UC Irvine Anteaters</t>
  </si>
  <si>
    <t>Niagara Purple Eagles</t>
  </si>
  <si>
    <t>Nebraska-Omaha Mavericks</t>
  </si>
  <si>
    <t>Saint Peter's Peacocks</t>
  </si>
  <si>
    <t>Florida State Seminoles</t>
  </si>
  <si>
    <t>James Madison Dukes</t>
  </si>
  <si>
    <t>Army Black Knights</t>
  </si>
  <si>
    <t>Kansas Jayhawks</t>
  </si>
  <si>
    <t>Albany Great Danes</t>
  </si>
  <si>
    <t>Oakland Golden Grizzlies</t>
  </si>
  <si>
    <t>Western Kentucky Hilltoppers</t>
  </si>
  <si>
    <t>Western Illinois Leathernecks</t>
  </si>
  <si>
    <t>Santa Clara Broncos</t>
  </si>
  <si>
    <t>Hampton Pirates</t>
  </si>
  <si>
    <t>Miami (FL) Hurricanes</t>
  </si>
  <si>
    <t>Florida Atlantic Owls</t>
  </si>
  <si>
    <t>Washington State Cougars</t>
  </si>
  <si>
    <t>Hofstra Pride</t>
  </si>
  <si>
    <t>Furman Paladins</t>
  </si>
  <si>
    <t>Kent State Golden Flashes</t>
  </si>
  <si>
    <t>North Texas Mean Green</t>
  </si>
  <si>
    <t>Lipscomb Bisons</t>
  </si>
  <si>
    <t>North Carolina-Asheville Bulldogs</t>
  </si>
  <si>
    <t>Texas Southern Tigers</t>
  </si>
  <si>
    <t>Kansas State Wildcats</t>
  </si>
  <si>
    <t>Marshall Thundering Herd</t>
  </si>
  <si>
    <t>Tulsa Golden Hurricane</t>
  </si>
  <si>
    <t>St. John's Red Storm</t>
  </si>
  <si>
    <t>Loyola (Chicago) Ramblers</t>
  </si>
  <si>
    <t>Holy Cross Crusaders</t>
  </si>
  <si>
    <t>Pacific Tigers</t>
  </si>
  <si>
    <t>Hartford Hawks</t>
  </si>
  <si>
    <t>Radford Highlanders</t>
  </si>
  <si>
    <t>Northern Kentucky Norse</t>
  </si>
  <si>
    <t>Monmouth Hawks</t>
  </si>
  <si>
    <t>Saint Joseph's Hawks</t>
  </si>
  <si>
    <t>Nevada Wolf Pack</t>
  </si>
  <si>
    <t>Davidson Wildcats</t>
  </si>
  <si>
    <t>Lamar Cardinals</t>
  </si>
  <si>
    <t>Purdue Boilermakers</t>
  </si>
  <si>
    <t>Clemson Tigers</t>
  </si>
  <si>
    <t>Northeastern Huskies</t>
  </si>
  <si>
    <t>East Tennessee State Buccaneers</t>
  </si>
  <si>
    <t>Virginia Commonwealth Rams</t>
  </si>
  <si>
    <t>Central Arkansas Bears</t>
  </si>
  <si>
    <t>Montana Lady Griz</t>
  </si>
  <si>
    <t>Eastern Washington Eagles</t>
  </si>
  <si>
    <t>Texas A&amp;M-(Corpus Christi) Islanders</t>
  </si>
  <si>
    <t>Western Michigan Broncos</t>
  </si>
  <si>
    <t>Incarnate Word Cardinals</t>
  </si>
  <si>
    <t>Central Connecticut State Blue Devils</t>
  </si>
  <si>
    <t>Boston College Eagles</t>
  </si>
  <si>
    <t>Alcorn State Braves</t>
  </si>
  <si>
    <t>North Carolina-Wilmington Seahawks</t>
  </si>
  <si>
    <t>Merrimack Warriors</t>
  </si>
  <si>
    <t>Hawaii Warriors</t>
  </si>
  <si>
    <t>Wichita State Shockers</t>
  </si>
  <si>
    <t>St. Bonaventure Bonnies</t>
  </si>
  <si>
    <t>Seattle Redhawks</t>
  </si>
  <si>
    <t>Portland State Vikings</t>
  </si>
  <si>
    <t>Gardner-Webb Runnin Bulldogs</t>
  </si>
  <si>
    <t>UC San Diego Tritons</t>
  </si>
  <si>
    <t>Providence Friars</t>
  </si>
  <si>
    <t>Wisconsin Badgers</t>
  </si>
  <si>
    <t>Sacred Heart Pioneers</t>
  </si>
  <si>
    <t>Eastern Kentucky Colonels</t>
  </si>
  <si>
    <t>Bryant University Bulldogs</t>
  </si>
  <si>
    <t>Kennesaw State Fighting Owls</t>
  </si>
  <si>
    <t>St. Francis (NY) Terriers</t>
  </si>
  <si>
    <t>Cincinnati Bearcats</t>
  </si>
  <si>
    <t>UMBC Retrievers</t>
  </si>
  <si>
    <t>Saint Mary's Gaels</t>
  </si>
  <si>
    <t>Dixie State University Trailblazers</t>
  </si>
  <si>
    <t>Lafayette Leopards</t>
  </si>
  <si>
    <t>Memphis Tigers</t>
  </si>
  <si>
    <t>Southern Illinois Salukis</t>
  </si>
  <si>
    <t>Duquesne Dukes</t>
  </si>
  <si>
    <t>Winthrop Eagles</t>
  </si>
  <si>
    <t>Loyola Marymount Lions</t>
  </si>
  <si>
    <t>Creighton Bluejays</t>
  </si>
  <si>
    <t>SIU Edwardsville Cougars</t>
  </si>
  <si>
    <t>Appalachian State Mountaineers</t>
  </si>
  <si>
    <t>Sacramento State Hornets</t>
  </si>
  <si>
    <t>Air Force Falcons</t>
  </si>
  <si>
    <t>Georgetown Hoyas</t>
  </si>
  <si>
    <t>Cal Poly SLO Mustangs</t>
  </si>
  <si>
    <t>Miami (OH) RedHawks</t>
  </si>
  <si>
    <t>San Diego State Aztecs</t>
  </si>
  <si>
    <t>Charleston Southern Buccaneers</t>
  </si>
  <si>
    <t>Texas-(Rio Grande Valley) Vaqueros</t>
  </si>
  <si>
    <t>Utah Utes</t>
  </si>
  <si>
    <t>New Orleans Privateers</t>
  </si>
  <si>
    <t>Washington Huskies</t>
  </si>
  <si>
    <t>George Mason Patriots</t>
  </si>
  <si>
    <t>Auburn Tigers</t>
  </si>
  <si>
    <t>Bellarmine Knights</t>
  </si>
  <si>
    <t>Morehead State Eagles</t>
  </si>
  <si>
    <t>Butler Bulldogs</t>
  </si>
  <si>
    <t>Pittsburgh Panthers</t>
  </si>
  <si>
    <t>Southern Miss Golden Eagles</t>
  </si>
  <si>
    <t>Siena Saints</t>
  </si>
  <si>
    <t>Cal State Fullerton Titans</t>
  </si>
  <si>
    <t>North Dakota Fighting Hawks</t>
  </si>
  <si>
    <t>Pepperdine Waves</t>
  </si>
  <si>
    <t>Robert Morris Colonials</t>
  </si>
  <si>
    <t>Western Carolina Lady Catamounts</t>
  </si>
  <si>
    <t>South Carolina State Bulldogs</t>
  </si>
  <si>
    <t>New Hampshire Wildcats</t>
  </si>
  <si>
    <t>Utah State Aggies</t>
  </si>
  <si>
    <t>Indiana State Sycamores</t>
  </si>
  <si>
    <t>Coastal Carolina Chanticleers</t>
  </si>
  <si>
    <t>Evansville Aces</t>
  </si>
  <si>
    <t>Oral Roberts Golden Eagles</t>
  </si>
  <si>
    <t>Colgate Raiders</t>
  </si>
  <si>
    <t>Louisiana-(Monroe) Warhawks</t>
  </si>
  <si>
    <t>Illinois-Chicago Flames</t>
  </si>
  <si>
    <t>Texas-(San Antonio) Roadrunners</t>
  </si>
  <si>
    <t>Illinois Fighting Illini</t>
  </si>
  <si>
    <t>Xavier Musketeers</t>
  </si>
  <si>
    <t>Southern Methodist Mustangs</t>
  </si>
  <si>
    <t>Detroit Titans</t>
  </si>
  <si>
    <t>Weber State Wildcats</t>
  </si>
  <si>
    <t>Arkansas-(Pine Bluff) Golden Lions</t>
  </si>
  <si>
    <t>Loyola (MD) Greyhounds</t>
  </si>
  <si>
    <t>Jacksonville Dolphins</t>
  </si>
  <si>
    <t>Mississippi Valley State Delta Devils</t>
  </si>
  <si>
    <t>Canisius Golden Griffins</t>
  </si>
  <si>
    <t>Purdue Fort Wayne Mastodons</t>
  </si>
  <si>
    <t>California Golden Bears</t>
  </si>
  <si>
    <t>Tennessee State Tigers</t>
  </si>
  <si>
    <t>Chicago State Cougars</t>
  </si>
  <si>
    <t>Northwestern State Demons</t>
  </si>
  <si>
    <t>GSW</t>
  </si>
  <si>
    <t>CLE</t>
  </si>
  <si>
    <t>From Ben Taylor:</t>
  </si>
  <si>
    <t>Yr</t>
  </si>
  <si>
    <t>ID</t>
  </si>
  <si>
    <t>1951-52</t>
  </si>
  <si>
    <t>BLB</t>
  </si>
  <si>
    <t>BOS</t>
  </si>
  <si>
    <t>FTW</t>
  </si>
  <si>
    <t>INO</t>
  </si>
  <si>
    <t>MLH</t>
  </si>
  <si>
    <t>MNL</t>
  </si>
  <si>
    <t>NYK</t>
  </si>
  <si>
    <t>PHW</t>
  </si>
  <si>
    <t>ROC</t>
  </si>
  <si>
    <t>SYR</t>
  </si>
  <si>
    <t>1952-53</t>
  </si>
  <si>
    <t>1953-54</t>
  </si>
  <si>
    <t>1954-55</t>
  </si>
  <si>
    <t>1955-56</t>
  </si>
  <si>
    <t>1956-57</t>
  </si>
  <si>
    <t>1957-58</t>
  </si>
  <si>
    <t>CIN</t>
  </si>
  <si>
    <t>DET</t>
  </si>
  <si>
    <t>1958-59</t>
  </si>
  <si>
    <t>1959-60</t>
  </si>
  <si>
    <t>1960-61</t>
  </si>
  <si>
    <t>LAL</t>
  </si>
  <si>
    <t>1961-62</t>
  </si>
  <si>
    <t>CHP</t>
  </si>
  <si>
    <t>1962-63</t>
  </si>
  <si>
    <t>CHZ</t>
  </si>
  <si>
    <t>SFW</t>
  </si>
  <si>
    <t>1963-64</t>
  </si>
  <si>
    <t>BAL</t>
  </si>
  <si>
    <t>PHI</t>
  </si>
  <si>
    <t>1964-65</t>
  </si>
  <si>
    <t>1965-66</t>
  </si>
  <si>
    <t>1966-67</t>
  </si>
  <si>
    <t>CHI</t>
  </si>
  <si>
    <t>1967-68</t>
  </si>
  <si>
    <t>SDR</t>
  </si>
  <si>
    <t>SEA</t>
  </si>
  <si>
    <t>1968-69</t>
  </si>
  <si>
    <t>ATL</t>
  </si>
  <si>
    <t>MIL</t>
  </si>
  <si>
    <t>PHO</t>
  </si>
  <si>
    <t>1969-70</t>
  </si>
  <si>
    <t>1970-71</t>
  </si>
  <si>
    <t>BUF</t>
  </si>
  <si>
    <t>POR</t>
  </si>
  <si>
    <t>1971-72</t>
  </si>
  <si>
    <t>HOU</t>
  </si>
  <si>
    <t>1972-73</t>
  </si>
  <si>
    <t>KCO</t>
  </si>
  <si>
    <t>19-6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</si>
</sst>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00"/>
    <numFmt numFmtId="166" formatCode="0.000"/>
    <numFmt numFmtId="167" formatCode="0.0%"/>
    <numFmt numFmtId="168" formatCode="#,##0.0"/>
    <numFmt numFmtId="169" formatCode="mmmm\ d\,\ yyyy"/>
    <numFmt numFmtId="170" formatCode="m\-d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0"/>
      <color rgb="FF222222"/>
      <name val="Arial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  <font>
      <u/>
      <sz val="8"/>
      <color rgb="FF0000FF"/>
      <name val="Tahoma"/>
      <family val="2"/>
    </font>
    <font>
      <sz val="8"/>
      <color rgb="FF0000FF"/>
      <name val="Tahoma"/>
      <family val="2"/>
    </font>
    <font>
      <u/>
      <sz val="8"/>
      <color rgb="FF000000"/>
      <name val="Tahoma"/>
      <family val="2"/>
    </font>
    <font>
      <u/>
      <sz val="8"/>
      <color rgb="FF0000FF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1F1F1"/>
        <bgColor rgb="FFF1F1F1"/>
      </patternFill>
    </fill>
    <fill>
      <patternFill patternType="solid">
        <fgColor rgb="FF666666"/>
        <bgColor rgb="FF666666"/>
      </patternFill>
    </fill>
    <fill>
      <patternFill patternType="solid">
        <fgColor rgb="FFDCDCDC"/>
        <bgColor rgb="FFDCDCDC"/>
      </patternFill>
    </fill>
    <fill>
      <patternFill patternType="solid">
        <fgColor rgb="FFEEE8AA"/>
        <bgColor rgb="FFEEE8AA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2" borderId="0" xfId="0" applyFont="1" applyFill="1"/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3" borderId="1" xfId="0" applyFont="1" applyFill="1" applyBorder="1" applyAlignment="1"/>
    <xf numFmtId="0" fontId="3" fillId="0" borderId="0" xfId="0" applyFont="1" applyAlignment="1">
      <alignment horizontal="right"/>
    </xf>
    <xf numFmtId="165" fontId="11" fillId="0" borderId="1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/>
    <xf numFmtId="164" fontId="13" fillId="4" borderId="0" xfId="0" applyNumberFormat="1" applyFont="1" applyFill="1" applyAlignment="1"/>
    <xf numFmtId="0" fontId="3" fillId="0" borderId="0" xfId="0" applyFont="1" applyAlignment="1">
      <alignment horizontal="right"/>
    </xf>
    <xf numFmtId="2" fontId="3" fillId="0" borderId="0" xfId="0" applyNumberFormat="1" applyFont="1" applyAlignment="1"/>
    <xf numFmtId="1" fontId="3" fillId="0" borderId="0" xfId="0" applyNumberFormat="1" applyFont="1" applyAlignment="1"/>
    <xf numFmtId="165" fontId="11" fillId="0" borderId="1" xfId="0" applyNumberFormat="1" applyFont="1" applyBorder="1" applyAlignment="1"/>
    <xf numFmtId="165" fontId="11" fillId="0" borderId="0" xfId="0" applyNumberFormat="1" applyFont="1" applyAlignment="1"/>
    <xf numFmtId="165" fontId="0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16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64" fontId="13" fillId="4" borderId="0" xfId="0" applyNumberFormat="1" applyFont="1" applyFill="1" applyAlignment="1"/>
    <xf numFmtId="0" fontId="13" fillId="0" borderId="0" xfId="0" applyFont="1" applyAlignment="1">
      <alignment horizontal="right"/>
    </xf>
    <xf numFmtId="164" fontId="13" fillId="0" borderId="0" xfId="0" applyNumberFormat="1" applyFont="1" applyAlignment="1"/>
    <xf numFmtId="165" fontId="7" fillId="0" borderId="1" xfId="0" applyNumberFormat="1" applyFont="1" applyBorder="1" applyAlignment="1">
      <alignment horizontal="left"/>
    </xf>
    <xf numFmtId="165" fontId="7" fillId="2" borderId="1" xfId="0" applyNumberFormat="1" applyFont="1" applyFill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3" fillId="4" borderId="0" xfId="0" applyFont="1" applyFill="1" applyAlignment="1"/>
    <xf numFmtId="0" fontId="0" fillId="0" borderId="0" xfId="0" applyFont="1" applyAlignment="1">
      <alignment horizontal="center"/>
    </xf>
    <xf numFmtId="0" fontId="3" fillId="0" borderId="0" xfId="0" applyFont="1" applyAlignment="1"/>
    <xf numFmtId="2" fontId="3" fillId="4" borderId="0" xfId="0" applyNumberFormat="1" applyFont="1" applyFill="1" applyAlignment="1"/>
    <xf numFmtId="0" fontId="1" fillId="0" borderId="0" xfId="0" applyFont="1" applyAlignment="1">
      <alignment horizontal="center"/>
    </xf>
    <xf numFmtId="165" fontId="0" fillId="6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164" fontId="13" fillId="0" borderId="0" xfId="0" applyNumberFormat="1" applyFont="1"/>
    <xf numFmtId="0" fontId="13" fillId="0" borderId="0" xfId="0" applyFont="1" applyAlignment="1"/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4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3" fillId="0" borderId="7" xfId="0" applyFont="1" applyBorder="1"/>
    <xf numFmtId="164" fontId="3" fillId="0" borderId="7" xfId="0" applyNumberFormat="1" applyFont="1" applyBorder="1"/>
    <xf numFmtId="0" fontId="3" fillId="0" borderId="8" xfId="0" applyFont="1" applyBorder="1"/>
    <xf numFmtId="0" fontId="13" fillId="0" borderId="0" xfId="0" applyFont="1"/>
    <xf numFmtId="0" fontId="13" fillId="2" borderId="0" xfId="0" applyFont="1" applyFill="1" applyAlignme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0" borderId="0" xfId="0" applyFont="1"/>
    <xf numFmtId="0" fontId="3" fillId="0" borderId="9" xfId="0" applyFont="1" applyBorder="1"/>
    <xf numFmtId="0" fontId="17" fillId="0" borderId="10" xfId="0" applyFont="1" applyBorder="1"/>
    <xf numFmtId="0" fontId="17" fillId="0" borderId="11" xfId="0" applyFont="1" applyBorder="1"/>
    <xf numFmtId="0" fontId="2" fillId="0" borderId="11" xfId="0" applyFont="1" applyBorder="1" applyAlignment="1">
      <alignment horizontal="right"/>
    </xf>
    <xf numFmtId="164" fontId="2" fillId="0" borderId="11" xfId="0" applyNumberFormat="1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0" borderId="1" xfId="0" applyFont="1" applyBorder="1" applyAlignment="1"/>
    <xf numFmtId="0" fontId="13" fillId="2" borderId="1" xfId="0" applyFont="1" applyFill="1" applyBorder="1" applyAlignment="1"/>
    <xf numFmtId="0" fontId="13" fillId="7" borderId="1" xfId="0" applyFont="1" applyFill="1" applyBorder="1" applyAlignment="1"/>
    <xf numFmtId="0" fontId="13" fillId="7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64" fontId="13" fillId="0" borderId="13" xfId="0" applyNumberFormat="1" applyFont="1" applyBorder="1" applyAlignment="1">
      <alignment horizontal="center"/>
    </xf>
    <xf numFmtId="0" fontId="13" fillId="9" borderId="1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3" fillId="3" borderId="0" xfId="0" applyFont="1" applyFill="1" applyAlignment="1"/>
    <xf numFmtId="1" fontId="3" fillId="0" borderId="0" xfId="0" applyNumberFormat="1" applyFont="1"/>
    <xf numFmtId="2" fontId="3" fillId="0" borderId="0" xfId="0" applyNumberFormat="1" applyFont="1"/>
    <xf numFmtId="1" fontId="3" fillId="2" borderId="0" xfId="0" applyNumberFormat="1" applyFont="1" applyFill="1" applyAlignment="1">
      <alignment horizontal="center"/>
    </xf>
    <xf numFmtId="164" fontId="3" fillId="7" borderId="0" xfId="0" applyNumberFormat="1" applyFont="1" applyFill="1"/>
    <xf numFmtId="167" fontId="3" fillId="0" borderId="0" xfId="0" applyNumberFormat="1" applyFont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7" borderId="0" xfId="0" applyNumberFormat="1" applyFont="1" applyFill="1" applyAlignment="1">
      <alignment horizontal="center"/>
    </xf>
    <xf numFmtId="168" fontId="3" fillId="0" borderId="0" xfId="0" applyNumberFormat="1" applyFont="1" applyAlignment="1">
      <alignment horizontal="center"/>
    </xf>
    <xf numFmtId="166" fontId="3" fillId="8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3" borderId="0" xfId="0" applyFont="1" applyFill="1"/>
    <xf numFmtId="2" fontId="3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3" fillId="3" borderId="0" xfId="0" applyFont="1" applyFill="1" applyAlignment="1"/>
    <xf numFmtId="1" fontId="3" fillId="2" borderId="0" xfId="0" applyNumberFormat="1" applyFont="1" applyFill="1"/>
    <xf numFmtId="0" fontId="18" fillId="5" borderId="0" xfId="0" applyFont="1" applyFill="1" applyAlignment="1"/>
    <xf numFmtId="0" fontId="1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/>
    <xf numFmtId="169" fontId="3" fillId="7" borderId="0" xfId="0" applyNumberFormat="1" applyFont="1" applyFill="1" applyAlignment="1"/>
    <xf numFmtId="0" fontId="3" fillId="7" borderId="0" xfId="0" applyFont="1" applyFill="1"/>
    <xf numFmtId="0" fontId="3" fillId="0" borderId="0" xfId="0" applyFont="1"/>
    <xf numFmtId="170" fontId="3" fillId="7" borderId="0" xfId="0" applyNumberFormat="1" applyFont="1" applyFill="1" applyAlignment="1"/>
    <xf numFmtId="0" fontId="8" fillId="0" borderId="0" xfId="0" applyFont="1" applyAlignment="1"/>
    <xf numFmtId="0" fontId="19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left"/>
    </xf>
    <xf numFmtId="0" fontId="20" fillId="10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left"/>
    </xf>
    <xf numFmtId="9" fontId="20" fillId="10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10" fontId="20" fillId="10" borderId="1" xfId="0" applyNumberFormat="1" applyFont="1" applyFill="1" applyBorder="1" applyAlignment="1">
      <alignment horizontal="center"/>
    </xf>
    <xf numFmtId="10" fontId="22" fillId="10" borderId="1" xfId="0" applyNumberFormat="1" applyFont="1" applyFill="1" applyBorder="1" applyAlignment="1">
      <alignment horizontal="center"/>
    </xf>
    <xf numFmtId="9" fontId="22" fillId="10" borderId="1" xfId="0" applyNumberFormat="1" applyFont="1" applyFill="1" applyBorder="1" applyAlignment="1">
      <alignment horizontal="center"/>
    </xf>
    <xf numFmtId="0" fontId="8" fillId="11" borderId="0" xfId="0" applyFont="1" applyFill="1"/>
    <xf numFmtId="164" fontId="3" fillId="11" borderId="0" xfId="0" applyNumberFormat="1" applyFont="1" applyFill="1"/>
    <xf numFmtId="0" fontId="10" fillId="0" borderId="0" xfId="0" applyFont="1" applyAlignment="1"/>
    <xf numFmtId="0" fontId="10" fillId="0" borderId="0" xfId="0" applyFont="1"/>
    <xf numFmtId="0" fontId="20" fillId="12" borderId="1" xfId="0" applyFont="1" applyFill="1" applyBorder="1" applyAlignment="1">
      <alignment horizontal="center"/>
    </xf>
    <xf numFmtId="0" fontId="23" fillId="12" borderId="1" xfId="0" applyFont="1" applyFill="1" applyBorder="1" applyAlignment="1">
      <alignment horizontal="left"/>
    </xf>
    <xf numFmtId="9" fontId="20" fillId="12" borderId="1" xfId="0" applyNumberFormat="1" applyFont="1" applyFill="1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10" fontId="20" fillId="12" borderId="1" xfId="0" applyNumberFormat="1" applyFont="1" applyFill="1" applyBorder="1" applyAlignment="1">
      <alignment horizontal="center"/>
    </xf>
    <xf numFmtId="9" fontId="22" fillId="12" borderId="1" xfId="0" applyNumberFormat="1" applyFont="1" applyFill="1" applyBorder="1" applyAlignment="1">
      <alignment horizontal="center"/>
    </xf>
    <xf numFmtId="10" fontId="22" fillId="12" borderId="1" xfId="0" applyNumberFormat="1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4" fillId="13" borderId="1" xfId="0" applyFont="1" applyFill="1" applyBorder="1" applyAlignment="1">
      <alignment horizontal="left"/>
    </xf>
    <xf numFmtId="9" fontId="20" fillId="13" borderId="1" xfId="0" applyNumberFormat="1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10" fontId="20" fillId="13" borderId="1" xfId="0" applyNumberFormat="1" applyFont="1" applyFill="1" applyBorder="1" applyAlignment="1">
      <alignment horizontal="center"/>
    </xf>
    <xf numFmtId="10" fontId="22" fillId="13" borderId="1" xfId="0" applyNumberFormat="1" applyFont="1" applyFill="1" applyBorder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ynergysportstech.com/Synergy/Sport/Basketball/web/teamsst/Video/QuantifiedTeam2Printable.aspx?iTeamID=2267&amp;iSeasonID=2020&amp;iGameSubTypeID=83&amp;offensive=1&amp;pergame=0" TargetMode="External"/><Relationship Id="rId671" Type="http://schemas.openxmlformats.org/officeDocument/2006/relationships/hyperlink" Target="https://www.synergysportstech.com/Synergy/Sport/Basketball/web/teamsst/Video/QuantifiedTeam2Printable.aspx?iTeamID=2158&amp;iSeasonID=2020&amp;iGameSubTypeID=83&amp;offensive=1&amp;pergame=0" TargetMode="External"/><Relationship Id="rId21" Type="http://schemas.openxmlformats.org/officeDocument/2006/relationships/hyperlink" Target="https://www.synergysportstech.com/Synergy/Sport/Basketball/web/teamsst/Video/QuantifiedTeam2Printable.aspx?iTeamID=2339&amp;iSeasonID=2020&amp;iGameSubTypeID=83&amp;offensive=1&amp;pergame=0" TargetMode="External"/><Relationship Id="rId324" Type="http://schemas.openxmlformats.org/officeDocument/2006/relationships/hyperlink" Target="https://www.synergysportstech.com/Synergy/Sport/Basketball/web/teamsst/Video/QuantifiedTeam2Printable.aspx?iTeamID=2238&amp;iSeasonID=2020&amp;iGameSubTypeID=83&amp;offensive=0&amp;pergame=0" TargetMode="External"/><Relationship Id="rId531" Type="http://schemas.openxmlformats.org/officeDocument/2006/relationships/hyperlink" Target="https://www.synergysportstech.com/Synergy/Sport/Basketball/web/teamsst/Video/QuantifiedTeam2Printable.aspx?iTeamID=2183&amp;iSeasonID=2020&amp;iGameSubTypeID=83&amp;offensive=1&amp;pergame=0" TargetMode="External"/><Relationship Id="rId629" Type="http://schemas.openxmlformats.org/officeDocument/2006/relationships/hyperlink" Target="https://www.synergysportstech.com/Synergy/Sport/Basketball/web/teamsst/Video/QuantifiedTeam2Printable.aspx?iTeamID=2235&amp;iSeasonID=2020&amp;iGameSubTypeID=83&amp;offensive=1&amp;pergame=0" TargetMode="External"/><Relationship Id="rId170" Type="http://schemas.openxmlformats.org/officeDocument/2006/relationships/hyperlink" Target="https://www.synergysportstech.com/Synergy/Sport/Basketball/web/teamsst/Video/QuantifiedTeam2Printable.aspx?iTeamID=2236&amp;iSeasonID=2020&amp;iGameSubTypeID=83&amp;offensive=0&amp;pergame=0" TargetMode="External"/><Relationship Id="rId268" Type="http://schemas.openxmlformats.org/officeDocument/2006/relationships/hyperlink" Target="https://www.synergysportstech.com/Synergy/Sport/Basketball/web/teamsst/Video/QuantifiedTeam2Printable.aspx?iTeamID=2079&amp;iSeasonID=2020&amp;iGameSubTypeID=83&amp;offensive=0&amp;pergame=0" TargetMode="External"/><Relationship Id="rId475" Type="http://schemas.openxmlformats.org/officeDocument/2006/relationships/hyperlink" Target="https://www.synergysportstech.com/Synergy/Sport/Basketball/web/teamsst/Video/QuantifiedTeam2Printable.aspx?iTeamID=5612&amp;iSeasonID=2020&amp;iGameSubTypeID=83&amp;offensive=1&amp;pergame=0" TargetMode="External"/><Relationship Id="rId682" Type="http://schemas.openxmlformats.org/officeDocument/2006/relationships/hyperlink" Target="https://www.synergysportstech.com/Synergy/Sport/Basketball/web/teamsst/Video/QuantifiedTeam2Printable.aspx?iTeamID=5612&amp;iSeasonID=2020&amp;iGameSubTypeID=83&amp;offensive=0&amp;pergame=0" TargetMode="External"/><Relationship Id="rId32" Type="http://schemas.openxmlformats.org/officeDocument/2006/relationships/hyperlink" Target="https://www.synergysportstech.com/Synergy/Sport/Basketball/web/teamsst/Video/QuantifiedTeam2Printable.aspx?iTeamID=2087&amp;iSeasonID=2020&amp;iGameSubTypeID=83&amp;offensive=0&amp;pergame=0" TargetMode="External"/><Relationship Id="rId128" Type="http://schemas.openxmlformats.org/officeDocument/2006/relationships/hyperlink" Target="https://www.synergysportstech.com/Synergy/Sport/Basketball/web/teamsst/Video/QuantifiedTeam2Printable.aspx?iTeamID=2182&amp;iSeasonID=2020&amp;iGameSubTypeID=83&amp;offensive=0&amp;pergame=0" TargetMode="External"/><Relationship Id="rId335" Type="http://schemas.openxmlformats.org/officeDocument/2006/relationships/hyperlink" Target="https://www.synergysportstech.com/Synergy/Sport/Basketball/web/teamsst/Video/QuantifiedTeam2Printable.aspx?iTeamID=2191&amp;iSeasonID=2020&amp;iGameSubTypeID=83&amp;offensive=1&amp;pergame=0" TargetMode="External"/><Relationship Id="rId542" Type="http://schemas.openxmlformats.org/officeDocument/2006/relationships/hyperlink" Target="https://www.synergysportstech.com/Synergy/Sport/Basketball/web/teamsst/Video/QuantifiedTeam2Printable.aspx?iTeamID=2203&amp;iSeasonID=2020&amp;iGameSubTypeID=83&amp;offensive=0&amp;pergame=0" TargetMode="External"/><Relationship Id="rId181" Type="http://schemas.openxmlformats.org/officeDocument/2006/relationships/hyperlink" Target="https://www.synergysportstech.com/Synergy/Sport/Basketball/web/teamsst/Video/QuantifiedTeam2Printable.aspx?iTeamID=2324&amp;iSeasonID=2020&amp;iGameSubTypeID=83&amp;offensive=1&amp;pergame=0" TargetMode="External"/><Relationship Id="rId402" Type="http://schemas.openxmlformats.org/officeDocument/2006/relationships/hyperlink" Target="https://www.synergysportstech.com/Synergy/Sport/Basketball/web/teamsst/Video/QuantifiedTeam2Printable.aspx?iTeamID=2206&amp;iSeasonID=2020&amp;iGameSubTypeID=83&amp;offensive=0&amp;pergame=0" TargetMode="External"/><Relationship Id="rId279" Type="http://schemas.openxmlformats.org/officeDocument/2006/relationships/hyperlink" Target="https://www.synergysportstech.com/Synergy/Sport/Basketball/web/teamsst/Video/QuantifiedTeam2Printable.aspx?iTeamID=2207&amp;iSeasonID=2020&amp;iGameSubTypeID=83&amp;offensive=1&amp;pergame=0" TargetMode="External"/><Relationship Id="rId486" Type="http://schemas.openxmlformats.org/officeDocument/2006/relationships/hyperlink" Target="https://www.synergysportstech.com/Synergy/Sport/Basketball/web/teamsst/Video/QuantifiedTeam2Printable.aspx?iTeamID=2297&amp;iSeasonID=2020&amp;iGameSubTypeID=83&amp;offensive=0&amp;pergame=0" TargetMode="External"/><Relationship Id="rId43" Type="http://schemas.openxmlformats.org/officeDocument/2006/relationships/hyperlink" Target="https://www.synergysportstech.com/Synergy/Sport/Basketball/web/teamsst/Video/QuantifiedTeam2Printable.aspx?iTeamID=2370&amp;iSeasonID=2020&amp;iGameSubTypeID=83&amp;offensive=1&amp;pergame=0" TargetMode="External"/><Relationship Id="rId139" Type="http://schemas.openxmlformats.org/officeDocument/2006/relationships/hyperlink" Target="https://www.synergysportstech.com/Synergy/Sport/Basketball/web/teamsst/Video/QuantifiedTeam2Printable.aspx?iTeamID=2270&amp;iSeasonID=2020&amp;iGameSubTypeID=83&amp;offensive=1&amp;pergame=0" TargetMode="External"/><Relationship Id="rId346" Type="http://schemas.openxmlformats.org/officeDocument/2006/relationships/hyperlink" Target="https://www.synergysportstech.com/Synergy/Sport/Basketball/web/teamsst/Video/QuantifiedTeam2Printable.aspx?iTeamID=2104&amp;iSeasonID=2020&amp;iGameSubTypeID=83&amp;offensive=0&amp;pergame=0" TargetMode="External"/><Relationship Id="rId553" Type="http://schemas.openxmlformats.org/officeDocument/2006/relationships/hyperlink" Target="https://www.synergysportstech.com/Synergy/Sport/Basketball/web/teamsst/Video/QuantifiedTeam2Printable.aspx?iTeamID=2214&amp;iSeasonID=2020&amp;iGameSubTypeID=83&amp;offensive=1&amp;pergame=0" TargetMode="External"/><Relationship Id="rId192" Type="http://schemas.openxmlformats.org/officeDocument/2006/relationships/hyperlink" Target="https://www.synergysportstech.com/Synergy/Sport/Basketball/web/teamsst/Video/QuantifiedTeam2Printable.aspx?iTeamID=2130&amp;iSeasonID=2020&amp;iGameSubTypeID=83&amp;offensive=0&amp;pergame=0" TargetMode="External"/><Relationship Id="rId206" Type="http://schemas.openxmlformats.org/officeDocument/2006/relationships/hyperlink" Target="https://www.synergysportstech.com/Synergy/Sport/Basketball/web/teamsst/Video/QuantifiedTeam2Printable.aspx?iTeamID=2399&amp;iSeasonID=2020&amp;iGameSubTypeID=83&amp;offensive=0&amp;pergame=0" TargetMode="External"/><Relationship Id="rId413" Type="http://schemas.openxmlformats.org/officeDocument/2006/relationships/hyperlink" Target="https://www.synergysportstech.com/Synergy/Sport/Basketball/web/teamsst/Video/QuantifiedTeam2Printable.aspx?iTeamID=2395&amp;iSeasonID=2020&amp;iGameSubTypeID=83&amp;offensive=1&amp;pergame=0" TargetMode="External"/><Relationship Id="rId497" Type="http://schemas.openxmlformats.org/officeDocument/2006/relationships/hyperlink" Target="https://www.synergysportstech.com/Synergy/Sport/Basketball/web/teamsst/Video/QuantifiedTeam2Printable.aspx?iTeamID=2166&amp;iSeasonID=2020&amp;iGameSubTypeID=83&amp;offensive=1&amp;pergame=0" TargetMode="External"/><Relationship Id="rId620" Type="http://schemas.openxmlformats.org/officeDocument/2006/relationships/hyperlink" Target="https://www.synergysportstech.com/Synergy/Sport/Basketball/web/teamsst/Video/QuantifiedTeam2Printable.aspx?iTeamID=2267&amp;iSeasonID=2020&amp;iGameSubTypeID=83&amp;offensive=0&amp;pergame=0" TargetMode="External"/><Relationship Id="rId357" Type="http://schemas.openxmlformats.org/officeDocument/2006/relationships/hyperlink" Target="https://www.synergysportstech.com/Synergy/Sport/Basketball/web/teamsst/Video/QuantifiedTeam2Printable.aspx?iTeamID=2143&amp;iSeasonID=2020&amp;iGameSubTypeID=83&amp;offensive=1&amp;pergame=0" TargetMode="External"/><Relationship Id="rId54" Type="http://schemas.openxmlformats.org/officeDocument/2006/relationships/hyperlink" Target="https://www.synergysportstech.com/Synergy/Sport/Basketball/web/teamsst/Video/QuantifiedTeam2Printable.aspx?iTeamID=2400&amp;iSeasonID=2020&amp;iGameSubTypeID=83&amp;offensive=0&amp;pergame=0" TargetMode="External"/><Relationship Id="rId217" Type="http://schemas.openxmlformats.org/officeDocument/2006/relationships/hyperlink" Target="https://www.synergysportstech.com/Synergy/Sport/Basketball/web/teamsst/Video/QuantifiedTeam2Printable.aspx?iTeamID=2232&amp;iSeasonID=2020&amp;iGameSubTypeID=83&amp;offensive=1&amp;pergame=0" TargetMode="External"/><Relationship Id="rId564" Type="http://schemas.openxmlformats.org/officeDocument/2006/relationships/hyperlink" Target="https://www.synergysportstech.com/Synergy/Sport/Basketball/web/teamsst/Video/QuantifiedTeam2Printable.aspx?iTeamID=2274&amp;iSeasonID=2020&amp;iGameSubTypeID=83&amp;offensive=0&amp;pergame=0" TargetMode="External"/><Relationship Id="rId424" Type="http://schemas.openxmlformats.org/officeDocument/2006/relationships/hyperlink" Target="https://www.synergysportstech.com/Synergy/Sport/Basketball/web/teamsst/Video/QuantifiedTeam2Printable.aspx?iTeamID=2094&amp;iSeasonID=2020&amp;iGameSubTypeID=83&amp;offensive=0&amp;pergame=0" TargetMode="External"/><Relationship Id="rId631" Type="http://schemas.openxmlformats.org/officeDocument/2006/relationships/hyperlink" Target="https://www.synergysportstech.com/Synergy/Sport/Basketball/web/teamsst/Video/QuantifiedTeam2Printable.aspx?iTeamID=2130&amp;iSeasonID=2020&amp;iGameSubTypeID=83&amp;offensive=1&amp;pergame=0" TargetMode="External"/><Relationship Id="rId270" Type="http://schemas.openxmlformats.org/officeDocument/2006/relationships/hyperlink" Target="https://www.synergysportstech.com/Synergy/Sport/Basketball/web/teamsst/Video/QuantifiedTeam2Printable.aspx?iTeamID=2258&amp;iSeasonID=2020&amp;iGameSubTypeID=83&amp;offensive=0&amp;pergame=0" TargetMode="External"/><Relationship Id="rId65" Type="http://schemas.openxmlformats.org/officeDocument/2006/relationships/hyperlink" Target="https://www.synergysportstech.com/Synergy/Sport/Basketball/web/teamsst/Video/QuantifiedTeam2Printable.aspx?iTeamID=2188&amp;iSeasonID=2020&amp;iGameSubTypeID=83&amp;offensive=1&amp;pergame=0" TargetMode="External"/><Relationship Id="rId130" Type="http://schemas.openxmlformats.org/officeDocument/2006/relationships/hyperlink" Target="https://www.synergysportstech.com/Synergy/Sport/Basketball/web/teamsst/Video/QuantifiedTeam2Printable.aspx?iTeamID=2324&amp;iSeasonID=2020&amp;iGameSubTypeID=83&amp;offensive=0&amp;pergame=0" TargetMode="External"/><Relationship Id="rId368" Type="http://schemas.openxmlformats.org/officeDocument/2006/relationships/hyperlink" Target="https://www.synergysportstech.com/Synergy/Sport/Basketball/web/teamsst/Video/QuantifiedTeam2Printable.aspx?iTeamID=2068&amp;iSeasonID=2020&amp;iGameSubTypeID=83&amp;offensive=0&amp;pergame=0" TargetMode="External"/><Relationship Id="rId575" Type="http://schemas.openxmlformats.org/officeDocument/2006/relationships/hyperlink" Target="https://www.synergysportstech.com/Synergy/Sport/Basketball/web/teamsst/Video/QuantifiedTeam2Printable.aspx?iTeamID=2172&amp;iSeasonID=2020&amp;iGameSubTypeID=83&amp;offensive=1&amp;pergame=0" TargetMode="External"/><Relationship Id="rId228" Type="http://schemas.openxmlformats.org/officeDocument/2006/relationships/hyperlink" Target="https://www.synergysportstech.com/Synergy/Sport/Basketball/web/teamsst/Video/QuantifiedTeam2Printable.aspx?iTeamID=2374&amp;iSeasonID=2020&amp;iGameSubTypeID=83&amp;offensive=0&amp;pergame=0" TargetMode="External"/><Relationship Id="rId435" Type="http://schemas.openxmlformats.org/officeDocument/2006/relationships/hyperlink" Target="https://www.synergysportstech.com/Synergy/Sport/Basketball/web/teamsst/Video/QuantifiedTeam2Printable.aspx?iTeamID=2296&amp;iSeasonID=2020&amp;iGameSubTypeID=83&amp;offensive=1&amp;pergame=0" TargetMode="External"/><Relationship Id="rId642" Type="http://schemas.openxmlformats.org/officeDocument/2006/relationships/hyperlink" Target="https://www.synergysportstech.com/Synergy/Sport/Basketball/web/teamsst/Video/QuantifiedTeam2Printable.aspx?iTeamID=2388&amp;iSeasonID=2020&amp;iGameSubTypeID=83&amp;offensive=0&amp;pergame=0" TargetMode="External"/><Relationship Id="rId281" Type="http://schemas.openxmlformats.org/officeDocument/2006/relationships/hyperlink" Target="https://www.synergysportstech.com/Synergy/Sport/Basketball/web/teamsst/Video/QuantifiedTeam2Printable.aspx?iTeamID=2217&amp;iSeasonID=2020&amp;iGameSubTypeID=83&amp;offensive=1&amp;pergame=0" TargetMode="External"/><Relationship Id="rId502" Type="http://schemas.openxmlformats.org/officeDocument/2006/relationships/hyperlink" Target="https://www.synergysportstech.com/Synergy/Sport/Basketball/web/teamsst/Video/QuantifiedTeam2Printable.aspx?iTeamID=2333&amp;iSeasonID=2020&amp;iGameSubTypeID=83&amp;offensive=0&amp;pergame=0" TargetMode="External"/><Relationship Id="rId76" Type="http://schemas.openxmlformats.org/officeDocument/2006/relationships/hyperlink" Target="https://www.synergysportstech.com/Synergy/Sport/Basketball/web/teamsst/Video/QuantifiedTeam2Printable.aspx?iTeamID=2177&amp;iSeasonID=2020&amp;iGameSubTypeID=83&amp;offensive=0&amp;pergame=0" TargetMode="External"/><Relationship Id="rId141" Type="http://schemas.openxmlformats.org/officeDocument/2006/relationships/hyperlink" Target="https://www.synergysportstech.com/Synergy/Sport/Basketball/web/teamsst/Video/QuantifiedTeam2Printable.aspx?iTeamID=2080&amp;iSeasonID=2020&amp;iGameSubTypeID=83&amp;offensive=1&amp;pergame=0" TargetMode="External"/><Relationship Id="rId379" Type="http://schemas.openxmlformats.org/officeDocument/2006/relationships/hyperlink" Target="https://www.synergysportstech.com/Synergy/Sport/Basketball/web/teamsst/Video/QuantifiedTeam2Printable.aspx?iTeamID=2289&amp;iSeasonID=2020&amp;iGameSubTypeID=83&amp;offensive=1&amp;pergame=0" TargetMode="External"/><Relationship Id="rId586" Type="http://schemas.openxmlformats.org/officeDocument/2006/relationships/hyperlink" Target="https://www.synergysportstech.com/Synergy/Sport/Basketball/web/teamsst/Video/QuantifiedTeam2Printable.aspx?iTeamID=2269&amp;iSeasonID=2020&amp;iGameSubTypeID=83&amp;offensive=0&amp;pergame=0" TargetMode="External"/><Relationship Id="rId7" Type="http://schemas.openxmlformats.org/officeDocument/2006/relationships/hyperlink" Target="https://www.synergysportstech.com/Synergy/Sport/Basketball/web/teamsst/Video/QuantifiedTeam2Printable.aspx?iTeamID=2151&amp;iSeasonID=2020&amp;iGameSubTypeID=83&amp;offensive=1&amp;pergame=0" TargetMode="External"/><Relationship Id="rId239" Type="http://schemas.openxmlformats.org/officeDocument/2006/relationships/hyperlink" Target="https://www.synergysportstech.com/Synergy/Sport/Basketball/web/teamsst/Video/QuantifiedTeam2Printable.aspx?iTeamID=2146&amp;iSeasonID=2020&amp;iGameSubTypeID=83&amp;offensive=1&amp;pergame=0" TargetMode="External"/><Relationship Id="rId446" Type="http://schemas.openxmlformats.org/officeDocument/2006/relationships/hyperlink" Target="https://www.synergysportstech.com/Synergy/Sport/Basketball/web/teamsst/Video/QuantifiedTeam2Printable.aspx?iTeamID=2380&amp;iSeasonID=2020&amp;iGameSubTypeID=83&amp;offensive=0&amp;pergame=0" TargetMode="External"/><Relationship Id="rId653" Type="http://schemas.openxmlformats.org/officeDocument/2006/relationships/hyperlink" Target="https://www.synergysportstech.com/Synergy/Sport/Basketball/web/teamsst/Video/QuantifiedTeam2Printable.aspx?iTeamID=969&amp;iSeasonID=2020&amp;iGameSubTypeID=83&amp;offensive=1&amp;pergame=0" TargetMode="External"/><Relationship Id="rId292" Type="http://schemas.openxmlformats.org/officeDocument/2006/relationships/hyperlink" Target="https://www.synergysportstech.com/Synergy/Sport/Basketball/web/teamsst/Video/QuantifiedTeam2Printable.aspx?iTeamID=2167&amp;iSeasonID=2020&amp;iGameSubTypeID=83&amp;offensive=0&amp;pergame=0" TargetMode="External"/><Relationship Id="rId306" Type="http://schemas.openxmlformats.org/officeDocument/2006/relationships/hyperlink" Target="https://www.synergysportstech.com/Synergy/Sport/Basketball/web/teamsst/Video/QuantifiedTeam2Printable.aspx?iTeamID=2069&amp;iSeasonID=2020&amp;iGameSubTypeID=83&amp;offensive=0&amp;pergame=0" TargetMode="External"/><Relationship Id="rId87" Type="http://schemas.openxmlformats.org/officeDocument/2006/relationships/hyperlink" Target="https://www.synergysportstech.com/Synergy/Sport/Basketball/web/teamsst/Video/QuantifiedTeam2Printable.aspx?iTeamID=2310&amp;iSeasonID=2020&amp;iGameSubTypeID=83&amp;offensive=1&amp;pergame=0" TargetMode="External"/><Relationship Id="rId513" Type="http://schemas.openxmlformats.org/officeDocument/2006/relationships/hyperlink" Target="https://www.synergysportstech.com/Synergy/Sport/Basketball/web/teamsst/Video/QuantifiedTeam2Printable.aspx?iTeamID=2246&amp;iSeasonID=2020&amp;iGameSubTypeID=83&amp;offensive=1&amp;pergame=0" TargetMode="External"/><Relationship Id="rId597" Type="http://schemas.openxmlformats.org/officeDocument/2006/relationships/hyperlink" Target="https://www.synergysportstech.com/Synergy/Sport/Basketball/web/teamsst/Video/QuantifiedTeam2Printable.aspx?iTeamID=2371&amp;iSeasonID=2020&amp;iGameSubTypeID=83&amp;offensive=1&amp;pergame=0" TargetMode="External"/><Relationship Id="rId152" Type="http://schemas.openxmlformats.org/officeDocument/2006/relationships/hyperlink" Target="https://www.synergysportstech.com/Synergy/Sport/Basketball/web/teamsst/Video/QuantifiedTeam2Printable.aspx?iTeamID=980&amp;iSeasonID=2020&amp;iGameSubTypeID=83&amp;offensive=0&amp;pergame=0" TargetMode="External"/><Relationship Id="rId457" Type="http://schemas.openxmlformats.org/officeDocument/2006/relationships/hyperlink" Target="https://www.synergysportstech.com/Synergy/Sport/Basketball/web/teamsst/Video/QuantifiedTeam2Printable.aspx?iTeamID=2354&amp;iSeasonID=2020&amp;iGameSubTypeID=83&amp;offensive=1&amp;pergame=0" TargetMode="External"/><Relationship Id="rId664" Type="http://schemas.openxmlformats.org/officeDocument/2006/relationships/hyperlink" Target="https://www.synergysportstech.com/Synergy/Sport/Basketball/web/teamsst/Video/QuantifiedTeam2Printable.aspx?iTeamID=2407&amp;iSeasonID=2020&amp;iGameSubTypeID=83&amp;offensive=0&amp;pergame=0" TargetMode="External"/><Relationship Id="rId14" Type="http://schemas.openxmlformats.org/officeDocument/2006/relationships/hyperlink" Target="https://www.synergysportstech.com/Synergy/Sport/Basketball/web/teamsst/Video/QuantifiedTeam2Printable.aspx?iTeamID=2338&amp;iSeasonID=2020&amp;iGameSubTypeID=83&amp;offensive=0&amp;pergame=0" TargetMode="External"/><Relationship Id="rId317" Type="http://schemas.openxmlformats.org/officeDocument/2006/relationships/hyperlink" Target="https://www.synergysportstech.com/Synergy/Sport/Basketball/web/teamsst/Video/QuantifiedTeam2Printable.aspx?iTeamID=2283&amp;iSeasonID=2020&amp;iGameSubTypeID=83&amp;offensive=1&amp;pergame=0" TargetMode="External"/><Relationship Id="rId524" Type="http://schemas.openxmlformats.org/officeDocument/2006/relationships/hyperlink" Target="https://www.synergysportstech.com/Synergy/Sport/Basketball/web/teamsst/Video/QuantifiedTeam2Printable.aspx?iTeamID=2393&amp;iSeasonID=2020&amp;iGameSubTypeID=83&amp;offensive=0&amp;pergame=0" TargetMode="External"/><Relationship Id="rId98" Type="http://schemas.openxmlformats.org/officeDocument/2006/relationships/hyperlink" Target="https://www.synergysportstech.com/Synergy/Sport/Basketball/web/teamsst/Video/QuantifiedTeam2Printable.aspx?iTeamID=2075&amp;iSeasonID=2020&amp;iGameSubTypeID=83&amp;offensive=0&amp;pergame=0" TargetMode="External"/><Relationship Id="rId163" Type="http://schemas.openxmlformats.org/officeDocument/2006/relationships/hyperlink" Target="https://www.synergysportstech.com/Synergy/Sport/Basketball/web/teamsst/Video/QuantifiedTeam2Printable.aspx?iTeamID=2325&amp;iSeasonID=2020&amp;iGameSubTypeID=83&amp;offensive=1&amp;pergame=0" TargetMode="External"/><Relationship Id="rId370" Type="http://schemas.openxmlformats.org/officeDocument/2006/relationships/hyperlink" Target="https://www.synergysportstech.com/Synergy/Sport/Basketball/web/teamsst/Video/QuantifiedTeam2Printable.aspx?iTeamID=2361&amp;iSeasonID=2020&amp;iGameSubTypeID=83&amp;offensive=0&amp;pergame=0" TargetMode="External"/><Relationship Id="rId230" Type="http://schemas.openxmlformats.org/officeDocument/2006/relationships/hyperlink" Target="https://www.synergysportstech.com/Synergy/Sport/Basketball/web/teamsst/Video/QuantifiedTeam2Printable.aspx?iTeamID=2218&amp;iSeasonID=2020&amp;iGameSubTypeID=83&amp;offensive=0&amp;pergame=0" TargetMode="External"/><Relationship Id="rId468" Type="http://schemas.openxmlformats.org/officeDocument/2006/relationships/hyperlink" Target="https://www.synergysportstech.com/Synergy/Sport/Basketball/web/teamsst/Video/QuantifiedTeam2Printable.aspx?iTeamID=2345&amp;iSeasonID=2020&amp;iGameSubTypeID=83&amp;offensive=0&amp;pergame=0" TargetMode="External"/><Relationship Id="rId675" Type="http://schemas.openxmlformats.org/officeDocument/2006/relationships/hyperlink" Target="https://www.synergysportstech.com/Synergy/Sport/Basketball/web/teamsst/Video/QuantifiedTeam2Printable.aspx?iTeamID=2100&amp;iSeasonID=2020&amp;iGameSubTypeID=83&amp;offensive=1&amp;pergame=0" TargetMode="External"/><Relationship Id="rId25" Type="http://schemas.openxmlformats.org/officeDocument/2006/relationships/hyperlink" Target="https://www.synergysportstech.com/Synergy/Sport/Basketball/web/teamsst/Video/QuantifiedTeam2Printable.aspx?iTeamID=2119&amp;iSeasonID=2020&amp;iGameSubTypeID=83&amp;offensive=1&amp;pergame=0" TargetMode="External"/><Relationship Id="rId328" Type="http://schemas.openxmlformats.org/officeDocument/2006/relationships/hyperlink" Target="https://www.synergysportstech.com/Synergy/Sport/Basketball/web/teamsst/Video/QuantifiedTeam2Printable.aspx?iTeamID=2251&amp;iSeasonID=2020&amp;iGameSubTypeID=83&amp;offensive=0&amp;pergame=0" TargetMode="External"/><Relationship Id="rId535" Type="http://schemas.openxmlformats.org/officeDocument/2006/relationships/hyperlink" Target="https://www.synergysportstech.com/Synergy/Sport/Basketball/web/teamsst/Video/QuantifiedTeam2Printable.aspx?iTeamID=2116&amp;iSeasonID=2020&amp;iGameSubTypeID=83&amp;offensive=1&amp;pergame=0" TargetMode="External"/><Relationship Id="rId174" Type="http://schemas.openxmlformats.org/officeDocument/2006/relationships/hyperlink" Target="https://www.synergysportstech.com/Synergy/Sport/Basketball/web/teamsst/Video/QuantifiedTeam2Printable.aspx?iTeamID=2358&amp;iSeasonID=2020&amp;iGameSubTypeID=83&amp;offensive=0&amp;pergame=0" TargetMode="External"/><Relationship Id="rId381" Type="http://schemas.openxmlformats.org/officeDocument/2006/relationships/hyperlink" Target="https://www.synergysportstech.com/Synergy/Sport/Basketball/web/teamsst/Video/QuantifiedTeam2Printable.aspx?iTeamID=2077&amp;iSeasonID=2020&amp;iGameSubTypeID=83&amp;offensive=1&amp;pergame=0" TargetMode="External"/><Relationship Id="rId602" Type="http://schemas.openxmlformats.org/officeDocument/2006/relationships/hyperlink" Target="https://www.synergysportstech.com/Synergy/Sport/Basketball/web/teamsst/Video/QuantifiedTeam2Printable.aspx?iTeamID=2352&amp;iSeasonID=2020&amp;iGameSubTypeID=83&amp;offensive=0&amp;pergame=0" TargetMode="External"/><Relationship Id="rId241" Type="http://schemas.openxmlformats.org/officeDocument/2006/relationships/hyperlink" Target="https://www.synergysportstech.com/Synergy/Sport/Basketball/web/teamsst/Video/QuantifiedTeam2Printable.aspx?iTeamID=2340&amp;iSeasonID=2020&amp;iGameSubTypeID=83&amp;offensive=1&amp;pergame=0" TargetMode="External"/><Relationship Id="rId479" Type="http://schemas.openxmlformats.org/officeDocument/2006/relationships/hyperlink" Target="https://www.synergysportstech.com/Synergy/Sport/Basketball/web/teamsst/Video/QuantifiedTeam2Printable.aspx?iTeamID=2106&amp;iSeasonID=2020&amp;iGameSubTypeID=83&amp;offensive=1&amp;pergame=0" TargetMode="External"/><Relationship Id="rId686" Type="http://schemas.openxmlformats.org/officeDocument/2006/relationships/hyperlink" Target="https://www.synergysportstech.com/Synergy/Sport/Basketball/web/teamsst/Video/QuantifiedTeam2Printable.aspx?iTeamID=2232&amp;iSeasonID=2020&amp;iGameSubTypeID=83&amp;offensive=0&amp;pergame=0" TargetMode="External"/><Relationship Id="rId36" Type="http://schemas.openxmlformats.org/officeDocument/2006/relationships/hyperlink" Target="https://www.synergysportstech.com/Synergy/Sport/Basketball/web/teamsst/Video/QuantifiedTeam2Printable.aspx?iTeamID=2189&amp;iSeasonID=2020&amp;iGameSubTypeID=83&amp;offensive=0&amp;pergame=0" TargetMode="External"/><Relationship Id="rId339" Type="http://schemas.openxmlformats.org/officeDocument/2006/relationships/hyperlink" Target="https://www.synergysportstech.com/Synergy/Sport/Basketball/web/teamsst/Video/QuantifiedTeam2Printable.aspx?iTeamID=2294&amp;iSeasonID=2020&amp;iGameSubTypeID=83&amp;offensive=1&amp;pergame=0" TargetMode="External"/><Relationship Id="rId546" Type="http://schemas.openxmlformats.org/officeDocument/2006/relationships/hyperlink" Target="https://www.synergysportstech.com/Synergy/Sport/Basketball/web/teamsst/Video/QuantifiedTeam2Printable.aspx?iTeamID=2282&amp;iSeasonID=2020&amp;iGameSubTypeID=83&amp;offensive=0&amp;pergame=0" TargetMode="External"/><Relationship Id="rId101" Type="http://schemas.openxmlformats.org/officeDocument/2006/relationships/hyperlink" Target="https://www.synergysportstech.com/Synergy/Sport/Basketball/web/teamsst/Video/QuantifiedTeam2Printable.aspx?iTeamID=2380&amp;iSeasonID=2020&amp;iGameSubTypeID=83&amp;offensive=1&amp;pergame=0" TargetMode="External"/><Relationship Id="rId185" Type="http://schemas.openxmlformats.org/officeDocument/2006/relationships/hyperlink" Target="https://www.synergysportstech.com/Synergy/Sport/Basketball/web/teamsst/Video/QuantifiedTeam2Printable.aspx?iTeamID=2385&amp;iSeasonID=2020&amp;iGameSubTypeID=83&amp;offensive=1&amp;pergame=0" TargetMode="External"/><Relationship Id="rId406" Type="http://schemas.openxmlformats.org/officeDocument/2006/relationships/hyperlink" Target="https://www.synergysportstech.com/Synergy/Sport/Basketball/web/teamsst/Video/QuantifiedTeam2Printable.aspx?iTeamID=2112&amp;iSeasonID=2020&amp;iGameSubTypeID=83&amp;offensive=0&amp;pergame=0" TargetMode="External"/><Relationship Id="rId392" Type="http://schemas.openxmlformats.org/officeDocument/2006/relationships/hyperlink" Target="https://www.synergysportstech.com/Synergy/Sport/Basketball/web/teamsst/Video/QuantifiedTeam2Printable.aspx?iTeamID=2304&amp;iSeasonID=2020&amp;iGameSubTypeID=83&amp;offensive=0&amp;pergame=0" TargetMode="External"/><Relationship Id="rId613" Type="http://schemas.openxmlformats.org/officeDocument/2006/relationships/hyperlink" Target="https://www.synergysportstech.com/Synergy/Sport/Basketball/web/teamsst/Video/QuantifiedTeam2Printable.aspx?iTeamID=2092&amp;iSeasonID=2020&amp;iGameSubTypeID=83&amp;offensive=1&amp;pergame=0" TargetMode="External"/><Relationship Id="rId252" Type="http://schemas.openxmlformats.org/officeDocument/2006/relationships/hyperlink" Target="https://www.synergysportstech.com/Synergy/Sport/Basketball/web/teamsst/Video/QuantifiedTeam2Printable.aspx?iTeamID=2119&amp;iSeasonID=2020&amp;iGameSubTypeID=83&amp;offensive=0&amp;pergame=0" TargetMode="External"/><Relationship Id="rId47" Type="http://schemas.openxmlformats.org/officeDocument/2006/relationships/hyperlink" Target="https://www.synergysportstech.com/Synergy/Sport/Basketball/web/teamsst/Video/QuantifiedTeam2Printable.aspx?iTeamID=2065&amp;iSeasonID=2020&amp;iGameSubTypeID=83&amp;offensive=1&amp;pergame=0" TargetMode="External"/><Relationship Id="rId112" Type="http://schemas.openxmlformats.org/officeDocument/2006/relationships/hyperlink" Target="https://www.synergysportstech.com/Synergy/Sport/Basketball/web/teamsst/Video/QuantifiedTeam2Printable.aspx?iTeamID=2064&amp;iSeasonID=2020&amp;iGameSubTypeID=83&amp;offensive=0&amp;pergame=0" TargetMode="External"/><Relationship Id="rId557" Type="http://schemas.openxmlformats.org/officeDocument/2006/relationships/hyperlink" Target="https://www.synergysportstech.com/Synergy/Sport/Basketball/web/teamsst/Video/QuantifiedTeam2Printable.aspx?iTeamID=2327&amp;iSeasonID=2020&amp;iGameSubTypeID=83&amp;offensive=1&amp;pergame=0" TargetMode="External"/><Relationship Id="rId196" Type="http://schemas.openxmlformats.org/officeDocument/2006/relationships/hyperlink" Target="https://www.synergysportstech.com/Synergy/Sport/Basketball/web/teamsst/Video/QuantifiedTeam2Printable.aspx?iTeamID=978&amp;iSeasonID=2020&amp;iGameSubTypeID=83&amp;offensive=0&amp;pergame=0" TargetMode="External"/><Relationship Id="rId417" Type="http://schemas.openxmlformats.org/officeDocument/2006/relationships/hyperlink" Target="https://www.synergysportstech.com/Synergy/Sport/Basketball/web/teamsst/Video/QuantifiedTeam2Printable.aspx?iTeamID=4973&amp;iSeasonID=2020&amp;iGameSubTypeID=83&amp;offensive=1&amp;pergame=0" TargetMode="External"/><Relationship Id="rId624" Type="http://schemas.openxmlformats.org/officeDocument/2006/relationships/hyperlink" Target="https://www.synergysportstech.com/Synergy/Sport/Basketball/web/teamsst/Video/QuantifiedTeam2Printable.aspx?iTeamID=2355&amp;iSeasonID=2020&amp;iGameSubTypeID=83&amp;offensive=0&amp;pergame=0" TargetMode="External"/><Relationship Id="rId263" Type="http://schemas.openxmlformats.org/officeDocument/2006/relationships/hyperlink" Target="https://www.synergysportstech.com/Synergy/Sport/Basketball/web/teamsst/Video/QuantifiedTeam2Printable.aspx?iTeamID=2351&amp;iSeasonID=2020&amp;iGameSubTypeID=83&amp;offensive=1&amp;pergame=0" TargetMode="External"/><Relationship Id="rId470" Type="http://schemas.openxmlformats.org/officeDocument/2006/relationships/hyperlink" Target="https://www.synergysportstech.com/Synergy/Sport/Basketball/web/teamsst/Video/QuantifiedTeam2Printable.aspx?iTeamID=2340&amp;iSeasonID=2020&amp;iGameSubTypeID=83&amp;offensive=0&amp;pergame=0" TargetMode="External"/><Relationship Id="rId58" Type="http://schemas.openxmlformats.org/officeDocument/2006/relationships/hyperlink" Target="https://www.synergysportstech.com/Synergy/Sport/Basketball/web/teamsst/Video/QuantifiedTeam2Printable.aspx?iTeamID=2066&amp;iSeasonID=2020&amp;iGameSubTypeID=83&amp;offensive=0&amp;pergame=0" TargetMode="External"/><Relationship Id="rId123" Type="http://schemas.openxmlformats.org/officeDocument/2006/relationships/hyperlink" Target="https://www.synergysportstech.com/Synergy/Sport/Basketball/web/teamsst/Video/QuantifiedTeam2Printable.aspx?iTeamID=2202&amp;iSeasonID=2020&amp;iGameSubTypeID=83&amp;offensive=1&amp;pergame=0" TargetMode="External"/><Relationship Id="rId330" Type="http://schemas.openxmlformats.org/officeDocument/2006/relationships/hyperlink" Target="https://www.synergysportstech.com/Synergy/Sport/Basketball/web/teamsst/Video/QuantifiedTeam2Printable.aspx?iTeamID=2234&amp;iSeasonID=2020&amp;iGameSubTypeID=83&amp;offensive=0&amp;pergame=0" TargetMode="External"/><Relationship Id="rId568" Type="http://schemas.openxmlformats.org/officeDocument/2006/relationships/hyperlink" Target="https://www.synergysportstech.com/Synergy/Sport/Basketball/web/teamsst/Video/QuantifiedTeam2Printable.aspx?iTeamID=2385&amp;iSeasonID=2020&amp;iGameSubTypeID=83&amp;offensive=0&amp;pergame=0" TargetMode="External"/><Relationship Id="rId428" Type="http://schemas.openxmlformats.org/officeDocument/2006/relationships/hyperlink" Target="https://www.synergysportstech.com/Synergy/Sport/Basketball/web/teamsst/Video/QuantifiedTeam2Printable.aspx?iTeamID=2677&amp;iSeasonID=2020&amp;iGameSubTypeID=83&amp;offensive=0&amp;pergame=0" TargetMode="External"/><Relationship Id="rId635" Type="http://schemas.openxmlformats.org/officeDocument/2006/relationships/hyperlink" Target="https://www.synergysportstech.com/Synergy/Sport/Basketball/web/teamsst/Video/QuantifiedTeam2Printable.aspx?iTeamID=2167&amp;iSeasonID=2020&amp;iGameSubTypeID=83&amp;offensive=1&amp;pergame=0" TargetMode="External"/><Relationship Id="rId274" Type="http://schemas.openxmlformats.org/officeDocument/2006/relationships/hyperlink" Target="https://www.synergysportstech.com/Synergy/Sport/Basketball/web/teamsst/Video/QuantifiedTeam2Printable.aspx?iTeamID=2363&amp;iSeasonID=2020&amp;iGameSubTypeID=83&amp;offensive=0&amp;pergame=0" TargetMode="External"/><Relationship Id="rId481" Type="http://schemas.openxmlformats.org/officeDocument/2006/relationships/hyperlink" Target="https://www.synergysportstech.com/Synergy/Sport/Basketball/web/teamsst/Video/QuantifiedTeam2Printable.aspx?iTeamID=2677&amp;iSeasonID=2020&amp;iGameSubTypeID=83&amp;offensive=1&amp;pergame=0" TargetMode="External"/><Relationship Id="rId69" Type="http://schemas.openxmlformats.org/officeDocument/2006/relationships/hyperlink" Target="https://www.synergysportstech.com/Synergy/Sport/Basketball/web/teamsst/Video/QuantifiedTeam2Printable.aspx?iTeamID=2362&amp;iSeasonID=2020&amp;iGameSubTypeID=83&amp;offensive=1&amp;pergame=0" TargetMode="External"/><Relationship Id="rId134" Type="http://schemas.openxmlformats.org/officeDocument/2006/relationships/hyperlink" Target="https://www.synergysportstech.com/Synergy/Sport/Basketball/web/teamsst/Video/QuantifiedTeam2Printable.aspx?iTeamID=3526&amp;iSeasonID=2020&amp;iGameSubTypeID=83&amp;offensive=0&amp;pergame=0" TargetMode="External"/><Relationship Id="rId579" Type="http://schemas.openxmlformats.org/officeDocument/2006/relationships/hyperlink" Target="https://www.synergysportstech.com/Synergy/Sport/Basketball/web/teamsst/Video/QuantifiedTeam2Printable.aspx?iTeamID=2311&amp;iSeasonID=2020&amp;iGameSubTypeID=83&amp;offensive=1&amp;pergame=0" TargetMode="External"/><Relationship Id="rId341" Type="http://schemas.openxmlformats.org/officeDocument/2006/relationships/hyperlink" Target="https://www.synergysportstech.com/Synergy/Sport/Basketball/web/teamsst/Video/QuantifiedTeam2Printable.aspx?iTeamID=2114&amp;iSeasonID=2020&amp;iGameSubTypeID=83&amp;offensive=1&amp;pergame=0" TargetMode="External"/><Relationship Id="rId439" Type="http://schemas.openxmlformats.org/officeDocument/2006/relationships/hyperlink" Target="https://www.synergysportstech.com/Synergy/Sport/Basketball/web/teamsst/Video/QuantifiedTeam2Printable.aspx?iTeamID=2142&amp;iSeasonID=2020&amp;iGameSubTypeID=83&amp;offensive=1&amp;pergame=0" TargetMode="External"/><Relationship Id="rId646" Type="http://schemas.openxmlformats.org/officeDocument/2006/relationships/hyperlink" Target="https://www.synergysportstech.com/Synergy/Sport/Basketball/web/teamsst/Video/QuantifiedTeam2Printable.aspx?iTeamID=2294&amp;iSeasonID=2020&amp;iGameSubTypeID=83&amp;offensive=0&amp;pergame=0" TargetMode="External"/><Relationship Id="rId201" Type="http://schemas.openxmlformats.org/officeDocument/2006/relationships/hyperlink" Target="https://www.synergysportstech.com/Synergy/Sport/Basketball/web/teamsst/Video/QuantifiedTeam2Printable.aspx?iTeamID=2222&amp;iSeasonID=2020&amp;iGameSubTypeID=83&amp;offensive=1&amp;pergame=0" TargetMode="External"/><Relationship Id="rId285" Type="http://schemas.openxmlformats.org/officeDocument/2006/relationships/hyperlink" Target="https://www.synergysportstech.com/Synergy/Sport/Basketball/web/teamsst/Video/QuantifiedTeam2Printable.aspx?iTeamID=2193&amp;iSeasonID=2020&amp;iGameSubTypeID=83&amp;offensive=1&amp;pergame=0" TargetMode="External"/><Relationship Id="rId506" Type="http://schemas.openxmlformats.org/officeDocument/2006/relationships/hyperlink" Target="https://www.synergysportstech.com/Synergy/Sport/Basketball/web/teamsst/Video/QuantifiedTeam2Printable.aspx?iTeamID=997&amp;iSeasonID=2020&amp;iGameSubTypeID=83&amp;offensive=0&amp;pergame=0" TargetMode="External"/><Relationship Id="rId492" Type="http://schemas.openxmlformats.org/officeDocument/2006/relationships/hyperlink" Target="https://www.synergysportstech.com/Synergy/Sport/Basketball/web/teamsst/Video/QuantifiedTeam2Printable.aspx?iTeamID=2229&amp;iSeasonID=2020&amp;iGameSubTypeID=83&amp;offensive=0&amp;pergame=0" TargetMode="External"/><Relationship Id="rId145" Type="http://schemas.openxmlformats.org/officeDocument/2006/relationships/hyperlink" Target="https://www.synergysportstech.com/Synergy/Sport/Basketball/web/teamsst/Video/QuantifiedTeam2Printable.aspx?iTeamID=2178&amp;iSeasonID=2020&amp;iGameSubTypeID=83&amp;offensive=1&amp;pergame=0" TargetMode="External"/><Relationship Id="rId352" Type="http://schemas.openxmlformats.org/officeDocument/2006/relationships/hyperlink" Target="https://www.synergysportstech.com/Synergy/Sport/Basketball/web/teamsst/Video/QuantifiedTeam2Printable.aspx?iTeamID=2197&amp;iSeasonID=2020&amp;iGameSubTypeID=83&amp;offensive=0&amp;pergame=0" TargetMode="External"/><Relationship Id="rId212" Type="http://schemas.openxmlformats.org/officeDocument/2006/relationships/hyperlink" Target="https://www.synergysportstech.com/Synergy/Sport/Basketball/web/teamsst/Video/QuantifiedTeam2Printable.aspx?iTeamID=2290&amp;iSeasonID=2020&amp;iGameSubTypeID=83&amp;offensive=0&amp;pergame=0" TargetMode="External"/><Relationship Id="rId254" Type="http://schemas.openxmlformats.org/officeDocument/2006/relationships/hyperlink" Target="https://www.synergysportstech.com/Synergy/Sport/Basketball/web/teamsst/Video/QuantifiedTeam2Printable.aspx?iTeamID=2118&amp;iSeasonID=2020&amp;iGameSubTypeID=83&amp;offensive=0&amp;pergame=0" TargetMode="External"/><Relationship Id="rId657" Type="http://schemas.openxmlformats.org/officeDocument/2006/relationships/hyperlink" Target="https://www.synergysportstech.com/Synergy/Sport/Basketball/web/teamsst/Video/QuantifiedTeam2Printable.aspx?iTeamID=2209&amp;iSeasonID=2020&amp;iGameSubTypeID=83&amp;offensive=1&amp;pergame=0" TargetMode="External"/><Relationship Id="rId49" Type="http://schemas.openxmlformats.org/officeDocument/2006/relationships/hyperlink" Target="https://www.synergysportstech.com/Synergy/Sport/Basketball/web/teamsst/Video/QuantifiedTeam2Printable.aspx?iTeamID=2320&amp;iSeasonID=2020&amp;iGameSubTypeID=83&amp;offensive=1&amp;pergame=0" TargetMode="External"/><Relationship Id="rId114" Type="http://schemas.openxmlformats.org/officeDocument/2006/relationships/hyperlink" Target="https://www.synergysportstech.com/Synergy/Sport/Basketball/web/teamsst/Video/QuantifiedTeam2Printable.aspx?iTeamID=2365&amp;iSeasonID=2020&amp;iGameSubTypeID=83&amp;offensive=0&amp;pergame=0" TargetMode="External"/><Relationship Id="rId296" Type="http://schemas.openxmlformats.org/officeDocument/2006/relationships/hyperlink" Target="https://www.synergysportstech.com/Synergy/Sport/Basketball/web/teamsst/Video/QuantifiedTeam2Printable.aspx?iTeamID=2172&amp;iSeasonID=2020&amp;iGameSubTypeID=83&amp;offensive=0&amp;pergame=0" TargetMode="External"/><Relationship Id="rId461" Type="http://schemas.openxmlformats.org/officeDocument/2006/relationships/hyperlink" Target="https://www.synergysportstech.com/Synergy/Sport/Basketball/web/teamsst/Video/QuantifiedTeam2Printable.aspx?iTeamID=2352&amp;iSeasonID=2020&amp;iGameSubTypeID=83&amp;offensive=1&amp;pergame=0" TargetMode="External"/><Relationship Id="rId517" Type="http://schemas.openxmlformats.org/officeDocument/2006/relationships/hyperlink" Target="https://www.synergysportstech.com/Synergy/Sport/Basketball/web/teamsst/Video/QuantifiedTeam2Printable.aspx?iTeamID=2242&amp;iSeasonID=2020&amp;iGameSubTypeID=83&amp;offensive=1&amp;pergame=0" TargetMode="External"/><Relationship Id="rId559" Type="http://schemas.openxmlformats.org/officeDocument/2006/relationships/hyperlink" Target="https://www.synergysportstech.com/Synergy/Sport/Basketball/web/teamsst/Video/QuantifiedTeam2Printable.aspx?iTeamID=2108&amp;iSeasonID=2020&amp;iGameSubTypeID=83&amp;offensive=1&amp;pergame=0" TargetMode="External"/><Relationship Id="rId60" Type="http://schemas.openxmlformats.org/officeDocument/2006/relationships/hyperlink" Target="https://www.synergysportstech.com/Synergy/Sport/Basketball/web/teamsst/Video/QuantifiedTeam2Printable.aspx?iTeamID=2298&amp;iSeasonID=2020&amp;iGameSubTypeID=83&amp;offensive=0&amp;pergame=0" TargetMode="External"/><Relationship Id="rId156" Type="http://schemas.openxmlformats.org/officeDocument/2006/relationships/hyperlink" Target="https://www.synergysportstech.com/Synergy/Sport/Basketball/web/teamsst/Video/QuantifiedTeam2Printable.aspx?iTeamID=2243&amp;iSeasonID=2020&amp;iGameSubTypeID=83&amp;offensive=0&amp;pergame=0" TargetMode="External"/><Relationship Id="rId198" Type="http://schemas.openxmlformats.org/officeDocument/2006/relationships/hyperlink" Target="https://www.synergysportstech.com/Synergy/Sport/Basketball/web/teamsst/Video/QuantifiedTeam2Printable.aspx?iTeamID=2222&amp;iSeasonID=2020&amp;iGameSubTypeID=83&amp;offensive=0&amp;pergame=0" TargetMode="External"/><Relationship Id="rId321" Type="http://schemas.openxmlformats.org/officeDocument/2006/relationships/hyperlink" Target="https://www.synergysportstech.com/Synergy/Sport/Basketball/web/teamsst/Video/QuantifiedTeam2Printable.aspx?iTeamID=2064&amp;iSeasonID=2020&amp;iGameSubTypeID=83&amp;offensive=1&amp;pergame=0" TargetMode="External"/><Relationship Id="rId363" Type="http://schemas.openxmlformats.org/officeDocument/2006/relationships/hyperlink" Target="https://www.synergysportstech.com/Synergy/Sport/Basketball/web/teamsst/Video/QuantifiedTeam2Printable.aspx?iTeamID=2349&amp;iSeasonID=2020&amp;iGameSubTypeID=83&amp;offensive=1&amp;pergame=0" TargetMode="External"/><Relationship Id="rId419" Type="http://schemas.openxmlformats.org/officeDocument/2006/relationships/hyperlink" Target="https://www.synergysportstech.com/Synergy/Sport/Basketball/web/teamsst/Video/QuantifiedTeam2Printable.aspx?iTeamID=991&amp;iSeasonID=2020&amp;iGameSubTypeID=83&amp;offensive=1&amp;pergame=0" TargetMode="External"/><Relationship Id="rId570" Type="http://schemas.openxmlformats.org/officeDocument/2006/relationships/hyperlink" Target="https://www.synergysportstech.com/Synergy/Sport/Basketball/web/teamsst/Video/QuantifiedTeam2Printable.aspx?iTeamID=993&amp;iSeasonID=2020&amp;iGameSubTypeID=83&amp;offensive=0&amp;pergame=0" TargetMode="External"/><Relationship Id="rId626" Type="http://schemas.openxmlformats.org/officeDocument/2006/relationships/hyperlink" Target="https://www.synergysportstech.com/Synergy/Sport/Basketball/web/teamsst/Video/QuantifiedTeam2Printable.aspx?iTeamID=2344&amp;iSeasonID=2020&amp;iGameSubTypeID=83&amp;offensive=0&amp;pergame=0" TargetMode="External"/><Relationship Id="rId223" Type="http://schemas.openxmlformats.org/officeDocument/2006/relationships/hyperlink" Target="https://www.synergysportstech.com/Synergy/Sport/Basketball/web/teamsst/Video/QuantifiedTeam2Printable.aspx?iTeamID=2364&amp;iSeasonID=2020&amp;iGameSubTypeID=83&amp;offensive=1&amp;pergame=0" TargetMode="External"/><Relationship Id="rId430" Type="http://schemas.openxmlformats.org/officeDocument/2006/relationships/hyperlink" Target="https://www.synergysportstech.com/Synergy/Sport/Basketball/web/teamsst/Video/QuantifiedTeam2Printable.aspx?iTeamID=2170&amp;iSeasonID=2020&amp;iGameSubTypeID=83&amp;offensive=0&amp;pergame=0" TargetMode="External"/><Relationship Id="rId668" Type="http://schemas.openxmlformats.org/officeDocument/2006/relationships/hyperlink" Target="https://www.synergysportstech.com/Synergy/Sport/Basketball/web/teamsst/Video/QuantifiedTeam2Printable.aspx?iTeamID=2131&amp;iSeasonID=2020&amp;iGameSubTypeID=83&amp;offensive=0&amp;pergame=0" TargetMode="External"/><Relationship Id="rId18" Type="http://schemas.openxmlformats.org/officeDocument/2006/relationships/hyperlink" Target="https://www.synergysportstech.com/Synergy/Sport/Basketball/web/teamsst/Video/QuantifiedTeam2Printable.aspx?iTeamID=2217&amp;iSeasonID=2020&amp;iGameSubTypeID=83&amp;offensive=0&amp;pergame=0" TargetMode="External"/><Relationship Id="rId265" Type="http://schemas.openxmlformats.org/officeDocument/2006/relationships/hyperlink" Target="https://www.synergysportstech.com/Synergy/Sport/Basketball/web/teamsst/Video/QuantifiedTeam2Printable.aspx?iTeamID=2063&amp;iSeasonID=2020&amp;iGameSubTypeID=83&amp;offensive=1&amp;pergame=0" TargetMode="External"/><Relationship Id="rId472" Type="http://schemas.openxmlformats.org/officeDocument/2006/relationships/hyperlink" Target="https://www.synergysportstech.com/Synergy/Sport/Basketball/web/teamsst/Video/QuantifiedTeam2Printable.aspx?iTeamID=1000&amp;iSeasonID=2020&amp;iGameSubTypeID=83&amp;offensive=0&amp;pergame=0" TargetMode="External"/><Relationship Id="rId528" Type="http://schemas.openxmlformats.org/officeDocument/2006/relationships/hyperlink" Target="https://www.synergysportstech.com/Synergy/Sport/Basketball/web/teamsst/Video/QuantifiedTeam2Printable.aspx?iTeamID=963&amp;iSeasonID=2020&amp;iGameSubTypeID=83&amp;offensive=0&amp;pergame=0" TargetMode="External"/><Relationship Id="rId125" Type="http://schemas.openxmlformats.org/officeDocument/2006/relationships/hyperlink" Target="https://www.synergysportstech.com/Synergy/Sport/Basketball/web/teamsst/Video/QuantifiedTeam2Printable.aspx?iTeamID=2231&amp;iSeasonID=2020&amp;iGameSubTypeID=83&amp;offensive=1&amp;pergame=0" TargetMode="External"/><Relationship Id="rId167" Type="http://schemas.openxmlformats.org/officeDocument/2006/relationships/hyperlink" Target="https://www.synergysportstech.com/Synergy/Sport/Basketball/web/teamsst/Video/QuantifiedTeam2Printable.aspx?iTeamID=2244&amp;iSeasonID=2020&amp;iGameSubTypeID=83&amp;offensive=1&amp;pergame=0" TargetMode="External"/><Relationship Id="rId332" Type="http://schemas.openxmlformats.org/officeDocument/2006/relationships/hyperlink" Target="https://www.synergysportstech.com/Synergy/Sport/Basketball/web/teamsst/Video/QuantifiedTeam2Printable.aspx?iTeamID=2382&amp;iSeasonID=2020&amp;iGameSubTypeID=83&amp;offensive=0&amp;pergame=0" TargetMode="External"/><Relationship Id="rId374" Type="http://schemas.openxmlformats.org/officeDocument/2006/relationships/hyperlink" Target="https://www.synergysportstech.com/Synergy/Sport/Basketball/web/teamsst/Video/QuantifiedTeam2Printable.aspx?iTeamID=2230&amp;iSeasonID=2020&amp;iGameSubTypeID=83&amp;offensive=0&amp;pergame=0" TargetMode="External"/><Relationship Id="rId581" Type="http://schemas.openxmlformats.org/officeDocument/2006/relationships/hyperlink" Target="https://www.synergysportstech.com/Synergy/Sport/Basketball/web/teamsst/Video/QuantifiedTeam2Printable.aspx?iTeamID=994&amp;iSeasonID=2020&amp;iGameSubTypeID=83&amp;offensive=1&amp;pergame=0" TargetMode="External"/><Relationship Id="rId71" Type="http://schemas.openxmlformats.org/officeDocument/2006/relationships/hyperlink" Target="https://www.synergysportstech.com/Synergy/Sport/Basketball/web/teamsst/Video/QuantifiedTeam2Printable.aspx?iTeamID=2230&amp;iSeasonID=2020&amp;iGameSubTypeID=83&amp;offensive=1&amp;pergame=0" TargetMode="External"/><Relationship Id="rId234" Type="http://schemas.openxmlformats.org/officeDocument/2006/relationships/hyperlink" Target="https://www.synergysportstech.com/Synergy/Sport/Basketball/web/teamsst/Video/QuantifiedTeam2Printable.aspx?iTeamID=2351&amp;iSeasonID=2020&amp;iGameSubTypeID=83&amp;offensive=0&amp;pergame=0" TargetMode="External"/><Relationship Id="rId637" Type="http://schemas.openxmlformats.org/officeDocument/2006/relationships/hyperlink" Target="https://www.synergysportstech.com/Synergy/Sport/Basketball/web/teamsst/Video/QuantifiedTeam2Printable.aspx?iTeamID=2139&amp;iSeasonID=2020&amp;iGameSubTypeID=83&amp;offensive=1&amp;pergame=0" TargetMode="External"/><Relationship Id="rId679" Type="http://schemas.openxmlformats.org/officeDocument/2006/relationships/hyperlink" Target="https://www.synergysportstech.com/Synergy/Sport/Basketball/web/teamsst/Video/QuantifiedTeam2Printable.aspx?iTeamID=2238&amp;iSeasonID=2020&amp;iGameSubTypeID=83&amp;offensive=1&amp;pergame=0" TargetMode="External"/><Relationship Id="rId2" Type="http://schemas.openxmlformats.org/officeDocument/2006/relationships/hyperlink" Target="https://www.synergysportstech.com/Synergy/Sport/Basketball/web/teamsst/Video/QuantifiedTeam2Printable.aspx?iTeamID=2260&amp;iSeasonID=2020&amp;iGameSubTypeID=83&amp;offensive=0&amp;pergame=0" TargetMode="External"/><Relationship Id="rId29" Type="http://schemas.openxmlformats.org/officeDocument/2006/relationships/hyperlink" Target="https://www.synergysportstech.com/Synergy/Sport/Basketball/web/teamsst/Video/QuantifiedTeam2Printable.aspx?iTeamID=2237&amp;iSeasonID=2020&amp;iGameSubTypeID=83&amp;offensive=1&amp;pergame=0" TargetMode="External"/><Relationship Id="rId276" Type="http://schemas.openxmlformats.org/officeDocument/2006/relationships/hyperlink" Target="https://www.synergysportstech.com/Synergy/Sport/Basketball/web/teamsst/Video/QuantifiedTeam2Printable.aspx?iTeamID=2257&amp;iSeasonID=2020&amp;iGameSubTypeID=83&amp;offensive=0&amp;pergame=0" TargetMode="External"/><Relationship Id="rId441" Type="http://schemas.openxmlformats.org/officeDocument/2006/relationships/hyperlink" Target="https://www.synergysportstech.com/Synergy/Sport/Basketball/web/teamsst/Video/QuantifiedTeam2Printable.aspx?iTeamID=2303&amp;iSeasonID=2020&amp;iGameSubTypeID=83&amp;offensive=1&amp;pergame=0" TargetMode="External"/><Relationship Id="rId483" Type="http://schemas.openxmlformats.org/officeDocument/2006/relationships/hyperlink" Target="https://www.synergysportstech.com/Synergy/Sport/Basketball/web/teamsst/Video/QuantifiedTeam2Printable.aspx?iTeamID=2095&amp;iSeasonID=2020&amp;iGameSubTypeID=83&amp;offensive=1&amp;pergame=0" TargetMode="External"/><Relationship Id="rId539" Type="http://schemas.openxmlformats.org/officeDocument/2006/relationships/hyperlink" Target="https://www.synergysportstech.com/Synergy/Sport/Basketball/web/teamsst/Video/QuantifiedTeam2Printable.aspx?iTeamID=2117&amp;iSeasonID=2020&amp;iGameSubTypeID=83&amp;offensive=1&amp;pergame=0" TargetMode="External"/><Relationship Id="rId40" Type="http://schemas.openxmlformats.org/officeDocument/2006/relationships/hyperlink" Target="https://www.synergysportstech.com/Synergy/Sport/Basketball/web/teamsst/Video/QuantifiedTeam2Printable.aspx?iTeamID=2151&amp;iSeasonID=2020&amp;iGameSubTypeID=83&amp;offensive=0&amp;pergame=0" TargetMode="External"/><Relationship Id="rId136" Type="http://schemas.openxmlformats.org/officeDocument/2006/relationships/hyperlink" Target="https://www.synergysportstech.com/Synergy/Sport/Basketball/web/teamsst/Video/QuantifiedTeam2Printable.aspx?iTeamID=2165&amp;iSeasonID=2020&amp;iGameSubTypeID=83&amp;offensive=0&amp;pergame=0" TargetMode="External"/><Relationship Id="rId178" Type="http://schemas.openxmlformats.org/officeDocument/2006/relationships/hyperlink" Target="https://www.synergysportstech.com/Synergy/Sport/Basketball/web/teamsst/Video/QuantifiedTeam2Printable.aspx?iTeamID=2401&amp;iSeasonID=2020&amp;iGameSubTypeID=83&amp;offensive=0&amp;pergame=0" TargetMode="External"/><Relationship Id="rId301" Type="http://schemas.openxmlformats.org/officeDocument/2006/relationships/hyperlink" Target="https://www.synergysportstech.com/Synergy/Sport/Basketball/web/teamsst/Video/QuantifiedTeam2Printable.aspx?iTeamID=2203&amp;iSeasonID=2020&amp;iGameSubTypeID=83&amp;offensive=1&amp;pergame=0" TargetMode="External"/><Relationship Id="rId343" Type="http://schemas.openxmlformats.org/officeDocument/2006/relationships/hyperlink" Target="https://www.synergysportstech.com/Synergy/Sport/Basketball/web/teamsst/Video/QuantifiedTeam2Printable.aspx?iTeamID=2153&amp;iSeasonID=2020&amp;iGameSubTypeID=83&amp;offensive=1&amp;pergame=0" TargetMode="External"/><Relationship Id="rId550" Type="http://schemas.openxmlformats.org/officeDocument/2006/relationships/hyperlink" Target="https://www.synergysportstech.com/Synergy/Sport/Basketball/web/teamsst/Video/QuantifiedTeam2Printable.aspx?iTeamID=2137&amp;iSeasonID=2020&amp;iGameSubTypeID=83&amp;offensive=0&amp;pergame=0" TargetMode="External"/><Relationship Id="rId82" Type="http://schemas.openxmlformats.org/officeDocument/2006/relationships/hyperlink" Target="https://www.synergysportstech.com/Synergy/Sport/Basketball/web/teamsst/Video/QuantifiedTeam2Printable.aspx?iTeamID=2159&amp;iSeasonID=2020&amp;iGameSubTypeID=83&amp;offensive=0&amp;pergame=0" TargetMode="External"/><Relationship Id="rId203" Type="http://schemas.openxmlformats.org/officeDocument/2006/relationships/hyperlink" Target="https://www.synergysportstech.com/Synergy/Sport/Basketball/web/teamsst/Video/QuantifiedTeam2Printable.aspx?iTeamID=2140&amp;iSeasonID=2020&amp;iGameSubTypeID=83&amp;offensive=1&amp;pergame=0" TargetMode="External"/><Relationship Id="rId385" Type="http://schemas.openxmlformats.org/officeDocument/2006/relationships/hyperlink" Target="https://www.synergysportstech.com/Synergy/Sport/Basketball/web/teamsst/Video/QuantifiedTeam2Printable.aspx?iTeamID=2394&amp;iSeasonID=2020&amp;iGameSubTypeID=83&amp;offensive=1&amp;pergame=0" TargetMode="External"/><Relationship Id="rId592" Type="http://schemas.openxmlformats.org/officeDocument/2006/relationships/hyperlink" Target="https://www.synergysportstech.com/Synergy/Sport/Basketball/web/teamsst/Video/QuantifiedTeam2Printable.aspx?iTeamID=2235&amp;iSeasonID=2020&amp;iGameSubTypeID=83&amp;offensive=0&amp;pergame=0" TargetMode="External"/><Relationship Id="rId606" Type="http://schemas.openxmlformats.org/officeDocument/2006/relationships/hyperlink" Target="https://www.synergysportstech.com/Synergy/Sport/Basketball/web/teamsst/Video/QuantifiedTeam2Printable.aspx?iTeamID=2080&amp;iSeasonID=2020&amp;iGameSubTypeID=83&amp;offensive=0&amp;pergame=0" TargetMode="External"/><Relationship Id="rId648" Type="http://schemas.openxmlformats.org/officeDocument/2006/relationships/hyperlink" Target="https://www.synergysportstech.com/Synergy/Sport/Basketball/web/teamsst/Video/QuantifiedTeam2Printable.aspx?iTeamID=2372&amp;iSeasonID=2020&amp;iGameSubTypeID=83&amp;offensive=0&amp;pergame=0" TargetMode="External"/><Relationship Id="rId245" Type="http://schemas.openxmlformats.org/officeDocument/2006/relationships/hyperlink" Target="https://www.synergysportstech.com/Synergy/Sport/Basketball/web/teamsst/Video/QuantifiedTeam2Printable.aspx?iTeamID=1318&amp;iSeasonID=2020&amp;iGameSubTypeID=83&amp;offensive=1&amp;pergame=0" TargetMode="External"/><Relationship Id="rId287" Type="http://schemas.openxmlformats.org/officeDocument/2006/relationships/hyperlink" Target="https://www.synergysportstech.com/Synergy/Sport/Basketball/web/teamsst/Video/QuantifiedTeam2Printable.aspx?iTeamID=2274&amp;iSeasonID=2020&amp;iGameSubTypeID=83&amp;offensive=1&amp;pergame=0" TargetMode="External"/><Relationship Id="rId410" Type="http://schemas.openxmlformats.org/officeDocument/2006/relationships/hyperlink" Target="https://www.synergysportstech.com/Synergy/Sport/Basketball/web/teamsst/Video/QuantifiedTeam2Printable.aspx?iTeamID=982&amp;iSeasonID=2020&amp;iGameSubTypeID=83&amp;offensive=0&amp;pergame=0" TargetMode="External"/><Relationship Id="rId452" Type="http://schemas.openxmlformats.org/officeDocument/2006/relationships/hyperlink" Target="https://www.synergysportstech.com/Synergy/Sport/Basketball/web/teamsst/Video/QuantifiedTeam2Printable.aspx?iTeamID=2268&amp;iSeasonID=2020&amp;iGameSubTypeID=83&amp;offensive=0&amp;pergame=0" TargetMode="External"/><Relationship Id="rId494" Type="http://schemas.openxmlformats.org/officeDocument/2006/relationships/hyperlink" Target="https://www.synergysportstech.com/Synergy/Sport/Basketball/web/teamsst/Video/QuantifiedTeam2Printable.aspx?iTeamID=2195&amp;iSeasonID=2020&amp;iGameSubTypeID=83&amp;offensive=0&amp;pergame=0" TargetMode="External"/><Relationship Id="rId508" Type="http://schemas.openxmlformats.org/officeDocument/2006/relationships/hyperlink" Target="https://www.synergysportstech.com/Synergy/Sport/Basketball/web/teamsst/Video/QuantifiedTeam2Printable.aspx?iTeamID=2286&amp;iSeasonID=2020&amp;iGameSubTypeID=83&amp;offensive=0&amp;pergame=0" TargetMode="External"/><Relationship Id="rId105" Type="http://schemas.openxmlformats.org/officeDocument/2006/relationships/hyperlink" Target="https://www.synergysportstech.com/Synergy/Sport/Basketball/web/teamsst/Video/QuantifiedTeam2Printable.aspx?iTeamID=2090&amp;iSeasonID=2020&amp;iGameSubTypeID=83&amp;offensive=1&amp;pergame=0" TargetMode="External"/><Relationship Id="rId147" Type="http://schemas.openxmlformats.org/officeDocument/2006/relationships/hyperlink" Target="https://www.synergysportstech.com/Synergy/Sport/Basketball/web/teamsst/Video/QuantifiedTeam2Printable.aspx?iTeamID=2250&amp;iSeasonID=2020&amp;iGameSubTypeID=83&amp;offensive=1&amp;pergame=0" TargetMode="External"/><Relationship Id="rId312" Type="http://schemas.openxmlformats.org/officeDocument/2006/relationships/hyperlink" Target="https://www.synergysportstech.com/Synergy/Sport/Basketball/web/teamsst/Video/QuantifiedTeam2Printable.aspx?iTeamID=2211&amp;iSeasonID=2020&amp;iGameSubTypeID=83&amp;offensive=0&amp;pergame=0" TargetMode="External"/><Relationship Id="rId354" Type="http://schemas.openxmlformats.org/officeDocument/2006/relationships/hyperlink" Target="https://www.synergysportstech.com/Synergy/Sport/Basketball/web/teamsst/Video/QuantifiedTeam2Printable.aspx?iTeamID=2164&amp;iSeasonID=2020&amp;iGameSubTypeID=83&amp;offensive=0&amp;pergame=0" TargetMode="External"/><Relationship Id="rId51" Type="http://schemas.openxmlformats.org/officeDocument/2006/relationships/hyperlink" Target="https://www.synergysportstech.com/Synergy/Sport/Basketball/web/teamsst/Video/QuantifiedTeam2Printable.aspx?iTeamID=2165&amp;iSeasonID=2020&amp;iGameSubTypeID=83&amp;offensive=1&amp;pergame=0" TargetMode="External"/><Relationship Id="rId93" Type="http://schemas.openxmlformats.org/officeDocument/2006/relationships/hyperlink" Target="https://www.synergysportstech.com/Synergy/Sport/Basketball/web/teamsst/Video/QuantifiedTeam2Printable.aspx?iTeamID=2275&amp;iSeasonID=2020&amp;iGameSubTypeID=83&amp;offensive=1&amp;pergame=0" TargetMode="External"/><Relationship Id="rId189" Type="http://schemas.openxmlformats.org/officeDocument/2006/relationships/hyperlink" Target="https://www.synergysportstech.com/Synergy/Sport/Basketball/web/teamsst/Video/QuantifiedTeam2Printable.aspx?iTeamID=2072&amp;iSeasonID=2020&amp;iGameSubTypeID=83&amp;offensive=1&amp;pergame=0" TargetMode="External"/><Relationship Id="rId396" Type="http://schemas.openxmlformats.org/officeDocument/2006/relationships/hyperlink" Target="https://www.synergysportstech.com/Synergy/Sport/Basketball/web/teamsst/Video/QuantifiedTeam2Printable.aspx?iTeamID=2092&amp;iSeasonID=2020&amp;iGameSubTypeID=83&amp;offensive=0&amp;pergame=0" TargetMode="External"/><Relationship Id="rId561" Type="http://schemas.openxmlformats.org/officeDocument/2006/relationships/hyperlink" Target="https://www.synergysportstech.com/Synergy/Sport/Basketball/web/teamsst/Video/QuantifiedTeam2Printable.aspx?iTeamID=2184&amp;iSeasonID=2020&amp;iGameSubTypeID=83&amp;offensive=1&amp;pergame=0" TargetMode="External"/><Relationship Id="rId617" Type="http://schemas.openxmlformats.org/officeDocument/2006/relationships/hyperlink" Target="https://www.synergysportstech.com/Synergy/Sport/Basketball/web/teamsst/Video/QuantifiedTeam2Printable.aspx?iTeamID=2067&amp;iSeasonID=2020&amp;iGameSubTypeID=83&amp;offensive=1&amp;pergame=0" TargetMode="External"/><Relationship Id="rId659" Type="http://schemas.openxmlformats.org/officeDocument/2006/relationships/hyperlink" Target="https://www.synergysportstech.com/Synergy/Sport/Basketball/web/teamsst/Video/QuantifiedTeam2Printable.aspx?iTeamID=2397&amp;iSeasonID=2020&amp;iGameSubTypeID=83&amp;offensive=1&amp;pergame=0" TargetMode="External"/><Relationship Id="rId214" Type="http://schemas.openxmlformats.org/officeDocument/2006/relationships/hyperlink" Target="https://www.synergysportstech.com/Synergy/Sport/Basketball/web/teamsst/Video/QuantifiedTeam2Printable.aspx?iTeamID=2233&amp;iSeasonID=2020&amp;iGameSubTypeID=83&amp;offensive=0&amp;pergame=0" TargetMode="External"/><Relationship Id="rId256" Type="http://schemas.openxmlformats.org/officeDocument/2006/relationships/hyperlink" Target="https://www.synergysportstech.com/Synergy/Sport/Basketball/web/teamsst/Video/QuantifiedTeam2Printable.aspx?iTeamID=2099&amp;iSeasonID=2020&amp;iGameSubTypeID=83&amp;offensive=0&amp;pergame=0" TargetMode="External"/><Relationship Id="rId298" Type="http://schemas.openxmlformats.org/officeDocument/2006/relationships/hyperlink" Target="https://www.synergysportstech.com/Synergy/Sport/Basketball/web/teamsst/Video/QuantifiedTeam2Printable.aspx?iTeamID=2156&amp;iSeasonID=2020&amp;iGameSubTypeID=83&amp;offensive=0&amp;pergame=0" TargetMode="External"/><Relationship Id="rId421" Type="http://schemas.openxmlformats.org/officeDocument/2006/relationships/hyperlink" Target="https://www.synergysportstech.com/Synergy/Sport/Basketball/web/teamsst/Video/QuantifiedTeam2Printable.aspx?iTeamID=2211&amp;iSeasonID=2020&amp;iGameSubTypeID=83&amp;offensive=1&amp;pergame=0" TargetMode="External"/><Relationship Id="rId463" Type="http://schemas.openxmlformats.org/officeDocument/2006/relationships/hyperlink" Target="https://www.synergysportstech.com/Synergy/Sport/Basketball/web/teamsst/Video/QuantifiedTeam2Printable.aspx?iTeamID=2373&amp;iSeasonID=2020&amp;iGameSubTypeID=83&amp;offensive=1&amp;pergame=0" TargetMode="External"/><Relationship Id="rId519" Type="http://schemas.openxmlformats.org/officeDocument/2006/relationships/hyperlink" Target="https://www.synergysportstech.com/Synergy/Sport/Basketball/web/teamsst/Video/QuantifiedTeam2Printable.aspx?iTeamID=2401&amp;iSeasonID=2020&amp;iGameSubTypeID=83&amp;offensive=1&amp;pergame=0" TargetMode="External"/><Relationship Id="rId670" Type="http://schemas.openxmlformats.org/officeDocument/2006/relationships/hyperlink" Target="https://www.synergysportstech.com/Synergy/Sport/Basketball/web/teamsst/Video/QuantifiedTeam2Printable.aspx?iTeamID=3138&amp;iSeasonID=2020&amp;iGameSubTypeID=83&amp;offensive=0&amp;pergame=0" TargetMode="External"/><Relationship Id="rId116" Type="http://schemas.openxmlformats.org/officeDocument/2006/relationships/hyperlink" Target="https://www.synergysportstech.com/Synergy/Sport/Basketball/web/teamsst/Video/QuantifiedTeam2Printable.aspx?iTeamID=2309&amp;iSeasonID=2020&amp;iGameSubTypeID=83&amp;offensive=0&amp;pergame=0" TargetMode="External"/><Relationship Id="rId158" Type="http://schemas.openxmlformats.org/officeDocument/2006/relationships/hyperlink" Target="https://www.synergysportstech.com/Synergy/Sport/Basketball/web/teamsst/Video/QuantifiedTeam2Printable.aspx?iTeamID=2369&amp;iSeasonID=2020&amp;iGameSubTypeID=83&amp;offensive=0&amp;pergame=0" TargetMode="External"/><Relationship Id="rId323" Type="http://schemas.openxmlformats.org/officeDocument/2006/relationships/hyperlink" Target="https://www.synergysportstech.com/Synergy/Sport/Basketball/web/teamsst/Video/QuantifiedTeam2Printable.aspx?iTeamID=2741&amp;iSeasonID=2020&amp;iGameSubTypeID=83&amp;offensive=1&amp;pergame=0" TargetMode="External"/><Relationship Id="rId530" Type="http://schemas.openxmlformats.org/officeDocument/2006/relationships/hyperlink" Target="https://www.synergysportstech.com/Synergy/Sport/Basketball/web/teamsst/Video/QuantifiedTeam2Printable.aspx?iTeamID=2201&amp;iSeasonID=2020&amp;iGameSubTypeID=83&amp;offensive=0&amp;pergame=0" TargetMode="External"/><Relationship Id="rId20" Type="http://schemas.openxmlformats.org/officeDocument/2006/relationships/hyperlink" Target="https://www.synergysportstech.com/Synergy/Sport/Basketball/web/teamsst/Video/QuantifiedTeam2Printable.aspx?iTeamID=2176&amp;iSeasonID=2020&amp;iGameSubTypeID=83&amp;offensive=0&amp;pergame=0" TargetMode="External"/><Relationship Id="rId62" Type="http://schemas.openxmlformats.org/officeDocument/2006/relationships/hyperlink" Target="https://www.synergysportstech.com/Synergy/Sport/Basketball/web/teamsst/Video/QuantifiedTeam2Printable.aspx?iTeamID=974&amp;iSeasonID=2020&amp;iGameSubTypeID=83&amp;offensive=0&amp;pergame=0" TargetMode="External"/><Relationship Id="rId365" Type="http://schemas.openxmlformats.org/officeDocument/2006/relationships/hyperlink" Target="https://www.synergysportstech.com/Synergy/Sport/Basketball/web/teamsst/Video/QuantifiedTeam2Printable.aspx?iTeamID=2079&amp;iSeasonID=2020&amp;iGameSubTypeID=83&amp;offensive=1&amp;pergame=0" TargetMode="External"/><Relationship Id="rId572" Type="http://schemas.openxmlformats.org/officeDocument/2006/relationships/hyperlink" Target="https://www.synergysportstech.com/Synergy/Sport/Basketball/web/teamsst/Video/QuantifiedTeam2Printable.aspx?iTeamID=2308&amp;iSeasonID=2020&amp;iGameSubTypeID=83&amp;offensive=0&amp;pergame=0" TargetMode="External"/><Relationship Id="rId628" Type="http://schemas.openxmlformats.org/officeDocument/2006/relationships/hyperlink" Target="https://www.synergysportstech.com/Synergy/Sport/Basketball/web/teamsst/Video/QuantifiedTeam2Printable.aspx?iTeamID=2280&amp;iSeasonID=2020&amp;iGameSubTypeID=83&amp;offensive=0&amp;pergame=0" TargetMode="External"/><Relationship Id="rId225" Type="http://schemas.openxmlformats.org/officeDocument/2006/relationships/hyperlink" Target="https://www.synergysportstech.com/Synergy/Sport/Basketball/web/teamsst/Video/QuantifiedTeam2Printable.aspx?iTeamID=2367&amp;iSeasonID=2020&amp;iGameSubTypeID=83&amp;offensive=1&amp;pergame=0" TargetMode="External"/><Relationship Id="rId267" Type="http://schemas.openxmlformats.org/officeDocument/2006/relationships/hyperlink" Target="https://www.synergysportstech.com/Synergy/Sport/Basketball/web/teamsst/Video/QuantifiedTeam2Printable.aspx?iTeamID=2350&amp;iSeasonID=2020&amp;iGameSubTypeID=83&amp;offensive=1&amp;pergame=0" TargetMode="External"/><Relationship Id="rId432" Type="http://schemas.openxmlformats.org/officeDocument/2006/relationships/hyperlink" Target="https://www.synergysportstech.com/Synergy/Sport/Basketball/web/teamsst/Video/QuantifiedTeam2Printable.aspx?iTeamID=2089&amp;iSeasonID=2020&amp;iGameSubTypeID=83&amp;offensive=0&amp;pergame=0" TargetMode="External"/><Relationship Id="rId474" Type="http://schemas.openxmlformats.org/officeDocument/2006/relationships/hyperlink" Target="https://www.synergysportstech.com/Synergy/Sport/Basketball/web/teamsst/Video/QuantifiedTeam2Printable.aspx?iTeamID=2310&amp;iSeasonID=2020&amp;iGameSubTypeID=83&amp;offensive=0&amp;pergame=0" TargetMode="External"/><Relationship Id="rId127" Type="http://schemas.openxmlformats.org/officeDocument/2006/relationships/hyperlink" Target="https://www.synergysportstech.com/Synergy/Sport/Basketball/web/teamsst/Video/QuantifiedTeam2Printable.aspx?iTeamID=2240&amp;iSeasonID=2020&amp;iGameSubTypeID=83&amp;offensive=1&amp;pergame=0" TargetMode="External"/><Relationship Id="rId681" Type="http://schemas.openxmlformats.org/officeDocument/2006/relationships/hyperlink" Target="https://www.synergysportstech.com/Synergy/Sport/Basketball/web/teamsst/Video/QuantifiedTeam2Printable.aspx?iTeamID=2111&amp;iSeasonID=2020&amp;iGameSubTypeID=83&amp;offensive=1&amp;pergame=0" TargetMode="External"/><Relationship Id="rId31" Type="http://schemas.openxmlformats.org/officeDocument/2006/relationships/hyperlink" Target="https://www.synergysportstech.com/Synergy/Sport/Basketball/web/teamsst/Video/QuantifiedTeam2Printable.aspx?iTeamID=2171&amp;iSeasonID=2020&amp;iGameSubTypeID=83&amp;offensive=1&amp;pergame=0" TargetMode="External"/><Relationship Id="rId73" Type="http://schemas.openxmlformats.org/officeDocument/2006/relationships/hyperlink" Target="https://www.synergysportstech.com/Synergy/Sport/Basketball/web/teamsst/Video/QuantifiedTeam2Printable.aspx?iTeamID=2314&amp;iSeasonID=2020&amp;iGameSubTypeID=83&amp;offensive=1&amp;pergame=0" TargetMode="External"/><Relationship Id="rId169" Type="http://schemas.openxmlformats.org/officeDocument/2006/relationships/hyperlink" Target="https://www.synergysportstech.com/Synergy/Sport/Basketball/web/teamsst/Video/QuantifiedTeam2Printable.aspx?iTeamID=2066&amp;iSeasonID=2020&amp;iGameSubTypeID=83&amp;offensive=1&amp;pergame=0" TargetMode="External"/><Relationship Id="rId334" Type="http://schemas.openxmlformats.org/officeDocument/2006/relationships/hyperlink" Target="https://www.synergysportstech.com/Synergy/Sport/Basketball/web/teamsst/Video/QuantifiedTeam2Printable.aspx?iTeamID=2375&amp;iSeasonID=2020&amp;iGameSubTypeID=83&amp;offensive=0&amp;pergame=0" TargetMode="External"/><Relationship Id="rId376" Type="http://schemas.openxmlformats.org/officeDocument/2006/relationships/hyperlink" Target="https://www.synergysportstech.com/Synergy/Sport/Basketball/web/teamsst/Video/QuantifiedTeam2Printable.aspx?iTeamID=2394&amp;iSeasonID=2020&amp;iGameSubTypeID=83&amp;offensive=0&amp;pergame=0" TargetMode="External"/><Relationship Id="rId541" Type="http://schemas.openxmlformats.org/officeDocument/2006/relationships/hyperlink" Target="https://www.synergysportstech.com/Synergy/Sport/Basketball/web/teamsst/Video/QuantifiedTeam2Printable.aspx?iTeamID=2179&amp;iSeasonID=2020&amp;iGameSubTypeID=83&amp;offensive=1&amp;pergame=0" TargetMode="External"/><Relationship Id="rId583" Type="http://schemas.openxmlformats.org/officeDocument/2006/relationships/hyperlink" Target="https://www.synergysportstech.com/Synergy/Sport/Basketball/web/teamsst/Video/QuantifiedTeam2Printable.aspx?iTeamID=2157&amp;iSeasonID=2020&amp;iGameSubTypeID=83&amp;offensive=1&amp;pergame=0" TargetMode="External"/><Relationship Id="rId639" Type="http://schemas.openxmlformats.org/officeDocument/2006/relationships/hyperlink" Target="https://www.synergysportstech.com/Synergy/Sport/Basketball/web/teamsst/Video/QuantifiedTeam2Printable.aspx?iTeamID=963&amp;iSeasonID=2020&amp;iGameSubTypeID=83&amp;offensive=1&amp;pergame=0" TargetMode="External"/><Relationship Id="rId4" Type="http://schemas.openxmlformats.org/officeDocument/2006/relationships/hyperlink" Target="https://www.synergysportstech.com/Synergy/Sport/Basketball/web/teamsst/Video/QuantifiedTeam2Printable.aspx?iTeamID=2339&amp;iSeasonID=2020&amp;iGameSubTypeID=83&amp;offensive=0&amp;pergame=0" TargetMode="External"/><Relationship Id="rId180" Type="http://schemas.openxmlformats.org/officeDocument/2006/relationships/hyperlink" Target="https://www.synergysportstech.com/Synergy/Sport/Basketball/web/teamsst/Video/QuantifiedTeam2Printable.aspx?iTeamID=987&amp;iSeasonID=2020&amp;iGameSubTypeID=83&amp;offensive=0&amp;pergame=0" TargetMode="External"/><Relationship Id="rId236" Type="http://schemas.openxmlformats.org/officeDocument/2006/relationships/hyperlink" Target="https://www.synergysportstech.com/Synergy/Sport/Basketball/web/teamsst/Video/QuantifiedTeam2Printable.aspx?iTeamID=2272&amp;iSeasonID=2020&amp;iGameSubTypeID=83&amp;offensive=0&amp;pergame=0" TargetMode="External"/><Relationship Id="rId278" Type="http://schemas.openxmlformats.org/officeDocument/2006/relationships/hyperlink" Target="https://www.synergysportstech.com/Synergy/Sport/Basketball/web/teamsst/Video/QuantifiedTeam2Printable.aspx?iTeamID=2337&amp;iSeasonID=2020&amp;iGameSubTypeID=83&amp;offensive=0&amp;pergame=0" TargetMode="External"/><Relationship Id="rId401" Type="http://schemas.openxmlformats.org/officeDocument/2006/relationships/hyperlink" Target="https://www.synergysportstech.com/Synergy/Sport/Basketball/web/teamsst/Video/QuantifiedTeam2Printable.aspx?iTeamID=2101&amp;iSeasonID=2020&amp;iGameSubTypeID=83&amp;offensive=1&amp;pergame=0" TargetMode="External"/><Relationship Id="rId443" Type="http://schemas.openxmlformats.org/officeDocument/2006/relationships/hyperlink" Target="https://www.synergysportstech.com/Synergy/Sport/Basketball/web/teamsst/Video/QuantifiedTeam2Printable.aspx?iTeamID=2341&amp;iSeasonID=2020&amp;iGameSubTypeID=83&amp;offensive=1&amp;pergame=0" TargetMode="External"/><Relationship Id="rId650" Type="http://schemas.openxmlformats.org/officeDocument/2006/relationships/hyperlink" Target="https://www.synergysportstech.com/Synergy/Sport/Basketball/web/teamsst/Video/QuantifiedTeam2Printable.aspx?iTeamID=2285&amp;iSeasonID=2020&amp;iGameSubTypeID=83&amp;offensive=0&amp;pergame=0" TargetMode="External"/><Relationship Id="rId303" Type="http://schemas.openxmlformats.org/officeDocument/2006/relationships/hyperlink" Target="https://www.synergysportstech.com/Synergy/Sport/Basketball/web/teamsst/Video/QuantifiedTeam2Printable.aspx?iTeamID=978&amp;iSeasonID=2020&amp;iGameSubTypeID=83&amp;offensive=1&amp;pergame=0" TargetMode="External"/><Relationship Id="rId485" Type="http://schemas.openxmlformats.org/officeDocument/2006/relationships/hyperlink" Target="https://www.synergysportstech.com/Synergy/Sport/Basketball/web/teamsst/Video/QuantifiedTeam2Printable.aspx?iTeamID=2287&amp;iSeasonID=2020&amp;iGameSubTypeID=83&amp;offensive=1&amp;pergame=0" TargetMode="External"/><Relationship Id="rId42" Type="http://schemas.openxmlformats.org/officeDocument/2006/relationships/hyperlink" Target="https://www.synergysportstech.com/Synergy/Sport/Basketball/web/teamsst/Video/QuantifiedTeam2Printable.aspx?iTeamID=2161&amp;iSeasonID=2020&amp;iGameSubTypeID=83&amp;offensive=0&amp;pergame=0" TargetMode="External"/><Relationship Id="rId84" Type="http://schemas.openxmlformats.org/officeDocument/2006/relationships/hyperlink" Target="https://www.synergysportstech.com/Synergy/Sport/Basketball/web/teamsst/Video/QuantifiedTeam2Printable.aspx?iTeamID=2093&amp;iSeasonID=2020&amp;iGameSubTypeID=83&amp;offensive=0&amp;pergame=0" TargetMode="External"/><Relationship Id="rId138" Type="http://schemas.openxmlformats.org/officeDocument/2006/relationships/hyperlink" Target="https://www.synergysportstech.com/Synergy/Sport/Basketball/web/teamsst/Video/QuantifiedTeam2Printable.aspx?iTeamID=2327&amp;iSeasonID=2020&amp;iGameSubTypeID=83&amp;offensive=0&amp;pergame=0" TargetMode="External"/><Relationship Id="rId345" Type="http://schemas.openxmlformats.org/officeDocument/2006/relationships/hyperlink" Target="https://www.synergysportstech.com/Synergy/Sport/Basketball/web/teamsst/Video/QuantifiedTeam2Printable.aspx?iTeamID=2378&amp;iSeasonID=2020&amp;iGameSubTypeID=83&amp;offensive=1&amp;pergame=0" TargetMode="External"/><Relationship Id="rId387" Type="http://schemas.openxmlformats.org/officeDocument/2006/relationships/hyperlink" Target="https://www.synergysportstech.com/Synergy/Sport/Basketball/web/teamsst/Video/QuantifiedTeam2Printable.aspx?iTeamID=2621&amp;iSeasonID=2020&amp;iGameSubTypeID=83&amp;offensive=1&amp;pergame=0" TargetMode="External"/><Relationship Id="rId510" Type="http://schemas.openxmlformats.org/officeDocument/2006/relationships/hyperlink" Target="https://www.synergysportstech.com/Synergy/Sport/Basketball/web/teamsst/Video/QuantifiedTeam2Printable.aspx?iTeamID=2275&amp;iSeasonID=2020&amp;iGameSubTypeID=83&amp;offensive=0&amp;pergame=0" TargetMode="External"/><Relationship Id="rId552" Type="http://schemas.openxmlformats.org/officeDocument/2006/relationships/hyperlink" Target="https://www.synergysportstech.com/Synergy/Sport/Basketball/web/teamsst/Video/QuantifiedTeam2Printable.aspx?iTeamID=2074&amp;iSeasonID=2020&amp;iGameSubTypeID=83&amp;offensive=0&amp;pergame=0" TargetMode="External"/><Relationship Id="rId594" Type="http://schemas.openxmlformats.org/officeDocument/2006/relationships/hyperlink" Target="https://www.synergysportstech.com/Synergy/Sport/Basketball/web/teamsst/Video/QuantifiedTeam2Printable.aspx?iTeamID=2288&amp;iSeasonID=2020&amp;iGameSubTypeID=83&amp;offensive=0&amp;pergame=0" TargetMode="External"/><Relationship Id="rId608" Type="http://schemas.openxmlformats.org/officeDocument/2006/relationships/hyperlink" Target="https://www.synergysportstech.com/Synergy/Sport/Basketball/web/teamsst/Video/QuantifiedTeam2Printable.aspx?iTeamID=2621&amp;iSeasonID=2020&amp;iGameSubTypeID=83&amp;offensive=0&amp;pergame=0" TargetMode="External"/><Relationship Id="rId191" Type="http://schemas.openxmlformats.org/officeDocument/2006/relationships/hyperlink" Target="https://www.synergysportstech.com/Synergy/Sport/Basketball/web/teamsst/Video/QuantifiedTeam2Printable.aspx?iTeamID=997&amp;iSeasonID=2020&amp;iGameSubTypeID=83&amp;offensive=1&amp;pergame=0" TargetMode="External"/><Relationship Id="rId205" Type="http://schemas.openxmlformats.org/officeDocument/2006/relationships/hyperlink" Target="https://www.synergysportstech.com/Synergy/Sport/Basketball/web/teamsst/Video/QuantifiedTeam2Printable.aspx?iTeamID=2288&amp;iSeasonID=2020&amp;iGameSubTypeID=83&amp;offensive=1&amp;pergame=0" TargetMode="External"/><Relationship Id="rId247" Type="http://schemas.openxmlformats.org/officeDocument/2006/relationships/hyperlink" Target="https://www.synergysportstech.com/Synergy/Sport/Basketball/web/teamsst/Video/QuantifiedTeam2Printable.aspx?iTeamID=2334&amp;iSeasonID=2020&amp;iGameSubTypeID=83&amp;offensive=1&amp;pergame=0" TargetMode="External"/><Relationship Id="rId412" Type="http://schemas.openxmlformats.org/officeDocument/2006/relationships/hyperlink" Target="https://www.synergysportstech.com/Synergy/Sport/Basketball/web/teamsst/Video/QuantifiedTeam2Printable.aspx?iTeamID=2227&amp;iSeasonID=2020&amp;iGameSubTypeID=83&amp;offensive=0&amp;pergame=0" TargetMode="External"/><Relationship Id="rId107" Type="http://schemas.openxmlformats.org/officeDocument/2006/relationships/hyperlink" Target="https://www.synergysportstech.com/Synergy/Sport/Basketball/web/teamsst/Video/QuantifiedTeam2Printable.aspx?iTeamID=2365&amp;iSeasonID=2020&amp;iGameSubTypeID=83&amp;offensive=1&amp;pergame=0" TargetMode="External"/><Relationship Id="rId289" Type="http://schemas.openxmlformats.org/officeDocument/2006/relationships/hyperlink" Target="https://www.synergysportstech.com/Synergy/Sport/Basketball/web/teamsst/Video/QuantifiedTeam2Printable.aspx?iTeamID=2391&amp;iSeasonID=2020&amp;iGameSubTypeID=83&amp;offensive=1&amp;pergame=0" TargetMode="External"/><Relationship Id="rId454" Type="http://schemas.openxmlformats.org/officeDocument/2006/relationships/hyperlink" Target="https://www.synergysportstech.com/Synergy/Sport/Basketball/web/teamsst/Video/QuantifiedTeam2Printable.aspx?iTeamID=2231&amp;iSeasonID=2020&amp;iGameSubTypeID=83&amp;offensive=0&amp;pergame=0" TargetMode="External"/><Relationship Id="rId496" Type="http://schemas.openxmlformats.org/officeDocument/2006/relationships/hyperlink" Target="https://www.synergysportstech.com/Synergy/Sport/Basketball/web/teamsst/Video/QuantifiedTeam2Printable.aspx?iTeamID=2098&amp;iSeasonID=2020&amp;iGameSubTypeID=83&amp;offensive=0&amp;pergame=0" TargetMode="External"/><Relationship Id="rId661" Type="http://schemas.openxmlformats.org/officeDocument/2006/relationships/hyperlink" Target="https://www.synergysportstech.com/Synergy/Sport/Basketball/web/teamsst/Video/QuantifiedTeam2Printable.aspx?iTeamID=2678&amp;iSeasonID=2020&amp;iGameSubTypeID=83&amp;offensive=1&amp;pergame=0" TargetMode="External"/><Relationship Id="rId11" Type="http://schemas.openxmlformats.org/officeDocument/2006/relationships/hyperlink" Target="https://www.synergysportstech.com/Synergy/Sport/Basketball/web/teamsst/Video/QuantifiedTeam2Printable.aspx?iTeamID=965&amp;iSeasonID=2020&amp;iGameSubTypeID=83&amp;offensive=1&amp;pergame=0" TargetMode="External"/><Relationship Id="rId53" Type="http://schemas.openxmlformats.org/officeDocument/2006/relationships/hyperlink" Target="https://www.synergysportstech.com/Synergy/Sport/Basketball/web/teamsst/Video/QuantifiedTeam2Printable.aspx?iTeamID=2281&amp;iSeasonID=2020&amp;iGameSubTypeID=83&amp;offensive=1&amp;pergame=0" TargetMode="External"/><Relationship Id="rId149" Type="http://schemas.openxmlformats.org/officeDocument/2006/relationships/hyperlink" Target="https://www.synergysportstech.com/Synergy/Sport/Basketball/web/teamsst/Video/QuantifiedTeam2Printable.aspx?iTeamID=2262&amp;iSeasonID=2020&amp;iGameSubTypeID=83&amp;offensive=1&amp;pergame=0" TargetMode="External"/><Relationship Id="rId314" Type="http://schemas.openxmlformats.org/officeDocument/2006/relationships/hyperlink" Target="https://www.synergysportstech.com/Synergy/Sport/Basketball/web/teamsst/Video/QuantifiedTeam2Printable.aspx?iTeamID=2202&amp;iSeasonID=2020&amp;iGameSubTypeID=83&amp;offensive=0&amp;pergame=0" TargetMode="External"/><Relationship Id="rId356" Type="http://schemas.openxmlformats.org/officeDocument/2006/relationships/hyperlink" Target="https://www.synergysportstech.com/Synergy/Sport/Basketball/web/teamsst/Video/QuantifiedTeam2Printable.aspx?iTeamID=2403&amp;iSeasonID=2020&amp;iGameSubTypeID=83&amp;offensive=0&amp;pergame=0" TargetMode="External"/><Relationship Id="rId398" Type="http://schemas.openxmlformats.org/officeDocument/2006/relationships/hyperlink" Target="https://www.synergysportstech.com/Synergy/Sport/Basketball/web/teamsst/Video/QuantifiedTeam2Printable.aspx?iTeamID=2289&amp;iSeasonID=2020&amp;iGameSubTypeID=83&amp;offensive=0&amp;pergame=0" TargetMode="External"/><Relationship Id="rId521" Type="http://schemas.openxmlformats.org/officeDocument/2006/relationships/hyperlink" Target="https://www.synergysportstech.com/Synergy/Sport/Basketball/web/teamsst/Video/QuantifiedTeam2Printable.aspx?iTeamID=2062&amp;iSeasonID=2020&amp;iGameSubTypeID=83&amp;offensive=1&amp;pergame=0" TargetMode="External"/><Relationship Id="rId563" Type="http://schemas.openxmlformats.org/officeDocument/2006/relationships/hyperlink" Target="https://www.synergysportstech.com/Synergy/Sport/Basketball/web/teamsst/Video/QuantifiedTeam2Printable.aspx?iTeamID=2388&amp;iSeasonID=2020&amp;iGameSubTypeID=83&amp;offensive=1&amp;pergame=0" TargetMode="External"/><Relationship Id="rId619" Type="http://schemas.openxmlformats.org/officeDocument/2006/relationships/hyperlink" Target="https://www.synergysportstech.com/Synergy/Sport/Basketball/web/teamsst/Video/QuantifiedTeam2Printable.aspx?iTeamID=2187&amp;iSeasonID=2020&amp;iGameSubTypeID=83&amp;offensive=1&amp;pergame=0" TargetMode="External"/><Relationship Id="rId95" Type="http://schemas.openxmlformats.org/officeDocument/2006/relationships/hyperlink" Target="https://www.synergysportstech.com/Synergy/Sport/Basketball/web/teamsst/Video/QuantifiedTeam2Printable.aspx?iTeamID=2181&amp;iSeasonID=2020&amp;iGameSubTypeID=83&amp;offensive=1&amp;pergame=0" TargetMode="External"/><Relationship Id="rId160" Type="http://schemas.openxmlformats.org/officeDocument/2006/relationships/hyperlink" Target="https://www.synergysportstech.com/Synergy/Sport/Basketball/web/teamsst/Video/QuantifiedTeam2Printable.aspx?iTeamID=2076&amp;iSeasonID=2020&amp;iGameSubTypeID=83&amp;offensive=0&amp;pergame=0" TargetMode="External"/><Relationship Id="rId216" Type="http://schemas.openxmlformats.org/officeDocument/2006/relationships/hyperlink" Target="https://www.synergysportstech.com/Synergy/Sport/Basketball/web/teamsst/Video/QuantifiedTeam2Printable.aspx?iTeamID=2223&amp;iSeasonID=2020&amp;iGameSubTypeID=83&amp;offensive=0&amp;pergame=0" TargetMode="External"/><Relationship Id="rId423" Type="http://schemas.openxmlformats.org/officeDocument/2006/relationships/hyperlink" Target="https://www.synergysportstech.com/Synergy/Sport/Basketball/web/teamsst/Video/QuantifiedTeam2Printable.aspx?iTeamID=2326&amp;iSeasonID=2020&amp;iGameSubTypeID=83&amp;offensive=1&amp;pergame=0" TargetMode="External"/><Relationship Id="rId258" Type="http://schemas.openxmlformats.org/officeDocument/2006/relationships/hyperlink" Target="https://www.synergysportstech.com/Synergy/Sport/Basketball/web/teamsst/Video/QuantifiedTeam2Printable.aspx?iTeamID=2321&amp;iSeasonID=2020&amp;iGameSubTypeID=83&amp;offensive=0&amp;pergame=0" TargetMode="External"/><Relationship Id="rId465" Type="http://schemas.openxmlformats.org/officeDocument/2006/relationships/hyperlink" Target="https://www.synergysportstech.com/Synergy/Sport/Basketball/web/teamsst/Video/QuantifiedTeam2Printable.aspx?iTeamID=2386&amp;iSeasonID=2020&amp;iGameSubTypeID=83&amp;offensive=1&amp;pergame=0" TargetMode="External"/><Relationship Id="rId630" Type="http://schemas.openxmlformats.org/officeDocument/2006/relationships/hyperlink" Target="https://www.synergysportstech.com/Synergy/Sport/Basketball/web/teamsst/Video/QuantifiedTeam2Printable.aspx?iTeamID=2277&amp;iSeasonID=2020&amp;iGameSubTypeID=83&amp;offensive=0&amp;pergame=0" TargetMode="External"/><Relationship Id="rId672" Type="http://schemas.openxmlformats.org/officeDocument/2006/relationships/hyperlink" Target="https://www.synergysportstech.com/Synergy/Sport/Basketball/web/teamsst/Video/QuantifiedTeam2Printable.aspx?iTeamID=2228&amp;iSeasonID=2020&amp;iGameSubTypeID=83&amp;offensive=0&amp;pergame=0" TargetMode="External"/><Relationship Id="rId22" Type="http://schemas.openxmlformats.org/officeDocument/2006/relationships/hyperlink" Target="https://www.synergysportstech.com/Synergy/Sport/Basketball/web/teamsst/Video/QuantifiedTeam2Printable.aspx?iTeamID=2215&amp;iSeasonID=2020&amp;iGameSubTypeID=83&amp;offensive=0&amp;pergame=0" TargetMode="External"/><Relationship Id="rId64" Type="http://schemas.openxmlformats.org/officeDocument/2006/relationships/hyperlink" Target="https://www.synergysportstech.com/Synergy/Sport/Basketball/web/teamsst/Video/QuantifiedTeam2Printable.aspx?iTeamID=2302&amp;iSeasonID=2020&amp;iGameSubTypeID=83&amp;offensive=0&amp;pergame=0" TargetMode="External"/><Relationship Id="rId118" Type="http://schemas.openxmlformats.org/officeDocument/2006/relationships/hyperlink" Target="https://www.synergysportstech.com/Synergy/Sport/Basketball/web/teamsst/Video/QuantifiedTeam2Printable.aspx?iTeamID=2347&amp;iSeasonID=2020&amp;iGameSubTypeID=83&amp;offensive=0&amp;pergame=0" TargetMode="External"/><Relationship Id="rId325" Type="http://schemas.openxmlformats.org/officeDocument/2006/relationships/hyperlink" Target="https://www.synergysportstech.com/Synergy/Sport/Basketball/web/teamsst/Video/QuantifiedTeam2Printable.aspx?iTeamID=2085&amp;iSeasonID=2020&amp;iGameSubTypeID=83&amp;offensive=1&amp;pergame=0" TargetMode="External"/><Relationship Id="rId367" Type="http://schemas.openxmlformats.org/officeDocument/2006/relationships/hyperlink" Target="https://www.synergysportstech.com/Synergy/Sport/Basketball/web/teamsst/Video/QuantifiedTeam2Printable.aspx?iTeamID=964&amp;iSeasonID=2020&amp;iGameSubTypeID=83&amp;offensive=1&amp;pergame=0" TargetMode="External"/><Relationship Id="rId532" Type="http://schemas.openxmlformats.org/officeDocument/2006/relationships/hyperlink" Target="https://www.synergysportstech.com/Synergy/Sport/Basketball/web/teamsst/Video/QuantifiedTeam2Printable.aspx?iTeamID=2386&amp;iSeasonID=2020&amp;iGameSubTypeID=83&amp;offensive=0&amp;pergame=0" TargetMode="External"/><Relationship Id="rId574" Type="http://schemas.openxmlformats.org/officeDocument/2006/relationships/hyperlink" Target="https://www.synergysportstech.com/Synergy/Sport/Basketball/web/teamsst/Video/QuantifiedTeam2Printable.aspx?iTeamID=995&amp;iSeasonID=2020&amp;iGameSubTypeID=83&amp;offensive=0&amp;pergame=0" TargetMode="External"/><Relationship Id="rId171" Type="http://schemas.openxmlformats.org/officeDocument/2006/relationships/hyperlink" Target="https://www.synergysportstech.com/Synergy/Sport/Basketball/web/teamsst/Video/QuantifiedTeam2Printable.aspx?iTeamID=2236&amp;iSeasonID=2020&amp;iGameSubTypeID=83&amp;offensive=1&amp;pergame=0" TargetMode="External"/><Relationship Id="rId227" Type="http://schemas.openxmlformats.org/officeDocument/2006/relationships/hyperlink" Target="https://www.synergysportstech.com/Synergy/Sport/Basketball/web/teamsst/Video/QuantifiedTeam2Printable.aspx?iTeamID=2233&amp;iSeasonID=2020&amp;iGameSubTypeID=83&amp;offensive=1&amp;pergame=0" TargetMode="External"/><Relationship Id="rId269" Type="http://schemas.openxmlformats.org/officeDocument/2006/relationships/hyperlink" Target="https://www.synergysportstech.com/Synergy/Sport/Basketball/web/teamsst/Video/QuantifiedTeam2Printable.aspx?iTeamID=2374&amp;iSeasonID=2020&amp;iGameSubTypeID=83&amp;offensive=1&amp;pergame=0" TargetMode="External"/><Relationship Id="rId434" Type="http://schemas.openxmlformats.org/officeDocument/2006/relationships/hyperlink" Target="https://www.synergysportstech.com/Synergy/Sport/Basketball/web/teamsst/Video/QuantifiedTeam2Printable.aspx?iTeamID=5600&amp;iSeasonID=2020&amp;iGameSubTypeID=83&amp;offensive=0&amp;pergame=0" TargetMode="External"/><Relationship Id="rId476" Type="http://schemas.openxmlformats.org/officeDocument/2006/relationships/hyperlink" Target="https://www.synergysportstech.com/Synergy/Sport/Basketball/web/teamsst/Video/QuantifiedTeam2Printable.aspx?iTeamID=2244&amp;iSeasonID=2020&amp;iGameSubTypeID=83&amp;offensive=0&amp;pergame=0" TargetMode="External"/><Relationship Id="rId641" Type="http://schemas.openxmlformats.org/officeDocument/2006/relationships/hyperlink" Target="https://www.synergysportstech.com/Synergy/Sport/Basketball/web/teamsst/Video/QuantifiedTeam2Printable.aspx?iTeamID=2259&amp;iSeasonID=2020&amp;iGameSubTypeID=83&amp;offensive=1&amp;pergame=0" TargetMode="External"/><Relationship Id="rId683" Type="http://schemas.openxmlformats.org/officeDocument/2006/relationships/hyperlink" Target="https://www.synergysportstech.com/Synergy/Sport/Basketball/web/teamsst/Video/QuantifiedTeam2Printable.aspx?iTeamID=2271&amp;iSeasonID=2020&amp;iGameSubTypeID=83&amp;offensive=1&amp;pergame=0" TargetMode="External"/><Relationship Id="rId33" Type="http://schemas.openxmlformats.org/officeDocument/2006/relationships/hyperlink" Target="https://www.synergysportstech.com/Synergy/Sport/Basketball/web/teamsst/Video/QuantifiedTeam2Printable.aspx?iTeamID=970&amp;iSeasonID=2020&amp;iGameSubTypeID=83&amp;offensive=1&amp;pergame=0" TargetMode="External"/><Relationship Id="rId129" Type="http://schemas.openxmlformats.org/officeDocument/2006/relationships/hyperlink" Target="https://www.synergysportstech.com/Synergy/Sport/Basketball/web/teamsst/Video/QuantifiedTeam2Printable.aspx?iTeamID=2263&amp;iSeasonID=2020&amp;iGameSubTypeID=83&amp;offensive=1&amp;pergame=0" TargetMode="External"/><Relationship Id="rId280" Type="http://schemas.openxmlformats.org/officeDocument/2006/relationships/hyperlink" Target="https://www.synergysportstech.com/Synergy/Sport/Basketball/web/teamsst/Video/QuantifiedTeam2Printable.aspx?iTeamID=2153&amp;iSeasonID=2020&amp;iGameSubTypeID=83&amp;offensive=0&amp;pergame=0" TargetMode="External"/><Relationship Id="rId336" Type="http://schemas.openxmlformats.org/officeDocument/2006/relationships/hyperlink" Target="https://www.synergysportstech.com/Synergy/Sport/Basketball/web/teamsst/Video/QuantifiedTeam2Printable.aspx?iTeamID=2330&amp;iSeasonID=2020&amp;iGameSubTypeID=83&amp;offensive=0&amp;pergame=0" TargetMode="External"/><Relationship Id="rId501" Type="http://schemas.openxmlformats.org/officeDocument/2006/relationships/hyperlink" Target="https://www.synergysportstech.com/Synergy/Sport/Basketball/web/teamsst/Video/QuantifiedTeam2Printable.aspx?iTeamID=2304&amp;iSeasonID=2020&amp;iGameSubTypeID=83&amp;offensive=1&amp;pergame=0" TargetMode="External"/><Relationship Id="rId543" Type="http://schemas.openxmlformats.org/officeDocument/2006/relationships/hyperlink" Target="https://www.synergysportstech.com/Synergy/Sport/Basketball/web/teamsst/Video/QuantifiedTeam2Printable.aspx?iTeamID=2098&amp;iSeasonID=2020&amp;iGameSubTypeID=83&amp;offensive=1&amp;pergame=0" TargetMode="External"/><Relationship Id="rId75" Type="http://schemas.openxmlformats.org/officeDocument/2006/relationships/hyperlink" Target="https://www.synergysportstech.com/Synergy/Sport/Basketball/web/teamsst/Video/QuantifiedTeam2Printable.aspx?iTeamID=1323&amp;iSeasonID=2020&amp;iGameSubTypeID=83&amp;offensive=1&amp;pergame=0" TargetMode="External"/><Relationship Id="rId140" Type="http://schemas.openxmlformats.org/officeDocument/2006/relationships/hyperlink" Target="https://www.synergysportstech.com/Synergy/Sport/Basketball/web/teamsst/Video/QuantifiedTeam2Printable.aspx?iTeamID=2311&amp;iSeasonID=2020&amp;iGameSubTypeID=83&amp;offensive=0&amp;pergame=0" TargetMode="External"/><Relationship Id="rId182" Type="http://schemas.openxmlformats.org/officeDocument/2006/relationships/hyperlink" Target="https://www.synergysportstech.com/Synergy/Sport/Basketball/web/teamsst/Video/QuantifiedTeam2Printable.aspx?iTeamID=2354&amp;iSeasonID=2020&amp;iGameSubTypeID=83&amp;offensive=0&amp;pergame=0" TargetMode="External"/><Relationship Id="rId378" Type="http://schemas.openxmlformats.org/officeDocument/2006/relationships/hyperlink" Target="https://www.synergysportstech.com/Synergy/Sport/Basketball/web/teamsst/Video/QuantifiedTeam2Printable.aspx?iTeamID=2408&amp;iSeasonID=2020&amp;iGameSubTypeID=83&amp;offensive=0&amp;pergame=0" TargetMode="External"/><Relationship Id="rId403" Type="http://schemas.openxmlformats.org/officeDocument/2006/relationships/hyperlink" Target="https://www.synergysportstech.com/Synergy/Sport/Basketball/web/teamsst/Video/QuantifiedTeam2Printable.aspx?iTeamID=2195&amp;iSeasonID=2020&amp;iGameSubTypeID=83&amp;offensive=1&amp;pergame=0" TargetMode="External"/><Relationship Id="rId585" Type="http://schemas.openxmlformats.org/officeDocument/2006/relationships/hyperlink" Target="https://www.synergysportstech.com/Synergy/Sport/Basketball/web/teamsst/Video/QuantifiedTeam2Printable.aspx?iTeamID=2249&amp;iSeasonID=2020&amp;iGameSubTypeID=83&amp;offensive=1&amp;pergame=0" TargetMode="External"/><Relationship Id="rId6" Type="http://schemas.openxmlformats.org/officeDocument/2006/relationships/hyperlink" Target="https://www.synergysportstech.com/Synergy/Sport/Basketball/web/teamsst/Video/QuantifiedTeam2Printable.aspx?iTeamID=2106&amp;iSeasonID=2020&amp;iGameSubTypeID=83&amp;offensive=0&amp;pergame=0" TargetMode="External"/><Relationship Id="rId238" Type="http://schemas.openxmlformats.org/officeDocument/2006/relationships/hyperlink" Target="https://www.synergysportstech.com/Synergy/Sport/Basketball/web/teamsst/Video/QuantifiedTeam2Printable.aspx?iTeamID=999&amp;iSeasonID=2020&amp;iGameSubTypeID=83&amp;offensive=0&amp;pergame=0" TargetMode="External"/><Relationship Id="rId445" Type="http://schemas.openxmlformats.org/officeDocument/2006/relationships/hyperlink" Target="https://www.synergysportstech.com/Synergy/Sport/Basketball/web/teamsst/Video/QuantifiedTeam2Printable.aspx?iTeamID=2173&amp;iSeasonID=2020&amp;iGameSubTypeID=83&amp;offensive=1&amp;pergame=0" TargetMode="External"/><Relationship Id="rId487" Type="http://schemas.openxmlformats.org/officeDocument/2006/relationships/hyperlink" Target="https://www.synergysportstech.com/Synergy/Sport/Basketball/web/teamsst/Video/QuantifiedTeam2Printable.aspx?iTeamID=2402&amp;iSeasonID=2020&amp;iGameSubTypeID=83&amp;offensive=1&amp;pergame=0" TargetMode="External"/><Relationship Id="rId610" Type="http://schemas.openxmlformats.org/officeDocument/2006/relationships/hyperlink" Target="https://www.synergysportstech.com/Synergy/Sport/Basketball/web/teamsst/Video/QuantifiedTeam2Printable.aspx?iTeamID=969&amp;iSeasonID=2020&amp;iGameSubTypeID=83&amp;offensive=0&amp;pergame=0" TargetMode="External"/><Relationship Id="rId652" Type="http://schemas.openxmlformats.org/officeDocument/2006/relationships/hyperlink" Target="https://www.synergysportstech.com/Synergy/Sport/Basketball/web/teamsst/Video/QuantifiedTeam2Printable.aspx?iTeamID=2391&amp;iSeasonID=2020&amp;iGameSubTypeID=83&amp;offensive=0&amp;pergame=0" TargetMode="External"/><Relationship Id="rId291" Type="http://schemas.openxmlformats.org/officeDocument/2006/relationships/hyperlink" Target="https://www.synergysportstech.com/Synergy/Sport/Basketball/web/teamsst/Video/QuantifiedTeam2Printable.aspx?iTeamID=2312&amp;iSeasonID=2020&amp;iGameSubTypeID=83&amp;offensive=1&amp;pergame=0" TargetMode="External"/><Relationship Id="rId305" Type="http://schemas.openxmlformats.org/officeDocument/2006/relationships/hyperlink" Target="https://www.synergysportstech.com/Synergy/Sport/Basketball/web/teamsst/Video/QuantifiedTeam2Printable.aspx?iTeamID=2129&amp;iSeasonID=2020&amp;iGameSubTypeID=83&amp;offensive=1&amp;pergame=0" TargetMode="External"/><Relationship Id="rId347" Type="http://schemas.openxmlformats.org/officeDocument/2006/relationships/hyperlink" Target="https://www.synergysportstech.com/Synergy/Sport/Basketball/web/teamsst/Video/QuantifiedTeam2Printable.aspx?iTeamID=2260&amp;iSeasonID=2020&amp;iGameSubTypeID=83&amp;offensive=1&amp;pergame=0" TargetMode="External"/><Relationship Id="rId512" Type="http://schemas.openxmlformats.org/officeDocument/2006/relationships/hyperlink" Target="https://www.synergysportstech.com/Synergy/Sport/Basketball/web/teamsst/Video/QuantifiedTeam2Printable.aspx?iTeamID=2273&amp;iSeasonID=2020&amp;iGameSubTypeID=83&amp;offensive=0&amp;pergame=0" TargetMode="External"/><Relationship Id="rId44" Type="http://schemas.openxmlformats.org/officeDocument/2006/relationships/hyperlink" Target="https://www.synergysportstech.com/Synergy/Sport/Basketball/web/teamsst/Video/QuantifiedTeam2Printable.aspx?iTeamID=975&amp;iSeasonID=2020&amp;iGameSubTypeID=83&amp;offensive=0&amp;pergame=0" TargetMode="External"/><Relationship Id="rId86" Type="http://schemas.openxmlformats.org/officeDocument/2006/relationships/hyperlink" Target="https://www.synergysportstech.com/Synergy/Sport/Basketball/web/teamsst/Video/QuantifiedTeam2Printable.aspx?iTeamID=2253&amp;iSeasonID=2020&amp;iGameSubTypeID=83&amp;offensive=0&amp;pergame=0" TargetMode="External"/><Relationship Id="rId151" Type="http://schemas.openxmlformats.org/officeDocument/2006/relationships/hyperlink" Target="https://www.synergysportstech.com/Synergy/Sport/Basketball/web/teamsst/Video/QuantifiedTeam2Printable.aspx?iTeamID=2399&amp;iSeasonID=2020&amp;iGameSubTypeID=83&amp;offensive=1&amp;pergame=0" TargetMode="External"/><Relationship Id="rId389" Type="http://schemas.openxmlformats.org/officeDocument/2006/relationships/hyperlink" Target="https://www.synergysportstech.com/Synergy/Sport/Basketball/web/teamsst/Video/QuantifiedTeam2Printable.aspx?iTeamID=2115&amp;iSeasonID=2020&amp;iGameSubTypeID=83&amp;offensive=1&amp;pergame=0" TargetMode="External"/><Relationship Id="rId554" Type="http://schemas.openxmlformats.org/officeDocument/2006/relationships/hyperlink" Target="https://www.synergysportstech.com/Synergy/Sport/Basketball/web/teamsst/Video/QuantifiedTeam2Printable.aspx?iTeamID=2328&amp;iSeasonID=2020&amp;iGameSubTypeID=83&amp;offensive=0&amp;pergame=0" TargetMode="External"/><Relationship Id="rId596" Type="http://schemas.openxmlformats.org/officeDocument/2006/relationships/hyperlink" Target="https://www.synergysportstech.com/Synergy/Sport/Basketball/web/teamsst/Video/QuantifiedTeam2Printable.aspx?iTeamID=2140&amp;iSeasonID=2020&amp;iGameSubTypeID=83&amp;offensive=0&amp;pergame=0" TargetMode="External"/><Relationship Id="rId193" Type="http://schemas.openxmlformats.org/officeDocument/2006/relationships/hyperlink" Target="https://www.synergysportstech.com/Synergy/Sport/Basketball/web/teamsst/Video/QuantifiedTeam2Printable.aspx?iTeamID=2164&amp;iSeasonID=2020&amp;iGameSubTypeID=83&amp;offensive=1&amp;pergame=0" TargetMode="External"/><Relationship Id="rId207" Type="http://schemas.openxmlformats.org/officeDocument/2006/relationships/hyperlink" Target="https://www.synergysportstech.com/Synergy/Sport/Basketball/web/teamsst/Video/QuantifiedTeam2Printable.aspx?iTeamID=2342&amp;iSeasonID=2020&amp;iGameSubTypeID=83&amp;offensive=1&amp;pergame=0" TargetMode="External"/><Relationship Id="rId249" Type="http://schemas.openxmlformats.org/officeDocument/2006/relationships/hyperlink" Target="https://www.synergysportstech.com/Synergy/Sport/Basketball/web/teamsst/Video/QuantifiedTeam2Printable.aspx?iTeamID=2305&amp;iSeasonID=2020&amp;iGameSubTypeID=83&amp;offensive=1&amp;pergame=0" TargetMode="External"/><Relationship Id="rId414" Type="http://schemas.openxmlformats.org/officeDocument/2006/relationships/hyperlink" Target="https://www.synergysportstech.com/Synergy/Sport/Basketball/web/teamsst/Video/QuantifiedTeam2Printable.aspx?iTeamID=2753&amp;iSeasonID=2020&amp;iGameSubTypeID=83&amp;offensive=0&amp;pergame=0" TargetMode="External"/><Relationship Id="rId456" Type="http://schemas.openxmlformats.org/officeDocument/2006/relationships/hyperlink" Target="https://www.synergysportstech.com/Synergy/Sport/Basketball/web/teamsst/Video/QuantifiedTeam2Printable.aspx?iTeamID=2109&amp;iSeasonID=2020&amp;iGameSubTypeID=83&amp;offensive=0&amp;pergame=0" TargetMode="External"/><Relationship Id="rId498" Type="http://schemas.openxmlformats.org/officeDocument/2006/relationships/hyperlink" Target="https://www.synergysportstech.com/Synergy/Sport/Basketball/web/teamsst/Video/QuantifiedTeam2Printable.aspx?iTeamID=2096&amp;iSeasonID=2020&amp;iGameSubTypeID=83&amp;offensive=0&amp;pergame=0" TargetMode="External"/><Relationship Id="rId621" Type="http://schemas.openxmlformats.org/officeDocument/2006/relationships/hyperlink" Target="https://www.synergysportstech.com/Synergy/Sport/Basketball/web/teamsst/Video/QuantifiedTeam2Printable.aspx?iTeamID=2337&amp;iSeasonID=2020&amp;iGameSubTypeID=83&amp;offensive=1&amp;pergame=0" TargetMode="External"/><Relationship Id="rId663" Type="http://schemas.openxmlformats.org/officeDocument/2006/relationships/hyperlink" Target="https://www.synergysportstech.com/Synergy/Sport/Basketball/web/teamsst/Video/QuantifiedTeam2Printable.aspx?iTeamID=2223&amp;iSeasonID=2020&amp;iGameSubTypeID=83&amp;offensive=1&amp;pergame=0" TargetMode="External"/><Relationship Id="rId13" Type="http://schemas.openxmlformats.org/officeDocument/2006/relationships/hyperlink" Target="https://www.synergysportstech.com/Synergy/Sport/Basketball/web/teamsst/Video/QuantifiedTeam2Printable.aspx?iTeamID=2093&amp;iSeasonID=2020&amp;iGameSubTypeID=83&amp;offensive=1&amp;pergame=0" TargetMode="External"/><Relationship Id="rId109" Type="http://schemas.openxmlformats.org/officeDocument/2006/relationships/hyperlink" Target="https://www.synergysportstech.com/Synergy/Sport/Basketball/web/teamsst/Video/QuantifiedTeam2Printable.aspx?iTeamID=2089&amp;iSeasonID=2020&amp;iGameSubTypeID=83&amp;offensive=1&amp;pergame=0" TargetMode="External"/><Relationship Id="rId260" Type="http://schemas.openxmlformats.org/officeDocument/2006/relationships/hyperlink" Target="https://www.synergysportstech.com/Synergy/Sport/Basketball/web/teamsst/Video/QuantifiedTeam2Printable.aspx?iTeamID=2306&amp;iSeasonID=2020&amp;iGameSubTypeID=83&amp;offensive=0&amp;pergame=0" TargetMode="External"/><Relationship Id="rId316" Type="http://schemas.openxmlformats.org/officeDocument/2006/relationships/hyperlink" Target="https://www.synergysportstech.com/Synergy/Sport/Basketball/web/teamsst/Video/QuantifiedTeam2Printable.aspx?iTeamID=2173&amp;iSeasonID=2020&amp;iGameSubTypeID=83&amp;offensive=0&amp;pergame=0" TargetMode="External"/><Relationship Id="rId523" Type="http://schemas.openxmlformats.org/officeDocument/2006/relationships/hyperlink" Target="https://www.synergysportstech.com/Synergy/Sport/Basketball/web/teamsst/Video/QuantifiedTeam2Printable.aspx?iTeamID=2286&amp;iSeasonID=2020&amp;iGameSubTypeID=83&amp;offensive=1&amp;pergame=0" TargetMode="External"/><Relationship Id="rId55" Type="http://schemas.openxmlformats.org/officeDocument/2006/relationships/hyperlink" Target="https://www.synergysportstech.com/Synergy/Sport/Basketball/web/teamsst/Video/QuantifiedTeam2Printable.aspx?iTeamID=2134&amp;iSeasonID=2020&amp;iGameSubTypeID=83&amp;offensive=1&amp;pergame=0" TargetMode="External"/><Relationship Id="rId97" Type="http://schemas.openxmlformats.org/officeDocument/2006/relationships/hyperlink" Target="https://www.synergysportstech.com/Synergy/Sport/Basketball/web/teamsst/Video/QuantifiedTeam2Printable.aspx?iTeamID=2657&amp;iSeasonID=2020&amp;iGameSubTypeID=83&amp;offensive=1&amp;pergame=0" TargetMode="External"/><Relationship Id="rId120" Type="http://schemas.openxmlformats.org/officeDocument/2006/relationships/hyperlink" Target="https://www.synergysportstech.com/Synergy/Sport/Basketball/web/teamsst/Video/QuantifiedTeam2Printable.aspx?iTeamID=2166&amp;iSeasonID=2020&amp;iGameSubTypeID=83&amp;offensive=0&amp;pergame=0" TargetMode="External"/><Relationship Id="rId358" Type="http://schemas.openxmlformats.org/officeDocument/2006/relationships/hyperlink" Target="https://www.synergysportstech.com/Synergy/Sport/Basketball/web/teamsst/Video/QuantifiedTeam2Printable.aspx?iTeamID=2378&amp;iSeasonID=2020&amp;iGameSubTypeID=83&amp;offensive=0&amp;pergame=0" TargetMode="External"/><Relationship Id="rId565" Type="http://schemas.openxmlformats.org/officeDocument/2006/relationships/hyperlink" Target="https://www.synergysportstech.com/Synergy/Sport/Basketball/web/teamsst/Video/QuantifiedTeam2Printable.aspx?iTeamID=2159&amp;iSeasonID=2020&amp;iGameSubTypeID=83&amp;offensive=1&amp;pergame=0" TargetMode="External"/><Relationship Id="rId162" Type="http://schemas.openxmlformats.org/officeDocument/2006/relationships/hyperlink" Target="https://www.synergysportstech.com/Synergy/Sport/Basketball/web/teamsst/Video/QuantifiedTeam2Printable.aspx?iTeamID=2245&amp;iSeasonID=2020&amp;iGameSubTypeID=83&amp;offensive=0&amp;pergame=0" TargetMode="External"/><Relationship Id="rId218" Type="http://schemas.openxmlformats.org/officeDocument/2006/relationships/hyperlink" Target="https://www.synergysportstech.com/Synergy/Sport/Basketball/web/teamsst/Video/QuantifiedTeam2Printable.aspx?iTeamID=2205&amp;iSeasonID=2020&amp;iGameSubTypeID=83&amp;offensive=0&amp;pergame=0" TargetMode="External"/><Relationship Id="rId425" Type="http://schemas.openxmlformats.org/officeDocument/2006/relationships/hyperlink" Target="https://www.synergysportstech.com/Synergy/Sport/Basketball/web/teamsst/Video/QuantifiedTeam2Printable.aspx?iTeamID=2137&amp;iSeasonID=2020&amp;iGameSubTypeID=83&amp;offensive=1&amp;pergame=0" TargetMode="External"/><Relationship Id="rId467" Type="http://schemas.openxmlformats.org/officeDocument/2006/relationships/hyperlink" Target="https://www.synergysportstech.com/Synergy/Sport/Basketball/web/teamsst/Video/QuantifiedTeam2Printable.aspx?iTeamID=2408&amp;iSeasonID=2020&amp;iGameSubTypeID=83&amp;offensive=1&amp;pergame=0" TargetMode="External"/><Relationship Id="rId632" Type="http://schemas.openxmlformats.org/officeDocument/2006/relationships/hyperlink" Target="https://www.synergysportstech.com/Synergy/Sport/Basketball/web/teamsst/Video/QuantifiedTeam2Printable.aspx?iTeamID=2404&amp;iSeasonID=2020&amp;iGameSubTypeID=83&amp;offensive=0&amp;pergame=0" TargetMode="External"/><Relationship Id="rId271" Type="http://schemas.openxmlformats.org/officeDocument/2006/relationships/hyperlink" Target="https://www.synergysportstech.com/Synergy/Sport/Basketball/web/teamsst/Video/QuantifiedTeam2Printable.aspx?iTeamID=993&amp;iSeasonID=2020&amp;iGameSubTypeID=83&amp;offensive=1&amp;pergame=0" TargetMode="External"/><Relationship Id="rId674" Type="http://schemas.openxmlformats.org/officeDocument/2006/relationships/hyperlink" Target="https://www.synergysportstech.com/Synergy/Sport/Basketball/web/teamsst/Video/QuantifiedTeam2Printable.aspx?iTeamID=2271&amp;iSeasonID=2020&amp;iGameSubTypeID=83&amp;offensive=0&amp;pergame=0" TargetMode="External"/><Relationship Id="rId24" Type="http://schemas.openxmlformats.org/officeDocument/2006/relationships/hyperlink" Target="https://www.synergysportstech.com/Synergy/Sport/Basketball/web/teamsst/Video/QuantifiedTeam2Printable.aspx?iTeamID=2349&amp;iSeasonID=2020&amp;iGameSubTypeID=83&amp;offensive=0&amp;pergame=0" TargetMode="External"/><Relationship Id="rId66" Type="http://schemas.openxmlformats.org/officeDocument/2006/relationships/hyperlink" Target="https://www.synergysportstech.com/Synergy/Sport/Basketball/web/teamsst/Video/QuantifiedTeam2Printable.aspx?iTeamID=2384&amp;iSeasonID=2020&amp;iGameSubTypeID=83&amp;offensive=0&amp;pergame=0" TargetMode="External"/><Relationship Id="rId131" Type="http://schemas.openxmlformats.org/officeDocument/2006/relationships/hyperlink" Target="https://www.synergysportstech.com/Synergy/Sport/Basketball/web/teamsst/Video/QuantifiedTeam2Printable.aspx?iTeamID=2366&amp;iSeasonID=2020&amp;iGameSubTypeID=83&amp;offensive=1&amp;pergame=0" TargetMode="External"/><Relationship Id="rId327" Type="http://schemas.openxmlformats.org/officeDocument/2006/relationships/hyperlink" Target="https://www.synergysportstech.com/Synergy/Sport/Basketball/web/teamsst/Video/QuantifiedTeam2Printable.aspx?iTeamID=2369&amp;iSeasonID=2020&amp;iGameSubTypeID=83&amp;offensive=1&amp;pergame=0" TargetMode="External"/><Relationship Id="rId369" Type="http://schemas.openxmlformats.org/officeDocument/2006/relationships/hyperlink" Target="https://www.synergysportstech.com/Synergy/Sport/Basketball/web/teamsst/Video/QuantifiedTeam2Printable.aspx?iTeamID=2163&amp;iSeasonID=2020&amp;iGameSubTypeID=83&amp;offensive=1&amp;pergame=0" TargetMode="External"/><Relationship Id="rId534" Type="http://schemas.openxmlformats.org/officeDocument/2006/relationships/hyperlink" Target="https://www.synergysportstech.com/Synergy/Sport/Basketball/web/teamsst/Video/QuantifiedTeam2Printable.aspx?iTeamID=2287&amp;iSeasonID=2020&amp;iGameSubTypeID=83&amp;offensive=0&amp;pergame=0" TargetMode="External"/><Relationship Id="rId576" Type="http://schemas.openxmlformats.org/officeDocument/2006/relationships/hyperlink" Target="https://www.synergysportstech.com/Synergy/Sport/Basketball/web/teamsst/Video/QuantifiedTeam2Printable.aspx?iTeamID=986&amp;iSeasonID=2020&amp;iGameSubTypeID=83&amp;offensive=0&amp;pergame=0" TargetMode="External"/><Relationship Id="rId173" Type="http://schemas.openxmlformats.org/officeDocument/2006/relationships/hyperlink" Target="https://www.synergysportstech.com/Synergy/Sport/Basketball/web/teamsst/Video/QuantifiedTeam2Printable.aspx?iTeamID=2278&amp;iSeasonID=2020&amp;iGameSubTypeID=83&amp;offensive=1&amp;pergame=0" TargetMode="External"/><Relationship Id="rId229" Type="http://schemas.openxmlformats.org/officeDocument/2006/relationships/hyperlink" Target="https://www.synergysportstech.com/Synergy/Sport/Basketball/web/teamsst/Video/QuantifiedTeam2Printable.aspx?iTeamID=2268&amp;iSeasonID=2020&amp;iGameSubTypeID=83&amp;offensive=1&amp;pergame=0" TargetMode="External"/><Relationship Id="rId380" Type="http://schemas.openxmlformats.org/officeDocument/2006/relationships/hyperlink" Target="https://www.synergysportstech.com/Synergy/Sport/Basketball/web/teamsst/Video/QuantifiedTeam2Printable.aspx?iTeamID=2334&amp;iSeasonID=2020&amp;iGameSubTypeID=83&amp;offensive=0&amp;pergame=0" TargetMode="External"/><Relationship Id="rId436" Type="http://schemas.openxmlformats.org/officeDocument/2006/relationships/hyperlink" Target="https://www.synergysportstech.com/Synergy/Sport/Basketball/web/teamsst/Video/QuantifiedTeam2Printable.aspx?iTeamID=2316&amp;iSeasonID=2020&amp;iGameSubTypeID=83&amp;offensive=0&amp;pergame=0" TargetMode="External"/><Relationship Id="rId601" Type="http://schemas.openxmlformats.org/officeDocument/2006/relationships/hyperlink" Target="https://www.synergysportstech.com/Synergy/Sport/Basketball/web/teamsst/Video/QuantifiedTeam2Printable.aspx?iTeamID=2348&amp;iSeasonID=2020&amp;iGameSubTypeID=83&amp;offensive=1&amp;pergame=0" TargetMode="External"/><Relationship Id="rId643" Type="http://schemas.openxmlformats.org/officeDocument/2006/relationships/hyperlink" Target="https://www.synergysportstech.com/Synergy/Sport/Basketball/web/teamsst/Video/QuantifiedTeam2Printable.aspx?iTeamID=2316&amp;iSeasonID=2020&amp;iGameSubTypeID=83&amp;offensive=1&amp;pergame=0" TargetMode="External"/><Relationship Id="rId240" Type="http://schemas.openxmlformats.org/officeDocument/2006/relationships/hyperlink" Target="https://www.synergysportstech.com/Synergy/Sport/Basketball/web/teamsst/Video/QuantifiedTeam2Printable.aspx?iTeamID=2240&amp;iSeasonID=2020&amp;iGameSubTypeID=83&amp;offensive=0&amp;pergame=0" TargetMode="External"/><Relationship Id="rId478" Type="http://schemas.openxmlformats.org/officeDocument/2006/relationships/hyperlink" Target="https://www.synergysportstech.com/Synergy/Sport/Basketball/web/teamsst/Video/QuantifiedTeam2Printable.aspx?iTeamID=971&amp;iSeasonID=2020&amp;iGameSubTypeID=83&amp;offensive=0&amp;pergame=0" TargetMode="External"/><Relationship Id="rId685" Type="http://schemas.openxmlformats.org/officeDocument/2006/relationships/hyperlink" Target="https://www.synergysportstech.com/Synergy/Sport/Basketball/web/teamsst/Video/QuantifiedTeam2Printable.aspx?iTeamID=990&amp;iSeasonID=2020&amp;iGameSubTypeID=83&amp;offensive=1&amp;pergame=0" TargetMode="External"/><Relationship Id="rId35" Type="http://schemas.openxmlformats.org/officeDocument/2006/relationships/hyperlink" Target="https://www.synergysportstech.com/Synergy/Sport/Basketball/web/teamsst/Video/QuantifiedTeam2Printable.aspx?iTeamID=2182&amp;iSeasonID=2020&amp;iGameSubTypeID=83&amp;offensive=1&amp;pergame=0" TargetMode="External"/><Relationship Id="rId77" Type="http://schemas.openxmlformats.org/officeDocument/2006/relationships/hyperlink" Target="https://www.synergysportstech.com/Synergy/Sport/Basketball/web/teamsst/Video/QuantifiedTeam2Printable.aspx?iTeamID=2430&amp;iSeasonID=2020&amp;iGameSubTypeID=83&amp;offensive=1&amp;pergame=0" TargetMode="External"/><Relationship Id="rId100" Type="http://schemas.openxmlformats.org/officeDocument/2006/relationships/hyperlink" Target="https://www.synergysportstech.com/Synergy/Sport/Basketball/web/teamsst/Video/QuantifiedTeam2Printable.aspx?iTeamID=988&amp;iSeasonID=2020&amp;iGameSubTypeID=83&amp;offensive=0&amp;pergame=0" TargetMode="External"/><Relationship Id="rId282" Type="http://schemas.openxmlformats.org/officeDocument/2006/relationships/hyperlink" Target="https://www.synergysportstech.com/Synergy/Sport/Basketball/web/teamsst/Video/QuantifiedTeam2Printable.aspx?iTeamID=2204&amp;iSeasonID=2020&amp;iGameSubTypeID=83&amp;offensive=0&amp;pergame=0" TargetMode="External"/><Relationship Id="rId338" Type="http://schemas.openxmlformats.org/officeDocument/2006/relationships/hyperlink" Target="https://www.synergysportstech.com/Synergy/Sport/Basketball/web/teamsst/Video/QuantifiedTeam2Printable.aspx?iTeamID=2200&amp;iSeasonID=2020&amp;iGameSubTypeID=83&amp;offensive=0&amp;pergame=0" TargetMode="External"/><Relationship Id="rId503" Type="http://schemas.openxmlformats.org/officeDocument/2006/relationships/hyperlink" Target="https://www.synergysportstech.com/Synergy/Sport/Basketball/web/teamsst/Video/QuantifiedTeam2Printable.aspx?iTeamID=2384&amp;iSeasonID=2020&amp;iGameSubTypeID=83&amp;offensive=1&amp;pergame=0" TargetMode="External"/><Relationship Id="rId545" Type="http://schemas.openxmlformats.org/officeDocument/2006/relationships/hyperlink" Target="https://www.synergysportstech.com/Synergy/Sport/Basketball/web/teamsst/Video/QuantifiedTeam2Printable.aspx?iTeamID=2255&amp;iSeasonID=2020&amp;iGameSubTypeID=83&amp;offensive=1&amp;pergame=0" TargetMode="External"/><Relationship Id="rId587" Type="http://schemas.openxmlformats.org/officeDocument/2006/relationships/hyperlink" Target="https://www.synergysportstech.com/Synergy/Sport/Basketball/web/teamsst/Video/QuantifiedTeam2Printable.aspx?iTeamID=2353&amp;iSeasonID=2020&amp;iGameSubTypeID=83&amp;offensive=1&amp;pergame=0" TargetMode="External"/><Relationship Id="rId8" Type="http://schemas.openxmlformats.org/officeDocument/2006/relationships/hyperlink" Target="https://www.synergysportstech.com/Synergy/Sport/Basketball/web/teamsst/Video/QuantifiedTeam2Printable.aspx?iTeamID=2121&amp;iSeasonID=2020&amp;iGameSubTypeID=83&amp;offensive=0&amp;pergame=0" TargetMode="External"/><Relationship Id="rId142" Type="http://schemas.openxmlformats.org/officeDocument/2006/relationships/hyperlink" Target="https://www.synergysportstech.com/Synergy/Sport/Basketball/web/teamsst/Video/QuantifiedTeam2Printable.aspx?iTeamID=2261&amp;iSeasonID=2020&amp;iGameSubTypeID=83&amp;offensive=0&amp;pergame=0" TargetMode="External"/><Relationship Id="rId184" Type="http://schemas.openxmlformats.org/officeDocument/2006/relationships/hyperlink" Target="https://www.synergysportstech.com/Synergy/Sport/Basketball/web/teamsst/Video/QuantifiedTeam2Printable.aspx?iTeamID=2320&amp;iSeasonID=2020&amp;iGameSubTypeID=83&amp;offensive=0&amp;pergame=0" TargetMode="External"/><Relationship Id="rId391" Type="http://schemas.openxmlformats.org/officeDocument/2006/relationships/hyperlink" Target="https://www.synergysportstech.com/Synergy/Sport/Basketball/web/teamsst/Video/QuantifiedTeam2Printable.aspx?iTeamID=2398&amp;iSeasonID=2020&amp;iGameSubTypeID=83&amp;offensive=1&amp;pergame=0" TargetMode="External"/><Relationship Id="rId405" Type="http://schemas.openxmlformats.org/officeDocument/2006/relationships/hyperlink" Target="https://www.synergysportstech.com/Synergy/Sport/Basketball/web/teamsst/Video/QuantifiedTeam2Printable.aspx?iTeamID=2333&amp;iSeasonID=2020&amp;iGameSubTypeID=83&amp;offensive=1&amp;pergame=0" TargetMode="External"/><Relationship Id="rId447" Type="http://schemas.openxmlformats.org/officeDocument/2006/relationships/hyperlink" Target="https://www.synergysportstech.com/Synergy/Sport/Basketball/web/teamsst/Video/QuantifiedTeam2Printable.aspx?iTeamID=2175&amp;iSeasonID=2020&amp;iGameSubTypeID=83&amp;offensive=1&amp;pergame=0" TargetMode="External"/><Relationship Id="rId612" Type="http://schemas.openxmlformats.org/officeDocument/2006/relationships/hyperlink" Target="https://www.synergysportstech.com/Synergy/Sport/Basketball/web/teamsst/Video/QuantifiedTeam2Printable.aspx?iTeamID=2078&amp;iSeasonID=2020&amp;iGameSubTypeID=83&amp;offensive=0&amp;pergame=0" TargetMode="External"/><Relationship Id="rId251" Type="http://schemas.openxmlformats.org/officeDocument/2006/relationships/hyperlink" Target="https://www.synergysportstech.com/Synergy/Sport/Basketball/web/teamsst/Video/QuantifiedTeam2Printable.aspx?iTeamID=2118&amp;iSeasonID=2020&amp;iGameSubTypeID=83&amp;offensive=1&amp;pergame=0" TargetMode="External"/><Relationship Id="rId489" Type="http://schemas.openxmlformats.org/officeDocument/2006/relationships/hyperlink" Target="https://www.synergysportstech.com/Synergy/Sport/Basketball/web/teamsst/Video/QuantifiedTeam2Printable.aspx?iTeamID=2109&amp;iSeasonID=2020&amp;iGameSubTypeID=83&amp;offensive=1&amp;pergame=0" TargetMode="External"/><Relationship Id="rId654" Type="http://schemas.openxmlformats.org/officeDocument/2006/relationships/hyperlink" Target="https://www.synergysportstech.com/Synergy/Sport/Basketball/web/teamsst/Video/QuantifiedTeam2Printable.aspx?iTeamID=2303&amp;iSeasonID=2020&amp;iGameSubTypeID=83&amp;offensive=0&amp;pergame=0" TargetMode="External"/><Relationship Id="rId46" Type="http://schemas.openxmlformats.org/officeDocument/2006/relationships/hyperlink" Target="https://www.synergysportstech.com/Synergy/Sport/Basketball/web/teamsst/Video/QuantifiedTeam2Printable.aspx?iTeamID=2175&amp;iSeasonID=2020&amp;iGameSubTypeID=83&amp;offensive=0&amp;pergame=0" TargetMode="External"/><Relationship Id="rId293" Type="http://schemas.openxmlformats.org/officeDocument/2006/relationships/hyperlink" Target="https://www.synergysportstech.com/Synergy/Sport/Basketball/web/teamsst/Video/QuantifiedTeam2Printable.aspx?iTeamID=2227&amp;iSeasonID=2020&amp;iGameSubTypeID=83&amp;offensive=1&amp;pergame=0" TargetMode="External"/><Relationship Id="rId307" Type="http://schemas.openxmlformats.org/officeDocument/2006/relationships/hyperlink" Target="https://www.synergysportstech.com/Synergy/Sport/Basketball/web/teamsst/Video/QuantifiedTeam2Printable.aspx?iTeamID=995&amp;iSeasonID=2020&amp;iGameSubTypeID=83&amp;offensive=1&amp;pergame=0" TargetMode="External"/><Relationship Id="rId349" Type="http://schemas.openxmlformats.org/officeDocument/2006/relationships/hyperlink" Target="https://www.synergysportstech.com/Synergy/Sport/Basketball/web/teamsst/Video/QuantifiedTeam2Printable.aspx?iTeamID=968&amp;iSeasonID=2020&amp;iGameSubTypeID=83&amp;offensive=1&amp;pergame=0" TargetMode="External"/><Relationship Id="rId514" Type="http://schemas.openxmlformats.org/officeDocument/2006/relationships/hyperlink" Target="https://www.synergysportstech.com/Synergy/Sport/Basketball/web/teamsst/Video/QuantifiedTeam2Printable.aspx?iTeamID=2250&amp;iSeasonID=2020&amp;iGameSubTypeID=83&amp;offensive=0&amp;pergame=0" TargetMode="External"/><Relationship Id="rId556" Type="http://schemas.openxmlformats.org/officeDocument/2006/relationships/hyperlink" Target="https://www.synergysportstech.com/Synergy/Sport/Basketball/web/teamsst/Video/QuantifiedTeam2Printable.aspx?iTeamID=989&amp;iSeasonID=2020&amp;iGameSubTypeID=83&amp;offensive=0&amp;pergame=0" TargetMode="External"/><Relationship Id="rId88" Type="http://schemas.openxmlformats.org/officeDocument/2006/relationships/hyperlink" Target="https://www.synergysportstech.com/Synergy/Sport/Basketball/web/teamsst/Video/QuantifiedTeam2Printable.aspx?iTeamID=2163&amp;iSeasonID=2020&amp;iGameSubTypeID=83&amp;offensive=0&amp;pergame=0" TargetMode="External"/><Relationship Id="rId111" Type="http://schemas.openxmlformats.org/officeDocument/2006/relationships/hyperlink" Target="https://www.synergysportstech.com/Synergy/Sport/Basketball/web/teamsst/Video/QuantifiedTeam2Printable.aspx?iTeamID=2177&amp;iSeasonID=2020&amp;iGameSubTypeID=83&amp;offensive=1&amp;pergame=0" TargetMode="External"/><Relationship Id="rId153" Type="http://schemas.openxmlformats.org/officeDocument/2006/relationships/hyperlink" Target="https://www.synergysportstech.com/Synergy/Sport/Basketball/web/teamsst/Video/QuantifiedTeam2Printable.aspx?iTeamID=2355&amp;iSeasonID=2020&amp;iGameSubTypeID=83&amp;offensive=1&amp;pergame=0" TargetMode="External"/><Relationship Id="rId195" Type="http://schemas.openxmlformats.org/officeDocument/2006/relationships/hyperlink" Target="https://www.synergysportstech.com/Synergy/Sport/Basketball/web/teamsst/Video/QuantifiedTeam2Printable.aspx?iTeamID=2356&amp;iSeasonID=2020&amp;iGameSubTypeID=83&amp;offensive=1&amp;pergame=0" TargetMode="External"/><Relationship Id="rId209" Type="http://schemas.openxmlformats.org/officeDocument/2006/relationships/hyperlink" Target="https://www.synergysportstech.com/Synergy/Sport/Basketball/web/teamsst/Video/QuantifiedTeam2Printable.aspx?iTeamID=2161&amp;iSeasonID=2020&amp;iGameSubTypeID=83&amp;offensive=1&amp;pergame=0" TargetMode="External"/><Relationship Id="rId360" Type="http://schemas.openxmlformats.org/officeDocument/2006/relationships/hyperlink" Target="https://www.synergysportstech.com/Synergy/Sport/Basketball/web/teamsst/Video/QuantifiedTeam2Printable.aspx?iTeamID=2348&amp;iSeasonID=2020&amp;iGameSubTypeID=83&amp;offensive=0&amp;pergame=0" TargetMode="External"/><Relationship Id="rId416" Type="http://schemas.openxmlformats.org/officeDocument/2006/relationships/hyperlink" Target="https://www.synergysportstech.com/Synergy/Sport/Basketball/web/teamsst/Video/QuantifiedTeam2Printable.aspx?iTeamID=2110&amp;iSeasonID=2020&amp;iGameSubTypeID=83&amp;offensive=0&amp;pergame=0" TargetMode="External"/><Relationship Id="rId598" Type="http://schemas.openxmlformats.org/officeDocument/2006/relationships/hyperlink" Target="https://www.synergysportstech.com/Synergy/Sport/Basketball/web/teamsst/Video/QuantifiedTeam2Printable.aspx?iTeamID=2350&amp;iSeasonID=2020&amp;iGameSubTypeID=83&amp;offensive=0&amp;pergame=0" TargetMode="External"/><Relationship Id="rId220" Type="http://schemas.openxmlformats.org/officeDocument/2006/relationships/hyperlink" Target="https://www.synergysportstech.com/Synergy/Sport/Basketball/web/teamsst/Video/QuantifiedTeam2Printable.aspx?iTeamID=2144&amp;iSeasonID=2020&amp;iGameSubTypeID=83&amp;offensive=0&amp;pergame=0" TargetMode="External"/><Relationship Id="rId458" Type="http://schemas.openxmlformats.org/officeDocument/2006/relationships/hyperlink" Target="https://www.synergysportstech.com/Synergy/Sport/Basketball/web/teamsst/Video/QuantifiedTeam2Printable.aspx?iTeamID=996&amp;iSeasonID=2020&amp;iGameSubTypeID=83&amp;offensive=0&amp;pergame=0" TargetMode="External"/><Relationship Id="rId623" Type="http://schemas.openxmlformats.org/officeDocument/2006/relationships/hyperlink" Target="https://www.synergysportstech.com/Synergy/Sport/Basketball/web/teamsst/Video/QuantifiedTeam2Printable.aspx?iTeamID=988&amp;iSeasonID=2020&amp;iGameSubTypeID=83&amp;offensive=1&amp;pergame=0" TargetMode="External"/><Relationship Id="rId665" Type="http://schemas.openxmlformats.org/officeDocument/2006/relationships/hyperlink" Target="https://www.synergysportstech.com/Synergy/Sport/Basketball/web/teamsst/Video/QuantifiedTeam2Printable.aspx?iTeamID=2344&amp;iSeasonID=2020&amp;iGameSubTypeID=83&amp;offensive=1&amp;pergame=0" TargetMode="External"/><Relationship Id="rId15" Type="http://schemas.openxmlformats.org/officeDocument/2006/relationships/hyperlink" Target="https://www.synergysportstech.com/Synergy/Sport/Basketball/web/teamsst/Video/QuantifiedTeam2Printable.aspx?iTeamID=2302&amp;iSeasonID=2020&amp;iGameSubTypeID=83&amp;offensive=1&amp;pergame=0" TargetMode="External"/><Relationship Id="rId57" Type="http://schemas.openxmlformats.org/officeDocument/2006/relationships/hyperlink" Target="https://www.synergysportstech.com/Synergy/Sport/Basketball/web/teamsst/Video/QuantifiedTeam2Printable.aspx?iTeamID=2276&amp;iSeasonID=2020&amp;iGameSubTypeID=83&amp;offensive=1&amp;pergame=0" TargetMode="External"/><Relationship Id="rId262" Type="http://schemas.openxmlformats.org/officeDocument/2006/relationships/hyperlink" Target="https://www.synergysportstech.com/Synergy/Sport/Basketball/web/teamsst/Video/QuantifiedTeam2Printable.aspx?iTeamID=2198&amp;iSeasonID=2020&amp;iGameSubTypeID=83&amp;offensive=0&amp;pergame=0" TargetMode="External"/><Relationship Id="rId318" Type="http://schemas.openxmlformats.org/officeDocument/2006/relationships/hyperlink" Target="https://www.synergysportstech.com/Synergy/Sport/Basketball/web/teamsst/Video/QuantifiedTeam2Printable.aspx?iTeamID=2168&amp;iSeasonID=2020&amp;iGameSubTypeID=83&amp;offensive=0&amp;pergame=0" TargetMode="External"/><Relationship Id="rId525" Type="http://schemas.openxmlformats.org/officeDocument/2006/relationships/hyperlink" Target="https://www.synergysportstech.com/Synergy/Sport/Basketball/web/teamsst/Video/QuantifiedTeam2Printable.aspx?iTeamID=2392&amp;iSeasonID=2020&amp;iGameSubTypeID=83&amp;offensive=1&amp;pergame=0" TargetMode="External"/><Relationship Id="rId567" Type="http://schemas.openxmlformats.org/officeDocument/2006/relationships/hyperlink" Target="https://www.synergysportstech.com/Synergy/Sport/Basketball/web/teamsst/Video/QuantifiedTeam2Printable.aspx?iTeamID=2180&amp;iSeasonID=2020&amp;iGameSubTypeID=83&amp;offensive=1&amp;pergame=0" TargetMode="External"/><Relationship Id="rId99" Type="http://schemas.openxmlformats.org/officeDocument/2006/relationships/hyperlink" Target="https://www.synergysportstech.com/Synergy/Sport/Basketball/web/teamsst/Video/QuantifiedTeam2Printable.aspx?iTeamID=980&amp;iSeasonID=2020&amp;iGameSubTypeID=83&amp;offensive=1&amp;pergame=0" TargetMode="External"/><Relationship Id="rId122" Type="http://schemas.openxmlformats.org/officeDocument/2006/relationships/hyperlink" Target="https://www.synergysportstech.com/Synergy/Sport/Basketball/web/teamsst/Video/QuantifiedTeam2Printable.aspx?iTeamID=2317&amp;iSeasonID=2020&amp;iGameSubTypeID=83&amp;offensive=0&amp;pergame=0" TargetMode="External"/><Relationship Id="rId164" Type="http://schemas.openxmlformats.org/officeDocument/2006/relationships/hyperlink" Target="https://www.synergysportstech.com/Synergy/Sport/Basketball/web/teamsst/Video/QuantifiedTeam2Printable.aspx?iTeamID=2171&amp;iSeasonID=2020&amp;iGameSubTypeID=83&amp;offensive=0&amp;pergame=0" TargetMode="External"/><Relationship Id="rId371" Type="http://schemas.openxmlformats.org/officeDocument/2006/relationships/hyperlink" Target="https://www.synergysportstech.com/Synergy/Sport/Basketball/web/teamsst/Video/QuantifiedTeam2Printable.aspx?iTeamID=2189&amp;iSeasonID=2020&amp;iGameSubTypeID=83&amp;offensive=1&amp;pergame=0" TargetMode="External"/><Relationship Id="rId427" Type="http://schemas.openxmlformats.org/officeDocument/2006/relationships/hyperlink" Target="https://www.synergysportstech.com/Synergy/Sport/Basketball/web/teamsst/Video/QuantifiedTeam2Printable.aspx?iTeamID=2251&amp;iSeasonID=2020&amp;iGameSubTypeID=83&amp;offensive=1&amp;pergame=0" TargetMode="External"/><Relationship Id="rId469" Type="http://schemas.openxmlformats.org/officeDocument/2006/relationships/hyperlink" Target="https://www.synergysportstech.com/Synergy/Sport/Basketball/web/teamsst/Video/QuantifiedTeam2Printable.aspx?iTeamID=2309&amp;iSeasonID=2020&amp;iGameSubTypeID=83&amp;offensive=1&amp;pergame=0" TargetMode="External"/><Relationship Id="rId634" Type="http://schemas.openxmlformats.org/officeDocument/2006/relationships/hyperlink" Target="https://www.synergysportstech.com/Synergy/Sport/Basketball/web/teamsst/Video/QuantifiedTeam2Printable.aspx?iTeamID=2326&amp;iSeasonID=2020&amp;iGameSubTypeID=83&amp;offensive=0&amp;pergame=0" TargetMode="External"/><Relationship Id="rId676" Type="http://schemas.openxmlformats.org/officeDocument/2006/relationships/hyperlink" Target="https://www.synergysportstech.com/Synergy/Sport/Basketball/web/teamsst/Video/QuantifiedTeam2Printable.aspx?iTeamID=2183&amp;iSeasonID=2020&amp;iGameSubTypeID=83&amp;offensive=0&amp;pergame=0" TargetMode="External"/><Relationship Id="rId26" Type="http://schemas.openxmlformats.org/officeDocument/2006/relationships/hyperlink" Target="https://www.synergysportstech.com/Synergy/Sport/Basketball/web/teamsst/Video/QuantifiedTeam2Printable.aspx?iTeamID=2101&amp;iSeasonID=2020&amp;iGameSubTypeID=83&amp;offensive=0&amp;pergame=0" TargetMode="External"/><Relationship Id="rId231" Type="http://schemas.openxmlformats.org/officeDocument/2006/relationships/hyperlink" Target="https://www.synergysportstech.com/Synergy/Sport/Basketball/web/teamsst/Video/QuantifiedTeam2Printable.aspx?iTeamID=2272&amp;iSeasonID=2020&amp;iGameSubTypeID=83&amp;offensive=1&amp;pergame=0" TargetMode="External"/><Relationship Id="rId273" Type="http://schemas.openxmlformats.org/officeDocument/2006/relationships/hyperlink" Target="https://www.synergysportstech.com/Synergy/Sport/Basketball/web/teamsst/Video/QuantifiedTeam2Printable.aspx?iTeamID=2400&amp;iSeasonID=2020&amp;iGameSubTypeID=83&amp;offensive=1&amp;pergame=0" TargetMode="External"/><Relationship Id="rId329" Type="http://schemas.openxmlformats.org/officeDocument/2006/relationships/hyperlink" Target="https://www.synergysportstech.com/Synergy/Sport/Basketball/web/teamsst/Video/QuantifiedTeam2Printable.aspx?iTeamID=2299&amp;iSeasonID=2020&amp;iGameSubTypeID=83&amp;offensive=1&amp;pergame=0" TargetMode="External"/><Relationship Id="rId480" Type="http://schemas.openxmlformats.org/officeDocument/2006/relationships/hyperlink" Target="https://www.synergysportstech.com/Synergy/Sport/Basketball/web/teamsst/Video/QuantifiedTeam2Printable.aspx?iTeamID=2312&amp;iSeasonID=2020&amp;iGameSubTypeID=83&amp;offensive=0&amp;pergame=0" TargetMode="External"/><Relationship Id="rId536" Type="http://schemas.openxmlformats.org/officeDocument/2006/relationships/hyperlink" Target="https://www.synergysportstech.com/Synergy/Sport/Basketball/web/teamsst/Video/QuantifiedTeam2Printable.aspx?iTeamID=2145&amp;iSeasonID=2020&amp;iGameSubTypeID=83&amp;offensive=0&amp;pergame=0" TargetMode="External"/><Relationship Id="rId68" Type="http://schemas.openxmlformats.org/officeDocument/2006/relationships/hyperlink" Target="https://www.synergysportstech.com/Synergy/Sport/Basketball/web/teamsst/Video/QuantifiedTeam2Printable.aspx?iTeamID=2216&amp;iSeasonID=2020&amp;iGameSubTypeID=83&amp;offensive=0&amp;pergame=0" TargetMode="External"/><Relationship Id="rId133" Type="http://schemas.openxmlformats.org/officeDocument/2006/relationships/hyperlink" Target="https://www.synergysportstech.com/Synergy/Sport/Basketball/web/teamsst/Video/QuantifiedTeam2Printable.aspx?iTeamID=2110&amp;iSeasonID=2020&amp;iGameSubTypeID=83&amp;offensive=1&amp;pergame=0" TargetMode="External"/><Relationship Id="rId175" Type="http://schemas.openxmlformats.org/officeDocument/2006/relationships/hyperlink" Target="https://www.synergysportstech.com/Synergy/Sport/Basketball/web/teamsst/Video/QuantifiedTeam2Printable.aspx?iTeamID=989&amp;iSeasonID=2020&amp;iGameSubTypeID=83&amp;offensive=1&amp;pergame=0" TargetMode="External"/><Relationship Id="rId340" Type="http://schemas.openxmlformats.org/officeDocument/2006/relationships/hyperlink" Target="https://www.synergysportstech.com/Synergy/Sport/Basketball/web/teamsst/Video/QuantifiedTeam2Printable.aspx?iTeamID=2270&amp;iSeasonID=2020&amp;iGameSubTypeID=83&amp;offensive=0&amp;pergame=0" TargetMode="External"/><Relationship Id="rId578" Type="http://schemas.openxmlformats.org/officeDocument/2006/relationships/hyperlink" Target="https://www.synergysportstech.com/Synergy/Sport/Basketball/web/teamsst/Video/QuantifiedTeam2Printable.aspx?iTeamID=2190&amp;iSeasonID=2020&amp;iGameSubTypeID=83&amp;offensive=0&amp;pergame=0" TargetMode="External"/><Relationship Id="rId200" Type="http://schemas.openxmlformats.org/officeDocument/2006/relationships/hyperlink" Target="https://www.synergysportstech.com/Synergy/Sport/Basketball/web/teamsst/Video/QuantifiedTeam2Printable.aspx?iTeamID=984&amp;iSeasonID=2020&amp;iGameSubTypeID=83&amp;offensive=0&amp;pergame=0" TargetMode="External"/><Relationship Id="rId382" Type="http://schemas.openxmlformats.org/officeDocument/2006/relationships/hyperlink" Target="https://www.synergysportstech.com/Synergy/Sport/Basketball/web/teamsst/Video/QuantifiedTeam2Printable.aspx?iTeamID=2741&amp;iSeasonID=2020&amp;iGameSubTypeID=83&amp;offensive=0&amp;pergame=0" TargetMode="External"/><Relationship Id="rId438" Type="http://schemas.openxmlformats.org/officeDocument/2006/relationships/hyperlink" Target="https://www.synergysportstech.com/Synergy/Sport/Basketball/web/teamsst/Video/QuantifiedTeam2Printable.aspx?iTeamID=2263&amp;iSeasonID=2020&amp;iGameSubTypeID=83&amp;offensive=0&amp;pergame=0" TargetMode="External"/><Relationship Id="rId603" Type="http://schemas.openxmlformats.org/officeDocument/2006/relationships/hyperlink" Target="https://www.synergysportstech.com/Synergy/Sport/Basketball/web/teamsst/Video/QuantifiedTeam2Printable.aspx?iTeamID=2205&amp;iSeasonID=2020&amp;iGameSubTypeID=83&amp;offensive=1&amp;pergame=0" TargetMode="External"/><Relationship Id="rId645" Type="http://schemas.openxmlformats.org/officeDocument/2006/relationships/hyperlink" Target="https://www.synergysportstech.com/Synergy/Sport/Basketball/web/teamsst/Video/QuantifiedTeam2Printable.aspx?iTeamID=2104&amp;iSeasonID=2020&amp;iGameSubTypeID=83&amp;offensive=1&amp;pergame=0" TargetMode="External"/><Relationship Id="rId242" Type="http://schemas.openxmlformats.org/officeDocument/2006/relationships/hyperlink" Target="https://www.synergysportstech.com/Synergy/Sport/Basketball/web/teamsst/Video/QuantifiedTeam2Printable.aspx?iTeamID=2214&amp;iSeasonID=2020&amp;iGameSubTypeID=83&amp;offensive=0&amp;pergame=0" TargetMode="External"/><Relationship Id="rId284" Type="http://schemas.openxmlformats.org/officeDocument/2006/relationships/hyperlink" Target="https://www.synergysportstech.com/Synergy/Sport/Basketball/web/teamsst/Video/QuantifiedTeam2Printable.aspx?iTeamID=2077&amp;iSeasonID=2020&amp;iGameSubTypeID=83&amp;offensive=0&amp;pergame=0" TargetMode="External"/><Relationship Id="rId491" Type="http://schemas.openxmlformats.org/officeDocument/2006/relationships/hyperlink" Target="https://www.synergysportstech.com/Synergy/Sport/Basketball/web/teamsst/Video/QuantifiedTeam2Printable.aspx?iTeamID=2156&amp;iSeasonID=2020&amp;iGameSubTypeID=83&amp;offensive=1&amp;pergame=0" TargetMode="External"/><Relationship Id="rId505" Type="http://schemas.openxmlformats.org/officeDocument/2006/relationships/hyperlink" Target="https://www.synergysportstech.com/Synergy/Sport/Basketball/web/teamsst/Video/QuantifiedTeam2Printable.aspx?iTeamID=2076&amp;iSeasonID=2020&amp;iGameSubTypeID=83&amp;offensive=1&amp;pergame=0" TargetMode="External"/><Relationship Id="rId37" Type="http://schemas.openxmlformats.org/officeDocument/2006/relationships/hyperlink" Target="https://www.synergysportstech.com/Synergy/Sport/Basketball/web/teamsst/Video/QuantifiedTeam2Printable.aspx?iTeamID=2186&amp;iSeasonID=2020&amp;iGameSubTypeID=83&amp;offensive=1&amp;pergame=0" TargetMode="External"/><Relationship Id="rId79" Type="http://schemas.openxmlformats.org/officeDocument/2006/relationships/hyperlink" Target="https://www.synergysportstech.com/Synergy/Sport/Basketball/web/teamsst/Video/QuantifiedTeam2Printable.aspx?iTeamID=2298&amp;iSeasonID=2020&amp;iGameSubTypeID=83&amp;offensive=1&amp;pergame=0" TargetMode="External"/><Relationship Id="rId102" Type="http://schemas.openxmlformats.org/officeDocument/2006/relationships/hyperlink" Target="https://www.synergysportstech.com/Synergy/Sport/Basketball/web/teamsst/Video/QuantifiedTeam2Printable.aspx?iTeamID=2135&amp;iSeasonID=2020&amp;iGameSubTypeID=83&amp;offensive=0&amp;pergame=0" TargetMode="External"/><Relationship Id="rId144" Type="http://schemas.openxmlformats.org/officeDocument/2006/relationships/hyperlink" Target="https://www.synergysportstech.com/Synergy/Sport/Basketball/web/teamsst/Video/QuantifiedTeam2Printable.aspx?iTeamID=2207&amp;iSeasonID=2020&amp;iGameSubTypeID=83&amp;offensive=0&amp;pergame=0" TargetMode="External"/><Relationship Id="rId547" Type="http://schemas.openxmlformats.org/officeDocument/2006/relationships/hyperlink" Target="https://www.synergysportstech.com/Synergy/Sport/Basketball/web/teamsst/Video/QuantifiedTeam2Printable.aspx?iTeamID=2315&amp;iSeasonID=2020&amp;iGameSubTypeID=83&amp;offensive=1&amp;pergame=0" TargetMode="External"/><Relationship Id="rId589" Type="http://schemas.openxmlformats.org/officeDocument/2006/relationships/hyperlink" Target="https://www.synergysportstech.com/Synergy/Sport/Basketball/web/teamsst/Video/QuantifiedTeam2Printable.aspx?iTeamID=2133&amp;iSeasonID=2020&amp;iGameSubTypeID=83&amp;offensive=1&amp;pergame=0" TargetMode="External"/><Relationship Id="rId90" Type="http://schemas.openxmlformats.org/officeDocument/2006/relationships/hyperlink" Target="https://www.synergysportstech.com/Synergy/Sport/Basketball/web/teamsst/Video/QuantifiedTeam2Printable.aspx?iTeamID=2362&amp;iSeasonID=2020&amp;iGameSubTypeID=83&amp;offensive=0&amp;pergame=0" TargetMode="External"/><Relationship Id="rId186" Type="http://schemas.openxmlformats.org/officeDocument/2006/relationships/hyperlink" Target="https://www.synergysportstech.com/Synergy/Sport/Basketball/web/teamsst/Video/QuantifiedTeam2Printable.aspx?iTeamID=2281&amp;iSeasonID=2020&amp;iGameSubTypeID=83&amp;offensive=0&amp;pergame=0" TargetMode="External"/><Relationship Id="rId351" Type="http://schemas.openxmlformats.org/officeDocument/2006/relationships/hyperlink" Target="https://www.synergysportstech.com/Synergy/Sport/Basketball/web/teamsst/Video/QuantifiedTeam2Printable.aspx?iTeamID=2363&amp;iSeasonID=2020&amp;iGameSubTypeID=83&amp;offensive=1&amp;pergame=0" TargetMode="External"/><Relationship Id="rId393" Type="http://schemas.openxmlformats.org/officeDocument/2006/relationships/hyperlink" Target="https://www.synergysportstech.com/Synergy/Sport/Basketball/web/teamsst/Video/QuantifiedTeam2Printable.aspx?iTeamID=2332&amp;iSeasonID=2020&amp;iGameSubTypeID=83&amp;offensive=1&amp;pergame=0" TargetMode="External"/><Relationship Id="rId407" Type="http://schemas.openxmlformats.org/officeDocument/2006/relationships/hyperlink" Target="https://www.synergysportstech.com/Synergy/Sport/Basketball/web/teamsst/Video/QuantifiedTeam2Printable.aspx?iTeamID=973&amp;iSeasonID=2020&amp;iGameSubTypeID=83&amp;offensive=1&amp;pergame=0" TargetMode="External"/><Relationship Id="rId449" Type="http://schemas.openxmlformats.org/officeDocument/2006/relationships/hyperlink" Target="https://www.synergysportstech.com/Synergy/Sport/Basketball/web/teamsst/Video/QuantifiedTeam2Printable.aspx?iTeamID=2097&amp;iSeasonID=2020&amp;iGameSubTypeID=83&amp;offensive=1&amp;pergame=0" TargetMode="External"/><Relationship Id="rId614" Type="http://schemas.openxmlformats.org/officeDocument/2006/relationships/hyperlink" Target="https://www.synergysportstech.com/Synergy/Sport/Basketball/web/teamsst/Video/QuantifiedTeam2Printable.aspx?iTeamID=2124&amp;iSeasonID=2020&amp;iGameSubTypeID=83&amp;offensive=0&amp;pergame=0" TargetMode="External"/><Relationship Id="rId656" Type="http://schemas.openxmlformats.org/officeDocument/2006/relationships/hyperlink" Target="https://www.synergysportstech.com/Synergy/Sport/Basketball/web/teamsst/Video/QuantifiedTeam2Printable.aspx?iTeamID=2336&amp;iSeasonID=2020&amp;iGameSubTypeID=83&amp;offensive=0&amp;pergame=0" TargetMode="External"/><Relationship Id="rId211" Type="http://schemas.openxmlformats.org/officeDocument/2006/relationships/hyperlink" Target="https://www.synergysportstech.com/Synergy/Sport/Basketball/web/teamsst/Video/QuantifiedTeam2Printable.aspx?iTeamID=2330&amp;iSeasonID=2020&amp;iGameSubTypeID=83&amp;offensive=1&amp;pergame=0" TargetMode="External"/><Relationship Id="rId253" Type="http://schemas.openxmlformats.org/officeDocument/2006/relationships/hyperlink" Target="https://www.synergysportstech.com/Synergy/Sport/Basketball/web/teamsst/Video/QuantifiedTeam2Printable.aspx?iTeamID=3179&amp;iSeasonID=2020&amp;iGameSubTypeID=83&amp;offensive=1&amp;pergame=0" TargetMode="External"/><Relationship Id="rId295" Type="http://schemas.openxmlformats.org/officeDocument/2006/relationships/hyperlink" Target="https://www.synergysportstech.com/Synergy/Sport/Basketball/web/teamsst/Video/QuantifiedTeam2Printable.aspx?iTeamID=2387&amp;iSeasonID=2020&amp;iGameSubTypeID=83&amp;offensive=1&amp;pergame=0" TargetMode="External"/><Relationship Id="rId309" Type="http://schemas.openxmlformats.org/officeDocument/2006/relationships/hyperlink" Target="https://www.synergysportstech.com/Synergy/Sport/Basketball/web/teamsst/Video/QuantifiedTeam2Printable.aspx?iTeamID=987&amp;iSeasonID=2020&amp;iGameSubTypeID=83&amp;offensive=1&amp;pergame=0" TargetMode="External"/><Relationship Id="rId460" Type="http://schemas.openxmlformats.org/officeDocument/2006/relationships/hyperlink" Target="https://www.synergysportstech.com/Synergy/Sport/Basketball/web/teamsst/Video/QuantifiedTeam2Printable.aspx?iTeamID=2199&amp;iSeasonID=2020&amp;iGameSubTypeID=83&amp;offensive=0&amp;pergame=0" TargetMode="External"/><Relationship Id="rId516" Type="http://schemas.openxmlformats.org/officeDocument/2006/relationships/hyperlink" Target="https://www.synergysportstech.com/Synergy/Sport/Basketball/web/teamsst/Video/QuantifiedTeam2Printable.aspx?iTeamID=2237&amp;iSeasonID=2020&amp;iGameSubTypeID=83&amp;offensive=0&amp;pergame=0" TargetMode="External"/><Relationship Id="rId48" Type="http://schemas.openxmlformats.org/officeDocument/2006/relationships/hyperlink" Target="https://www.synergysportstech.com/Synergy/Sport/Basketball/web/teamsst/Video/QuantifiedTeam2Printable.aspx?iTeamID=2072&amp;iSeasonID=2020&amp;iGameSubTypeID=83&amp;offensive=0&amp;pergame=0" TargetMode="External"/><Relationship Id="rId113" Type="http://schemas.openxmlformats.org/officeDocument/2006/relationships/hyperlink" Target="https://www.synergysportstech.com/Synergy/Sport/Basketball/web/teamsst/Video/QuantifiedTeam2Printable.aspx?iTeamID=2132&amp;iSeasonID=2020&amp;iGameSubTypeID=83&amp;offensive=1&amp;pergame=0" TargetMode="External"/><Relationship Id="rId320" Type="http://schemas.openxmlformats.org/officeDocument/2006/relationships/hyperlink" Target="https://www.synergysportstech.com/Synergy/Sport/Basketball/web/teamsst/Video/QuantifiedTeam2Printable.aspx?iTeamID=2262&amp;iSeasonID=2020&amp;iGameSubTypeID=83&amp;offensive=0&amp;pergame=0" TargetMode="External"/><Relationship Id="rId558" Type="http://schemas.openxmlformats.org/officeDocument/2006/relationships/hyperlink" Target="https://www.synergysportstech.com/Synergy/Sport/Basketball/web/teamsst/Video/QuantifiedTeam2Printable.aspx?iTeamID=2133&amp;iSeasonID=2020&amp;iGameSubTypeID=83&amp;offensive=0&amp;pergame=0" TargetMode="External"/><Relationship Id="rId155" Type="http://schemas.openxmlformats.org/officeDocument/2006/relationships/hyperlink" Target="https://www.synergysportstech.com/Synergy/Sport/Basketball/web/teamsst/Video/QuantifiedTeam2Printable.aspx?iTeamID=2307&amp;iSeasonID=2020&amp;iGameSubTypeID=83&amp;offensive=1&amp;pergame=0" TargetMode="External"/><Relationship Id="rId197" Type="http://schemas.openxmlformats.org/officeDocument/2006/relationships/hyperlink" Target="https://www.synergysportstech.com/Synergy/Sport/Basketball/web/teamsst/Video/QuantifiedTeam2Printable.aspx?iTeamID=2358&amp;iSeasonID=2020&amp;iGameSubTypeID=83&amp;offensive=1&amp;pergame=0" TargetMode="External"/><Relationship Id="rId362" Type="http://schemas.openxmlformats.org/officeDocument/2006/relationships/hyperlink" Target="https://www.synergysportstech.com/Synergy/Sport/Basketball/web/teamsst/Video/QuantifiedTeam2Printable.aspx?iTeamID=2254&amp;iSeasonID=2020&amp;iGameSubTypeID=83&amp;offensive=0&amp;pergame=0" TargetMode="External"/><Relationship Id="rId418" Type="http://schemas.openxmlformats.org/officeDocument/2006/relationships/hyperlink" Target="https://www.synergysportstech.com/Synergy/Sport/Basketball/web/teamsst/Video/QuantifiedTeam2Printable.aspx?iTeamID=2367&amp;iSeasonID=2020&amp;iGameSubTypeID=83&amp;offensive=0&amp;pergame=0" TargetMode="External"/><Relationship Id="rId625" Type="http://schemas.openxmlformats.org/officeDocument/2006/relationships/hyperlink" Target="https://www.synergysportstech.com/Synergy/Sport/Basketball/web/teamsst/Video/QuantifiedTeam2Printable.aspx?iTeamID=2068&amp;iSeasonID=2020&amp;iGameSubTypeID=83&amp;offensive=1&amp;pergame=0" TargetMode="External"/><Relationship Id="rId222" Type="http://schemas.openxmlformats.org/officeDocument/2006/relationships/hyperlink" Target="https://www.synergysportstech.com/Synergy/Sport/Basketball/web/teamsst/Video/QuantifiedTeam2Printable.aspx?iTeamID=2368&amp;iSeasonID=2020&amp;iGameSubTypeID=83&amp;offensive=0&amp;pergame=0" TargetMode="External"/><Relationship Id="rId264" Type="http://schemas.openxmlformats.org/officeDocument/2006/relationships/hyperlink" Target="https://www.synergysportstech.com/Synergy/Sport/Basketball/web/teamsst/Video/QuantifiedTeam2Printable.aspx?iTeamID=991&amp;iSeasonID=2020&amp;iGameSubTypeID=83&amp;offensive=0&amp;pergame=0" TargetMode="External"/><Relationship Id="rId471" Type="http://schemas.openxmlformats.org/officeDocument/2006/relationships/hyperlink" Target="https://www.synergysportstech.com/Synergy/Sport/Basketball/web/teamsst/Video/QuantifiedTeam2Printable.aspx?iTeamID=2070&amp;iSeasonID=2020&amp;iGameSubTypeID=83&amp;offensive=1&amp;pergame=0" TargetMode="External"/><Relationship Id="rId667" Type="http://schemas.openxmlformats.org/officeDocument/2006/relationships/hyperlink" Target="https://www.synergysportstech.com/Synergy/Sport/Basketball/web/teamsst/Video/QuantifiedTeam2Printable.aspx?iTeamID=981&amp;iSeasonID=2020&amp;iGameSubTypeID=83&amp;offensive=1&amp;pergame=0" TargetMode="External"/><Relationship Id="rId17" Type="http://schemas.openxmlformats.org/officeDocument/2006/relationships/hyperlink" Target="https://www.synergysportstech.com/Synergy/Sport/Basketball/web/teamsst/Video/QuantifiedTeam2Printable.aspx?iTeamID=2254&amp;iSeasonID=2020&amp;iGameSubTypeID=83&amp;offensive=1&amp;pergame=0" TargetMode="External"/><Relationship Id="rId59" Type="http://schemas.openxmlformats.org/officeDocument/2006/relationships/hyperlink" Target="https://www.synergysportstech.com/Synergy/Sport/Basketball/web/teamsst/Video/QuantifiedTeam2Printable.aspx?iTeamID=2321&amp;iSeasonID=2020&amp;iGameSubTypeID=83&amp;offensive=1&amp;pergame=0" TargetMode="External"/><Relationship Id="rId124" Type="http://schemas.openxmlformats.org/officeDocument/2006/relationships/hyperlink" Target="https://www.synergysportstech.com/Synergy/Sport/Basketball/web/teamsst/Video/QuantifiedTeam2Printable.aspx?iTeamID=2299&amp;iSeasonID=2020&amp;iGameSubTypeID=83&amp;offensive=0&amp;pergame=0" TargetMode="External"/><Relationship Id="rId527" Type="http://schemas.openxmlformats.org/officeDocument/2006/relationships/hyperlink" Target="https://www.synergysportstech.com/Synergy/Sport/Basketball/web/teamsst/Video/QuantifiedTeam2Printable.aspx?iTeamID=999&amp;iSeasonID=2020&amp;iGameSubTypeID=83&amp;offensive=1&amp;pergame=0" TargetMode="External"/><Relationship Id="rId569" Type="http://schemas.openxmlformats.org/officeDocument/2006/relationships/hyperlink" Target="https://www.synergysportstech.com/Synergy/Sport/Basketball/web/teamsst/Video/QuantifiedTeam2Printable.aspx?iTeamID=5592&amp;iSeasonID=2020&amp;iGameSubTypeID=83&amp;offensive=1&amp;pergame=0" TargetMode="External"/><Relationship Id="rId70" Type="http://schemas.openxmlformats.org/officeDocument/2006/relationships/hyperlink" Target="https://www.synergysportstech.com/Synergy/Sport/Basketball/web/teamsst/Video/QuantifiedTeam2Printable.aspx?iTeamID=2146&amp;iSeasonID=2020&amp;iGameSubTypeID=83&amp;offensive=0&amp;pergame=0" TargetMode="External"/><Relationship Id="rId166" Type="http://schemas.openxmlformats.org/officeDocument/2006/relationships/hyperlink" Target="https://www.synergysportstech.com/Synergy/Sport/Basketball/web/teamsst/Video/QuantifiedTeam2Printable.aspx?iTeamID=2370&amp;iSeasonID=2020&amp;iGameSubTypeID=83&amp;offensive=0&amp;pergame=0" TargetMode="External"/><Relationship Id="rId331" Type="http://schemas.openxmlformats.org/officeDocument/2006/relationships/hyperlink" Target="https://www.synergysportstech.com/Synergy/Sport/Basketball/web/teamsst/Video/QuantifiedTeam2Printable.aspx?iTeamID=2306&amp;iSeasonID=2020&amp;iGameSubTypeID=83&amp;offensive=1&amp;pergame=0" TargetMode="External"/><Relationship Id="rId373" Type="http://schemas.openxmlformats.org/officeDocument/2006/relationships/hyperlink" Target="https://www.synergysportstech.com/Synergy/Sport/Basketball/web/teamsst/Video/QuantifiedTeam2Printable.aspx?iTeamID=5600&amp;iSeasonID=2020&amp;iGameSubTypeID=83&amp;offensive=1&amp;pergame=0" TargetMode="External"/><Relationship Id="rId429" Type="http://schemas.openxmlformats.org/officeDocument/2006/relationships/hyperlink" Target="https://www.synergysportstech.com/Synergy/Sport/Basketball/web/teamsst/Video/QuantifiedTeam2Printable.aspx?iTeamID=2112&amp;iSeasonID=2020&amp;iGameSubTypeID=83&amp;offensive=1&amp;pergame=0" TargetMode="External"/><Relationship Id="rId580" Type="http://schemas.openxmlformats.org/officeDocument/2006/relationships/hyperlink" Target="https://www.synergysportstech.com/Synergy/Sport/Basketball/web/teamsst/Video/QuantifiedTeam2Printable.aspx?iTeamID=2073&amp;iSeasonID=2020&amp;iGameSubTypeID=83&amp;offensive=0&amp;pergame=0" TargetMode="External"/><Relationship Id="rId636" Type="http://schemas.openxmlformats.org/officeDocument/2006/relationships/hyperlink" Target="https://www.synergysportstech.com/Synergy/Sport/Basketball/web/teamsst/Video/QuantifiedTeam2Printable.aspx?iTeamID=2373&amp;iSeasonID=2020&amp;iGameSubTypeID=83&amp;offensive=0&amp;pergame=0" TargetMode="External"/><Relationship Id="rId1" Type="http://schemas.openxmlformats.org/officeDocument/2006/relationships/hyperlink" Target="https://www.synergysportstech.com/Synergy/Sport/Basketball/web/teamsst/Video/QuantifiedTeam2Printable.aspx?iTeamID=2185&amp;iSeasonID=2020&amp;iGameSubTypeID=83&amp;offensive=1&amp;pergame=0" TargetMode="External"/><Relationship Id="rId233" Type="http://schemas.openxmlformats.org/officeDocument/2006/relationships/hyperlink" Target="https://www.synergysportstech.com/Synergy/Sport/Basketball/web/teamsst/Video/QuantifiedTeam2Printable.aspx?iTeamID=2376&amp;iSeasonID=2020&amp;iGameSubTypeID=83&amp;offensive=1&amp;pergame=0" TargetMode="External"/><Relationship Id="rId440" Type="http://schemas.openxmlformats.org/officeDocument/2006/relationships/hyperlink" Target="https://www.synergysportstech.com/Synergy/Sport/Basketball/web/teamsst/Video/QuantifiedTeam2Printable.aspx?iTeamID=2070&amp;iSeasonID=2020&amp;iGameSubTypeID=83&amp;offensive=0&amp;pergame=0" TargetMode="External"/><Relationship Id="rId678" Type="http://schemas.openxmlformats.org/officeDocument/2006/relationships/hyperlink" Target="https://www.synergysportstech.com/Synergy/Sport/Basketball/web/teamsst/Video/QuantifiedTeam2Printable.aspx?iTeamID=2185&amp;iSeasonID=2020&amp;iGameSubTypeID=83&amp;offensive=0&amp;pergame=0" TargetMode="External"/><Relationship Id="rId28" Type="http://schemas.openxmlformats.org/officeDocument/2006/relationships/hyperlink" Target="https://www.synergysportstech.com/Synergy/Sport/Basketball/web/teamsst/Video/QuantifiedTeam2Printable.aspx?iTeamID=2259&amp;iSeasonID=2020&amp;iGameSubTypeID=83&amp;offensive=0&amp;pergame=0" TargetMode="External"/><Relationship Id="rId275" Type="http://schemas.openxmlformats.org/officeDocument/2006/relationships/hyperlink" Target="https://www.synergysportstech.com/Synergy/Sport/Basketball/web/teamsst/Video/QuantifiedTeam2Printable.aspx?iTeamID=2226&amp;iSeasonID=2020&amp;iGameSubTypeID=83&amp;offensive=1&amp;pergame=0" TargetMode="External"/><Relationship Id="rId300" Type="http://schemas.openxmlformats.org/officeDocument/2006/relationships/hyperlink" Target="https://www.synergysportstech.com/Synergy/Sport/Basketball/web/teamsst/Video/QuantifiedTeam2Printable.aspx?iTeamID=2265&amp;iSeasonID=2020&amp;iGameSubTypeID=83&amp;offensive=0&amp;pergame=0" TargetMode="External"/><Relationship Id="rId482" Type="http://schemas.openxmlformats.org/officeDocument/2006/relationships/hyperlink" Target="https://www.synergysportstech.com/Synergy/Sport/Basketball/web/teamsst/Video/QuantifiedTeam2Printable.aspx?iTeamID=2387&amp;iSeasonID=2020&amp;iGameSubTypeID=83&amp;offensive=0&amp;pergame=0" TargetMode="External"/><Relationship Id="rId538" Type="http://schemas.openxmlformats.org/officeDocument/2006/relationships/hyperlink" Target="https://www.synergysportstech.com/Synergy/Sport/Basketball/web/teamsst/Video/QuantifiedTeam2Printable.aspx?iTeamID=2193&amp;iSeasonID=2020&amp;iGameSubTypeID=83&amp;offensive=0&amp;pergame=0" TargetMode="External"/><Relationship Id="rId81" Type="http://schemas.openxmlformats.org/officeDocument/2006/relationships/hyperlink" Target="https://www.synergysportstech.com/Synergy/Sport/Basketball/web/teamsst/Video/QuantifiedTeam2Printable.aspx?iTeamID=2088&amp;iSeasonID=2020&amp;iGameSubTypeID=83&amp;offensive=1&amp;pergame=0" TargetMode="External"/><Relationship Id="rId135" Type="http://schemas.openxmlformats.org/officeDocument/2006/relationships/hyperlink" Target="https://www.synergysportstech.com/Synergy/Sport/Basketball/web/teamsst/Video/QuantifiedTeam2Printable.aspx?iTeamID=2131&amp;iSeasonID=2020&amp;iGameSubTypeID=83&amp;offensive=1&amp;pergame=0" TargetMode="External"/><Relationship Id="rId177" Type="http://schemas.openxmlformats.org/officeDocument/2006/relationships/hyperlink" Target="https://www.synergysportstech.com/Synergy/Sport/Basketball/web/teamsst/Video/QuantifiedTeam2Printable.aspx?iTeamID=983&amp;iSeasonID=2020&amp;iGameSubTypeID=83&amp;offensive=1&amp;pergame=0" TargetMode="External"/><Relationship Id="rId342" Type="http://schemas.openxmlformats.org/officeDocument/2006/relationships/hyperlink" Target="https://www.synergysportstech.com/Synergy/Sport/Basketball/web/teamsst/Video/QuantifiedTeam2Printable.aspx?iTeamID=968&amp;iSeasonID=2020&amp;iGameSubTypeID=83&amp;offensive=0&amp;pergame=0" TargetMode="External"/><Relationship Id="rId384" Type="http://schemas.openxmlformats.org/officeDocument/2006/relationships/hyperlink" Target="https://www.synergysportstech.com/Synergy/Sport/Basketball/web/teamsst/Video/QuantifiedTeam2Printable.aspx?iTeamID=2157&amp;iSeasonID=2020&amp;iGameSubTypeID=83&amp;offensive=0&amp;pergame=0" TargetMode="External"/><Relationship Id="rId591" Type="http://schemas.openxmlformats.org/officeDocument/2006/relationships/hyperlink" Target="https://www.synergysportstech.com/Synergy/Sport/Basketball/web/teamsst/Video/QuantifiedTeam2Printable.aspx?iTeamID=2138&amp;iSeasonID=2020&amp;iGameSubTypeID=83&amp;offensive=1&amp;pergame=0" TargetMode="External"/><Relationship Id="rId605" Type="http://schemas.openxmlformats.org/officeDocument/2006/relationships/hyperlink" Target="https://www.synergysportstech.com/Synergy/Sport/Basketball/web/teamsst/Video/QuantifiedTeam2Printable.aspx?iTeamID=2360&amp;iSeasonID=2020&amp;iGameSubTypeID=83&amp;offensive=1&amp;pergame=0" TargetMode="External"/><Relationship Id="rId202" Type="http://schemas.openxmlformats.org/officeDocument/2006/relationships/hyperlink" Target="https://www.synergysportstech.com/Synergy/Sport/Basketball/web/teamsst/Video/QuantifiedTeam2Printable.aspx?iTeamID=2255&amp;iSeasonID=2020&amp;iGameSubTypeID=83&amp;offensive=0&amp;pergame=0" TargetMode="External"/><Relationship Id="rId244" Type="http://schemas.openxmlformats.org/officeDocument/2006/relationships/hyperlink" Target="https://www.synergysportstech.com/Synergy/Sport/Basketball/web/teamsst/Video/QuantifiedTeam2Printable.aspx?iTeamID=2097&amp;iSeasonID=2020&amp;iGameSubTypeID=83&amp;offensive=0&amp;pergame=0" TargetMode="External"/><Relationship Id="rId647" Type="http://schemas.openxmlformats.org/officeDocument/2006/relationships/hyperlink" Target="https://www.synergysportstech.com/Synergy/Sport/Basketball/web/teamsst/Video/QuantifiedTeam2Printable.aspx?iTeamID=2190&amp;iSeasonID=2020&amp;iGameSubTypeID=83&amp;offensive=1&amp;pergame=0" TargetMode="External"/><Relationship Id="rId39" Type="http://schemas.openxmlformats.org/officeDocument/2006/relationships/hyperlink" Target="https://www.synergysportstech.com/Synergy/Sport/Basketball/web/teamsst/Video/QuantifiedTeam2Printable.aspx?iTeamID=2155&amp;iSeasonID=2020&amp;iGameSubTypeID=83&amp;offensive=1&amp;pergame=0" TargetMode="External"/><Relationship Id="rId286" Type="http://schemas.openxmlformats.org/officeDocument/2006/relationships/hyperlink" Target="https://www.synergysportstech.com/Synergy/Sport/Basketball/web/teamsst/Video/QuantifiedTeam2Printable.aspx?iTeamID=2067&amp;iSeasonID=2020&amp;iGameSubTypeID=83&amp;offensive=0&amp;pergame=0" TargetMode="External"/><Relationship Id="rId451" Type="http://schemas.openxmlformats.org/officeDocument/2006/relationships/hyperlink" Target="https://www.synergysportstech.com/Synergy/Sport/Basketball/web/teamsst/Video/QuantifiedTeam2Printable.aspx?iTeamID=2096&amp;iSeasonID=2020&amp;iGameSubTypeID=83&amp;offensive=1&amp;pergame=0" TargetMode="External"/><Relationship Id="rId493" Type="http://schemas.openxmlformats.org/officeDocument/2006/relationships/hyperlink" Target="https://www.synergysportstech.com/Synergy/Sport/Basketball/web/teamsst/Video/QuantifiedTeam2Printable.aspx?iTeamID=2176&amp;iSeasonID=2020&amp;iGameSubTypeID=83&amp;offensive=1&amp;pergame=0" TargetMode="External"/><Relationship Id="rId507" Type="http://schemas.openxmlformats.org/officeDocument/2006/relationships/hyperlink" Target="https://www.synergysportstech.com/Synergy/Sport/Basketball/web/teamsst/Video/QuantifiedTeam2Printable.aspx?iTeamID=2258&amp;iSeasonID=2020&amp;iGameSubTypeID=83&amp;offensive=1&amp;pergame=0" TargetMode="External"/><Relationship Id="rId549" Type="http://schemas.openxmlformats.org/officeDocument/2006/relationships/hyperlink" Target="https://www.synergysportstech.com/Synergy/Sport/Basketball/web/teamsst/Video/QuantifiedTeam2Printable.aspx?iTeamID=2753&amp;iSeasonID=2020&amp;iGameSubTypeID=83&amp;offensive=1&amp;pergame=0" TargetMode="External"/><Relationship Id="rId50" Type="http://schemas.openxmlformats.org/officeDocument/2006/relationships/hyperlink" Target="https://www.synergysportstech.com/Synergy/Sport/Basketball/web/teamsst/Video/QuantifiedTeam2Printable.aspx?iTeamID=2318&amp;iSeasonID=2020&amp;iGameSubTypeID=83&amp;offensive=0&amp;pergame=0" TargetMode="External"/><Relationship Id="rId104" Type="http://schemas.openxmlformats.org/officeDocument/2006/relationships/hyperlink" Target="https://www.synergysportstech.com/Synergy/Sport/Basketball/web/teamsst/Video/QuantifiedTeam2Printable.aspx?iTeamID=2084&amp;iSeasonID=2020&amp;iGameSubTypeID=83&amp;offensive=0&amp;pergame=0" TargetMode="External"/><Relationship Id="rId146" Type="http://schemas.openxmlformats.org/officeDocument/2006/relationships/hyperlink" Target="https://www.synergysportstech.com/Synergy/Sport/Basketball/web/teamsst/Video/QuantifiedTeam2Printable.aspx?iTeamID=2085&amp;iSeasonID=2020&amp;iGameSubTypeID=83&amp;offensive=0&amp;pergame=0" TargetMode="External"/><Relationship Id="rId188" Type="http://schemas.openxmlformats.org/officeDocument/2006/relationships/hyperlink" Target="https://www.synergysportstech.com/Synergy/Sport/Basketball/web/teamsst/Video/QuantifiedTeam2Printable.aspx?iTeamID=2657&amp;iSeasonID=2020&amp;iGameSubTypeID=83&amp;offensive=0&amp;pergame=0" TargetMode="External"/><Relationship Id="rId311" Type="http://schemas.openxmlformats.org/officeDocument/2006/relationships/hyperlink" Target="https://www.synergysportstech.com/Synergy/Sport/Basketball/web/teamsst/Video/QuantifiedTeam2Printable.aspx?iTeamID=1000&amp;iSeasonID=2020&amp;iGameSubTypeID=83&amp;offensive=1&amp;pergame=0" TargetMode="External"/><Relationship Id="rId353" Type="http://schemas.openxmlformats.org/officeDocument/2006/relationships/hyperlink" Target="https://www.synergysportstech.com/Synergy/Sport/Basketball/web/teamsst/Video/QuantifiedTeam2Printable.aspx?iTeamID=2239&amp;iSeasonID=2020&amp;iGameSubTypeID=83&amp;offensive=1&amp;pergame=0" TargetMode="External"/><Relationship Id="rId395" Type="http://schemas.openxmlformats.org/officeDocument/2006/relationships/hyperlink" Target="https://www.synergysportstech.com/Synergy/Sport/Basketball/web/teamsst/Video/QuantifiedTeam2Printable.aspx?iTeamID=2141&amp;iSeasonID=2020&amp;iGameSubTypeID=83&amp;offensive=1&amp;pergame=0" TargetMode="External"/><Relationship Id="rId409" Type="http://schemas.openxmlformats.org/officeDocument/2006/relationships/hyperlink" Target="https://www.synergysportstech.com/Synergy/Sport/Basketball/web/teamsst/Video/QuantifiedTeam2Printable.aspx?iTeamID=975&amp;iSeasonID=2020&amp;iGameSubTypeID=83&amp;offensive=1&amp;pergame=0" TargetMode="External"/><Relationship Id="rId560" Type="http://schemas.openxmlformats.org/officeDocument/2006/relationships/hyperlink" Target="https://www.synergysportstech.com/Synergy/Sport/Basketball/web/teamsst/Video/QuantifiedTeam2Printable.aspx?iTeamID=2325&amp;iSeasonID=2020&amp;iGameSubTypeID=83&amp;offensive=0&amp;pergame=0" TargetMode="External"/><Relationship Id="rId92" Type="http://schemas.openxmlformats.org/officeDocument/2006/relationships/hyperlink" Target="https://www.synergysportstech.com/Synergy/Sport/Basketball/web/teamsst/Video/QuantifiedTeam2Printable.aspx?iTeamID=979&amp;iSeasonID=2020&amp;iGameSubTypeID=83&amp;offensive=0&amp;pergame=0" TargetMode="External"/><Relationship Id="rId213" Type="http://schemas.openxmlformats.org/officeDocument/2006/relationships/hyperlink" Target="https://www.synergysportstech.com/Synergy/Sport/Basketball/web/teamsst/Video/QuantifiedTeam2Printable.aspx?iTeamID=2094&amp;iSeasonID=2020&amp;iGameSubTypeID=83&amp;offensive=1&amp;pergame=0" TargetMode="External"/><Relationship Id="rId420" Type="http://schemas.openxmlformats.org/officeDocument/2006/relationships/hyperlink" Target="https://www.synergysportstech.com/Synergy/Sport/Basketball/web/teamsst/Video/QuantifiedTeam2Printable.aspx?iTeamID=2225&amp;iSeasonID=2020&amp;iGameSubTypeID=83&amp;offensive=0&amp;pergame=0" TargetMode="External"/><Relationship Id="rId616" Type="http://schemas.openxmlformats.org/officeDocument/2006/relationships/hyperlink" Target="https://www.synergysportstech.com/Synergy/Sport/Basketball/web/teamsst/Video/QuantifiedTeam2Printable.aspx?iTeamID=2179&amp;iSeasonID=2020&amp;iGameSubTypeID=83&amp;offensive=0&amp;pergame=0" TargetMode="External"/><Relationship Id="rId658" Type="http://schemas.openxmlformats.org/officeDocument/2006/relationships/hyperlink" Target="https://www.synergysportstech.com/Synergy/Sport/Basketball/web/teamsst/Video/QuantifiedTeam2Printable.aspx?iTeamID=2196&amp;iSeasonID=2020&amp;iGameSubTypeID=83&amp;offensive=0&amp;pergame=0" TargetMode="External"/><Relationship Id="rId255" Type="http://schemas.openxmlformats.org/officeDocument/2006/relationships/hyperlink" Target="https://www.synergysportstech.com/Synergy/Sport/Basketball/web/teamsst/Video/QuantifiedTeam2Printable.aspx?iTeamID=2322&amp;iSeasonID=2020&amp;iGameSubTypeID=83&amp;offensive=1&amp;pergame=0" TargetMode="External"/><Relationship Id="rId297" Type="http://schemas.openxmlformats.org/officeDocument/2006/relationships/hyperlink" Target="https://www.synergysportstech.com/Synergy/Sport/Basketball/web/teamsst/Video/QuantifiedTeam2Printable.aspx?iTeamID=2135&amp;iSeasonID=2020&amp;iGameSubTypeID=83&amp;offensive=1&amp;pergame=0" TargetMode="External"/><Relationship Id="rId462" Type="http://schemas.openxmlformats.org/officeDocument/2006/relationships/hyperlink" Target="https://www.synergysportstech.com/Synergy/Sport/Basketball/web/teamsst/Video/QuantifiedTeam2Printable.aspx?iTeamID=2331&amp;iSeasonID=2020&amp;iGameSubTypeID=83&amp;offensive=0&amp;pergame=0" TargetMode="External"/><Relationship Id="rId518" Type="http://schemas.openxmlformats.org/officeDocument/2006/relationships/hyperlink" Target="https://www.synergysportstech.com/Synergy/Sport/Basketball/web/teamsst/Video/QuantifiedTeam2Printable.aspx?iTeamID=994&amp;iSeasonID=2020&amp;iGameSubTypeID=83&amp;offensive=0&amp;pergame=0" TargetMode="External"/><Relationship Id="rId115" Type="http://schemas.openxmlformats.org/officeDocument/2006/relationships/hyperlink" Target="https://www.synergysportstech.com/Synergy/Sport/Basketball/web/teamsst/Video/QuantifiedTeam2Printable.aspx?iTeamID=2215&amp;iSeasonID=2020&amp;iGameSubTypeID=83&amp;offensive=1&amp;pergame=0" TargetMode="External"/><Relationship Id="rId157" Type="http://schemas.openxmlformats.org/officeDocument/2006/relationships/hyperlink" Target="https://www.synergysportstech.com/Synergy/Sport/Basketball/web/teamsst/Video/QuantifiedTeam2Printable.aspx?iTeamID=2273&amp;iSeasonID=2020&amp;iGameSubTypeID=83&amp;offensive=1&amp;pergame=0" TargetMode="External"/><Relationship Id="rId322" Type="http://schemas.openxmlformats.org/officeDocument/2006/relationships/hyperlink" Target="https://www.synergysportstech.com/Synergy/Sport/Basketball/web/teamsst/Video/QuantifiedTeam2Printable.aspx?iTeamID=2296&amp;iSeasonID=2020&amp;iGameSubTypeID=83&amp;offensive=0&amp;pergame=0" TargetMode="External"/><Relationship Id="rId364" Type="http://schemas.openxmlformats.org/officeDocument/2006/relationships/hyperlink" Target="https://www.synergysportstech.com/Synergy/Sport/Basketball/web/teamsst/Video/QuantifiedTeam2Printable.aspx?iTeamID=2755&amp;iSeasonID=2020&amp;iGameSubTypeID=83&amp;offensive=0&amp;pergame=0" TargetMode="External"/><Relationship Id="rId61" Type="http://schemas.openxmlformats.org/officeDocument/2006/relationships/hyperlink" Target="https://www.synergysportstech.com/Synergy/Sport/Basketball/web/teamsst/Video/QuantifiedTeam2Printable.aspx?iTeamID=2081&amp;iSeasonID=2020&amp;iGameSubTypeID=83&amp;offensive=1&amp;pergame=0" TargetMode="External"/><Relationship Id="rId199" Type="http://schemas.openxmlformats.org/officeDocument/2006/relationships/hyperlink" Target="https://www.synergysportstech.com/Synergy/Sport/Basketball/web/teamsst/Video/QuantifiedTeam2Printable.aspx?iTeamID=2087&amp;iSeasonID=2020&amp;iGameSubTypeID=83&amp;offensive=1&amp;pergame=0" TargetMode="External"/><Relationship Id="rId571" Type="http://schemas.openxmlformats.org/officeDocument/2006/relationships/hyperlink" Target="https://www.synergysportstech.com/Synergy/Sport/Basketball/web/teamsst/Video/QuantifiedTeam2Printable.aspx?iTeamID=971&amp;iSeasonID=2020&amp;iGameSubTypeID=83&amp;offensive=1&amp;pergame=0" TargetMode="External"/><Relationship Id="rId627" Type="http://schemas.openxmlformats.org/officeDocument/2006/relationships/hyperlink" Target="https://www.synergysportstech.com/Synergy/Sport/Basketball/web/teamsst/Video/QuantifiedTeam2Printable.aspx?iTeamID=982&amp;iSeasonID=2020&amp;iGameSubTypeID=83&amp;offensive=1&amp;pergame=0" TargetMode="External"/><Relationship Id="rId669" Type="http://schemas.openxmlformats.org/officeDocument/2006/relationships/hyperlink" Target="https://www.synergysportstech.com/Synergy/Sport/Basketball/web/teamsst/Video/QuantifiedTeam2Printable.aspx?iTeamID=2168&amp;iSeasonID=2020&amp;iGameSubTypeID=83&amp;offensive=1&amp;pergame=0" TargetMode="External"/><Relationship Id="rId19" Type="http://schemas.openxmlformats.org/officeDocument/2006/relationships/hyperlink" Target="https://www.synergysportstech.com/Synergy/Sport/Basketball/web/teamsst/Video/QuantifiedTeam2Printable.aspx?iTeamID=2261&amp;iSeasonID=2020&amp;iGameSubTypeID=83&amp;offensive=1&amp;pergame=0" TargetMode="External"/><Relationship Id="rId224" Type="http://schemas.openxmlformats.org/officeDocument/2006/relationships/hyperlink" Target="https://www.synergysportstech.com/Synergy/Sport/Basketball/web/teamsst/Video/QuantifiedTeam2Printable.aspx?iTeamID=1329&amp;iSeasonID=2020&amp;iGameSubTypeID=83&amp;offensive=0&amp;pergame=0" TargetMode="External"/><Relationship Id="rId266" Type="http://schemas.openxmlformats.org/officeDocument/2006/relationships/hyperlink" Target="https://www.synergysportstech.com/Synergy/Sport/Basketball/web/teamsst/Video/QuantifiedTeam2Printable.aspx?iTeamID=2108&amp;iSeasonID=2020&amp;iGameSubTypeID=83&amp;offensive=0&amp;pergame=0" TargetMode="External"/><Relationship Id="rId431" Type="http://schemas.openxmlformats.org/officeDocument/2006/relationships/hyperlink" Target="https://www.synergysportstech.com/Synergy/Sport/Basketball/web/teamsst/Video/QuantifiedTeam2Printable.aspx?iTeamID=2124&amp;iSeasonID=2020&amp;iGameSubTypeID=83&amp;offensive=1&amp;pergame=0" TargetMode="External"/><Relationship Id="rId473" Type="http://schemas.openxmlformats.org/officeDocument/2006/relationships/hyperlink" Target="https://www.synergysportstech.com/Synergy/Sport/Basketball/web/teamsst/Video/QuantifiedTeam2Printable.aspx?iTeamID=2078&amp;iSeasonID=2020&amp;iGameSubTypeID=83&amp;offensive=1&amp;pergame=0" TargetMode="External"/><Relationship Id="rId529" Type="http://schemas.openxmlformats.org/officeDocument/2006/relationships/hyperlink" Target="https://www.synergysportstech.com/Synergy/Sport/Basketball/web/teamsst/Video/QuantifiedTeam2Printable.aspx?iTeamID=2372&amp;iSeasonID=2020&amp;iGameSubTypeID=83&amp;offensive=1&amp;pergame=0" TargetMode="External"/><Relationship Id="rId680" Type="http://schemas.openxmlformats.org/officeDocument/2006/relationships/hyperlink" Target="https://www.synergysportstech.com/Synergy/Sport/Basketball/web/teamsst/Video/QuantifiedTeam2Printable.aspx?iTeamID=2117&amp;iSeasonID=2020&amp;iGameSubTypeID=83&amp;offensive=0&amp;pergame=0" TargetMode="External"/><Relationship Id="rId30" Type="http://schemas.openxmlformats.org/officeDocument/2006/relationships/hyperlink" Target="https://www.synergysportstech.com/Synergy/Sport/Basketball/web/teamsst/Video/QuantifiedTeam2Printable.aspx?iTeamID=2242&amp;iSeasonID=2020&amp;iGameSubTypeID=83&amp;offensive=0&amp;pergame=0" TargetMode="External"/><Relationship Id="rId126" Type="http://schemas.openxmlformats.org/officeDocument/2006/relationships/hyperlink" Target="https://www.synergysportstech.com/Synergy/Sport/Basketball/web/teamsst/Video/QuantifiedTeam2Printable.aspx?iTeamID=2291&amp;iSeasonID=2020&amp;iGameSubTypeID=83&amp;offensive=0&amp;pergame=0" TargetMode="External"/><Relationship Id="rId168" Type="http://schemas.openxmlformats.org/officeDocument/2006/relationships/hyperlink" Target="https://www.synergysportstech.com/Synergy/Sport/Basketball/web/teamsst/Video/QuantifiedTeam2Printable.aspx?iTeamID=998&amp;iSeasonID=2020&amp;iGameSubTypeID=83&amp;offensive=0&amp;pergame=0" TargetMode="External"/><Relationship Id="rId333" Type="http://schemas.openxmlformats.org/officeDocument/2006/relationships/hyperlink" Target="https://www.synergysportstech.com/Synergy/Sport/Basketball/web/teamsst/Video/QuantifiedTeam2Printable.aspx?iTeamID=2147&amp;iSeasonID=2020&amp;iGameSubTypeID=83&amp;offensive=1&amp;pergame=0" TargetMode="External"/><Relationship Id="rId540" Type="http://schemas.openxmlformats.org/officeDocument/2006/relationships/hyperlink" Target="https://www.synergysportstech.com/Synergy/Sport/Basketball/web/teamsst/Video/QuantifiedTeam2Printable.aspx?iTeamID=2209&amp;iSeasonID=2020&amp;iGameSubTypeID=83&amp;offensive=0&amp;pergame=0" TargetMode="External"/><Relationship Id="rId72" Type="http://schemas.openxmlformats.org/officeDocument/2006/relationships/hyperlink" Target="https://www.synergysportstech.com/Synergy/Sport/Basketball/web/teamsst/Video/QuantifiedTeam2Printable.aspx?iTeamID=2174&amp;iSeasonID=2020&amp;iGameSubTypeID=83&amp;offensive=0&amp;pergame=0" TargetMode="External"/><Relationship Id="rId375" Type="http://schemas.openxmlformats.org/officeDocument/2006/relationships/hyperlink" Target="https://www.synergysportstech.com/Synergy/Sport/Basketball/web/teamsst/Video/QuantifiedTeam2Printable.aspx?iTeamID=2170&amp;iSeasonID=2020&amp;iGameSubTypeID=83&amp;offensive=1&amp;pergame=0" TargetMode="External"/><Relationship Id="rId582" Type="http://schemas.openxmlformats.org/officeDocument/2006/relationships/hyperlink" Target="https://www.synergysportstech.com/Synergy/Sport/Basketball/web/teamsst/Video/QuantifiedTeam2Printable.aspx?iTeamID=2132&amp;iSeasonID=2020&amp;iGameSubTypeID=83&amp;offensive=0&amp;pergame=0" TargetMode="External"/><Relationship Id="rId638" Type="http://schemas.openxmlformats.org/officeDocument/2006/relationships/hyperlink" Target="https://www.synergysportstech.com/Synergy/Sport/Basketball/web/teamsst/Video/QuantifiedTeam2Printable.aspx?iTeamID=2366&amp;iSeasonID=2020&amp;iGameSubTypeID=83&amp;offensive=0&amp;pergame=0" TargetMode="External"/><Relationship Id="rId3" Type="http://schemas.openxmlformats.org/officeDocument/2006/relationships/hyperlink" Target="https://www.synergysportstech.com/Synergy/Sport/Basketball/web/teamsst/Video/QuantifiedTeam2Printable.aspx?iTeamID=996&amp;iSeasonID=2020&amp;iGameSubTypeID=83&amp;offensive=1&amp;pergame=0" TargetMode="External"/><Relationship Id="rId235" Type="http://schemas.openxmlformats.org/officeDocument/2006/relationships/hyperlink" Target="https://www.synergysportstech.com/Synergy/Sport/Basketball/web/teamsst/Video/QuantifiedTeam2Printable.aspx?iTeamID=2154&amp;iSeasonID=2020&amp;iGameSubTypeID=83&amp;offensive=1&amp;pergame=0" TargetMode="External"/><Relationship Id="rId277" Type="http://schemas.openxmlformats.org/officeDocument/2006/relationships/hyperlink" Target="https://www.synergysportstech.com/Synergy/Sport/Basketball/web/teamsst/Video/QuantifiedTeam2Printable.aspx?iTeamID=3138&amp;iSeasonID=2020&amp;iGameSubTypeID=83&amp;offensive=1&amp;pergame=0" TargetMode="External"/><Relationship Id="rId400" Type="http://schemas.openxmlformats.org/officeDocument/2006/relationships/hyperlink" Target="https://www.synergysportstech.com/Synergy/Sport/Basketball/web/teamsst/Video/QuantifiedTeam2Printable.aspx?iTeamID=1318&amp;iSeasonID=2020&amp;iGameSubTypeID=83&amp;offensive=0&amp;pergame=0" TargetMode="External"/><Relationship Id="rId442" Type="http://schemas.openxmlformats.org/officeDocument/2006/relationships/hyperlink" Target="https://www.synergysportstech.com/Synergy/Sport/Basketball/web/teamsst/Video/QuantifiedTeam2Printable.aspx?iTeamID=2062&amp;iSeasonID=2020&amp;iGameSubTypeID=83&amp;offensive=0&amp;pergame=0" TargetMode="External"/><Relationship Id="rId484" Type="http://schemas.openxmlformats.org/officeDocument/2006/relationships/hyperlink" Target="https://www.synergysportstech.com/Synergy/Sport/Basketball/web/teamsst/Video/QuantifiedTeam2Printable.aspx?iTeamID=2155&amp;iSeasonID=2020&amp;iGameSubTypeID=83&amp;offensive=0&amp;pergame=0" TargetMode="External"/><Relationship Id="rId137" Type="http://schemas.openxmlformats.org/officeDocument/2006/relationships/hyperlink" Target="https://www.synergysportstech.com/Synergy/Sport/Basketball/web/teamsst/Video/QuantifiedTeam2Printable.aspx?iTeamID=2218&amp;iSeasonID=2020&amp;iGameSubTypeID=83&amp;offensive=1&amp;pergame=0" TargetMode="External"/><Relationship Id="rId302" Type="http://schemas.openxmlformats.org/officeDocument/2006/relationships/hyperlink" Target="https://www.synergysportstech.com/Synergy/Sport/Basketball/web/teamsst/Video/QuantifiedTeam2Printable.aspx?iTeamID=2246&amp;iSeasonID=2020&amp;iGameSubTypeID=83&amp;offensive=0&amp;pergame=0" TargetMode="External"/><Relationship Id="rId344" Type="http://schemas.openxmlformats.org/officeDocument/2006/relationships/hyperlink" Target="https://www.synergysportstech.com/Synergy/Sport/Basketball/web/teamsst/Video/QuantifiedTeam2Printable.aspx?iTeamID=2139&amp;iSeasonID=2020&amp;iGameSubTypeID=83&amp;offensive=0&amp;pergame=0" TargetMode="External"/><Relationship Id="rId41" Type="http://schemas.openxmlformats.org/officeDocument/2006/relationships/hyperlink" Target="https://www.synergysportstech.com/Synergy/Sport/Basketball/web/teamsst/Video/QuantifiedTeam2Printable.aspx?iTeamID=2277&amp;iSeasonID=2020&amp;iGameSubTypeID=83&amp;offensive=1&amp;pergame=0" TargetMode="External"/><Relationship Id="rId83" Type="http://schemas.openxmlformats.org/officeDocument/2006/relationships/hyperlink" Target="https://www.synergysportstech.com/Synergy/Sport/Basketball/web/teamsst/Video/QuantifiedTeam2Printable.aspx?iTeamID=2197&amp;iSeasonID=2020&amp;iGameSubTypeID=83&amp;offensive=1&amp;pergame=0" TargetMode="External"/><Relationship Id="rId179" Type="http://schemas.openxmlformats.org/officeDocument/2006/relationships/hyperlink" Target="https://www.synergysportstech.com/Synergy/Sport/Basketball/web/teamsst/Video/QuantifiedTeam2Printable.aspx?iTeamID=2069&amp;iSeasonID=2020&amp;iGameSubTypeID=83&amp;offensive=1&amp;pergame=0" TargetMode="External"/><Relationship Id="rId386" Type="http://schemas.openxmlformats.org/officeDocument/2006/relationships/hyperlink" Target="https://www.synergysportstech.com/Synergy/Sport/Basketball/web/teamsst/Video/QuantifiedTeam2Printable.aspx?iTeamID=2114&amp;iSeasonID=2020&amp;iGameSubTypeID=83&amp;offensive=0&amp;pergame=0" TargetMode="External"/><Relationship Id="rId551" Type="http://schemas.openxmlformats.org/officeDocument/2006/relationships/hyperlink" Target="https://www.synergysportstech.com/Synergy/Sport/Basketball/web/teamsst/Video/QuantifiedTeam2Printable.aspx?iTeamID=2404&amp;iSeasonID=2020&amp;iGameSubTypeID=83&amp;offensive=1&amp;pergame=0" TargetMode="External"/><Relationship Id="rId593" Type="http://schemas.openxmlformats.org/officeDocument/2006/relationships/hyperlink" Target="https://www.synergysportstech.com/Synergy/Sport/Basketball/web/teamsst/Video/QuantifiedTeam2Printable.aspx?iTeamID=2145&amp;iSeasonID=2020&amp;iGameSubTypeID=83&amp;offensive=1&amp;pergame=0" TargetMode="External"/><Relationship Id="rId607" Type="http://schemas.openxmlformats.org/officeDocument/2006/relationships/hyperlink" Target="https://www.synergysportstech.com/Synergy/Sport/Basketball/web/teamsst/Video/QuantifiedTeam2Printable.aspx?iTeamID=2071&amp;iSeasonID=2020&amp;iGameSubTypeID=83&amp;offensive=1&amp;pergame=0" TargetMode="External"/><Relationship Id="rId649" Type="http://schemas.openxmlformats.org/officeDocument/2006/relationships/hyperlink" Target="https://www.synergysportstech.com/Synergy/Sport/Basketball/web/teamsst/Video/QuantifiedTeam2Printable.aspx?iTeamID=986&amp;iSeasonID=2020&amp;iGameSubTypeID=83&amp;offensive=1&amp;pergame=0" TargetMode="External"/><Relationship Id="rId190" Type="http://schemas.openxmlformats.org/officeDocument/2006/relationships/hyperlink" Target="https://www.synergysportstech.com/Synergy/Sport/Basketball/web/teamsst/Video/QuantifiedTeam2Printable.aspx?iTeamID=2188&amp;iSeasonID=2020&amp;iGameSubTypeID=83&amp;offensive=0&amp;pergame=0" TargetMode="External"/><Relationship Id="rId204" Type="http://schemas.openxmlformats.org/officeDocument/2006/relationships/hyperlink" Target="https://www.synergysportstech.com/Synergy/Sport/Basketball/web/teamsst/Video/QuantifiedTeam2Printable.aspx?iTeamID=2181&amp;iSeasonID=2020&amp;iGameSubTypeID=83&amp;offensive=0&amp;pergame=0" TargetMode="External"/><Relationship Id="rId246" Type="http://schemas.openxmlformats.org/officeDocument/2006/relationships/hyperlink" Target="https://www.synergysportstech.com/Synergy/Sport/Basketball/web/teamsst/Video/QuantifiedTeam2Printable.aspx?iTeamID=2314&amp;iSeasonID=2020&amp;iGameSubTypeID=83&amp;offensive=0&amp;pergame=0" TargetMode="External"/><Relationship Id="rId288" Type="http://schemas.openxmlformats.org/officeDocument/2006/relationships/hyperlink" Target="https://www.synergysportstech.com/Synergy/Sport/Basketball/web/teamsst/Video/QuantifiedTeam2Printable.aspx?iTeamID=2392&amp;iSeasonID=2020&amp;iGameSubTypeID=83&amp;offensive=0&amp;pergame=0" TargetMode="External"/><Relationship Id="rId411" Type="http://schemas.openxmlformats.org/officeDocument/2006/relationships/hyperlink" Target="https://www.synergysportstech.com/Synergy/Sport/Basketball/web/teamsst/Video/QuantifiedTeam2Printable.aspx?iTeamID=2336&amp;iSeasonID=2020&amp;iGameSubTypeID=83&amp;offensive=1&amp;pergame=0" TargetMode="External"/><Relationship Id="rId453" Type="http://schemas.openxmlformats.org/officeDocument/2006/relationships/hyperlink" Target="https://www.synergysportstech.com/Synergy/Sport/Basketball/web/teamsst/Video/QuantifiedTeam2Printable.aspx?iTeamID=2228&amp;iSeasonID=2020&amp;iGameSubTypeID=83&amp;offensive=1&amp;pergame=0" TargetMode="External"/><Relationship Id="rId509" Type="http://schemas.openxmlformats.org/officeDocument/2006/relationships/hyperlink" Target="https://www.synergysportstech.com/Synergy/Sport/Basketball/web/teamsst/Video/QuantifiedTeam2Printable.aspx?iTeamID=2755&amp;iSeasonID=2020&amp;iGameSubTypeID=83&amp;offensive=1&amp;pergame=0" TargetMode="External"/><Relationship Id="rId660" Type="http://schemas.openxmlformats.org/officeDocument/2006/relationships/hyperlink" Target="https://www.synergysportstech.com/Synergy/Sport/Basketball/web/teamsst/Video/QuantifiedTeam2Printable.aspx?iTeamID=970&amp;iSeasonID=2020&amp;iGameSubTypeID=83&amp;offensive=0&amp;pergame=0" TargetMode="External"/><Relationship Id="rId106" Type="http://schemas.openxmlformats.org/officeDocument/2006/relationships/hyperlink" Target="https://www.synergysportstech.com/Synergy/Sport/Basketball/web/teamsst/Video/QuantifiedTeam2Printable.aspx?iTeamID=2305&amp;iSeasonID=2020&amp;iGameSubTypeID=83&amp;offensive=0&amp;pergame=0" TargetMode="External"/><Relationship Id="rId313" Type="http://schemas.openxmlformats.org/officeDocument/2006/relationships/hyperlink" Target="https://www.synergysportstech.com/Synergy/Sport/Basketball/web/teamsst/Video/QuantifiedTeam2Printable.aspx?iTeamID=2198&amp;iSeasonID=2020&amp;iGameSubTypeID=83&amp;offensive=1&amp;pergame=0" TargetMode="External"/><Relationship Id="rId495" Type="http://schemas.openxmlformats.org/officeDocument/2006/relationships/hyperlink" Target="https://www.synergysportstech.com/Synergy/Sport/Basketball/web/teamsst/Video/QuantifiedTeam2Printable.aspx?iTeamID=2329&amp;iSeasonID=2020&amp;iGameSubTypeID=83&amp;offensive=1&amp;pergame=0" TargetMode="External"/><Relationship Id="rId10" Type="http://schemas.openxmlformats.org/officeDocument/2006/relationships/hyperlink" Target="https://www.synergysportstech.com/Synergy/Sport/Basketball/web/teamsst/Video/QuantifiedTeam2Printable.aspx?iTeamID=2430&amp;iSeasonID=2020&amp;iGameSubTypeID=83&amp;offensive=0&amp;pergame=0" TargetMode="External"/><Relationship Id="rId52" Type="http://schemas.openxmlformats.org/officeDocument/2006/relationships/hyperlink" Target="https://www.synergysportstech.com/Synergy/Sport/Basketball/web/teamsst/Video/QuantifiedTeam2Printable.aspx?iTeamID=2184&amp;iSeasonID=2020&amp;iGameSubTypeID=83&amp;offensive=0&amp;pergame=0" TargetMode="External"/><Relationship Id="rId94" Type="http://schemas.openxmlformats.org/officeDocument/2006/relationships/hyperlink" Target="https://www.synergysportstech.com/Synergy/Sport/Basketball/web/teamsst/Video/QuantifiedTeam2Printable.aspx?iTeamID=2278&amp;iSeasonID=2020&amp;iGameSubTypeID=83&amp;offensive=0&amp;pergame=0" TargetMode="External"/><Relationship Id="rId148" Type="http://schemas.openxmlformats.org/officeDocument/2006/relationships/hyperlink" Target="https://www.synergysportstech.com/Synergy/Sport/Basketball/web/teamsst/Video/QuantifiedTeam2Printable.aspx?iTeamID=965&amp;iSeasonID=2020&amp;iGameSubTypeID=83&amp;offensive=0&amp;pergame=0" TargetMode="External"/><Relationship Id="rId355" Type="http://schemas.openxmlformats.org/officeDocument/2006/relationships/hyperlink" Target="https://www.synergysportstech.com/Synergy/Sport/Basketball/web/teamsst/Video/QuantifiedTeam2Printable.aspx?iTeamID=2075&amp;iSeasonID=2020&amp;iGameSubTypeID=83&amp;offensive=1&amp;pergame=0" TargetMode="External"/><Relationship Id="rId397" Type="http://schemas.openxmlformats.org/officeDocument/2006/relationships/hyperlink" Target="https://www.synergysportstech.com/Synergy/Sport/Basketball/web/teamsst/Video/QuantifiedTeam2Printable.aspx?iTeamID=2144&amp;iSeasonID=2020&amp;iGameSubTypeID=83&amp;offensive=1&amp;pergame=0" TargetMode="External"/><Relationship Id="rId520" Type="http://schemas.openxmlformats.org/officeDocument/2006/relationships/hyperlink" Target="https://www.synergysportstech.com/Synergy/Sport/Basketball/web/teamsst/Video/QuantifiedTeam2Printable.aspx?iTeamID=2356&amp;iSeasonID=2020&amp;iGameSubTypeID=83&amp;offensive=0&amp;pergame=0" TargetMode="External"/><Relationship Id="rId562" Type="http://schemas.openxmlformats.org/officeDocument/2006/relationships/hyperlink" Target="https://www.synergysportstech.com/Synergy/Sport/Basketball/web/teamsst/Video/QuantifiedTeam2Printable.aspx?iTeamID=2364&amp;iSeasonID=2020&amp;iGameSubTypeID=83&amp;offensive=0&amp;pergame=0" TargetMode="External"/><Relationship Id="rId618" Type="http://schemas.openxmlformats.org/officeDocument/2006/relationships/hyperlink" Target="https://www.synergysportstech.com/Synergy/Sport/Basketball/web/teamsst/Video/QuantifiedTeam2Printable.aspx?iTeamID=2116&amp;iSeasonID=2020&amp;iGameSubTypeID=83&amp;offensive=0&amp;pergame=0" TargetMode="External"/><Relationship Id="rId215" Type="http://schemas.openxmlformats.org/officeDocument/2006/relationships/hyperlink" Target="https://www.synergysportstech.com/Synergy/Sport/Basketball/web/teamsst/Video/QuantifiedTeam2Printable.aspx?iTeamID=2375&amp;iSeasonID=2020&amp;iGameSubTypeID=83&amp;offensive=1&amp;pergame=0" TargetMode="External"/><Relationship Id="rId257" Type="http://schemas.openxmlformats.org/officeDocument/2006/relationships/hyperlink" Target="https://www.synergysportstech.com/Synergy/Sport/Basketball/web/teamsst/Video/QuantifiedTeam2Printable.aspx?iTeamID=2361&amp;iSeasonID=2020&amp;iGameSubTypeID=83&amp;offensive=1&amp;pergame=0" TargetMode="External"/><Relationship Id="rId422" Type="http://schemas.openxmlformats.org/officeDocument/2006/relationships/hyperlink" Target="https://www.synergysportstech.com/Synergy/Sport/Basketball/web/teamsst/Video/QuantifiedTeam2Printable.aspx?iTeamID=985&amp;iSeasonID=2020&amp;iGameSubTypeID=83&amp;offensive=0&amp;pergame=0" TargetMode="External"/><Relationship Id="rId464" Type="http://schemas.openxmlformats.org/officeDocument/2006/relationships/hyperlink" Target="https://www.synergysportstech.com/Synergy/Sport/Basketball/web/teamsst/Video/QuantifiedTeam2Printable.aspx?iTeamID=2256&amp;iSeasonID=2020&amp;iGameSubTypeID=83&amp;offensive=0&amp;pergame=0" TargetMode="External"/><Relationship Id="rId299" Type="http://schemas.openxmlformats.org/officeDocument/2006/relationships/hyperlink" Target="https://www.synergysportstech.com/Synergy/Sport/Basketball/web/teamsst/Video/QuantifiedTeam2Printable.aspx?iTeamID=2196&amp;iSeasonID=2020&amp;iGameSubTypeID=83&amp;offensive=1&amp;pergame=0" TargetMode="External"/><Relationship Id="rId63" Type="http://schemas.openxmlformats.org/officeDocument/2006/relationships/hyperlink" Target="https://www.synergysportstech.com/Synergy/Sport/Basketball/web/teamsst/Video/QuantifiedTeam2Printable.aspx?iTeamID=2382&amp;iSeasonID=2020&amp;iGameSubTypeID=83&amp;offensive=1&amp;pergame=0" TargetMode="External"/><Relationship Id="rId159" Type="http://schemas.openxmlformats.org/officeDocument/2006/relationships/hyperlink" Target="https://www.synergysportstech.com/Synergy/Sport/Basketball/web/teamsst/Video/QuantifiedTeam2Printable.aspx?iTeamID=2318&amp;iSeasonID=2020&amp;iGameSubTypeID=83&amp;offensive=1&amp;pergame=0" TargetMode="External"/><Relationship Id="rId366" Type="http://schemas.openxmlformats.org/officeDocument/2006/relationships/hyperlink" Target="https://www.synergysportstech.com/Synergy/Sport/Basketball/web/teamsst/Video/QuantifiedTeam2Printable.aspx?iTeamID=2105&amp;iSeasonID=2020&amp;iGameSubTypeID=83&amp;offensive=0&amp;pergame=0" TargetMode="External"/><Relationship Id="rId573" Type="http://schemas.openxmlformats.org/officeDocument/2006/relationships/hyperlink" Target="https://www.synergysportstech.com/Synergy/Sport/Basketball/web/teamsst/Video/QuantifiedTeam2Printable.aspx?iTeamID=2073&amp;iSeasonID=2020&amp;iGameSubTypeID=83&amp;offensive=1&amp;pergame=0" TargetMode="External"/><Relationship Id="rId226" Type="http://schemas.openxmlformats.org/officeDocument/2006/relationships/hyperlink" Target="https://www.synergysportstech.com/Synergy/Sport/Basketball/web/teamsst/Video/QuantifiedTeam2Printable.aspx?iTeamID=2138&amp;iSeasonID=2020&amp;iGameSubTypeID=83&amp;offensive=0&amp;pergame=0" TargetMode="External"/><Relationship Id="rId433" Type="http://schemas.openxmlformats.org/officeDocument/2006/relationships/hyperlink" Target="https://www.synergysportstech.com/Synergy/Sport/Basketball/web/teamsst/Video/QuantifiedTeam2Printable.aspx?iTeamID=2219&amp;iSeasonID=2020&amp;iGameSubTypeID=83&amp;offensive=1&amp;pergame=0" TargetMode="External"/><Relationship Id="rId640" Type="http://schemas.openxmlformats.org/officeDocument/2006/relationships/hyperlink" Target="https://www.synergysportstech.com/Synergy/Sport/Basketball/web/teamsst/Video/QuantifiedTeam2Printable.aspx?iTeamID=2111&amp;iSeasonID=2020&amp;iGameSubTypeID=83&amp;offensive=0&amp;pergame=0" TargetMode="External"/><Relationship Id="rId74" Type="http://schemas.openxmlformats.org/officeDocument/2006/relationships/hyperlink" Target="https://www.synergysportstech.com/Synergy/Sport/Basketball/web/teamsst/Video/QuantifiedTeam2Printable.aspx?iTeamID=2154&amp;iSeasonID=2020&amp;iGameSubTypeID=83&amp;offensive=0&amp;pergame=0" TargetMode="External"/><Relationship Id="rId377" Type="http://schemas.openxmlformats.org/officeDocument/2006/relationships/hyperlink" Target="https://www.synergysportstech.com/Synergy/Sport/Basketball/web/teamsst/Video/QuantifiedTeam2Printable.aspx?iTeamID=2331&amp;iSeasonID=2020&amp;iGameSubTypeID=83&amp;offensive=1&amp;pergame=0" TargetMode="External"/><Relationship Id="rId500" Type="http://schemas.openxmlformats.org/officeDocument/2006/relationships/hyperlink" Target="https://www.synergysportstech.com/Synergy/Sport/Basketball/web/teamsst/Video/QuantifiedTeam2Printable.aspx?iTeamID=2063&amp;iSeasonID=2020&amp;iGameSubTypeID=83&amp;offensive=0&amp;pergame=0" TargetMode="External"/><Relationship Id="rId584" Type="http://schemas.openxmlformats.org/officeDocument/2006/relationships/hyperlink" Target="https://www.synergysportstech.com/Synergy/Sport/Basketball/web/teamsst/Video/QuantifiedTeam2Printable.aspx?iTeamID=2065&amp;iSeasonID=2020&amp;iGameSubTypeID=83&amp;offensive=0&amp;pergame=0" TargetMode="External"/><Relationship Id="rId5" Type="http://schemas.openxmlformats.org/officeDocument/2006/relationships/hyperlink" Target="https://www.synergysportstech.com/Synergy/Sport/Basketball/web/teamsst/Video/QuantifiedTeam2Printable.aspx?iTeamID=2074&amp;iSeasonID=2020&amp;iGameSubTypeID=83&amp;offensive=1&amp;pergame=0" TargetMode="External"/><Relationship Id="rId237" Type="http://schemas.openxmlformats.org/officeDocument/2006/relationships/hyperlink" Target="https://www.synergysportstech.com/Synergy/Sport/Basketball/web/teamsst/Video/QuantifiedTeam2Printable.aspx?iTeamID=2285&amp;iSeasonID=2020&amp;iGameSubTypeID=83&amp;offensive=1&amp;pergame=0" TargetMode="External"/><Relationship Id="rId444" Type="http://schemas.openxmlformats.org/officeDocument/2006/relationships/hyperlink" Target="https://www.synergysportstech.com/Synergy/Sport/Basketball/web/teamsst/Video/QuantifiedTeam2Printable.aspx?iTeamID=2389&amp;iSeasonID=2020&amp;iGameSubTypeID=83&amp;offensive=0&amp;pergame=0" TargetMode="External"/><Relationship Id="rId651" Type="http://schemas.openxmlformats.org/officeDocument/2006/relationships/hyperlink" Target="https://www.synergysportstech.com/Synergy/Sport/Basketball/web/teamsst/Video/QuantifiedTeam2Printable.aspx?iTeamID=1329&amp;iSeasonID=2020&amp;iGameSubTypeID=83&amp;offensive=1&amp;pergame=0" TargetMode="External"/><Relationship Id="rId290" Type="http://schemas.openxmlformats.org/officeDocument/2006/relationships/hyperlink" Target="https://www.synergysportstech.com/Synergy/Sport/Basketball/web/teamsst/Video/QuantifiedTeam2Printable.aspx?iTeamID=2342&amp;iSeasonID=2020&amp;iGameSubTypeID=83&amp;offensive=0&amp;pergame=0" TargetMode="External"/><Relationship Id="rId304" Type="http://schemas.openxmlformats.org/officeDocument/2006/relationships/hyperlink" Target="https://www.synergysportstech.com/Synergy/Sport/Basketball/web/teamsst/Video/QuantifiedTeam2Printable.aspx?iTeamID=2353&amp;iSeasonID=2020&amp;iGameSubTypeID=83&amp;offensive=0&amp;pergame=0" TargetMode="External"/><Relationship Id="rId388" Type="http://schemas.openxmlformats.org/officeDocument/2006/relationships/hyperlink" Target="https://www.synergysportstech.com/Synergy/Sport/Basketball/web/teamsst/Video/QuantifiedTeam2Printable.aspx?iTeamID=973&amp;iSeasonID=2020&amp;iGameSubTypeID=83&amp;offensive=0&amp;pergame=0" TargetMode="External"/><Relationship Id="rId511" Type="http://schemas.openxmlformats.org/officeDocument/2006/relationships/hyperlink" Target="https://www.synergysportstech.com/Synergy/Sport/Basketball/web/teamsst/Video/QuantifiedTeam2Printable.aspx?iTeamID=2105&amp;iSeasonID=2020&amp;iGameSubTypeID=83&amp;offensive=1&amp;pergame=0" TargetMode="External"/><Relationship Id="rId609" Type="http://schemas.openxmlformats.org/officeDocument/2006/relationships/hyperlink" Target="https://www.synergysportstech.com/Synergy/Sport/Basketball/web/teamsst/Video/QuantifiedTeam2Printable.aspx?iTeamID=2084&amp;iSeasonID=2020&amp;iGameSubTypeID=83&amp;offensive=1&amp;pergame=0" TargetMode="External"/><Relationship Id="rId85" Type="http://schemas.openxmlformats.org/officeDocument/2006/relationships/hyperlink" Target="https://www.synergysportstech.com/Synergy/Sport/Basketball/web/teamsst/Video/QuantifiedTeam2Printable.aspx?iTeamID=2229&amp;iSeasonID=2020&amp;iGameSubTypeID=83&amp;offensive=1&amp;pergame=0" TargetMode="External"/><Relationship Id="rId150" Type="http://schemas.openxmlformats.org/officeDocument/2006/relationships/hyperlink" Target="https://www.synergysportstech.com/Synergy/Sport/Basketball/web/teamsst/Video/QuantifiedTeam2Printable.aspx?iTeamID=2142&amp;iSeasonID=2020&amp;iGameSubTypeID=83&amp;offensive=0&amp;pergame=0" TargetMode="External"/><Relationship Id="rId595" Type="http://schemas.openxmlformats.org/officeDocument/2006/relationships/hyperlink" Target="https://www.synergysportstech.com/Synergy/Sport/Basketball/web/teamsst/Video/QuantifiedTeam2Printable.aspx?iTeamID=2225&amp;iSeasonID=2020&amp;iGameSubTypeID=83&amp;offensive=1&amp;pergame=0" TargetMode="External"/><Relationship Id="rId248" Type="http://schemas.openxmlformats.org/officeDocument/2006/relationships/hyperlink" Target="https://www.synergysportstech.com/Synergy/Sport/Basketball/web/teamsst/Video/QuantifiedTeam2Printable.aspx?iTeamID=2071&amp;iSeasonID=2020&amp;iGameSubTypeID=83&amp;offensive=0&amp;pergame=0" TargetMode="External"/><Relationship Id="rId455" Type="http://schemas.openxmlformats.org/officeDocument/2006/relationships/hyperlink" Target="https://www.synergysportstech.com/Synergy/Sport/Basketball/web/teamsst/Video/QuantifiedTeam2Printable.aspx?iTeamID=2308&amp;iSeasonID=2020&amp;iGameSubTypeID=83&amp;offensive=1&amp;pergame=0" TargetMode="External"/><Relationship Id="rId662" Type="http://schemas.openxmlformats.org/officeDocument/2006/relationships/hyperlink" Target="https://www.synergysportstech.com/Synergy/Sport/Basketball/web/teamsst/Video/QuantifiedTeam2Printable.aspx?iTeamID=2398&amp;iSeasonID=2020&amp;iGameSubTypeID=83&amp;offensive=0&amp;pergame=0" TargetMode="External"/><Relationship Id="rId12" Type="http://schemas.openxmlformats.org/officeDocument/2006/relationships/hyperlink" Target="https://www.synergysportstech.com/Synergy/Sport/Basketball/web/teamsst/Video/QuantifiedTeam2Printable.aspx?iTeamID=2081&amp;iSeasonID=2020&amp;iGameSubTypeID=83&amp;offensive=0&amp;pergame=0" TargetMode="External"/><Relationship Id="rId108" Type="http://schemas.openxmlformats.org/officeDocument/2006/relationships/hyperlink" Target="https://www.synergysportstech.com/Synergy/Sport/Basketball/web/teamsst/Video/QuantifiedTeam2Printable.aspx?iTeamID=2402&amp;iSeasonID=2020&amp;iGameSubTypeID=83&amp;offensive=0&amp;pergame=0" TargetMode="External"/><Relationship Id="rId315" Type="http://schemas.openxmlformats.org/officeDocument/2006/relationships/hyperlink" Target="https://www.synergysportstech.com/Synergy/Sport/Basketball/web/teamsst/Video/QuantifiedTeam2Printable.aspx?iTeamID=2265&amp;iSeasonID=2020&amp;iGameSubTypeID=83&amp;offensive=1&amp;pergame=0" TargetMode="External"/><Relationship Id="rId522" Type="http://schemas.openxmlformats.org/officeDocument/2006/relationships/hyperlink" Target="https://www.synergysportstech.com/Synergy/Sport/Basketball/web/teamsst/Video/QuantifiedTeam2Printable.aspx?iTeamID=2301&amp;iSeasonID=2020&amp;iGameSubTypeID=83&amp;offensive=0&amp;pergame=0" TargetMode="External"/><Relationship Id="rId96" Type="http://schemas.openxmlformats.org/officeDocument/2006/relationships/hyperlink" Target="https://www.synergysportstech.com/Synergy/Sport/Basketball/web/teamsst/Video/QuantifiedTeam2Printable.aspx?iTeamID=2129&amp;iSeasonID=2020&amp;iGameSubTypeID=83&amp;offensive=0&amp;pergame=0" TargetMode="External"/><Relationship Id="rId161" Type="http://schemas.openxmlformats.org/officeDocument/2006/relationships/hyperlink" Target="https://www.synergysportstech.com/Synergy/Sport/Basketball/web/teamsst/Video/QuantifiedTeam2Printable.aspx?iTeamID=2269&amp;iSeasonID=2020&amp;iGameSubTypeID=83&amp;offensive=1&amp;pergame=0" TargetMode="External"/><Relationship Id="rId399" Type="http://schemas.openxmlformats.org/officeDocument/2006/relationships/hyperlink" Target="https://www.synergysportstech.com/Synergy/Sport/Basketball/web/teamsst/Video/QuantifiedTeam2Printable.aspx?iTeamID=2291&amp;iSeasonID=2020&amp;iGameSubTypeID=83&amp;offensive=1&amp;pergame=0" TargetMode="External"/><Relationship Id="rId259" Type="http://schemas.openxmlformats.org/officeDocument/2006/relationships/hyperlink" Target="https://www.synergysportstech.com/Synergy/Sport/Basketball/web/teamsst/Video/QuantifiedTeam2Printable.aspx?iTeamID=2204&amp;iSeasonID=2020&amp;iGameSubTypeID=83&amp;offensive=1&amp;pergame=0" TargetMode="External"/><Relationship Id="rId466" Type="http://schemas.openxmlformats.org/officeDocument/2006/relationships/hyperlink" Target="https://www.synergysportstech.com/Synergy/Sport/Basketball/web/teamsst/Video/QuantifiedTeam2Printable.aspx?iTeamID=2158&amp;iSeasonID=2020&amp;iGameSubTypeID=83&amp;offensive=0&amp;pergame=0" TargetMode="External"/><Relationship Id="rId673" Type="http://schemas.openxmlformats.org/officeDocument/2006/relationships/hyperlink" Target="https://www.synergysportstech.com/Synergy/Sport/Basketball/web/teamsst/Video/QuantifiedTeam2Printable.aspx?iTeamID=2328&amp;iSeasonID=2020&amp;iGameSubTypeID=83&amp;offensive=1&amp;pergame=0" TargetMode="External"/><Relationship Id="rId23" Type="http://schemas.openxmlformats.org/officeDocument/2006/relationships/hyperlink" Target="https://www.synergysportstech.com/Synergy/Sport/Basketball/web/teamsst/Video/QuantifiedTeam2Printable.aspx?iTeamID=2282&amp;iSeasonID=2020&amp;iGameSubTypeID=83&amp;offensive=1&amp;pergame=0" TargetMode="External"/><Relationship Id="rId119" Type="http://schemas.openxmlformats.org/officeDocument/2006/relationships/hyperlink" Target="https://www.synergysportstech.com/Synergy/Sport/Basketball/web/teamsst/Video/QuantifiedTeam2Printable.aspx?iTeamID=2264&amp;iSeasonID=2020&amp;iGameSubTypeID=83&amp;offensive=1&amp;pergame=0" TargetMode="External"/><Relationship Id="rId326" Type="http://schemas.openxmlformats.org/officeDocument/2006/relationships/hyperlink" Target="https://www.synergysportstech.com/Synergy/Sport/Basketball/web/teamsst/Video/QuantifiedTeam2Printable.aspx?iTeamID=2332&amp;iSeasonID=2020&amp;iGameSubTypeID=83&amp;offensive=0&amp;pergame=0" TargetMode="External"/><Relationship Id="rId533" Type="http://schemas.openxmlformats.org/officeDocument/2006/relationships/hyperlink" Target="https://www.synergysportstech.com/Synergy/Sport/Basketball/web/teamsst/Video/QuantifiedTeam2Printable.aspx?iTeamID=2245&amp;iSeasonID=2020&amp;iGameSubTypeID=83&amp;offensive=1&amp;pergame=0" TargetMode="External"/><Relationship Id="rId172" Type="http://schemas.openxmlformats.org/officeDocument/2006/relationships/hyperlink" Target="https://www.synergysportstech.com/Synergy/Sport/Basketball/web/teamsst/Video/QuantifiedTeam2Printable.aspx?iTeamID=2147&amp;iSeasonID=2020&amp;iGameSubTypeID=83&amp;offensive=0&amp;pergame=0" TargetMode="External"/><Relationship Id="rId477" Type="http://schemas.openxmlformats.org/officeDocument/2006/relationships/hyperlink" Target="https://www.synergysportstech.com/Synergy/Sport/Basketball/web/teamsst/Video/QuantifiedTeam2Printable.aspx?iTeamID=2317&amp;iSeasonID=2020&amp;iGameSubTypeID=83&amp;offensive=1&amp;pergame=0" TargetMode="External"/><Relationship Id="rId600" Type="http://schemas.openxmlformats.org/officeDocument/2006/relationships/hyperlink" Target="https://www.synergysportstech.com/Synergy/Sport/Basketball/web/teamsst/Video/QuantifiedTeam2Printable.aspx?iTeamID=2186&amp;iSeasonID=2020&amp;iGameSubTypeID=83&amp;offensive=0&amp;pergame=0" TargetMode="External"/><Relationship Id="rId684" Type="http://schemas.openxmlformats.org/officeDocument/2006/relationships/hyperlink" Target="https://www.synergysportstech.com/Synergy/Sport/Basketball/web/teamsst/Video/QuantifiedTeam2Printable.aspx?iTeamID=2095&amp;iSeasonID=2020&amp;iGameSubTypeID=83&amp;offensive=0&amp;pergame=0" TargetMode="External"/><Relationship Id="rId337" Type="http://schemas.openxmlformats.org/officeDocument/2006/relationships/hyperlink" Target="https://www.synergysportstech.com/Synergy/Sport/Basketball/web/teamsst/Video/QuantifiedTeam2Printable.aspx?iTeamID=2127&amp;iSeasonID=2020&amp;iGameSubTypeID=83&amp;offensive=1&amp;pergame=0" TargetMode="External"/><Relationship Id="rId34" Type="http://schemas.openxmlformats.org/officeDocument/2006/relationships/hyperlink" Target="https://www.synergysportstech.com/Synergy/Sport/Basketball/web/teamsst/Video/QuantifiedTeam2Printable.aspx?iTeamID=5592&amp;iSeasonID=2020&amp;iGameSubTypeID=83&amp;offensive=0&amp;pergame=0" TargetMode="External"/><Relationship Id="rId544" Type="http://schemas.openxmlformats.org/officeDocument/2006/relationships/hyperlink" Target="https://www.synergysportstech.com/Synergy/Sport/Basketball/web/teamsst/Video/QuantifiedTeam2Printable.aspx?iTeamID=2371&amp;iSeasonID=2020&amp;iGameSubTypeID=83&amp;offensive=0&amp;pergame=0" TargetMode="External"/><Relationship Id="rId183" Type="http://schemas.openxmlformats.org/officeDocument/2006/relationships/hyperlink" Target="https://www.synergysportstech.com/Synergy/Sport/Basketball/web/teamsst/Video/QuantifiedTeam2Printable.aspx?iTeamID=979&amp;iSeasonID=2020&amp;iGameSubTypeID=83&amp;offensive=1&amp;pergame=0" TargetMode="External"/><Relationship Id="rId390" Type="http://schemas.openxmlformats.org/officeDocument/2006/relationships/hyperlink" Target="https://www.synergysportstech.com/Synergy/Sport/Basketball/web/teamsst/Video/QuantifiedTeam2Printable.aspx?iTeamID=983&amp;iSeasonID=2020&amp;iGameSubTypeID=83&amp;offensive=0&amp;pergame=0" TargetMode="External"/><Relationship Id="rId404" Type="http://schemas.openxmlformats.org/officeDocument/2006/relationships/hyperlink" Target="https://www.synergysportstech.com/Synergy/Sport/Basketball/web/teamsst/Video/QuantifiedTeam2Printable.aspx?iTeamID=2134&amp;iSeasonID=2020&amp;iGameSubTypeID=83&amp;offensive=0&amp;pergame=0" TargetMode="External"/><Relationship Id="rId611" Type="http://schemas.openxmlformats.org/officeDocument/2006/relationships/hyperlink" Target="https://www.synergysportstech.com/Synergy/Sport/Basketball/web/teamsst/Video/QuantifiedTeam2Printable.aspx?iTeamID=2216&amp;iSeasonID=2020&amp;iGameSubTypeID=83&amp;offensive=1&amp;pergame=0" TargetMode="External"/><Relationship Id="rId250" Type="http://schemas.openxmlformats.org/officeDocument/2006/relationships/hyperlink" Target="https://www.synergysportstech.com/Synergy/Sport/Basketball/web/teamsst/Video/QuantifiedTeam2Printable.aspx?iTeamID=2678&amp;iSeasonID=2020&amp;iGameSubTypeID=83&amp;offensive=0&amp;pergame=0" TargetMode="External"/><Relationship Id="rId488" Type="http://schemas.openxmlformats.org/officeDocument/2006/relationships/hyperlink" Target="https://www.synergysportstech.com/Synergy/Sport/Basketball/web/teamsst/Video/QuantifiedTeam2Printable.aspx?iTeamID=2329&amp;iSeasonID=2020&amp;iGameSubTypeID=83&amp;offensive=0&amp;pergame=0" TargetMode="External"/><Relationship Id="rId45" Type="http://schemas.openxmlformats.org/officeDocument/2006/relationships/hyperlink" Target="https://www.synergysportstech.com/Synergy/Sport/Basketball/web/teamsst/Video/QuantifiedTeam2Printable.aspx?iTeamID=2347&amp;iSeasonID=2020&amp;iGameSubTypeID=83&amp;offensive=1&amp;pergame=0" TargetMode="External"/><Relationship Id="rId110" Type="http://schemas.openxmlformats.org/officeDocument/2006/relationships/hyperlink" Target="https://www.synergysportstech.com/Synergy/Sport/Basketball/web/teamsst/Video/QuantifiedTeam2Printable.aspx?iTeamID=2128&amp;iSeasonID=2020&amp;iGameSubTypeID=83&amp;offensive=0&amp;pergame=0" TargetMode="External"/><Relationship Id="rId348" Type="http://schemas.openxmlformats.org/officeDocument/2006/relationships/hyperlink" Target="https://www.synergysportstech.com/Synergy/Sport/Basketball/web/teamsst/Video/QuantifiedTeam2Printable.aspx?iTeamID=2276&amp;iSeasonID=2020&amp;iGameSubTypeID=83&amp;offensive=0&amp;pergame=0" TargetMode="External"/><Relationship Id="rId555" Type="http://schemas.openxmlformats.org/officeDocument/2006/relationships/hyperlink" Target="https://www.synergysportstech.com/Synergy/Sport/Basketball/web/teamsst/Video/QuantifiedTeam2Printable.aspx?iTeamID=2253&amp;iSeasonID=2020&amp;iGameSubTypeID=83&amp;offensive=1&amp;pergame=0" TargetMode="External"/><Relationship Id="rId194" Type="http://schemas.openxmlformats.org/officeDocument/2006/relationships/hyperlink" Target="https://www.synergysportstech.com/Synergy/Sport/Basketball/web/teamsst/Video/QuantifiedTeam2Printable.aspx?iTeamID=2090&amp;iSeasonID=2020&amp;iGameSubTypeID=83&amp;offensive=0&amp;pergame=0" TargetMode="External"/><Relationship Id="rId208" Type="http://schemas.openxmlformats.org/officeDocument/2006/relationships/hyperlink" Target="https://www.synergysportstech.com/Synergy/Sport/Basketball/web/teamsst/Video/QuantifiedTeam2Printable.aspx?iTeamID=4973&amp;iSeasonID=2020&amp;iGameSubTypeID=83&amp;offensive=0&amp;pergame=0" TargetMode="External"/><Relationship Id="rId415" Type="http://schemas.openxmlformats.org/officeDocument/2006/relationships/hyperlink" Target="https://www.synergysportstech.com/Synergy/Sport/Basketball/web/teamsst/Video/QuantifiedTeam2Printable.aspx?iTeamID=2199&amp;iSeasonID=2020&amp;iGameSubTypeID=83&amp;offensive=1&amp;pergame=0" TargetMode="External"/><Relationship Id="rId622" Type="http://schemas.openxmlformats.org/officeDocument/2006/relationships/hyperlink" Target="https://www.synergysportstech.com/Synergy/Sport/Basketball/web/teamsst/Video/QuantifiedTeam2Printable.aspx?iTeamID=2100&amp;iSeasonID=2020&amp;iGameSubTypeID=83&amp;offensive=0&amp;pergame=0" TargetMode="External"/><Relationship Id="rId261" Type="http://schemas.openxmlformats.org/officeDocument/2006/relationships/hyperlink" Target="https://www.synergysportstech.com/Synergy/Sport/Basketball/web/teamsst/Video/QuantifiedTeam2Printable.aspx?iTeamID=2128&amp;iSeasonID=2020&amp;iGameSubTypeID=83&amp;offensive=1&amp;pergame=0" TargetMode="External"/><Relationship Id="rId499" Type="http://schemas.openxmlformats.org/officeDocument/2006/relationships/hyperlink" Target="https://www.synergysportstech.com/Synergy/Sport/Basketball/web/teamsst/Video/QuantifiedTeam2Printable.aspx?iTeamID=2407&amp;iSeasonID=2020&amp;iGameSubTypeID=83&amp;offensive=1&amp;pergame=0" TargetMode="External"/><Relationship Id="rId56" Type="http://schemas.openxmlformats.org/officeDocument/2006/relationships/hyperlink" Target="https://www.synergysportstech.com/Synergy/Sport/Basketball/web/teamsst/Video/QuantifiedTeam2Printable.aspx?iTeamID=2226&amp;iSeasonID=2020&amp;iGameSubTypeID=83&amp;offensive=0&amp;pergame=0" TargetMode="External"/><Relationship Id="rId359" Type="http://schemas.openxmlformats.org/officeDocument/2006/relationships/hyperlink" Target="https://www.synergysportstech.com/Synergy/Sport/Basketball/web/teamsst/Video/QuantifiedTeam2Printable.aspx?iTeamID=2149&amp;iSeasonID=2020&amp;iGameSubTypeID=83&amp;offensive=1&amp;pergame=0" TargetMode="External"/><Relationship Id="rId566" Type="http://schemas.openxmlformats.org/officeDocument/2006/relationships/hyperlink" Target="https://www.synergysportstech.com/Synergy/Sport/Basketball/web/teamsst/Video/QuantifiedTeam2Printable.aspx?iTeamID=2141&amp;iSeasonID=2020&amp;iGameSubTypeID=83&amp;offensive=0&amp;pergame=0" TargetMode="External"/><Relationship Id="rId121" Type="http://schemas.openxmlformats.org/officeDocument/2006/relationships/hyperlink" Target="https://www.synergysportstech.com/Synergy/Sport/Basketball/web/teamsst/Video/QuantifiedTeam2Printable.aspx?iTeamID=2345&amp;iSeasonID=2020&amp;iGameSubTypeID=83&amp;offensive=1&amp;pergame=0" TargetMode="External"/><Relationship Id="rId219" Type="http://schemas.openxmlformats.org/officeDocument/2006/relationships/hyperlink" Target="https://www.synergysportstech.com/Synergy/Sport/Basketball/web/teamsst/Video/QuantifiedTeam2Printable.aspx?iTeamID=998&amp;iSeasonID=2020&amp;iGameSubTypeID=83&amp;offensive=1&amp;pergame=0" TargetMode="External"/><Relationship Id="rId426" Type="http://schemas.openxmlformats.org/officeDocument/2006/relationships/hyperlink" Target="https://www.synergysportstech.com/Synergy/Sport/Basketball/web/teamsst/Video/QuantifiedTeam2Printable.aspx?iTeamID=2397&amp;iSeasonID=2020&amp;iGameSubTypeID=83&amp;offensive=0&amp;pergame=0" TargetMode="External"/><Relationship Id="rId633" Type="http://schemas.openxmlformats.org/officeDocument/2006/relationships/hyperlink" Target="https://www.synergysportstech.com/Synergy/Sport/Basketball/web/teamsst/Video/QuantifiedTeam2Printable.aspx?iTeamID=2256&amp;iSeasonID=2020&amp;iGameSubTypeID=83&amp;offensive=1&amp;pergame=0" TargetMode="External"/><Relationship Id="rId67" Type="http://schemas.openxmlformats.org/officeDocument/2006/relationships/hyperlink" Target="https://www.synergysportstech.com/Synergy/Sport/Basketball/web/teamsst/Video/QuantifiedTeam2Printable.aspx?iTeamID=2201&amp;iSeasonID=2020&amp;iGameSubTypeID=83&amp;offensive=1&amp;pergame=0" TargetMode="External"/><Relationship Id="rId272" Type="http://schemas.openxmlformats.org/officeDocument/2006/relationships/hyperlink" Target="https://www.synergysportstech.com/Synergy/Sport/Basketball/web/teamsst/Video/QuantifiedTeam2Printable.aspx?iTeamID=2376&amp;iSeasonID=2020&amp;iGameSubTypeID=83&amp;offensive=0&amp;pergame=0" TargetMode="External"/><Relationship Id="rId577" Type="http://schemas.openxmlformats.org/officeDocument/2006/relationships/hyperlink" Target="https://www.synergysportstech.com/Synergy/Sport/Basketball/web/teamsst/Video/QuantifiedTeam2Printable.aspx?iTeamID=2257&amp;iSeasonID=2020&amp;iGameSubTypeID=83&amp;offensive=1&amp;pergame=0" TargetMode="External"/><Relationship Id="rId132" Type="http://schemas.openxmlformats.org/officeDocument/2006/relationships/hyperlink" Target="https://www.synergysportstech.com/Synergy/Sport/Basketball/web/teamsst/Video/QuantifiedTeam2Printable.aspx?iTeamID=2191&amp;iSeasonID=2020&amp;iGameSubTypeID=83&amp;offensive=0&amp;pergame=0" TargetMode="External"/><Relationship Id="rId437" Type="http://schemas.openxmlformats.org/officeDocument/2006/relationships/hyperlink" Target="https://www.synergysportstech.com/Synergy/Sport/Basketball/web/teamsst/Video/QuantifiedTeam2Printable.aspx?iTeamID=2174&amp;iSeasonID=2020&amp;iGameSubTypeID=83&amp;offensive=1&amp;pergame=0" TargetMode="External"/><Relationship Id="rId644" Type="http://schemas.openxmlformats.org/officeDocument/2006/relationships/hyperlink" Target="https://www.synergysportstech.com/Synergy/Sport/Basketball/web/teamsst/Video/QuantifiedTeam2Printable.aspx?iTeamID=3179&amp;iSeasonID=2020&amp;iGameSubTypeID=83&amp;offensive=0&amp;pergame=0" TargetMode="External"/><Relationship Id="rId283" Type="http://schemas.openxmlformats.org/officeDocument/2006/relationships/hyperlink" Target="https://www.synergysportstech.com/Synergy/Sport/Basketball/web/teamsst/Video/QuantifiedTeam2Printable.aspx?iTeamID=985&amp;iSeasonID=2020&amp;iGameSubTypeID=83&amp;offensive=1&amp;pergame=0" TargetMode="External"/><Relationship Id="rId490" Type="http://schemas.openxmlformats.org/officeDocument/2006/relationships/hyperlink" Target="https://www.synergysportstech.com/Synergy/Sport/Basketball/web/teamsst/Video/QuantifiedTeam2Printable.aspx?iTeamID=2315&amp;iSeasonID=2020&amp;iGameSubTypeID=83&amp;offensive=0&amp;pergame=0" TargetMode="External"/><Relationship Id="rId504" Type="http://schemas.openxmlformats.org/officeDocument/2006/relationships/hyperlink" Target="https://www.synergysportstech.com/Synergy/Sport/Basketball/web/teamsst/Video/QuantifiedTeam2Printable.aspx?iTeamID=2264&amp;iSeasonID=2020&amp;iGameSubTypeID=83&amp;offensive=0&amp;pergame=0" TargetMode="External"/><Relationship Id="rId78" Type="http://schemas.openxmlformats.org/officeDocument/2006/relationships/hyperlink" Target="https://www.synergysportstech.com/Synergy/Sport/Basketball/web/teamsst/Video/QuantifiedTeam2Printable.aspx?iTeamID=1323&amp;iSeasonID=2020&amp;iGameSubTypeID=83&amp;offensive=0&amp;pergame=0" TargetMode="External"/><Relationship Id="rId143" Type="http://schemas.openxmlformats.org/officeDocument/2006/relationships/hyperlink" Target="https://www.synergysportstech.com/Synergy/Sport/Basketball/web/teamsst/Video/QuantifiedTeam2Printable.aspx?iTeamID=2234&amp;iSeasonID=2020&amp;iGameSubTypeID=83&amp;offensive=1&amp;pergame=0" TargetMode="External"/><Relationship Id="rId350" Type="http://schemas.openxmlformats.org/officeDocument/2006/relationships/hyperlink" Target="https://www.synergysportstech.com/Synergy/Sport/Basketball/web/teamsst/Video/QuantifiedTeam2Printable.aspx?iTeamID=2239&amp;iSeasonID=2020&amp;iGameSubTypeID=83&amp;offensive=0&amp;pergame=0" TargetMode="External"/><Relationship Id="rId588" Type="http://schemas.openxmlformats.org/officeDocument/2006/relationships/hyperlink" Target="https://www.synergysportstech.com/Synergy/Sport/Basketball/web/teamsst/Video/QuantifiedTeam2Printable.aspx?iTeamID=2127&amp;iSeasonID=2020&amp;iGameSubTypeID=83&amp;offensive=0&amp;pergame=0" TargetMode="External"/><Relationship Id="rId9" Type="http://schemas.openxmlformats.org/officeDocument/2006/relationships/hyperlink" Target="https://www.synergysportstech.com/Synergy/Sport/Basketball/web/teamsst/Video/QuantifiedTeam2Printable.aspx?iTeamID=2121&amp;iSeasonID=2020&amp;iGameSubTypeID=83&amp;offensive=1&amp;pergame=0" TargetMode="External"/><Relationship Id="rId210" Type="http://schemas.openxmlformats.org/officeDocument/2006/relationships/hyperlink" Target="https://www.synergysportstech.com/Synergy/Sport/Basketball/web/teamsst/Video/QuantifiedTeam2Printable.aspx?iTeamID=2307&amp;iSeasonID=2020&amp;iGameSubTypeID=83&amp;offensive=0&amp;pergame=0" TargetMode="External"/><Relationship Id="rId448" Type="http://schemas.openxmlformats.org/officeDocument/2006/relationships/hyperlink" Target="https://www.synergysportstech.com/Synergy/Sport/Basketball/web/teamsst/Video/QuantifiedTeam2Printable.aspx?iTeamID=981&amp;iSeasonID=2020&amp;iGameSubTypeID=83&amp;offensive=0&amp;pergame=0" TargetMode="External"/><Relationship Id="rId655" Type="http://schemas.openxmlformats.org/officeDocument/2006/relationships/hyperlink" Target="https://www.synergysportstech.com/Synergy/Sport/Basketball/web/teamsst/Video/QuantifiedTeam2Printable.aspx?iTeamID=2248&amp;iSeasonID=2020&amp;iGameSubTypeID=83&amp;offensive=1&amp;pergame=0" TargetMode="External"/><Relationship Id="rId294" Type="http://schemas.openxmlformats.org/officeDocument/2006/relationships/hyperlink" Target="https://www.synergysportstech.com/Synergy/Sport/Basketball/web/teamsst/Video/QuantifiedTeam2Printable.aspx?iTeamID=2149&amp;iSeasonID=2020&amp;iGameSubTypeID=83&amp;offensive=0&amp;pergame=0" TargetMode="External"/><Relationship Id="rId308" Type="http://schemas.openxmlformats.org/officeDocument/2006/relationships/hyperlink" Target="https://www.synergysportstech.com/Synergy/Sport/Basketball/web/teamsst/Video/QuantifiedTeam2Printable.aspx?iTeamID=2219&amp;iSeasonID=2020&amp;iGameSubTypeID=83&amp;offensive=0&amp;pergame=0" TargetMode="External"/><Relationship Id="rId515" Type="http://schemas.openxmlformats.org/officeDocument/2006/relationships/hyperlink" Target="https://www.synergysportstech.com/Synergy/Sport/Basketball/web/teamsst/Video/QuantifiedTeam2Printable.aspx?iTeamID=2301&amp;iSeasonID=2020&amp;iGameSubTypeID=83&amp;offensive=1&amp;pergame=0" TargetMode="External"/><Relationship Id="rId89" Type="http://schemas.openxmlformats.org/officeDocument/2006/relationships/hyperlink" Target="https://www.synergysportstech.com/Synergy/Sport/Basketball/web/teamsst/Video/QuantifiedTeam2Printable.aspx?iTeamID=2389&amp;iSeasonID=2020&amp;iGameSubTypeID=83&amp;offensive=1&amp;pergame=0" TargetMode="External"/><Relationship Id="rId154" Type="http://schemas.openxmlformats.org/officeDocument/2006/relationships/hyperlink" Target="https://www.synergysportstech.com/Synergy/Sport/Basketball/web/teamsst/Video/QuantifiedTeam2Printable.aspx?iTeamID=2088&amp;iSeasonID=2020&amp;iGameSubTypeID=83&amp;offensive=0&amp;pergame=0" TargetMode="External"/><Relationship Id="rId361" Type="http://schemas.openxmlformats.org/officeDocument/2006/relationships/hyperlink" Target="https://www.synergysportstech.com/Synergy/Sport/Basketball/web/teamsst/Video/QuantifiedTeam2Printable.aspx?iTeamID=2393&amp;iSeasonID=2020&amp;iGameSubTypeID=83&amp;offensive=1&amp;pergame=0" TargetMode="External"/><Relationship Id="rId599" Type="http://schemas.openxmlformats.org/officeDocument/2006/relationships/hyperlink" Target="https://www.synergysportstech.com/Synergy/Sport/Basketball/web/teamsst/Video/QuantifiedTeam2Printable.aspx?iTeamID=2368&amp;iSeasonID=2020&amp;iGameSubTypeID=83&amp;offensive=1&amp;pergame=0" TargetMode="External"/><Relationship Id="rId459" Type="http://schemas.openxmlformats.org/officeDocument/2006/relationships/hyperlink" Target="https://www.synergysportstech.com/Synergy/Sport/Basketball/web/teamsst/Video/QuantifiedTeam2Printable.aspx?iTeamID=2200&amp;iSeasonID=2020&amp;iGameSubTypeID=83&amp;offensive=1&amp;pergame=0" TargetMode="External"/><Relationship Id="rId666" Type="http://schemas.openxmlformats.org/officeDocument/2006/relationships/hyperlink" Target="https://www.synergysportstech.com/Synergy/Sport/Basketball/web/teamsst/Video/QuantifiedTeam2Printable.aspx?iTeamID=2187&amp;iSeasonID=2020&amp;iGameSubTypeID=83&amp;offensive=0&amp;pergame=0" TargetMode="External"/><Relationship Id="rId16" Type="http://schemas.openxmlformats.org/officeDocument/2006/relationships/hyperlink" Target="https://www.synergysportstech.com/Synergy/Sport/Basketball/web/teamsst/Video/QuantifiedTeam2Printable.aspx?iTeamID=2341&amp;iSeasonID=2020&amp;iGameSubTypeID=83&amp;offensive=0&amp;pergame=0" TargetMode="External"/><Relationship Id="rId221" Type="http://schemas.openxmlformats.org/officeDocument/2006/relationships/hyperlink" Target="https://www.synergysportstech.com/Synergy/Sport/Basketball/web/teamsst/Video/QuantifiedTeam2Printable.aspx?iTeamID=2403&amp;iSeasonID=2020&amp;iGameSubTypeID=83&amp;offensive=1&amp;pergame=0" TargetMode="External"/><Relationship Id="rId319" Type="http://schemas.openxmlformats.org/officeDocument/2006/relationships/hyperlink" Target="https://www.synergysportstech.com/Synergy/Sport/Basketball/web/teamsst/Video/QuantifiedTeam2Printable.aspx?iTeamID=974&amp;iSeasonID=2020&amp;iGameSubTypeID=83&amp;offensive=1&amp;pergame=0" TargetMode="External"/><Relationship Id="rId526" Type="http://schemas.openxmlformats.org/officeDocument/2006/relationships/hyperlink" Target="https://www.synergysportstech.com/Synergy/Sport/Basketball/web/teamsst/Video/QuantifiedTeam2Printable.aspx?iTeamID=990&amp;iSeasonID=2020&amp;iGameSubTypeID=83&amp;offensive=0&amp;pergame=0" TargetMode="External"/><Relationship Id="rId165" Type="http://schemas.openxmlformats.org/officeDocument/2006/relationships/hyperlink" Target="https://www.synergysportstech.com/Synergy/Sport/Basketball/web/teamsst/Video/QuantifiedTeam2Printable.aspx?iTeamID=3526&amp;iSeasonID=2020&amp;iGameSubTypeID=83&amp;offensive=1&amp;pergame=0" TargetMode="External"/><Relationship Id="rId372" Type="http://schemas.openxmlformats.org/officeDocument/2006/relationships/hyperlink" Target="https://www.synergysportstech.com/Synergy/Sport/Basketball/web/teamsst/Video/QuantifiedTeam2Printable.aspx?iTeamID=2249&amp;iSeasonID=2020&amp;iGameSubTypeID=83&amp;offensive=0&amp;pergame=0" TargetMode="External"/><Relationship Id="rId677" Type="http://schemas.openxmlformats.org/officeDocument/2006/relationships/hyperlink" Target="https://www.synergysportstech.com/Synergy/Sport/Basketball/web/teamsst/Video/QuantifiedTeam2Printable.aspx?iTeamID=984&amp;iSeasonID=2020&amp;iGameSubTypeID=83&amp;offensive=1&amp;pergame=0" TargetMode="External"/><Relationship Id="rId232" Type="http://schemas.openxmlformats.org/officeDocument/2006/relationships/hyperlink" Target="https://www.synergysportstech.com/Synergy/Sport/Basketball/web/teamsst/Video/QuantifiedTeam2Printable.aspx?iTeamID=2395&amp;iSeasonID=2020&amp;iGameSubTypeID=83&amp;offensive=0&amp;pergame=0" TargetMode="External"/><Relationship Id="rId27" Type="http://schemas.openxmlformats.org/officeDocument/2006/relationships/hyperlink" Target="https://www.synergysportstech.com/Synergy/Sport/Basketball/web/teamsst/Video/QuantifiedTeam2Printable.aspx?iTeamID=2338&amp;iSeasonID=2020&amp;iGameSubTypeID=83&amp;offensive=1&amp;pergame=0" TargetMode="External"/><Relationship Id="rId537" Type="http://schemas.openxmlformats.org/officeDocument/2006/relationships/hyperlink" Target="https://www.synergysportstech.com/Synergy/Sport/Basketball/web/teamsst/Video/QuantifiedTeam2Printable.aspx?iTeamID=2280&amp;iSeasonID=2020&amp;iGameSubTypeID=83&amp;offensive=1&amp;pergame=0" TargetMode="External"/><Relationship Id="rId80" Type="http://schemas.openxmlformats.org/officeDocument/2006/relationships/hyperlink" Target="https://www.synergysportstech.com/Synergy/Sport/Basketball/web/teamsst/Video/QuantifiedTeam2Printable.aspx?iTeamID=2248&amp;iSeasonID=2020&amp;iGameSubTypeID=83&amp;offensive=0&amp;pergame=0" TargetMode="External"/><Relationship Id="rId176" Type="http://schemas.openxmlformats.org/officeDocument/2006/relationships/hyperlink" Target="https://www.synergysportstech.com/Synergy/Sport/Basketball/web/teamsst/Video/QuantifiedTeam2Printable.aspx?iTeamID=2115&amp;iSeasonID=2020&amp;iGameSubTypeID=83&amp;offensive=0&amp;pergame=0" TargetMode="External"/><Relationship Id="rId383" Type="http://schemas.openxmlformats.org/officeDocument/2006/relationships/hyperlink" Target="https://www.synergysportstech.com/Synergy/Sport/Basketball/web/teamsst/Video/QuantifiedTeam2Printable.aspx?iTeamID=2099&amp;iSeasonID=2020&amp;iGameSubTypeID=83&amp;offensive=1&amp;pergame=0" TargetMode="External"/><Relationship Id="rId590" Type="http://schemas.openxmlformats.org/officeDocument/2006/relationships/hyperlink" Target="https://www.synergysportstech.com/Synergy/Sport/Basketball/web/teamsst/Video/QuantifiedTeam2Printable.aspx?iTeamID=964&amp;iSeasonID=2020&amp;iGameSubTypeID=83&amp;offensive=0&amp;pergame=0" TargetMode="External"/><Relationship Id="rId604" Type="http://schemas.openxmlformats.org/officeDocument/2006/relationships/hyperlink" Target="https://www.synergysportstech.com/Synergy/Sport/Basketball/web/teamsst/Video/QuantifiedTeam2Printable.aspx?iTeamID=2143&amp;iSeasonID=2020&amp;iGameSubTypeID=83&amp;offensive=0&amp;pergame=0" TargetMode="External"/><Relationship Id="rId243" Type="http://schemas.openxmlformats.org/officeDocument/2006/relationships/hyperlink" Target="https://www.synergysportstech.com/Synergy/Sport/Basketball/web/teamsst/Video/QuantifiedTeam2Printable.aspx?iTeamID=2206&amp;iSeasonID=2020&amp;iGameSubTypeID=83&amp;offensive=1&amp;pergame=0" TargetMode="External"/><Relationship Id="rId450" Type="http://schemas.openxmlformats.org/officeDocument/2006/relationships/hyperlink" Target="https://www.synergysportstech.com/Synergy/Sport/Basketball/web/teamsst/Video/QuantifiedTeam2Printable.aspx?iTeamID=2283&amp;iSeasonID=2020&amp;iGameSubTypeID=83&amp;offensive=0&amp;pergame=0" TargetMode="External"/><Relationship Id="rId38" Type="http://schemas.openxmlformats.org/officeDocument/2006/relationships/hyperlink" Target="https://www.synergysportstech.com/Synergy/Sport/Basketball/web/teamsst/Video/QuantifiedTeam2Printable.aspx?iTeamID=2322&amp;iSeasonID=2020&amp;iGameSubTypeID=83&amp;offensive=0&amp;pergame=0" TargetMode="External"/><Relationship Id="rId103" Type="http://schemas.openxmlformats.org/officeDocument/2006/relationships/hyperlink" Target="https://www.synergysportstech.com/Synergy/Sport/Basketball/web/teamsst/Video/QuantifiedTeam2Printable.aspx?iTeamID=2406&amp;iSeasonID=2020&amp;iGameSubTypeID=83&amp;offensive=1&amp;pergame=0" TargetMode="External"/><Relationship Id="rId310" Type="http://schemas.openxmlformats.org/officeDocument/2006/relationships/hyperlink" Target="https://www.synergysportstech.com/Synergy/Sport/Basketball/web/teamsst/Video/QuantifiedTeam2Printable.aspx?iTeamID=2360&amp;iSeasonID=2020&amp;iGameSubTypeID=83&amp;offensive=0&amp;pergame=0" TargetMode="External"/><Relationship Id="rId548" Type="http://schemas.openxmlformats.org/officeDocument/2006/relationships/hyperlink" Target="https://www.synergysportstech.com/Synergy/Sport/Basketball/web/teamsst/Video/QuantifiedTeam2Printable.aspx?iTeamID=2180&amp;iSeasonID=2020&amp;iGameSubTypeID=83&amp;offensive=0&amp;pergame=0" TargetMode="External"/><Relationship Id="rId91" Type="http://schemas.openxmlformats.org/officeDocument/2006/relationships/hyperlink" Target="https://www.synergysportstech.com/Synergy/Sport/Basketball/web/teamsst/Video/QuantifiedTeam2Printable.aspx?iTeamID=2243&amp;iSeasonID=2020&amp;iGameSubTypeID=83&amp;offensive=1&amp;pergame=0" TargetMode="External"/><Relationship Id="rId187" Type="http://schemas.openxmlformats.org/officeDocument/2006/relationships/hyperlink" Target="https://www.synergysportstech.com/Synergy/Sport/Basketball/web/teamsst/Video/QuantifiedTeam2Printable.aspx?iTeamID=2297&amp;iSeasonID=2020&amp;iGameSubTypeID=83&amp;offensive=1&amp;pergame=0" TargetMode="External"/><Relationship Id="rId394" Type="http://schemas.openxmlformats.org/officeDocument/2006/relationships/hyperlink" Target="https://www.synergysportstech.com/Synergy/Sport/Basketball/web/teamsst/Video/QuantifiedTeam2Printable.aspx?iTeamID=2178&amp;iSeasonID=2020&amp;iGameSubTypeID=83&amp;offensive=0&amp;pergame=0" TargetMode="External"/><Relationship Id="rId408" Type="http://schemas.openxmlformats.org/officeDocument/2006/relationships/hyperlink" Target="https://www.synergysportstech.com/Synergy/Sport/Basketball/web/teamsst/Video/QuantifiedTeam2Printable.aspx?iTeamID=2406&amp;iSeasonID=2020&amp;iGameSubTypeID=83&amp;offensive=0&amp;pergame=0" TargetMode="External"/><Relationship Id="rId615" Type="http://schemas.openxmlformats.org/officeDocument/2006/relationships/hyperlink" Target="https://www.synergysportstech.com/Synergy/Sport/Basketball/web/teamsst/Video/QuantifiedTeam2Printable.aspx?iTeamID=2290&amp;iSeasonID=2020&amp;iGameSubTypeID=83&amp;offensive=1&amp;pergam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E1007"/>
  <sheetViews>
    <sheetView tabSelected="1" workbookViewId="0">
      <selection activeCell="H8" sqref="H8"/>
    </sheetView>
  </sheetViews>
  <sheetFormatPr baseColWidth="10" defaultColWidth="14.5" defaultRowHeight="15.75" customHeight="1" x14ac:dyDescent="0.15"/>
  <cols>
    <col min="1" max="1" width="3.5" customWidth="1"/>
    <col min="2" max="2" width="20.83203125" customWidth="1"/>
    <col min="3" max="3" width="5.33203125" customWidth="1"/>
    <col min="4" max="4" width="9.83203125" customWidth="1"/>
    <col min="5" max="15" width="6.5" customWidth="1"/>
    <col min="16" max="16" width="6.33203125" customWidth="1"/>
    <col min="17" max="17" width="4.6640625" customWidth="1"/>
    <col min="18" max="18" width="5.6640625" customWidth="1"/>
    <col min="19" max="19" width="5.1640625" customWidth="1"/>
    <col min="20" max="20" width="5" customWidth="1"/>
    <col min="21" max="22" width="4.83203125" customWidth="1"/>
    <col min="23" max="23" width="4.6640625" customWidth="1"/>
    <col min="24" max="24" width="4.83203125" customWidth="1"/>
    <col min="25" max="25" width="5" customWidth="1"/>
    <col min="26" max="26" width="4.6640625" customWidth="1"/>
    <col min="27" max="27" width="4.83203125" customWidth="1"/>
    <col min="28" max="28" width="5.33203125" customWidth="1"/>
    <col min="29" max="29" width="5.5" customWidth="1"/>
    <col min="30" max="30" width="7.33203125" customWidth="1"/>
    <col min="31" max="31" width="8" customWidth="1"/>
    <col min="32" max="33" width="12.33203125" customWidth="1"/>
    <col min="34" max="45" width="6.5" customWidth="1"/>
    <col min="46" max="46" width="9.5" customWidth="1"/>
    <col min="47" max="47" width="8.1640625" customWidth="1"/>
    <col min="48" max="48" width="7.5" customWidth="1"/>
    <col min="49" max="50" width="8.5" customWidth="1"/>
    <col min="51" max="51" width="14.33203125" customWidth="1"/>
    <col min="52" max="52" width="8.1640625" customWidth="1"/>
    <col min="53" max="53" width="9.1640625" customWidth="1"/>
    <col min="54" max="64" width="8.83203125" customWidth="1"/>
    <col min="65" max="65" width="10.6640625" customWidth="1"/>
    <col min="66" max="76" width="10.33203125" customWidth="1"/>
    <col min="77" max="77" width="12.6640625" customWidth="1"/>
    <col min="78" max="78" width="18.1640625" customWidth="1"/>
    <col min="79" max="90" width="7.6640625" customWidth="1"/>
    <col min="91" max="91" width="8.6640625" customWidth="1"/>
    <col min="92" max="92" width="12.6640625" customWidth="1"/>
    <col min="93" max="93" width="12.1640625" customWidth="1"/>
    <col min="94" max="94" width="8.5" customWidth="1"/>
    <col min="95" max="95" width="10.5" customWidth="1"/>
    <col min="96" max="96" width="9.83203125" customWidth="1"/>
    <col min="97" max="97" width="6.5" customWidth="1"/>
    <col min="98" max="98" width="7.6640625" customWidth="1"/>
    <col min="99" max="99" width="12.1640625" customWidth="1"/>
    <col min="100" max="111" width="8.1640625" customWidth="1"/>
    <col min="112" max="112" width="10.6640625" customWidth="1"/>
    <col min="113" max="113" width="12.6640625" customWidth="1"/>
    <col min="114" max="114" width="12.1640625" customWidth="1"/>
    <col min="115" max="115" width="8.5" customWidth="1"/>
    <col min="116" max="116" width="10.5" customWidth="1"/>
    <col min="117" max="117" width="11.33203125" customWidth="1"/>
    <col min="118" max="118" width="6.5" customWidth="1"/>
    <col min="119" max="119" width="7.6640625" customWidth="1"/>
    <col min="120" max="120" width="21.6640625" customWidth="1"/>
    <col min="121" max="121" width="6.5" customWidth="1"/>
    <col min="122" max="129" width="7.83203125" customWidth="1"/>
    <col min="130" max="130" width="7.6640625" customWidth="1"/>
    <col min="131" max="132" width="8.5" customWidth="1"/>
    <col min="133" max="133" width="7.5" customWidth="1"/>
    <col min="134" max="134" width="9" customWidth="1"/>
    <col min="135" max="135" width="8.83203125" customWidth="1"/>
  </cols>
  <sheetData>
    <row r="1" spans="1:135" ht="13" x14ac:dyDescent="0.15">
      <c r="BH1" s="1"/>
      <c r="BI1" s="1"/>
      <c r="BJ1" s="1"/>
      <c r="BK1" s="1"/>
      <c r="BL1" s="1"/>
      <c r="BM1" s="2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 t="s">
        <v>0</v>
      </c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DU1" s="4"/>
      <c r="DZ1" s="5"/>
      <c r="EA1" s="5"/>
      <c r="EB1" s="5"/>
      <c r="EC1" s="5"/>
      <c r="ED1" s="5"/>
      <c r="EE1" s="5"/>
    </row>
    <row r="2" spans="1:135" ht="16" x14ac:dyDescent="0.2">
      <c r="A2" s="6"/>
      <c r="B2" s="7" t="s">
        <v>1</v>
      </c>
      <c r="C2" s="6"/>
      <c r="D2" s="6"/>
      <c r="E2" s="6"/>
      <c r="F2" s="6"/>
      <c r="G2" s="8" t="s">
        <v>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BJ2" s="9" t="s">
        <v>3</v>
      </c>
      <c r="BK2" s="10" t="s">
        <v>4</v>
      </c>
      <c r="BL2" s="10" t="s">
        <v>5</v>
      </c>
      <c r="BM2" s="10" t="s">
        <v>6</v>
      </c>
      <c r="BN2" s="10" t="s">
        <v>7</v>
      </c>
      <c r="BO2" s="10" t="s">
        <v>8</v>
      </c>
      <c r="BP2" s="10" t="s">
        <v>9</v>
      </c>
      <c r="BQ2" s="10" t="s">
        <v>10</v>
      </c>
      <c r="BV2" s="11"/>
      <c r="BW2" s="11"/>
      <c r="BX2" s="11"/>
      <c r="BY2" s="11"/>
      <c r="BZ2" s="12" t="s">
        <v>11</v>
      </c>
      <c r="CA2" s="12" t="s">
        <v>12</v>
      </c>
      <c r="CB2" s="13" t="s">
        <v>13</v>
      </c>
      <c r="CC2" s="13" t="s">
        <v>14</v>
      </c>
      <c r="CD2" s="12" t="s">
        <v>15</v>
      </c>
      <c r="CE2" s="12" t="s">
        <v>16</v>
      </c>
      <c r="CF2" s="12" t="s">
        <v>17</v>
      </c>
      <c r="CG2" s="12" t="s">
        <v>18</v>
      </c>
      <c r="CH2" s="12" t="s">
        <v>19</v>
      </c>
      <c r="CI2" s="12" t="s">
        <v>20</v>
      </c>
      <c r="CJ2" s="12" t="s">
        <v>21</v>
      </c>
      <c r="CK2" s="12" t="s">
        <v>22</v>
      </c>
      <c r="CL2" s="12" t="s">
        <v>23</v>
      </c>
      <c r="CM2" s="6"/>
      <c r="CN2" s="14"/>
      <c r="CO2" s="178" t="s">
        <v>24</v>
      </c>
      <c r="CP2" s="179"/>
      <c r="CQ2" s="180"/>
      <c r="CR2" s="15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7"/>
      <c r="DV2" s="16"/>
      <c r="DW2" s="16"/>
      <c r="DX2" s="16"/>
      <c r="DY2" s="16"/>
      <c r="DZ2" s="18"/>
      <c r="EA2" s="18"/>
      <c r="EB2" s="18"/>
      <c r="EC2" s="18"/>
      <c r="ED2" s="18"/>
      <c r="EE2" s="18"/>
    </row>
    <row r="3" spans="1:135" ht="15" x14ac:dyDescent="0.2">
      <c r="A3" s="6"/>
      <c r="B3" s="19" t="s">
        <v>25</v>
      </c>
      <c r="C3" s="19">
        <v>2020</v>
      </c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20"/>
      <c r="X3" s="6"/>
      <c r="Y3" s="6"/>
      <c r="Z3" s="6"/>
      <c r="AA3" s="6"/>
      <c r="AB3" s="6"/>
      <c r="AC3" s="6"/>
      <c r="AD3" s="6"/>
      <c r="AE3" s="6"/>
      <c r="AF3" s="6"/>
      <c r="AG3" s="6"/>
      <c r="BJ3" s="9" t="s">
        <v>26</v>
      </c>
      <c r="BK3" s="21">
        <v>2.1295999999999999</v>
      </c>
      <c r="BL3" s="21">
        <v>8.6676000000000002</v>
      </c>
      <c r="BM3" s="21">
        <v>-2.4861</v>
      </c>
      <c r="BN3" s="21">
        <v>0.99199999999999999</v>
      </c>
      <c r="BO3" s="21">
        <v>-3.5360999999999998</v>
      </c>
      <c r="BP3" s="21">
        <v>1.6669</v>
      </c>
      <c r="BQ3" s="22">
        <v>50</v>
      </c>
      <c r="BV3" s="23"/>
      <c r="BW3" s="23"/>
      <c r="BX3" s="23"/>
      <c r="BY3" s="23"/>
      <c r="BZ3" s="24" t="s">
        <v>27</v>
      </c>
      <c r="CA3" s="25">
        <v>0.86</v>
      </c>
      <c r="CB3" s="25">
        <v>-0.56000000000000005</v>
      </c>
      <c r="CC3" s="26">
        <f t="shared" ref="CC3:CC4" si="0">0.44*CB3</f>
        <v>-0.24640000000000004</v>
      </c>
      <c r="CD3" s="25">
        <v>0.38900000000000001</v>
      </c>
      <c r="CE3" s="25">
        <v>0.57999999999999996</v>
      </c>
      <c r="CF3" s="25">
        <v>-0.96399999999999997</v>
      </c>
      <c r="CG3" s="25">
        <v>0.61299999999999999</v>
      </c>
      <c r="CH3" s="25">
        <v>0.11600000000000001</v>
      </c>
      <c r="CI3" s="25">
        <v>0</v>
      </c>
      <c r="CJ3" s="25">
        <v>1.369</v>
      </c>
      <c r="CK3" s="25">
        <v>1.327</v>
      </c>
      <c r="CL3" s="25">
        <v>-0.36699999999999999</v>
      </c>
      <c r="CM3" s="6"/>
      <c r="CN3" s="27"/>
      <c r="CO3" s="24" t="s">
        <v>27</v>
      </c>
      <c r="CP3" s="24" t="s">
        <v>28</v>
      </c>
      <c r="CQ3" s="24" t="s">
        <v>29</v>
      </c>
      <c r="CR3" s="13" t="s">
        <v>30</v>
      </c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9"/>
      <c r="DV3" s="28"/>
      <c r="DW3" s="28"/>
      <c r="DX3" s="28"/>
      <c r="DY3" s="28"/>
      <c r="DZ3" s="28"/>
      <c r="EA3" s="28"/>
      <c r="EB3" s="28"/>
      <c r="EC3" s="28"/>
      <c r="ED3" s="28"/>
      <c r="EE3" s="28"/>
    </row>
    <row r="4" spans="1:135" ht="15" x14ac:dyDescent="0.2">
      <c r="A4" s="6"/>
      <c r="B4" s="30" t="s">
        <v>31</v>
      </c>
      <c r="C4" s="31">
        <f>IF(M90="",D130, VLOOKUP($A$11,$B$90:$S$121,14,FALSE))</f>
        <v>12.076145151695419</v>
      </c>
      <c r="D4" s="6"/>
      <c r="E4" s="32" t="s">
        <v>32</v>
      </c>
      <c r="F4" s="33">
        <f>C4*C7/100/2</f>
        <v>4.8333333333333339</v>
      </c>
      <c r="G4" s="6"/>
      <c r="H4" s="6"/>
      <c r="I4" s="6"/>
      <c r="J4" s="6"/>
      <c r="K4" s="6"/>
      <c r="L4" s="6"/>
      <c r="M4" s="6"/>
      <c r="N4" s="6"/>
      <c r="O4" s="6"/>
      <c r="P4" s="6"/>
      <c r="Q4" s="32" t="s">
        <v>33</v>
      </c>
      <c r="R4" s="6">
        <f>SUM(AB14:AB42)</f>
        <v>1467</v>
      </c>
      <c r="S4" s="6"/>
      <c r="T4" s="6"/>
      <c r="U4" s="6"/>
      <c r="V4" s="6"/>
      <c r="W4" s="32" t="s">
        <v>34</v>
      </c>
      <c r="X4" s="6">
        <f>SUM(V14:V44)</f>
        <v>713</v>
      </c>
      <c r="Y4" s="6"/>
      <c r="Z4" s="6"/>
      <c r="AA4" s="32" t="s">
        <v>35</v>
      </c>
      <c r="AB4" s="34">
        <f>SUM(AG14:AG40)</f>
        <v>453.92160000000018</v>
      </c>
      <c r="AC4" s="6"/>
      <c r="AD4" s="6"/>
      <c r="AE4" s="6"/>
      <c r="AF4" s="6"/>
      <c r="AG4" s="6"/>
      <c r="AH4" s="6"/>
      <c r="AI4" s="6"/>
      <c r="AJ4" s="6"/>
      <c r="AK4" s="28"/>
      <c r="AL4" s="28"/>
      <c r="AM4" s="6"/>
      <c r="AN4" s="6"/>
      <c r="BJ4" s="9" t="s">
        <v>36</v>
      </c>
      <c r="BK4" s="21">
        <v>1.5895999999999999</v>
      </c>
      <c r="BL4" s="21">
        <v>10.8919</v>
      </c>
      <c r="BM4" s="35"/>
      <c r="BN4" s="21">
        <v>1.4677</v>
      </c>
      <c r="BO4" s="21">
        <v>-4.3994999999999997</v>
      </c>
      <c r="BP4" s="35"/>
      <c r="BQ4" s="36"/>
      <c r="BV4" s="23"/>
      <c r="BW4" s="23"/>
      <c r="BX4" s="23"/>
      <c r="BY4" s="23"/>
      <c r="BZ4" s="24" t="s">
        <v>29</v>
      </c>
      <c r="CA4" s="26">
        <f>CA3</f>
        <v>0.86</v>
      </c>
      <c r="CB4" s="25">
        <v>-0.78</v>
      </c>
      <c r="CC4" s="26">
        <f t="shared" si="0"/>
        <v>-0.34320000000000001</v>
      </c>
      <c r="CD4" s="26">
        <f>CD3</f>
        <v>0.38900000000000001</v>
      </c>
      <c r="CE4" s="25">
        <v>1.034</v>
      </c>
      <c r="CF4" s="26">
        <f>CF3</f>
        <v>-0.96399999999999997</v>
      </c>
      <c r="CG4" s="37">
        <v>0.18099999999999999</v>
      </c>
      <c r="CH4" s="26">
        <f>CG4</f>
        <v>0.18099999999999999</v>
      </c>
      <c r="CI4" s="25">
        <v>0</v>
      </c>
      <c r="CJ4" s="25">
        <v>1.008</v>
      </c>
      <c r="CK4" s="25">
        <v>0.70299999999999996</v>
      </c>
      <c r="CL4" s="26">
        <f>CL3</f>
        <v>-0.36699999999999999</v>
      </c>
      <c r="CM4" s="6"/>
      <c r="CN4" s="38" t="s">
        <v>24</v>
      </c>
      <c r="CO4" s="39">
        <f>-0.409*2</f>
        <v>-0.81799999999999995</v>
      </c>
      <c r="CP4" s="40">
        <v>0</v>
      </c>
      <c r="CQ4" s="40">
        <v>0</v>
      </c>
      <c r="CR4" s="41">
        <v>1.387</v>
      </c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9"/>
      <c r="DV4" s="28"/>
      <c r="DW4" s="28"/>
      <c r="DX4" s="28"/>
      <c r="DY4" s="28"/>
      <c r="DZ4" s="28"/>
      <c r="EA4" s="28"/>
      <c r="EB4" s="28"/>
      <c r="EC4" s="28"/>
      <c r="ED4" s="28"/>
      <c r="EE4" s="28"/>
    </row>
    <row r="5" spans="1:135" ht="13" x14ac:dyDescent="0.15">
      <c r="A5" s="42"/>
      <c r="B5" s="30" t="s">
        <v>37</v>
      </c>
      <c r="C5" s="31">
        <f>IF(M90="",N130, VLOOKUP($A$11,$B$90:$S$121,15,FALSE))</f>
        <v>8.1636996494051743</v>
      </c>
      <c r="D5" s="6"/>
      <c r="E5" s="32" t="s">
        <v>38</v>
      </c>
      <c r="F5" s="33">
        <f>0.35/2*F4</f>
        <v>0.84583333333333344</v>
      </c>
      <c r="G5" s="6"/>
      <c r="H5" s="6"/>
      <c r="I5" s="6"/>
      <c r="J5" s="6"/>
      <c r="K5" s="6"/>
      <c r="L5" s="6"/>
      <c r="M5" s="6"/>
      <c r="N5" s="6"/>
      <c r="O5" s="6"/>
      <c r="P5" s="6"/>
      <c r="Q5" s="32" t="s">
        <v>39</v>
      </c>
      <c r="R5" s="6">
        <f>SUM(H14:H42)</f>
        <v>1262</v>
      </c>
      <c r="S5" s="6"/>
      <c r="T5" s="6"/>
      <c r="U5" s="6"/>
      <c r="V5" s="6"/>
      <c r="W5" s="32" t="s">
        <v>40</v>
      </c>
      <c r="X5" s="6">
        <f>SUM(X14:X43)</f>
        <v>155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43"/>
      <c r="AL5" s="43"/>
      <c r="AM5" s="43"/>
      <c r="AN5" s="43"/>
      <c r="BJ5" s="43"/>
      <c r="BK5" s="43"/>
      <c r="BL5" s="43"/>
      <c r="BM5" s="44"/>
      <c r="BN5" s="44"/>
      <c r="BO5" s="44"/>
      <c r="BP5" s="44"/>
      <c r="BQ5" s="44"/>
      <c r="BV5" s="45"/>
      <c r="BW5" s="45"/>
      <c r="BX5" s="45"/>
      <c r="BY5" s="45"/>
      <c r="BZ5" s="45" t="s">
        <v>41</v>
      </c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3"/>
      <c r="CN5" s="43"/>
      <c r="CO5" s="43"/>
      <c r="CP5" s="43"/>
      <c r="CQ5" s="43"/>
      <c r="CR5" s="47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8"/>
      <c r="DV5" s="43"/>
      <c r="DW5" s="43"/>
      <c r="DX5" s="43"/>
      <c r="DY5" s="43"/>
      <c r="DZ5" s="49"/>
      <c r="EA5" s="49"/>
      <c r="EB5" s="49"/>
      <c r="EC5" s="49"/>
      <c r="ED5" s="49"/>
      <c r="EE5" s="49"/>
    </row>
    <row r="6" spans="1:135" ht="15" x14ac:dyDescent="0.2">
      <c r="A6" s="42"/>
      <c r="B6" s="30" t="s">
        <v>42</v>
      </c>
      <c r="C6" s="50">
        <f>C4-C5</f>
        <v>3.9124455022902449</v>
      </c>
      <c r="D6" s="6"/>
      <c r="E6" s="51" t="s">
        <v>43</v>
      </c>
      <c r="F6" s="52">
        <f>C4+F5</f>
        <v>12.921978485028752</v>
      </c>
      <c r="G6" s="6"/>
      <c r="H6" s="6"/>
      <c r="I6" s="6"/>
      <c r="J6" s="6"/>
      <c r="K6" s="6"/>
      <c r="L6" s="6"/>
      <c r="M6" s="6"/>
      <c r="N6" s="6"/>
      <c r="O6" s="6"/>
      <c r="P6" s="6"/>
      <c r="Q6" s="32" t="s">
        <v>44</v>
      </c>
      <c r="R6" s="6">
        <f>SUM(R14:R42)</f>
        <v>258</v>
      </c>
      <c r="S6" s="6">
        <f>CC3/CB3</f>
        <v>0.44</v>
      </c>
      <c r="T6" s="6"/>
      <c r="U6" s="6"/>
      <c r="V6" s="6"/>
      <c r="W6" s="32" t="s">
        <v>45</v>
      </c>
      <c r="X6" s="6">
        <f>SUM(AA14:AA45)</f>
        <v>342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28"/>
      <c r="AL6" s="28"/>
      <c r="AM6" s="28"/>
      <c r="AN6" s="28"/>
      <c r="BJ6" s="9" t="s">
        <v>46</v>
      </c>
      <c r="BK6" s="10" t="s">
        <v>4</v>
      </c>
      <c r="BL6" s="10" t="s">
        <v>47</v>
      </c>
      <c r="BM6" s="10" t="s">
        <v>48</v>
      </c>
      <c r="BN6" s="10" t="s">
        <v>49</v>
      </c>
      <c r="BP6" s="10" t="s">
        <v>50</v>
      </c>
      <c r="BQ6" s="10" t="s">
        <v>10</v>
      </c>
      <c r="BV6" s="11"/>
      <c r="BW6" s="11"/>
      <c r="BX6" s="11"/>
      <c r="BY6" s="11"/>
      <c r="BZ6" s="12" t="s">
        <v>11</v>
      </c>
      <c r="CA6" s="53" t="s">
        <v>12</v>
      </c>
      <c r="CB6" s="54" t="s">
        <v>13</v>
      </c>
      <c r="CC6" s="54" t="s">
        <v>14</v>
      </c>
      <c r="CD6" s="53" t="s">
        <v>15</v>
      </c>
      <c r="CE6" s="53" t="s">
        <v>16</v>
      </c>
      <c r="CF6" s="53" t="s">
        <v>17</v>
      </c>
      <c r="CG6" s="53" t="s">
        <v>18</v>
      </c>
      <c r="CH6" s="53" t="s">
        <v>19</v>
      </c>
      <c r="CI6" s="53" t="s">
        <v>20</v>
      </c>
      <c r="CJ6" s="53" t="s">
        <v>21</v>
      </c>
      <c r="CK6" s="53" t="s">
        <v>22</v>
      </c>
      <c r="CL6" s="53" t="s">
        <v>23</v>
      </c>
      <c r="CM6" s="28"/>
      <c r="CN6" s="14"/>
      <c r="CO6" s="178" t="s">
        <v>24</v>
      </c>
      <c r="CP6" s="179"/>
      <c r="CQ6" s="180"/>
      <c r="CR6" s="55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9"/>
      <c r="DV6" s="28"/>
      <c r="DW6" s="28"/>
      <c r="DX6" s="28"/>
      <c r="DY6" s="28"/>
      <c r="DZ6" s="28"/>
      <c r="EA6" s="28"/>
      <c r="EB6" s="28"/>
      <c r="EC6" s="28"/>
      <c r="ED6" s="28"/>
      <c r="EE6" s="28"/>
    </row>
    <row r="7" spans="1:135" ht="15" x14ac:dyDescent="0.2">
      <c r="A7" s="42"/>
      <c r="B7" s="30" t="s">
        <v>51</v>
      </c>
      <c r="C7" s="56">
        <v>80.047619047619051</v>
      </c>
      <c r="D7" s="6"/>
      <c r="E7" s="51" t="s">
        <v>52</v>
      </c>
      <c r="F7" s="52">
        <f>C5+F5/2</f>
        <v>8.5866163160718418</v>
      </c>
      <c r="G7" s="6"/>
      <c r="H7" s="6"/>
      <c r="I7" s="6"/>
      <c r="J7" s="6"/>
      <c r="K7" s="6"/>
      <c r="L7" s="6"/>
      <c r="M7" s="6"/>
      <c r="N7" s="6"/>
      <c r="O7" s="6"/>
      <c r="P7" s="6"/>
      <c r="Q7" s="32" t="s">
        <v>53</v>
      </c>
      <c r="R7" s="33">
        <f>R4/(R5+R6*S6)</f>
        <v>1.0665057578224961</v>
      </c>
      <c r="S7" s="6"/>
      <c r="T7" s="6"/>
      <c r="U7" s="6"/>
      <c r="V7" s="6"/>
      <c r="W7" s="32" t="s">
        <v>54</v>
      </c>
      <c r="X7" s="6">
        <f>SUM(W14:W44)</f>
        <v>354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28"/>
      <c r="AL7" s="28"/>
      <c r="AM7" s="28"/>
      <c r="AN7" s="28"/>
      <c r="BJ7" s="28"/>
      <c r="BK7" s="21">
        <v>6</v>
      </c>
      <c r="BL7" s="21">
        <v>-6.6416000000000004</v>
      </c>
      <c r="BM7" s="21">
        <v>-8.5441000000000003</v>
      </c>
      <c r="BN7" s="21">
        <v>-0.33</v>
      </c>
      <c r="BO7" s="57"/>
      <c r="BP7" s="21">
        <v>4</v>
      </c>
      <c r="BQ7" s="22">
        <v>50</v>
      </c>
      <c r="BV7" s="23"/>
      <c r="BW7" s="23"/>
      <c r="BX7" s="23"/>
      <c r="BY7" s="23"/>
      <c r="BZ7" s="24" t="s">
        <v>27</v>
      </c>
      <c r="CA7" s="25">
        <v>0.60499999999999998</v>
      </c>
      <c r="CB7" s="25">
        <v>-0.33</v>
      </c>
      <c r="CC7" s="26">
        <f t="shared" ref="CC7:CC8" si="1">0.44*CB7</f>
        <v>-0.1452</v>
      </c>
      <c r="CD7" s="25">
        <v>0.47699999999999998</v>
      </c>
      <c r="CE7" s="25">
        <v>0.47599999999999998</v>
      </c>
      <c r="CF7" s="25">
        <v>-0.57899999999999996</v>
      </c>
      <c r="CG7" s="25">
        <v>0.60599999999999998</v>
      </c>
      <c r="CH7" s="25">
        <v>-0.112</v>
      </c>
      <c r="CI7" s="25">
        <v>0</v>
      </c>
      <c r="CJ7" s="25">
        <v>0.17699999999999999</v>
      </c>
      <c r="CK7" s="25">
        <v>0.72499999999999998</v>
      </c>
      <c r="CL7" s="25">
        <v>-0.439</v>
      </c>
      <c r="CM7" s="28"/>
      <c r="CN7" s="27"/>
      <c r="CO7" s="24" t="s">
        <v>27</v>
      </c>
      <c r="CP7" s="24" t="s">
        <v>28</v>
      </c>
      <c r="CQ7" s="24" t="s">
        <v>29</v>
      </c>
      <c r="CR7" s="13" t="s">
        <v>30</v>
      </c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9"/>
      <c r="DV7" s="28"/>
      <c r="DW7" s="28"/>
      <c r="DX7" s="28"/>
      <c r="DY7" s="28"/>
      <c r="DZ7" s="49"/>
      <c r="EA7" s="49"/>
      <c r="EB7" s="49"/>
      <c r="EC7" s="49"/>
      <c r="ED7" s="49"/>
      <c r="EE7" s="49"/>
    </row>
    <row r="8" spans="1:135" ht="14" x14ac:dyDescent="0.15">
      <c r="A8" s="42"/>
      <c r="B8" s="58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32" t="s">
        <v>56</v>
      </c>
      <c r="R8" s="59">
        <v>1</v>
      </c>
      <c r="S8" s="6"/>
      <c r="T8" s="6"/>
      <c r="U8" s="6"/>
      <c r="V8" s="6"/>
      <c r="W8" s="32" t="s">
        <v>57</v>
      </c>
      <c r="X8" s="6">
        <f>SUM(Y14:Y47)</f>
        <v>93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43"/>
      <c r="AL8" s="43"/>
      <c r="AM8" s="43"/>
      <c r="AN8" s="43"/>
      <c r="BE8" s="43"/>
      <c r="BF8" s="43"/>
      <c r="BG8" s="43"/>
      <c r="BH8" s="44"/>
      <c r="BI8" s="44"/>
      <c r="BJ8" s="44"/>
      <c r="BK8" s="44"/>
      <c r="BL8" s="44"/>
      <c r="BM8" s="60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4" t="s">
        <v>29</v>
      </c>
      <c r="CA8" s="26">
        <f>CA7</f>
        <v>0.60499999999999998</v>
      </c>
      <c r="CB8" s="25">
        <v>-0.47199999999999998</v>
      </c>
      <c r="CC8" s="26">
        <f t="shared" si="1"/>
        <v>-0.20768</v>
      </c>
      <c r="CD8" s="26">
        <f t="shared" ref="CD8:CE8" si="2">CD7</f>
        <v>0.47699999999999998</v>
      </c>
      <c r="CE8" s="26">
        <f t="shared" si="2"/>
        <v>0.47599999999999998</v>
      </c>
      <c r="CF8" s="25">
        <v>-0.88200000000000001</v>
      </c>
      <c r="CG8" s="37">
        <v>0.42199999999999999</v>
      </c>
      <c r="CH8" s="37">
        <v>0.10299999999999999</v>
      </c>
      <c r="CI8" s="25">
        <v>0</v>
      </c>
      <c r="CJ8" s="25">
        <v>0.29399999999999998</v>
      </c>
      <c r="CK8" s="25">
        <v>9.7000000000000003E-2</v>
      </c>
      <c r="CL8" s="61">
        <f>CL7</f>
        <v>-0.439</v>
      </c>
      <c r="CM8" s="43"/>
      <c r="CN8" s="38" t="s">
        <v>24</v>
      </c>
      <c r="CO8" s="40">
        <f>-0.849*2</f>
        <v>-1.698</v>
      </c>
      <c r="CP8" s="40">
        <v>0</v>
      </c>
      <c r="CQ8" s="40">
        <f>0</f>
        <v>0</v>
      </c>
      <c r="CR8" s="41">
        <v>0.43</v>
      </c>
      <c r="CT8" s="62" t="s">
        <v>58</v>
      </c>
      <c r="CU8" s="43"/>
      <c r="CV8" s="43"/>
      <c r="CW8" s="43"/>
      <c r="CX8" s="43"/>
      <c r="CY8" s="43"/>
      <c r="DA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62" t="s">
        <v>58</v>
      </c>
      <c r="DP8" s="43"/>
      <c r="DQ8" s="43"/>
      <c r="DR8" s="43"/>
      <c r="DS8" s="43"/>
      <c r="DT8" s="43"/>
      <c r="DU8" s="48"/>
      <c r="DV8" s="43"/>
      <c r="DW8" s="43"/>
      <c r="DX8" s="43"/>
      <c r="DY8" s="43"/>
      <c r="DZ8" s="28"/>
      <c r="EA8" s="28"/>
      <c r="EB8" s="28"/>
      <c r="EC8" s="28"/>
      <c r="ED8" s="28"/>
      <c r="EE8" s="28"/>
    </row>
    <row r="9" spans="1:135" ht="14" x14ac:dyDescent="0.15">
      <c r="A9" s="42"/>
      <c r="B9" s="63" t="str">
        <f>CONCATENATE("https://www.basketball-reference.com/teams/",B3,"/",C3,".html")</f>
        <v>https://www.basketball-reference.com/teams/BYU/2020.html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32" t="s">
        <v>59</v>
      </c>
      <c r="R9" s="6">
        <f>SUM(F13:F42)</f>
        <v>4199</v>
      </c>
      <c r="S9" s="6"/>
      <c r="T9" s="6"/>
      <c r="U9" s="6"/>
      <c r="V9" s="6"/>
      <c r="W9" s="32" t="s">
        <v>60</v>
      </c>
      <c r="X9" s="42">
        <v>21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28"/>
      <c r="AL9" s="28"/>
      <c r="AM9" s="28"/>
      <c r="AN9" s="28"/>
      <c r="AO9" s="28"/>
      <c r="AP9" s="28"/>
      <c r="AQ9" s="28"/>
      <c r="AR9" s="57"/>
      <c r="AS9" s="57"/>
      <c r="AT9" s="57"/>
      <c r="AU9" s="57"/>
      <c r="AV9" s="57"/>
      <c r="AW9" s="57"/>
      <c r="AX9" s="64"/>
      <c r="AY9" s="1"/>
      <c r="AZ9" s="1"/>
      <c r="BA9" s="1"/>
      <c r="BB9" s="1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28"/>
      <c r="CB9" s="28"/>
      <c r="CC9" s="28"/>
      <c r="CD9" s="28"/>
      <c r="CE9" s="28"/>
      <c r="CF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66">
        <f>SUM($CT$14:$CT$41)</f>
        <v>35.030270641655541</v>
      </c>
      <c r="CU9" s="28"/>
      <c r="CV9" s="28"/>
      <c r="CW9" s="28"/>
      <c r="CX9" s="28"/>
      <c r="CY9" s="28"/>
      <c r="CZ9" s="28"/>
      <c r="DA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66">
        <f>SUM($DO$14:$DO$44)</f>
        <v>17.768995624498828</v>
      </c>
      <c r="DP9" s="28"/>
      <c r="DQ9" s="28"/>
      <c r="DR9" s="28"/>
      <c r="DS9" s="28"/>
      <c r="DT9" s="28"/>
      <c r="DU9" s="29"/>
      <c r="DV9" s="28"/>
      <c r="DW9" s="28"/>
      <c r="DX9" s="28"/>
      <c r="DY9" s="28"/>
      <c r="DZ9" s="49"/>
      <c r="EA9" s="49"/>
      <c r="EB9" s="49"/>
      <c r="EC9" s="49"/>
      <c r="ED9" s="49"/>
      <c r="EE9" s="49"/>
    </row>
    <row r="10" spans="1:135" ht="14" x14ac:dyDescent="0.15">
      <c r="AW10" s="5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T10" s="67" t="s">
        <v>61</v>
      </c>
      <c r="DO10" s="67" t="s">
        <v>61</v>
      </c>
      <c r="DU10" s="4"/>
      <c r="DZ10" s="28"/>
      <c r="EA10" s="28"/>
      <c r="EB10" s="28"/>
      <c r="EC10" s="28"/>
      <c r="ED10" s="28"/>
      <c r="EE10" s="28"/>
    </row>
    <row r="11" spans="1:135" ht="16" x14ac:dyDescent="0.2">
      <c r="A11" s="68" t="s">
        <v>62</v>
      </c>
      <c r="B11" s="69"/>
      <c r="D11" s="70" t="s">
        <v>648</v>
      </c>
      <c r="AW11" s="5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T11" s="66">
        <f>($F$6-CT9)/5</f>
        <v>-4.4216584313253575</v>
      </c>
      <c r="DO11" s="66">
        <f>($F$7-DO9)/5</f>
        <v>-1.8364758616853973</v>
      </c>
      <c r="DP11" s="71" t="str">
        <f>CONCATENATE(C3," ",A11," (",TRIM(D11),")")</f>
        <v>2020 BYU Cougars (19-6)</v>
      </c>
      <c r="DQ11" s="72"/>
      <c r="DR11" s="72"/>
      <c r="DS11" s="73"/>
      <c r="DT11" s="74"/>
      <c r="DU11" s="75"/>
      <c r="DV11" s="74"/>
      <c r="DW11" s="74"/>
      <c r="DX11" s="74"/>
      <c r="DY11" s="76"/>
      <c r="DZ11" s="49"/>
      <c r="EA11" s="49"/>
      <c r="EB11" s="49"/>
      <c r="EC11" s="49"/>
      <c r="ED11" s="49"/>
      <c r="EE11" s="49"/>
    </row>
    <row r="12" spans="1:135" ht="14" x14ac:dyDescent="0.15">
      <c r="A12" s="67" t="s">
        <v>63</v>
      </c>
      <c r="B12" s="6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67" t="s">
        <v>64</v>
      </c>
      <c r="AD12" s="77"/>
      <c r="AE12" s="77"/>
      <c r="AF12" s="77"/>
      <c r="AG12" s="77"/>
      <c r="AH12" s="67" t="s">
        <v>65</v>
      </c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67" t="s">
        <v>66</v>
      </c>
      <c r="AU12" s="67"/>
      <c r="AV12" s="67"/>
      <c r="AW12" s="67"/>
      <c r="AX12" s="67"/>
      <c r="AY12" s="67"/>
      <c r="AZ12" s="78" t="s">
        <v>67</v>
      </c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80"/>
      <c r="BN12" s="81" t="s">
        <v>68</v>
      </c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3" t="s">
        <v>69</v>
      </c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11" t="s">
        <v>70</v>
      </c>
      <c r="CN12" s="77"/>
      <c r="CO12" s="77"/>
      <c r="CP12" s="77"/>
      <c r="CQ12" s="77"/>
      <c r="CR12" s="77"/>
      <c r="CS12" s="77"/>
      <c r="CT12" s="77"/>
      <c r="CU12" s="3" t="s">
        <v>71</v>
      </c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11" t="s">
        <v>72</v>
      </c>
      <c r="DI12" s="77"/>
      <c r="DJ12" s="77"/>
      <c r="DK12" s="77"/>
      <c r="DL12" s="77"/>
      <c r="DM12" s="77"/>
      <c r="DN12" s="77"/>
      <c r="DO12" s="77"/>
      <c r="DP12" s="83"/>
      <c r="DQ12" s="84"/>
      <c r="DR12" s="84"/>
      <c r="DS12" s="85"/>
      <c r="DT12" s="86" t="s">
        <v>73</v>
      </c>
      <c r="DU12" s="87">
        <f>C7</f>
        <v>80.047619047619051</v>
      </c>
      <c r="DV12" s="86" t="s">
        <v>74</v>
      </c>
      <c r="DW12" s="87">
        <f>C4</f>
        <v>12.076145151695419</v>
      </c>
      <c r="DX12" s="86" t="s">
        <v>75</v>
      </c>
      <c r="DY12" s="88">
        <f>C5</f>
        <v>8.1636996494051743</v>
      </c>
      <c r="DZ12" s="28"/>
      <c r="EA12" s="28"/>
      <c r="EB12" s="28"/>
      <c r="EC12" s="28"/>
      <c r="ED12" s="28"/>
      <c r="EE12" s="28"/>
    </row>
    <row r="13" spans="1:135" ht="15" x14ac:dyDescent="0.2">
      <c r="A13" s="89" t="s">
        <v>76</v>
      </c>
      <c r="B13" s="90"/>
      <c r="C13" s="89" t="s">
        <v>77</v>
      </c>
      <c r="D13" s="89" t="s">
        <v>78</v>
      </c>
      <c r="E13" s="89" t="s">
        <v>79</v>
      </c>
      <c r="F13" s="89" t="s">
        <v>80</v>
      </c>
      <c r="G13" s="89" t="s">
        <v>81</v>
      </c>
      <c r="H13" s="89" t="s">
        <v>13</v>
      </c>
      <c r="I13" s="89" t="s">
        <v>82</v>
      </c>
      <c r="J13" s="89" t="s">
        <v>83</v>
      </c>
      <c r="K13" s="89" t="s">
        <v>84</v>
      </c>
      <c r="L13" s="89" t="s">
        <v>85</v>
      </c>
      <c r="M13" s="89" t="s">
        <v>86</v>
      </c>
      <c r="N13" s="89" t="s">
        <v>87</v>
      </c>
      <c r="O13" s="89" t="s">
        <v>88</v>
      </c>
      <c r="P13" s="89" t="s">
        <v>89</v>
      </c>
      <c r="Q13" s="89" t="s">
        <v>90</v>
      </c>
      <c r="R13" s="89" t="s">
        <v>14</v>
      </c>
      <c r="S13" s="89" t="s">
        <v>91</v>
      </c>
      <c r="T13" s="89" t="s">
        <v>18</v>
      </c>
      <c r="U13" s="89" t="s">
        <v>19</v>
      </c>
      <c r="V13" s="89" t="s">
        <v>20</v>
      </c>
      <c r="W13" s="89" t="s">
        <v>16</v>
      </c>
      <c r="X13" s="89" t="s">
        <v>21</v>
      </c>
      <c r="Y13" s="89" t="s">
        <v>22</v>
      </c>
      <c r="Z13" s="89" t="s">
        <v>92</v>
      </c>
      <c r="AA13" s="89" t="s">
        <v>23</v>
      </c>
      <c r="AB13" s="89" t="s">
        <v>93</v>
      </c>
      <c r="AC13" s="91" t="s">
        <v>94</v>
      </c>
      <c r="AD13" s="91" t="s">
        <v>95</v>
      </c>
      <c r="AE13" s="91" t="s">
        <v>96</v>
      </c>
      <c r="AF13" s="91" t="s">
        <v>97</v>
      </c>
      <c r="AG13" s="92" t="s">
        <v>98</v>
      </c>
      <c r="AH13" s="93" t="s">
        <v>99</v>
      </c>
      <c r="AI13" s="93" t="s">
        <v>13</v>
      </c>
      <c r="AJ13" s="93" t="s">
        <v>14</v>
      </c>
      <c r="AK13" s="93" t="s">
        <v>100</v>
      </c>
      <c r="AL13" s="94" t="s">
        <v>16</v>
      </c>
      <c r="AM13" s="94" t="s">
        <v>17</v>
      </c>
      <c r="AN13" s="93" t="s">
        <v>18</v>
      </c>
      <c r="AO13" s="93" t="s">
        <v>19</v>
      </c>
      <c r="AP13" s="93" t="s">
        <v>20</v>
      </c>
      <c r="AQ13" s="93" t="s">
        <v>21</v>
      </c>
      <c r="AR13" s="93" t="s">
        <v>22</v>
      </c>
      <c r="AS13" s="93" t="s">
        <v>23</v>
      </c>
      <c r="AT13" s="10" t="s">
        <v>5</v>
      </c>
      <c r="AU13" s="10" t="s">
        <v>6</v>
      </c>
      <c r="AV13" s="10" t="s">
        <v>7</v>
      </c>
      <c r="AW13" s="10" t="s">
        <v>8</v>
      </c>
      <c r="AX13" s="10" t="s">
        <v>9</v>
      </c>
      <c r="AY13" s="95" t="s">
        <v>101</v>
      </c>
      <c r="AZ13" s="95" t="s">
        <v>102</v>
      </c>
      <c r="BA13" s="95" t="s">
        <v>103</v>
      </c>
      <c r="BB13" s="95" t="s">
        <v>104</v>
      </c>
      <c r="BC13" s="95" t="s">
        <v>105</v>
      </c>
      <c r="BD13" s="95" t="s">
        <v>106</v>
      </c>
      <c r="BE13" s="95" t="s">
        <v>107</v>
      </c>
      <c r="BF13" s="95" t="s">
        <v>108</v>
      </c>
      <c r="BG13" s="95" t="s">
        <v>109</v>
      </c>
      <c r="BH13" s="95" t="s">
        <v>110</v>
      </c>
      <c r="BI13" s="95" t="s">
        <v>111</v>
      </c>
      <c r="BJ13" s="95" t="s">
        <v>112</v>
      </c>
      <c r="BK13" s="95" t="s">
        <v>113</v>
      </c>
      <c r="BL13" s="95" t="s">
        <v>114</v>
      </c>
      <c r="BM13" s="95" t="s">
        <v>102</v>
      </c>
      <c r="BN13" s="95" t="s">
        <v>115</v>
      </c>
      <c r="BO13" s="95" t="s">
        <v>105</v>
      </c>
      <c r="BP13" s="95" t="s">
        <v>106</v>
      </c>
      <c r="BQ13" s="95" t="s">
        <v>107</v>
      </c>
      <c r="BR13" s="95" t="s">
        <v>116</v>
      </c>
      <c r="BS13" s="95" t="s">
        <v>109</v>
      </c>
      <c r="BT13" s="95" t="s">
        <v>110</v>
      </c>
      <c r="BU13" s="95" t="s">
        <v>117</v>
      </c>
      <c r="BV13" s="95" t="s">
        <v>112</v>
      </c>
      <c r="BW13" s="95" t="s">
        <v>113</v>
      </c>
      <c r="BX13" s="95" t="s">
        <v>118</v>
      </c>
      <c r="BY13" s="95" t="s">
        <v>68</v>
      </c>
      <c r="BZ13" s="96" t="s">
        <v>119</v>
      </c>
      <c r="CA13" s="97" t="s">
        <v>12</v>
      </c>
      <c r="CB13" s="98" t="s">
        <v>13</v>
      </c>
      <c r="CC13" s="98" t="s">
        <v>14</v>
      </c>
      <c r="CD13" s="97" t="s">
        <v>100</v>
      </c>
      <c r="CE13" s="97" t="s">
        <v>16</v>
      </c>
      <c r="CF13" s="97" t="s">
        <v>17</v>
      </c>
      <c r="CG13" s="97" t="s">
        <v>18</v>
      </c>
      <c r="CH13" s="97" t="s">
        <v>19</v>
      </c>
      <c r="CI13" s="99" t="s">
        <v>20</v>
      </c>
      <c r="CJ13" s="97" t="s">
        <v>21</v>
      </c>
      <c r="CK13" s="97" t="s">
        <v>22</v>
      </c>
      <c r="CL13" s="100" t="s">
        <v>23</v>
      </c>
      <c r="CM13" s="101" t="s">
        <v>120</v>
      </c>
      <c r="CN13" s="101" t="s">
        <v>121</v>
      </c>
      <c r="CO13" s="101" t="s">
        <v>122</v>
      </c>
      <c r="CP13" s="101" t="s">
        <v>123</v>
      </c>
      <c r="CQ13" s="95" t="s">
        <v>124</v>
      </c>
      <c r="CR13" s="101" t="s">
        <v>125</v>
      </c>
      <c r="CS13" s="101" t="s">
        <v>126</v>
      </c>
      <c r="CT13" s="101" t="s">
        <v>127</v>
      </c>
      <c r="CU13" s="96" t="s">
        <v>119</v>
      </c>
      <c r="CV13" s="97" t="s">
        <v>12</v>
      </c>
      <c r="CW13" s="98" t="s">
        <v>13</v>
      </c>
      <c r="CX13" s="98" t="s">
        <v>14</v>
      </c>
      <c r="CY13" s="97" t="s">
        <v>100</v>
      </c>
      <c r="CZ13" s="97" t="s">
        <v>16</v>
      </c>
      <c r="DA13" s="97" t="s">
        <v>17</v>
      </c>
      <c r="DB13" s="97" t="s">
        <v>18</v>
      </c>
      <c r="DC13" s="97" t="s">
        <v>19</v>
      </c>
      <c r="DD13" s="99" t="s">
        <v>20</v>
      </c>
      <c r="DE13" s="97" t="s">
        <v>21</v>
      </c>
      <c r="DF13" s="97" t="s">
        <v>22</v>
      </c>
      <c r="DG13" s="100" t="s">
        <v>23</v>
      </c>
      <c r="DH13" s="101" t="s">
        <v>120</v>
      </c>
      <c r="DI13" s="101" t="s">
        <v>121</v>
      </c>
      <c r="DJ13" s="101" t="s">
        <v>122</v>
      </c>
      <c r="DK13" s="101" t="s">
        <v>123</v>
      </c>
      <c r="DL13" s="95" t="s">
        <v>124</v>
      </c>
      <c r="DM13" s="101" t="s">
        <v>128</v>
      </c>
      <c r="DN13" s="101" t="s">
        <v>126</v>
      </c>
      <c r="DO13" s="101" t="s">
        <v>127</v>
      </c>
      <c r="DP13" s="102" t="s">
        <v>119</v>
      </c>
      <c r="DQ13" s="102" t="s">
        <v>129</v>
      </c>
      <c r="DR13" s="102" t="s">
        <v>130</v>
      </c>
      <c r="DS13" s="102" t="s">
        <v>131</v>
      </c>
      <c r="DT13" s="102" t="s">
        <v>132</v>
      </c>
      <c r="DU13" s="103" t="s">
        <v>133</v>
      </c>
      <c r="DV13" s="102" t="s">
        <v>134</v>
      </c>
      <c r="DW13" s="102" t="s">
        <v>135</v>
      </c>
      <c r="DX13" s="102" t="s">
        <v>127</v>
      </c>
      <c r="DY13" s="104" t="s">
        <v>136</v>
      </c>
      <c r="DZ13" s="105" t="s">
        <v>137</v>
      </c>
      <c r="EA13" s="105" t="s">
        <v>138</v>
      </c>
      <c r="EB13" s="105" t="s">
        <v>139</v>
      </c>
      <c r="EC13" s="105" t="s">
        <v>140</v>
      </c>
      <c r="ED13" s="105" t="s">
        <v>141</v>
      </c>
      <c r="EE13" s="105" t="s">
        <v>142</v>
      </c>
    </row>
    <row r="14" spans="1:135" ht="14" x14ac:dyDescent="0.15">
      <c r="A14" s="106">
        <v>1</v>
      </c>
      <c r="B14" s="107" t="s">
        <v>143</v>
      </c>
      <c r="C14" s="107">
        <v>21</v>
      </c>
      <c r="D14" s="107">
        <v>2</v>
      </c>
      <c r="E14" s="107"/>
      <c r="F14" s="107">
        <v>3</v>
      </c>
      <c r="G14" s="107">
        <v>0</v>
      </c>
      <c r="H14" s="107">
        <v>0</v>
      </c>
      <c r="I14" s="107"/>
      <c r="J14" s="107">
        <v>0</v>
      </c>
      <c r="K14" s="107">
        <v>0</v>
      </c>
      <c r="L14" s="107"/>
      <c r="M14" s="107">
        <v>0</v>
      </c>
      <c r="N14" s="107">
        <v>0</v>
      </c>
      <c r="O14" s="107"/>
      <c r="P14" s="107"/>
      <c r="Q14" s="107">
        <v>0</v>
      </c>
      <c r="R14" s="107">
        <v>0</v>
      </c>
      <c r="S14" s="107"/>
      <c r="T14" s="107">
        <v>0</v>
      </c>
      <c r="U14" s="107">
        <v>0</v>
      </c>
      <c r="V14" s="107">
        <v>0</v>
      </c>
      <c r="W14" s="107">
        <v>0</v>
      </c>
      <c r="X14" s="107">
        <v>0</v>
      </c>
      <c r="Y14" s="107">
        <v>0</v>
      </c>
      <c r="Z14" s="107">
        <v>4</v>
      </c>
      <c r="AA14" s="107">
        <v>0</v>
      </c>
      <c r="AB14" s="107">
        <v>0</v>
      </c>
      <c r="AC14" s="108">
        <f t="shared" ref="AC14:AC29" si="3">H14+$S$6*R14</f>
        <v>0</v>
      </c>
      <c r="AD14" s="109">
        <f t="shared" ref="AD14:AD29" si="4">IF(AC14=0,0,AB14/AC14)</f>
        <v>0</v>
      </c>
      <c r="AE14" s="4">
        <f t="shared" ref="AE14:AE29" si="5">((AD14-$R$7)+$R$8)*AC14</f>
        <v>0</v>
      </c>
      <c r="AF14" s="108">
        <f t="shared" ref="AF14:AF29" si="6">F14*$C$7/40</f>
        <v>6.003571428571429</v>
      </c>
      <c r="AG14" s="110">
        <f t="shared" ref="AG14:AG29" si="7">AC14*(AD14-($R$7+BN$7))</f>
        <v>0</v>
      </c>
      <c r="AH14" s="111">
        <f t="shared" ref="AH14:AH29" si="8">AE14/$AF14*100</f>
        <v>0</v>
      </c>
      <c r="AI14" s="111">
        <f t="shared" ref="AI14:AI29" si="9">H14/$AF14*100</f>
        <v>0</v>
      </c>
      <c r="AJ14" s="111">
        <f t="shared" ref="AJ14:AJ29" si="10">R14/$AF14*100</f>
        <v>0</v>
      </c>
      <c r="AK14" s="111">
        <f t="shared" ref="AK14:AK29" si="11">J14/$AF14*100</f>
        <v>0</v>
      </c>
      <c r="AL14" s="111">
        <f t="shared" ref="AL14:AL29" si="12">W14/$AF14*100</f>
        <v>0</v>
      </c>
      <c r="AM14" s="111">
        <f t="shared" ref="AM14:AM29" si="13">Z14/$AF14*100</f>
        <v>66.627007733491965</v>
      </c>
      <c r="AN14" s="111">
        <f t="shared" ref="AN14:AP14" si="14">T14/$AF14*100</f>
        <v>0</v>
      </c>
      <c r="AO14" s="111">
        <f t="shared" si="14"/>
        <v>0</v>
      </c>
      <c r="AP14" s="111">
        <f t="shared" si="14"/>
        <v>0</v>
      </c>
      <c r="AQ14" s="111">
        <f t="shared" ref="AQ14:AR14" si="15">X14/$AF14*100</f>
        <v>0</v>
      </c>
      <c r="AR14" s="111">
        <f t="shared" si="15"/>
        <v>0</v>
      </c>
      <c r="AS14" s="111">
        <f t="shared" ref="AS14:AS29" si="16">AA14/$AF14*100</f>
        <v>0</v>
      </c>
      <c r="AT14" s="112">
        <f t="shared" ref="AT14:AT29" si="17">V14/$X$4/$CS14</f>
        <v>0</v>
      </c>
      <c r="AU14" s="112">
        <f t="shared" ref="AU14:AU29" si="18">X14/$X$5/$CS14</f>
        <v>0</v>
      </c>
      <c r="AV14" s="112">
        <f t="shared" ref="AV14:AV29" si="19">AA14/$X$6/$CS14</f>
        <v>0</v>
      </c>
      <c r="AW14" s="112">
        <f t="shared" ref="AW14:AW29" si="20">W14/$X$7/$CS14</f>
        <v>0</v>
      </c>
      <c r="AX14" s="112">
        <f t="shared" ref="AX14:AX29" si="21">Y14/$X$8/$CS14</f>
        <v>0</v>
      </c>
      <c r="AY14" s="113">
        <f t="shared" ref="AY14:AY29" si="22">AG14/$AB$4/$CS14</f>
        <v>0</v>
      </c>
      <c r="AZ14" s="114" t="str">
        <f t="shared" ref="AZ14:AZ29" si="23">IF(ISERROR(INDEX($C$51:$C$81,MATCH(B14,$N$51:$N$81,FALSE))),"?",INDEX($C$51:$C$81,MATCH(B14,$N$51:$N$81,FALSE)))</f>
        <v>SF</v>
      </c>
      <c r="BA14" s="115">
        <f t="shared" ref="BA14:BA29" si="24">VLOOKUP(AZ14,$S$51:$T$65,2,FALSE)</f>
        <v>3</v>
      </c>
      <c r="BB14" s="116">
        <f t="shared" ref="BB14:BB29" si="25">$BK$3+SUMPRODUCT($BL$3:$BP$3,AT14:AX14)</f>
        <v>2.1295999999999999</v>
      </c>
      <c r="BC14" s="116">
        <f t="shared" ref="BC14:BC29" si="26">(BB14*$F14+ BA14*$BQ$3)/($F14+$BQ$3)</f>
        <v>2.9507320754716981</v>
      </c>
      <c r="BD14" s="116">
        <f t="shared" ref="BD14:BD29" si="27">MAX(MIN(BC14,5),1)</f>
        <v>2.9507320754716981</v>
      </c>
      <c r="BE14" s="117">
        <f>SUMPRODUCT(BD14:BD39,$F14:$F39)/$R$9</f>
        <v>2.936925253767559</v>
      </c>
      <c r="BF14" s="116">
        <f t="shared" ref="BF14:BF29" si="28">BC14-(BE14-3)</f>
        <v>3.0138068217041392</v>
      </c>
      <c r="BG14" s="116">
        <f t="shared" ref="BG14:BG29" si="29">MAX(MIN(BF14,5),1)</f>
        <v>3.0138068217041392</v>
      </c>
      <c r="BH14" s="117">
        <f>SUMPRODUCT(BG14:BG39,$F14:$F39)/$R$9</f>
        <v>2.9849471975850728</v>
      </c>
      <c r="BI14" s="116">
        <f t="shared" ref="BI14:BI29" si="30">BC14-(BE14-3)-(BH14-3)</f>
        <v>3.0288596241190664</v>
      </c>
      <c r="BJ14" s="116">
        <f t="shared" ref="BJ14:BJ29" si="31">MAX(MIN(BI14,5),1)</f>
        <v>3.0288596241190664</v>
      </c>
      <c r="BK14" s="117">
        <f>SUMPRODUCT(BJ14:BJ39,$F14:$F39)/$R$9</f>
        <v>2.9964187307424361</v>
      </c>
      <c r="BL14" s="116">
        <f t="shared" ref="BL14:BL29" si="32">BC14-(BE14-3)-(BH14-3)-(BK14-3)</f>
        <v>3.0324408933766303</v>
      </c>
      <c r="BM14" s="116">
        <f t="shared" ref="BM14:BM29" si="33">MAX(MIN(BL14,5),1)</f>
        <v>3.0324408933766303</v>
      </c>
      <c r="BN14" s="118">
        <f t="shared" ref="BN14:BN29" si="34">$BK$7+$BL$7*AW14+$BM$7*AY14</f>
        <v>6</v>
      </c>
      <c r="BO14" s="116">
        <f t="shared" ref="BO14:BO29" si="35">(BN14*$F14+$BP$7*$BQ$7)/($F14+$BQ$7)</f>
        <v>4.1132075471698117</v>
      </c>
      <c r="BP14" s="116">
        <f t="shared" ref="BP14:BP29" si="36">MAX(MIN(BO14,5),1)</f>
        <v>4.1132075471698117</v>
      </c>
      <c r="BQ14" s="117">
        <f>SUMPRODUCT(BP14:BP39,$F14:$F39)/$R$9</f>
        <v>3.0119452703154703</v>
      </c>
      <c r="BR14" s="116">
        <f t="shared" ref="BR14:BR29" si="37">BO14-(BQ14-3)</f>
        <v>4.1012622768543414</v>
      </c>
      <c r="BS14" s="116">
        <f t="shared" ref="BS14:BS29" si="38">MAX(MIN(BR14,5),1)</f>
        <v>4.1012622768543414</v>
      </c>
      <c r="BT14" s="117">
        <f>SUMPRODUCT(BS14:BS39,$F14:$F39)/$R$9</f>
        <v>3.0002531862486488</v>
      </c>
      <c r="BU14" s="116">
        <f t="shared" ref="BU14:BU29" si="39">BO14-(BQ14-3)-(BT14-3)</f>
        <v>4.1010090906056931</v>
      </c>
      <c r="BV14" s="116">
        <f t="shared" ref="BV14:BV29" si="40">MAX(MIN(BU14,5),1)</f>
        <v>4.1010090906056931</v>
      </c>
      <c r="BW14" s="117">
        <f>SUMPRODUCT(BV14:BV39,$F14:$F39)/$R$9</f>
        <v>3.0000053664148916</v>
      </c>
      <c r="BX14" s="116">
        <f t="shared" ref="BX14:BX29" si="41">BO14-(BQ14-3)-(BT14-3)-(BW14-3)</f>
        <v>4.1010037241908019</v>
      </c>
      <c r="BY14" s="116">
        <f t="shared" ref="BY14:BY29" si="42">MAX(MIN(BX14,5),1)</f>
        <v>4.1010037241908019</v>
      </c>
      <c r="BZ14" s="58" t="str">
        <f t="shared" ref="BZ14:BZ29" si="43">B14</f>
        <v>Megan Stevenson</v>
      </c>
      <c r="CA14" s="119">
        <f t="shared" ref="CA14:CA29" si="44">(5-$BM14)/4*CA$3+($BM14-1)/4*CA$4</f>
        <v>0.86</v>
      </c>
      <c r="CB14" s="120">
        <f t="shared" ref="CB14:CC14" si="45">(5-$BY14)/4*CB$3+($BY14-1)/4*CB$4</f>
        <v>-0.73055520483049408</v>
      </c>
      <c r="CC14" s="120">
        <f t="shared" si="45"/>
        <v>-0.32144429012541742</v>
      </c>
      <c r="CD14" s="119">
        <f t="shared" ref="CD14:CL14" si="46">(5-$BM14)/4*CD$3+($BM14-1)/4*CD$4</f>
        <v>0.38900000000000001</v>
      </c>
      <c r="CE14" s="119">
        <f t="shared" si="46"/>
        <v>0.8106820413982474</v>
      </c>
      <c r="CF14" s="119">
        <f t="shared" si="46"/>
        <v>-0.96399999999999997</v>
      </c>
      <c r="CG14" s="119">
        <f t="shared" si="46"/>
        <v>0.3934963835153239</v>
      </c>
      <c r="CH14" s="119">
        <f t="shared" si="46"/>
        <v>0.14902716451737025</v>
      </c>
      <c r="CI14" s="119">
        <f t="shared" si="46"/>
        <v>0</v>
      </c>
      <c r="CJ14" s="119">
        <f t="shared" si="46"/>
        <v>1.1855722093727592</v>
      </c>
      <c r="CK14" s="119">
        <f t="shared" si="46"/>
        <v>1.0099392206332456</v>
      </c>
      <c r="CL14" s="119">
        <f t="shared" si="46"/>
        <v>-0.36699999999999999</v>
      </c>
      <c r="CM14" s="116">
        <f t="shared" ref="CM14:CM29" si="47">SUMPRODUCT(CA14:CD14,AH14:AK14)</f>
        <v>0</v>
      </c>
      <c r="CN14" s="116">
        <f t="shared" ref="CN14:CN29" si="48">SUMPRODUCT(CE14:CF14,AL14:AM14)</f>
        <v>-64.228435455086256</v>
      </c>
      <c r="CO14" s="116">
        <f t="shared" ref="CO14:CO29" si="49">SUMPRODUCT(CG14:CI14,AN14:AP14)</f>
        <v>0</v>
      </c>
      <c r="CP14" s="116">
        <f t="shared" ref="CP14:CP29" si="50">SUMPRODUCT(CJ14:CL14,AQ14:AS14)</f>
        <v>0</v>
      </c>
      <c r="CQ14" s="121">
        <f t="shared" ref="CQ14:CQ29" si="51">IF(BM14&lt;3,(BM14-1)/2*$CP$4+(3-BM14)/2*$CO$4,(BM14-3)/2*$CQ$4+(5-BM14)/2*$CP$4)+$CR$4*(BY14-3)</f>
        <v>1.5270921654526424</v>
      </c>
      <c r="CR14" s="122">
        <f t="shared" ref="CR14:CR29" si="52">SUM(CM14:CQ14)</f>
        <v>-62.701343289633613</v>
      </c>
      <c r="CS14" s="112">
        <f t="shared" ref="CS14:CS29" si="53">F14/($R$9/5)</f>
        <v>3.5722791140747798E-3</v>
      </c>
      <c r="CT14" s="116">
        <f t="shared" ref="CT14:CT29" si="54">CS14*CR14</f>
        <v>-0.22398669905799101</v>
      </c>
      <c r="CU14" s="123" t="str">
        <f t="shared" ref="CU14:CU29" si="55">BZ14</f>
        <v>Megan Stevenson</v>
      </c>
      <c r="CV14" s="119">
        <f t="shared" ref="CV14:CV29" si="56">(5-$BM14)/4*CA$7+($BM14-1)/4*CA$8</f>
        <v>0.60499999999999998</v>
      </c>
      <c r="CW14" s="120">
        <f t="shared" ref="CW14:CX14" si="57">(5-$BY14)/4*CB$7+($BY14-1)/4*CB$8</f>
        <v>-0.4400856322087735</v>
      </c>
      <c r="CX14" s="120">
        <f t="shared" si="57"/>
        <v>-0.19363767817186034</v>
      </c>
      <c r="CY14" s="119">
        <f t="shared" ref="CY14:DG14" si="58">(5-$BM14)/4*CD$7+($BM14-1)/4*CD$8</f>
        <v>0.47699999999999998</v>
      </c>
      <c r="CZ14" s="119">
        <f t="shared" si="58"/>
        <v>0.47599999999999998</v>
      </c>
      <c r="DA14" s="119">
        <f t="shared" si="58"/>
        <v>-0.73295739767327972</v>
      </c>
      <c r="DB14" s="119">
        <f t="shared" si="58"/>
        <v>0.51250771890467495</v>
      </c>
      <c r="DC14" s="119">
        <f t="shared" si="58"/>
        <v>-2.7563019810061262E-3</v>
      </c>
      <c r="DD14" s="119">
        <f t="shared" si="58"/>
        <v>0</v>
      </c>
      <c r="DE14" s="119">
        <f t="shared" si="58"/>
        <v>0.23644889613126641</v>
      </c>
      <c r="DF14" s="119">
        <f t="shared" si="58"/>
        <v>0.40590677973986899</v>
      </c>
      <c r="DG14" s="119">
        <f t="shared" si="58"/>
        <v>-0.439</v>
      </c>
      <c r="DH14" s="116">
        <f t="shared" ref="DH14:DH29" si="59">SUMPRODUCT(CV14:CY14,AH14:AK14)</f>
        <v>0</v>
      </c>
      <c r="DI14" s="116">
        <f t="shared" ref="DI14:DI29" si="60">SUMPRODUCT(CZ14:DA14,AL14:AM14)</f>
        <v>-48.834758203097756</v>
      </c>
      <c r="DJ14" s="116">
        <f t="shared" ref="DJ14:DJ29" si="61">SUMPRODUCT(DB14:DD14,AN14:AP14)</f>
        <v>0</v>
      </c>
      <c r="DK14" s="116">
        <f t="shared" ref="DK14:DK29" si="62">SUMPRODUCT(DE14:DG14,AQ14:AS14)</f>
        <v>0</v>
      </c>
      <c r="DL14" s="121">
        <f t="shared" ref="DL14:DL29" si="63">IF(BM14&lt;3,(BM14-1)/2*$CP$8+(3-BM14)/2*$CO$8,(BM14-3)/2*$CQ$8+(5-BM14)/2*$CP$8)+$CR$8*(BY14-3)</f>
        <v>0.47343160140204482</v>
      </c>
      <c r="DM14" s="122">
        <f t="shared" ref="DM14:DM29" si="64">SUM(DH14:DL14)</f>
        <v>-48.361326601695708</v>
      </c>
      <c r="DN14" s="112">
        <f t="shared" ref="DN14:DN29" si="65">CS14</f>
        <v>3.5722791140747798E-3</v>
      </c>
      <c r="DO14" s="116">
        <f t="shared" ref="DO14:DO29" si="66">DN14*DM14</f>
        <v>-0.17276015694818664</v>
      </c>
      <c r="DP14" s="124" t="str">
        <f t="shared" ref="DP14:DP29" si="67">CONCATENATE(B14,IF(ISERROR(VLOOKUP(B14,$N$51:$O$81,2,FALSE)),"",CONCATENATE(" (",VLOOKUP(B14,$N$51:$O$81,2,FALSE),")")))</f>
        <v>Megan Stevenson (1st)</v>
      </c>
      <c r="DQ14" s="125">
        <f t="shared" ref="DQ14:DQ29" si="68">BM14</f>
        <v>3.0324408933766303</v>
      </c>
      <c r="DR14" s="125">
        <f t="shared" ref="DR14:DR29" si="69">BY14</f>
        <v>4.1010037241908019</v>
      </c>
      <c r="DS14" s="126">
        <f t="shared" ref="DS14:DS29" si="70">F14</f>
        <v>3</v>
      </c>
      <c r="DT14" s="125">
        <f t="shared" ref="DT14:DT29" si="71">F14/D14</f>
        <v>1.5</v>
      </c>
      <c r="DU14" s="125">
        <f t="shared" ref="DU14:DU29" si="72">CR14+$CT$11</f>
        <v>-67.123001720958968</v>
      </c>
      <c r="DV14" s="125">
        <f t="shared" ref="DV14:DV29" si="73">DM14+$DO$11</f>
        <v>-50.197802463381109</v>
      </c>
      <c r="DW14" s="125">
        <f t="shared" ref="DW14:DW29" si="74">DU14-DV14</f>
        <v>-16.925199257577859</v>
      </c>
      <c r="DX14" s="125">
        <f t="shared" ref="DX14:DX29" si="75">DU14*CS14</f>
        <v>-0.23978209712178722</v>
      </c>
      <c r="DY14" s="127">
        <f t="shared" ref="DY14:DY29" si="76">(DU14+2)*DN14*$X$9/21</f>
        <v>-0.23263753889363764</v>
      </c>
      <c r="DZ14" s="128">
        <f t="shared" ref="DZ14:DZ29" si="77">F14/(D14+4)</f>
        <v>0.5</v>
      </c>
      <c r="EA14" s="128">
        <f t="shared" ref="EA14:EA29" si="78">MAX((450-DS14)/3,0)</f>
        <v>149</v>
      </c>
      <c r="EB14" s="128">
        <f t="shared" ref="EB14:EB29" si="79">-4.75+0.175*DZ14</f>
        <v>-4.6624999999999996</v>
      </c>
      <c r="EC14" s="128">
        <f t="shared" ref="EC14:EC29" si="80">(DU14*DS14+EB14* EA14)/(DS14+ EA14)</f>
        <v>-5.8952730602820846</v>
      </c>
      <c r="ED14" s="29">
        <f t="shared" ref="ED14:ED29" si="81">(DV14*DS14+EB14* EA14)/(DS14+ EA14)</f>
        <v>-5.5612230749351541</v>
      </c>
      <c r="EE14" s="29">
        <f t="shared" ref="EE14:EE29" si="82">EC14-ED14</f>
        <v>-0.33404998534693053</v>
      </c>
    </row>
    <row r="15" spans="1:135" ht="14" x14ac:dyDescent="0.15">
      <c r="A15" s="106">
        <v>2</v>
      </c>
      <c r="B15" s="107" t="s">
        <v>144</v>
      </c>
      <c r="C15" s="107">
        <v>21</v>
      </c>
      <c r="D15" s="107">
        <v>21</v>
      </c>
      <c r="E15" s="107"/>
      <c r="F15" s="107">
        <v>715</v>
      </c>
      <c r="G15" s="107">
        <v>154</v>
      </c>
      <c r="H15" s="107">
        <v>327</v>
      </c>
      <c r="I15" s="107">
        <v>0.47099999999999997</v>
      </c>
      <c r="J15" s="107">
        <v>34</v>
      </c>
      <c r="K15" s="107">
        <v>105</v>
      </c>
      <c r="L15" s="107">
        <v>0.32400000000000001</v>
      </c>
      <c r="M15" s="107">
        <v>120</v>
      </c>
      <c r="N15" s="107">
        <v>222</v>
      </c>
      <c r="O15" s="107">
        <v>0.54</v>
      </c>
      <c r="P15" s="107"/>
      <c r="Q15" s="107">
        <v>47</v>
      </c>
      <c r="R15" s="107">
        <v>64</v>
      </c>
      <c r="S15" s="107">
        <v>0.73399999999999999</v>
      </c>
      <c r="T15" s="107">
        <v>46</v>
      </c>
      <c r="U15" s="107">
        <v>63</v>
      </c>
      <c r="V15" s="129">
        <v>109</v>
      </c>
      <c r="W15" s="107">
        <v>78</v>
      </c>
      <c r="X15" s="107">
        <v>50</v>
      </c>
      <c r="Y15" s="107">
        <v>4</v>
      </c>
      <c r="Z15" s="107">
        <v>66</v>
      </c>
      <c r="AA15" s="107">
        <v>39</v>
      </c>
      <c r="AB15" s="107">
        <v>389</v>
      </c>
      <c r="AC15" s="108">
        <f t="shared" si="3"/>
        <v>355.16</v>
      </c>
      <c r="AD15" s="109">
        <f t="shared" si="4"/>
        <v>1.0952810001126252</v>
      </c>
      <c r="AE15" s="4">
        <f t="shared" si="5"/>
        <v>365.37981505176225</v>
      </c>
      <c r="AF15" s="108">
        <f t="shared" si="6"/>
        <v>1430.8511904761904</v>
      </c>
      <c r="AG15" s="110">
        <f t="shared" si="7"/>
        <v>127.42261505176228</v>
      </c>
      <c r="AH15" s="111">
        <f t="shared" si="8"/>
        <v>25.535836115156258</v>
      </c>
      <c r="AI15" s="111">
        <f t="shared" si="9"/>
        <v>22.853529575718749</v>
      </c>
      <c r="AJ15" s="111">
        <f t="shared" si="10"/>
        <v>4.4728620576330282</v>
      </c>
      <c r="AK15" s="111">
        <f t="shared" si="11"/>
        <v>2.3762079681175456</v>
      </c>
      <c r="AL15" s="111">
        <f t="shared" si="12"/>
        <v>5.4513006327402529</v>
      </c>
      <c r="AM15" s="111">
        <f t="shared" si="13"/>
        <v>4.6126389969340593</v>
      </c>
      <c r="AN15" s="111">
        <f t="shared" ref="AN15:AP15" si="83">T15/$AF15*100</f>
        <v>3.2148696039237388</v>
      </c>
      <c r="AO15" s="111">
        <f t="shared" si="83"/>
        <v>4.4029735879825118</v>
      </c>
      <c r="AP15" s="111">
        <f t="shared" si="83"/>
        <v>7.6178431919062497</v>
      </c>
      <c r="AQ15" s="111">
        <f t="shared" ref="AQ15:AR15" si="84">X15/$AF15*100</f>
        <v>3.4944234825258027</v>
      </c>
      <c r="AR15" s="111">
        <f t="shared" si="84"/>
        <v>0.27955387860206427</v>
      </c>
      <c r="AS15" s="111">
        <f t="shared" si="16"/>
        <v>2.7256503163701264</v>
      </c>
      <c r="AT15" s="112">
        <f t="shared" si="17"/>
        <v>0.17955884227973987</v>
      </c>
      <c r="AU15" s="112">
        <f t="shared" si="18"/>
        <v>0.37888563049853369</v>
      </c>
      <c r="AV15" s="112">
        <f t="shared" si="19"/>
        <v>0.13393939393939391</v>
      </c>
      <c r="AW15" s="112">
        <f t="shared" si="20"/>
        <v>0.2587981510015408</v>
      </c>
      <c r="AX15" s="112">
        <f t="shared" si="21"/>
        <v>5.0518084066471167E-2</v>
      </c>
      <c r="AY15" s="113">
        <f t="shared" si="22"/>
        <v>0.3297125611897353</v>
      </c>
      <c r="AZ15" s="114" t="str">
        <f t="shared" si="23"/>
        <v>SG</v>
      </c>
      <c r="BA15" s="115">
        <f t="shared" si="24"/>
        <v>2</v>
      </c>
      <c r="BB15" s="116">
        <f t="shared" si="25"/>
        <v>2.0459369867231998</v>
      </c>
      <c r="BC15" s="116">
        <f t="shared" si="26"/>
        <v>2.0429345692903111</v>
      </c>
      <c r="BD15" s="116">
        <f t="shared" si="27"/>
        <v>2.0429345692903111</v>
      </c>
      <c r="BE15" s="130">
        <f t="shared" ref="BE15:BE29" si="85">BE14</f>
        <v>2.936925253767559</v>
      </c>
      <c r="BF15" s="116">
        <f t="shared" si="28"/>
        <v>2.1060093155227522</v>
      </c>
      <c r="BG15" s="116">
        <f t="shared" si="29"/>
        <v>2.1060093155227522</v>
      </c>
      <c r="BH15" s="130">
        <f t="shared" ref="BH15:BH29" si="86">BH14</f>
        <v>2.9849471975850728</v>
      </c>
      <c r="BI15" s="116">
        <f t="shared" si="30"/>
        <v>2.1210621179376794</v>
      </c>
      <c r="BJ15" s="116">
        <f t="shared" si="31"/>
        <v>2.1210621179376794</v>
      </c>
      <c r="BK15" s="130">
        <f t="shared" ref="BK15:BK29" si="87">BK14</f>
        <v>2.9964187307424361</v>
      </c>
      <c r="BL15" s="116">
        <f t="shared" si="32"/>
        <v>2.1246433871952433</v>
      </c>
      <c r="BM15" s="116">
        <f t="shared" si="33"/>
        <v>2.1246433871952433</v>
      </c>
      <c r="BN15" s="118">
        <f t="shared" si="34"/>
        <v>1.4640691062469489</v>
      </c>
      <c r="BO15" s="116">
        <f t="shared" si="35"/>
        <v>1.6298162234857105</v>
      </c>
      <c r="BP15" s="116">
        <f t="shared" si="36"/>
        <v>1.6298162234857105</v>
      </c>
      <c r="BQ15" s="130">
        <f t="shared" ref="BQ15:BQ29" si="88">BQ14</f>
        <v>3.0119452703154703</v>
      </c>
      <c r="BR15" s="116">
        <f t="shared" si="37"/>
        <v>1.6178709531702402</v>
      </c>
      <c r="BS15" s="116">
        <f t="shared" si="38"/>
        <v>1.6178709531702402</v>
      </c>
      <c r="BT15" s="130">
        <f t="shared" ref="BT15:BT29" si="89">BT14</f>
        <v>3.0002531862486488</v>
      </c>
      <c r="BU15" s="116">
        <f t="shared" si="39"/>
        <v>1.6176177669215914</v>
      </c>
      <c r="BV15" s="116">
        <f t="shared" si="40"/>
        <v>1.6176177669215914</v>
      </c>
      <c r="BW15" s="130">
        <f t="shared" ref="BW15:BW29" si="90">BW14</f>
        <v>3.0000053664148916</v>
      </c>
      <c r="BX15" s="116">
        <f t="shared" si="41"/>
        <v>1.6176124005066999</v>
      </c>
      <c r="BY15" s="116">
        <f t="shared" si="42"/>
        <v>1.6176124005066999</v>
      </c>
      <c r="BZ15" s="58" t="str">
        <f t="shared" si="43"/>
        <v>Shaylee Gonzales</v>
      </c>
      <c r="CA15" s="119">
        <f t="shared" si="44"/>
        <v>0.86</v>
      </c>
      <c r="CB15" s="120">
        <f t="shared" ref="CB15:CC15" si="91">(5-$BY15)/4*CB$3+($BY15-1)/4*CB$4</f>
        <v>-0.59396868202786857</v>
      </c>
      <c r="CC15" s="120">
        <f t="shared" si="91"/>
        <v>-0.26134622009226216</v>
      </c>
      <c r="CD15" s="119">
        <f t="shared" ref="CD15:CL15" si="92">(5-$BM15)/4*CD$3+($BM15-1)/4*CD$4</f>
        <v>0.38900000000000001</v>
      </c>
      <c r="CE15" s="119">
        <f t="shared" si="92"/>
        <v>0.70764702444666017</v>
      </c>
      <c r="CF15" s="119">
        <f t="shared" si="92"/>
        <v>-0.96399999999999997</v>
      </c>
      <c r="CG15" s="119">
        <f t="shared" si="92"/>
        <v>0.49153851418291372</v>
      </c>
      <c r="CH15" s="119">
        <f t="shared" si="92"/>
        <v>0.1342754550419227</v>
      </c>
      <c r="CI15" s="119">
        <f t="shared" si="92"/>
        <v>0</v>
      </c>
      <c r="CJ15" s="119">
        <f t="shared" si="92"/>
        <v>1.2675009343056294</v>
      </c>
      <c r="CK15" s="119">
        <f t="shared" si="92"/>
        <v>1.1515556315975422</v>
      </c>
      <c r="CL15" s="119">
        <f t="shared" si="92"/>
        <v>-0.36699999999999999</v>
      </c>
      <c r="CM15" s="116">
        <f t="shared" si="47"/>
        <v>8.1419175251010376</v>
      </c>
      <c r="CN15" s="116">
        <f t="shared" si="48"/>
        <v>-0.58898732092159722</v>
      </c>
      <c r="CO15" s="116">
        <f t="shared" si="49"/>
        <v>2.1714435104684058</v>
      </c>
      <c r="CP15" s="116">
        <f t="shared" si="50"/>
        <v>3.7507932060922924</v>
      </c>
      <c r="CQ15" s="121">
        <f t="shared" si="51"/>
        <v>-2.2753924551343525</v>
      </c>
      <c r="CR15" s="122">
        <f t="shared" si="52"/>
        <v>11.199774465605788</v>
      </c>
      <c r="CS15" s="112">
        <f t="shared" si="53"/>
        <v>0.85139318885448922</v>
      </c>
      <c r="CT15" s="116">
        <f t="shared" si="54"/>
        <v>9.5354116967231946</v>
      </c>
      <c r="CU15" s="123" t="str">
        <f t="shared" si="55"/>
        <v>Shaylee Gonzales</v>
      </c>
      <c r="CV15" s="119">
        <f t="shared" si="56"/>
        <v>0.60499999999999998</v>
      </c>
      <c r="CW15" s="120">
        <f t="shared" ref="CW15:CX15" si="93">(5-$BY15)/4*CB$7+($BY15-1)/4*CB$8</f>
        <v>-0.35192524021798782</v>
      </c>
      <c r="CX15" s="120">
        <f t="shared" si="93"/>
        <v>-0.15484710569591464</v>
      </c>
      <c r="CY15" s="119">
        <f t="shared" ref="CY15:DG15" si="94">(5-$BM15)/4*CD$7+($BM15-1)/4*CD$8</f>
        <v>0.47699999999999998</v>
      </c>
      <c r="CZ15" s="119">
        <f t="shared" si="94"/>
        <v>0.47599999999999998</v>
      </c>
      <c r="DA15" s="119">
        <f t="shared" si="94"/>
        <v>-0.6641917365800396</v>
      </c>
      <c r="DB15" s="119">
        <f t="shared" si="94"/>
        <v>0.55426640418901885</v>
      </c>
      <c r="DC15" s="119">
        <f t="shared" si="94"/>
        <v>-5.1550417938255683E-2</v>
      </c>
      <c r="DD15" s="119">
        <f t="shared" si="94"/>
        <v>0</v>
      </c>
      <c r="DE15" s="119">
        <f t="shared" si="94"/>
        <v>0.20989581907546084</v>
      </c>
      <c r="DF15" s="119">
        <f t="shared" si="94"/>
        <v>0.54843098821034686</v>
      </c>
      <c r="DG15" s="119">
        <f t="shared" si="94"/>
        <v>-0.43900000000000006</v>
      </c>
      <c r="DH15" s="116">
        <f t="shared" si="59"/>
        <v>7.8472884208963469</v>
      </c>
      <c r="DI15" s="116">
        <f t="shared" si="60"/>
        <v>-0.46885760440608459</v>
      </c>
      <c r="DJ15" s="116">
        <f t="shared" si="61"/>
        <v>1.5549190866717861</v>
      </c>
      <c r="DK15" s="116">
        <f t="shared" si="62"/>
        <v>-0.30977959992544246</v>
      </c>
      <c r="DL15" s="121">
        <f t="shared" si="63"/>
        <v>-1.3376044320533576</v>
      </c>
      <c r="DM15" s="122">
        <f t="shared" si="64"/>
        <v>7.2859658711832473</v>
      </c>
      <c r="DN15" s="112">
        <f t="shared" si="65"/>
        <v>0.85139318885448922</v>
      </c>
      <c r="DO15" s="116">
        <f t="shared" si="66"/>
        <v>6.2032217169516812</v>
      </c>
      <c r="DP15" s="124" t="str">
        <f t="shared" si="67"/>
        <v>Shaylee Gonzales (3rd)</v>
      </c>
      <c r="DQ15" s="125">
        <f t="shared" si="68"/>
        <v>2.1246433871952433</v>
      </c>
      <c r="DR15" s="125">
        <f t="shared" si="69"/>
        <v>1.6176124005066999</v>
      </c>
      <c r="DS15" s="126">
        <f t="shared" si="70"/>
        <v>715</v>
      </c>
      <c r="DT15" s="125">
        <f t="shared" si="71"/>
        <v>34.047619047619051</v>
      </c>
      <c r="DU15" s="125">
        <f t="shared" si="72"/>
        <v>6.7781160342804307</v>
      </c>
      <c r="DV15" s="125">
        <f t="shared" si="73"/>
        <v>5.4494900094978505</v>
      </c>
      <c r="DW15" s="125">
        <f t="shared" si="74"/>
        <v>1.3286260247825803</v>
      </c>
      <c r="DX15" s="125">
        <f t="shared" si="75"/>
        <v>5.7708418248517601</v>
      </c>
      <c r="DY15" s="127">
        <f t="shared" si="76"/>
        <v>7.4736282025607368</v>
      </c>
      <c r="DZ15" s="128">
        <f t="shared" si="77"/>
        <v>28.6</v>
      </c>
      <c r="EA15" s="128">
        <f t="shared" si="78"/>
        <v>0</v>
      </c>
      <c r="EB15" s="128">
        <f t="shared" si="79"/>
        <v>0.25499999999999989</v>
      </c>
      <c r="EC15" s="128">
        <f t="shared" si="80"/>
        <v>6.7781160342804307</v>
      </c>
      <c r="ED15" s="29">
        <f t="shared" si="81"/>
        <v>5.4494900094978505</v>
      </c>
      <c r="EE15" s="29">
        <f t="shared" si="82"/>
        <v>1.3286260247825803</v>
      </c>
    </row>
    <row r="16" spans="1:135" ht="14" x14ac:dyDescent="0.15">
      <c r="A16" s="106">
        <v>3</v>
      </c>
      <c r="B16" s="107" t="s">
        <v>145</v>
      </c>
      <c r="C16" s="107">
        <v>21</v>
      </c>
      <c r="D16" s="107">
        <v>3</v>
      </c>
      <c r="E16" s="107"/>
      <c r="F16" s="107">
        <v>6</v>
      </c>
      <c r="G16" s="107">
        <v>2</v>
      </c>
      <c r="H16" s="107">
        <v>3</v>
      </c>
      <c r="I16" s="107">
        <v>0.66700000000000004</v>
      </c>
      <c r="J16" s="107">
        <v>1</v>
      </c>
      <c r="K16" s="107">
        <v>1</v>
      </c>
      <c r="L16" s="107">
        <v>1</v>
      </c>
      <c r="M16" s="107">
        <v>1</v>
      </c>
      <c r="N16" s="107">
        <v>2</v>
      </c>
      <c r="O16" s="107">
        <v>0.5</v>
      </c>
      <c r="P16" s="107"/>
      <c r="Q16" s="107">
        <v>0</v>
      </c>
      <c r="R16" s="107">
        <v>2</v>
      </c>
      <c r="S16" s="107">
        <v>0</v>
      </c>
      <c r="T16" s="107">
        <v>0</v>
      </c>
      <c r="U16" s="107">
        <v>0</v>
      </c>
      <c r="V16" s="129">
        <v>0</v>
      </c>
      <c r="W16" s="107">
        <v>0</v>
      </c>
      <c r="X16" s="107">
        <v>1</v>
      </c>
      <c r="Y16" s="107">
        <v>0</v>
      </c>
      <c r="Z16" s="107">
        <v>1</v>
      </c>
      <c r="AA16" s="107">
        <v>2</v>
      </c>
      <c r="AB16" s="107">
        <v>5</v>
      </c>
      <c r="AC16" s="108">
        <f t="shared" si="3"/>
        <v>3.88</v>
      </c>
      <c r="AD16" s="109">
        <f t="shared" si="4"/>
        <v>1.2886597938144331</v>
      </c>
      <c r="AE16" s="4">
        <f t="shared" si="5"/>
        <v>4.7419576596487154</v>
      </c>
      <c r="AF16" s="108">
        <f t="shared" si="6"/>
        <v>12.007142857142858</v>
      </c>
      <c r="AG16" s="110">
        <f t="shared" si="7"/>
        <v>2.1423576596487157</v>
      </c>
      <c r="AH16" s="111">
        <f t="shared" si="8"/>
        <v>39.4928062076633</v>
      </c>
      <c r="AI16" s="111">
        <f t="shared" si="9"/>
        <v>24.985127900059485</v>
      </c>
      <c r="AJ16" s="111">
        <f t="shared" si="10"/>
        <v>16.656751933372991</v>
      </c>
      <c r="AK16" s="111">
        <f t="shared" si="11"/>
        <v>8.3283759666864956</v>
      </c>
      <c r="AL16" s="111">
        <f t="shared" si="12"/>
        <v>0</v>
      </c>
      <c r="AM16" s="111">
        <f t="shared" si="13"/>
        <v>8.3283759666864956</v>
      </c>
      <c r="AN16" s="111">
        <f t="shared" ref="AN16:AP16" si="95">T16/$AF16*100</f>
        <v>0</v>
      </c>
      <c r="AO16" s="111">
        <f t="shared" si="95"/>
        <v>0</v>
      </c>
      <c r="AP16" s="111">
        <f t="shared" si="95"/>
        <v>0</v>
      </c>
      <c r="AQ16" s="111">
        <f t="shared" ref="AQ16:AR16" si="96">X16/$AF16*100</f>
        <v>8.3283759666864956</v>
      </c>
      <c r="AR16" s="111">
        <f t="shared" si="96"/>
        <v>0</v>
      </c>
      <c r="AS16" s="111">
        <f t="shared" si="16"/>
        <v>16.656751933372991</v>
      </c>
      <c r="AT16" s="112">
        <f t="shared" si="17"/>
        <v>0</v>
      </c>
      <c r="AU16" s="112">
        <f t="shared" si="18"/>
        <v>0.90301075268817199</v>
      </c>
      <c r="AV16" s="112">
        <f t="shared" si="19"/>
        <v>0.81851851851851842</v>
      </c>
      <c r="AW16" s="112">
        <f t="shared" si="20"/>
        <v>0</v>
      </c>
      <c r="AX16" s="112">
        <f t="shared" si="21"/>
        <v>0</v>
      </c>
      <c r="AY16" s="113">
        <f t="shared" si="22"/>
        <v>0.66059570733983963</v>
      </c>
      <c r="AZ16" s="114" t="str">
        <f t="shared" si="23"/>
        <v>PG</v>
      </c>
      <c r="BA16" s="115">
        <f t="shared" si="24"/>
        <v>1</v>
      </c>
      <c r="BB16" s="116">
        <f t="shared" si="25"/>
        <v>0.69659533811230578</v>
      </c>
      <c r="BC16" s="116">
        <f t="shared" si="26"/>
        <v>0.96749235765488983</v>
      </c>
      <c r="BD16" s="116">
        <f t="shared" si="27"/>
        <v>1</v>
      </c>
      <c r="BE16" s="130">
        <f t="shared" si="85"/>
        <v>2.936925253767559</v>
      </c>
      <c r="BF16" s="116">
        <f t="shared" si="28"/>
        <v>1.0305671038873307</v>
      </c>
      <c r="BG16" s="116">
        <f t="shared" si="29"/>
        <v>1.0305671038873307</v>
      </c>
      <c r="BH16" s="130">
        <f t="shared" si="86"/>
        <v>2.9849471975850728</v>
      </c>
      <c r="BI16" s="116">
        <f t="shared" si="30"/>
        <v>1.045619906302258</v>
      </c>
      <c r="BJ16" s="116">
        <f t="shared" si="31"/>
        <v>1.045619906302258</v>
      </c>
      <c r="BK16" s="130">
        <f t="shared" si="87"/>
        <v>2.9964187307424361</v>
      </c>
      <c r="BL16" s="116">
        <f t="shared" si="32"/>
        <v>1.0492011755598218</v>
      </c>
      <c r="BM16" s="116">
        <f t="shared" si="33"/>
        <v>1.0492011755598218</v>
      </c>
      <c r="BN16" s="118">
        <f t="shared" si="34"/>
        <v>0.35580421691767583</v>
      </c>
      <c r="BO16" s="116">
        <f t="shared" si="35"/>
        <v>3.6095504518126083</v>
      </c>
      <c r="BP16" s="116">
        <f t="shared" si="36"/>
        <v>3.6095504518126083</v>
      </c>
      <c r="BQ16" s="130">
        <f t="shared" si="88"/>
        <v>3.0119452703154703</v>
      </c>
      <c r="BR16" s="116">
        <f t="shared" si="37"/>
        <v>3.5976051814971379</v>
      </c>
      <c r="BS16" s="116">
        <f t="shared" si="38"/>
        <v>3.5976051814971379</v>
      </c>
      <c r="BT16" s="130">
        <f t="shared" si="89"/>
        <v>3.0002531862486488</v>
      </c>
      <c r="BU16" s="116">
        <f t="shared" si="39"/>
        <v>3.5973519952484891</v>
      </c>
      <c r="BV16" s="116">
        <f t="shared" si="40"/>
        <v>3.5973519952484891</v>
      </c>
      <c r="BW16" s="130">
        <f t="shared" si="90"/>
        <v>3.0000053664148916</v>
      </c>
      <c r="BX16" s="116">
        <f t="shared" si="41"/>
        <v>3.5973466288335976</v>
      </c>
      <c r="BY16" s="116">
        <f t="shared" si="42"/>
        <v>3.5973466288335976</v>
      </c>
      <c r="BZ16" s="58" t="str">
        <f t="shared" si="43"/>
        <v>Kate Vorwaller</v>
      </c>
      <c r="CA16" s="119">
        <f t="shared" si="44"/>
        <v>0.86</v>
      </c>
      <c r="CB16" s="120">
        <f t="shared" ref="CB16:CC16" si="97">(5-$BY16)/4*CB$3+($BY16-1)/4*CB$4</f>
        <v>-0.70285406458584787</v>
      </c>
      <c r="CC16" s="120">
        <f t="shared" si="97"/>
        <v>-0.30925578841777307</v>
      </c>
      <c r="CD16" s="119">
        <f t="shared" ref="CD16:CL16" si="98">(5-$BM16)/4*CD$3+($BM16-1)/4*CD$4</f>
        <v>0.38900000000000001</v>
      </c>
      <c r="CE16" s="119">
        <f t="shared" si="98"/>
        <v>0.58558433342603977</v>
      </c>
      <c r="CF16" s="119">
        <f t="shared" si="98"/>
        <v>-0.96399999999999997</v>
      </c>
      <c r="CG16" s="119">
        <f t="shared" si="98"/>
        <v>0.60768627303953926</v>
      </c>
      <c r="CH16" s="119">
        <f t="shared" si="98"/>
        <v>0.11679951910284711</v>
      </c>
      <c r="CI16" s="119">
        <f t="shared" si="98"/>
        <v>0</v>
      </c>
      <c r="CJ16" s="119">
        <f t="shared" si="98"/>
        <v>1.364559593905726</v>
      </c>
      <c r="CK16" s="119">
        <f t="shared" si="98"/>
        <v>1.3193246166126678</v>
      </c>
      <c r="CL16" s="119">
        <f t="shared" si="98"/>
        <v>-0.36699999999999999</v>
      </c>
      <c r="CM16" s="116">
        <f t="shared" si="47"/>
        <v>14.49145593924287</v>
      </c>
      <c r="CN16" s="116">
        <f t="shared" si="48"/>
        <v>-8.028554431885782</v>
      </c>
      <c r="CO16" s="116">
        <f t="shared" si="49"/>
        <v>0</v>
      </c>
      <c r="CP16" s="116">
        <f t="shared" si="50"/>
        <v>5.2515373674480452</v>
      </c>
      <c r="CQ16" s="121">
        <f t="shared" si="51"/>
        <v>3.064305499616693E-2</v>
      </c>
      <c r="CR16" s="122">
        <f t="shared" si="52"/>
        <v>11.7450819298013</v>
      </c>
      <c r="CS16" s="112">
        <f t="shared" si="53"/>
        <v>7.1445582281495596E-3</v>
      </c>
      <c r="CT16" s="116">
        <f t="shared" si="54"/>
        <v>8.3913421741852581E-2</v>
      </c>
      <c r="CU16" s="123" t="str">
        <f t="shared" si="55"/>
        <v>Kate Vorwaller</v>
      </c>
      <c r="CV16" s="119">
        <f t="shared" si="56"/>
        <v>0.60499999999999998</v>
      </c>
      <c r="CW16" s="120">
        <f t="shared" ref="CW16:CX16" si="99">(5-$BY16)/4*CB$7+($BY16-1)/4*CB$8</f>
        <v>-0.42220580532359275</v>
      </c>
      <c r="CX16" s="120">
        <f t="shared" si="99"/>
        <v>-0.18577055434238079</v>
      </c>
      <c r="CY16" s="119">
        <f t="shared" ref="CY16:DG16" si="100">(5-$BM16)/4*CD$7+($BM16-1)/4*CD$8</f>
        <v>0.47699999999999998</v>
      </c>
      <c r="CZ16" s="119">
        <f t="shared" si="100"/>
        <v>0.47599999999999998</v>
      </c>
      <c r="DA16" s="119">
        <f t="shared" si="100"/>
        <v>-0.5827269890486565</v>
      </c>
      <c r="DB16" s="119">
        <f t="shared" si="100"/>
        <v>0.6037367459242482</v>
      </c>
      <c r="DC16" s="119">
        <f t="shared" si="100"/>
        <v>-0.10935543681365958</v>
      </c>
      <c r="DD16" s="119">
        <f t="shared" si="100"/>
        <v>0</v>
      </c>
      <c r="DE16" s="119">
        <f t="shared" si="100"/>
        <v>0.17843913438512479</v>
      </c>
      <c r="DF16" s="119">
        <f t="shared" si="100"/>
        <v>0.71727541543710793</v>
      </c>
      <c r="DG16" s="119">
        <f t="shared" si="100"/>
        <v>-0.439</v>
      </c>
      <c r="DH16" s="116">
        <f t="shared" si="59"/>
        <v>14.222583005381949</v>
      </c>
      <c r="DI16" s="116">
        <f t="shared" si="60"/>
        <v>-4.8531694507324152</v>
      </c>
      <c r="DJ16" s="116">
        <f t="shared" si="61"/>
        <v>0</v>
      </c>
      <c r="DK16" s="116">
        <f t="shared" si="62"/>
        <v>-5.8262059004213285</v>
      </c>
      <c r="DL16" s="121">
        <f t="shared" si="63"/>
        <v>-1.3993691515512643</v>
      </c>
      <c r="DM16" s="122">
        <f t="shared" si="64"/>
        <v>2.1438385026769406</v>
      </c>
      <c r="DN16" s="112">
        <f t="shared" si="65"/>
        <v>7.1445582281495596E-3</v>
      </c>
      <c r="DO16" s="116">
        <f t="shared" si="66"/>
        <v>1.5316779014124367E-2</v>
      </c>
      <c r="DP16" s="124" t="str">
        <f t="shared" si="67"/>
        <v>Kate Vorwaller (1st)</v>
      </c>
      <c r="DQ16" s="125">
        <f t="shared" si="68"/>
        <v>1.0492011755598218</v>
      </c>
      <c r="DR16" s="125">
        <f t="shared" si="69"/>
        <v>3.5973466288335976</v>
      </c>
      <c r="DS16" s="126">
        <f t="shared" si="70"/>
        <v>6</v>
      </c>
      <c r="DT16" s="125">
        <f t="shared" si="71"/>
        <v>2</v>
      </c>
      <c r="DU16" s="125">
        <f t="shared" si="72"/>
        <v>7.3234234984759423</v>
      </c>
      <c r="DV16" s="125">
        <f t="shared" si="73"/>
        <v>0.30736264099154331</v>
      </c>
      <c r="DW16" s="125">
        <f t="shared" si="74"/>
        <v>7.0160608574843994</v>
      </c>
      <c r="DX16" s="125">
        <f t="shared" si="75"/>
        <v>5.2322625614260126E-2</v>
      </c>
      <c r="DY16" s="127">
        <f t="shared" si="76"/>
        <v>6.6611742070559254E-2</v>
      </c>
      <c r="DZ16" s="128">
        <f t="shared" si="77"/>
        <v>0.8571428571428571</v>
      </c>
      <c r="EA16" s="128">
        <f t="shared" si="78"/>
        <v>148</v>
      </c>
      <c r="EB16" s="128">
        <f t="shared" si="79"/>
        <v>-4.5999999999999996</v>
      </c>
      <c r="EC16" s="128">
        <f t="shared" si="80"/>
        <v>-4.1354510325269107</v>
      </c>
      <c r="ED16" s="29">
        <f t="shared" si="81"/>
        <v>-4.4088040529483807</v>
      </c>
      <c r="EE16" s="29">
        <f t="shared" si="82"/>
        <v>0.27335302042147003</v>
      </c>
    </row>
    <row r="17" spans="1:135" ht="14" x14ac:dyDescent="0.15">
      <c r="A17" s="106">
        <v>4</v>
      </c>
      <c r="B17" s="107" t="s">
        <v>146</v>
      </c>
      <c r="C17" s="107">
        <v>21</v>
      </c>
      <c r="D17" s="107">
        <v>7</v>
      </c>
      <c r="E17" s="107"/>
      <c r="F17" s="107">
        <v>14</v>
      </c>
      <c r="G17" s="107">
        <v>1</v>
      </c>
      <c r="H17" s="107">
        <v>6</v>
      </c>
      <c r="I17" s="107">
        <v>0.16700000000000001</v>
      </c>
      <c r="J17" s="107">
        <v>0</v>
      </c>
      <c r="K17" s="107">
        <v>2</v>
      </c>
      <c r="L17" s="107">
        <v>0</v>
      </c>
      <c r="M17" s="107">
        <v>1</v>
      </c>
      <c r="N17" s="107">
        <v>4</v>
      </c>
      <c r="O17" s="107">
        <v>0.25</v>
      </c>
      <c r="P17" s="107"/>
      <c r="Q17" s="107">
        <v>0</v>
      </c>
      <c r="R17" s="107">
        <v>0</v>
      </c>
      <c r="S17" s="107"/>
      <c r="T17" s="107">
        <v>0</v>
      </c>
      <c r="U17" s="107">
        <v>0</v>
      </c>
      <c r="V17" s="129">
        <v>0</v>
      </c>
      <c r="W17" s="107">
        <v>0</v>
      </c>
      <c r="X17" s="107">
        <v>1</v>
      </c>
      <c r="Y17" s="107">
        <v>0</v>
      </c>
      <c r="Z17" s="107">
        <v>2</v>
      </c>
      <c r="AA17" s="107">
        <v>1</v>
      </c>
      <c r="AB17" s="107">
        <v>2</v>
      </c>
      <c r="AC17" s="108">
        <f t="shared" si="3"/>
        <v>6</v>
      </c>
      <c r="AD17" s="109">
        <f t="shared" si="4"/>
        <v>0.33333333333333331</v>
      </c>
      <c r="AE17" s="4">
        <f t="shared" si="5"/>
        <v>1.6009654530650228</v>
      </c>
      <c r="AF17" s="108">
        <f t="shared" si="6"/>
        <v>28.016666666666669</v>
      </c>
      <c r="AG17" s="110">
        <f t="shared" si="7"/>
        <v>-2.4190345469349763</v>
      </c>
      <c r="AH17" s="111">
        <f t="shared" si="8"/>
        <v>5.7143323726294684</v>
      </c>
      <c r="AI17" s="111">
        <f t="shared" si="9"/>
        <v>21.415823914336702</v>
      </c>
      <c r="AJ17" s="111">
        <f t="shared" si="10"/>
        <v>0</v>
      </c>
      <c r="AK17" s="111">
        <f t="shared" si="11"/>
        <v>0</v>
      </c>
      <c r="AL17" s="111">
        <f t="shared" si="12"/>
        <v>0</v>
      </c>
      <c r="AM17" s="111">
        <f t="shared" si="13"/>
        <v>7.1386079714455679</v>
      </c>
      <c r="AN17" s="111">
        <f t="shared" ref="AN17:AP17" si="101">T17/$AF17*100</f>
        <v>0</v>
      </c>
      <c r="AO17" s="111">
        <f t="shared" si="101"/>
        <v>0</v>
      </c>
      <c r="AP17" s="111">
        <f t="shared" si="101"/>
        <v>0</v>
      </c>
      <c r="AQ17" s="111">
        <f t="shared" ref="AQ17:AR17" si="102">X17/$AF17*100</f>
        <v>3.569303985722784</v>
      </c>
      <c r="AR17" s="111">
        <f t="shared" si="102"/>
        <v>0</v>
      </c>
      <c r="AS17" s="111">
        <f t="shared" si="16"/>
        <v>3.569303985722784</v>
      </c>
      <c r="AT17" s="112">
        <f t="shared" si="17"/>
        <v>0</v>
      </c>
      <c r="AU17" s="112">
        <f t="shared" si="18"/>
        <v>0.38700460829493083</v>
      </c>
      <c r="AV17" s="112">
        <f t="shared" si="19"/>
        <v>0.17539682539682538</v>
      </c>
      <c r="AW17" s="112">
        <f t="shared" si="20"/>
        <v>0</v>
      </c>
      <c r="AX17" s="112">
        <f t="shared" si="21"/>
        <v>0</v>
      </c>
      <c r="AY17" s="113">
        <f t="shared" si="22"/>
        <v>-0.31967528132548378</v>
      </c>
      <c r="AZ17" s="114" t="str">
        <f t="shared" si="23"/>
        <v>SG</v>
      </c>
      <c r="BA17" s="115">
        <f t="shared" si="24"/>
        <v>2</v>
      </c>
      <c r="BB17" s="116">
        <f t="shared" si="25"/>
        <v>1.3414614941116232</v>
      </c>
      <c r="BC17" s="116">
        <f t="shared" si="26"/>
        <v>1.8559447018369175</v>
      </c>
      <c r="BD17" s="116">
        <f t="shared" si="27"/>
        <v>1.8559447018369175</v>
      </c>
      <c r="BE17" s="130">
        <f t="shared" si="85"/>
        <v>2.936925253767559</v>
      </c>
      <c r="BF17" s="116">
        <f t="shared" si="28"/>
        <v>1.9190194480693585</v>
      </c>
      <c r="BG17" s="116">
        <f t="shared" si="29"/>
        <v>1.9190194480693585</v>
      </c>
      <c r="BH17" s="130">
        <f t="shared" si="86"/>
        <v>2.9849471975850728</v>
      </c>
      <c r="BI17" s="116">
        <f t="shared" si="30"/>
        <v>1.9340722504842858</v>
      </c>
      <c r="BJ17" s="116">
        <f t="shared" si="31"/>
        <v>1.9340722504842858</v>
      </c>
      <c r="BK17" s="130">
        <f t="shared" si="87"/>
        <v>2.9964187307424361</v>
      </c>
      <c r="BL17" s="116">
        <f t="shared" si="32"/>
        <v>1.9376535197418496</v>
      </c>
      <c r="BM17" s="116">
        <f t="shared" si="33"/>
        <v>1.9376535197418496</v>
      </c>
      <c r="BN17" s="118">
        <f t="shared" si="34"/>
        <v>8.7313375711730661</v>
      </c>
      <c r="BO17" s="116">
        <f t="shared" si="35"/>
        <v>5.0349800936941085</v>
      </c>
      <c r="BP17" s="116">
        <f t="shared" si="36"/>
        <v>5</v>
      </c>
      <c r="BQ17" s="130">
        <f t="shared" si="88"/>
        <v>3.0119452703154703</v>
      </c>
      <c r="BR17" s="116">
        <f t="shared" si="37"/>
        <v>5.0230348233786382</v>
      </c>
      <c r="BS17" s="116">
        <f t="shared" si="38"/>
        <v>5</v>
      </c>
      <c r="BT17" s="130">
        <f t="shared" si="89"/>
        <v>3.0002531862486488</v>
      </c>
      <c r="BU17" s="116">
        <f t="shared" si="39"/>
        <v>5.0227816371299898</v>
      </c>
      <c r="BV17" s="116">
        <f t="shared" si="40"/>
        <v>5</v>
      </c>
      <c r="BW17" s="130">
        <f t="shared" si="90"/>
        <v>3.0000053664148916</v>
      </c>
      <c r="BX17" s="116">
        <f t="shared" si="41"/>
        <v>5.0227762707150987</v>
      </c>
      <c r="BY17" s="116">
        <f t="shared" si="42"/>
        <v>5</v>
      </c>
      <c r="BZ17" s="58" t="str">
        <f t="shared" si="43"/>
        <v>Devry Millett</v>
      </c>
      <c r="CA17" s="119">
        <f t="shared" si="44"/>
        <v>0.86</v>
      </c>
      <c r="CB17" s="120">
        <f t="shared" ref="CB17:CC17" si="103">(5-$BY17)/4*CB$3+($BY17-1)/4*CB$4</f>
        <v>-0.78</v>
      </c>
      <c r="CC17" s="120">
        <f t="shared" si="103"/>
        <v>-0.34320000000000001</v>
      </c>
      <c r="CD17" s="119">
        <f t="shared" ref="CD17:CL17" si="104">(5-$BM17)/4*CD$3+($BM17-1)/4*CD$4</f>
        <v>0.38900000000000001</v>
      </c>
      <c r="CE17" s="119">
        <f t="shared" si="104"/>
        <v>0.68642367449069996</v>
      </c>
      <c r="CF17" s="119">
        <f t="shared" si="104"/>
        <v>-0.96399999999999997</v>
      </c>
      <c r="CG17" s="119">
        <f t="shared" si="104"/>
        <v>0.51173341986788023</v>
      </c>
      <c r="CH17" s="119">
        <f t="shared" si="104"/>
        <v>0.13123686969580506</v>
      </c>
      <c r="CI17" s="119">
        <f t="shared" si="104"/>
        <v>0</v>
      </c>
      <c r="CJ17" s="119">
        <f t="shared" si="104"/>
        <v>1.284376769843298</v>
      </c>
      <c r="CK17" s="119">
        <f t="shared" si="104"/>
        <v>1.1807260509202715</v>
      </c>
      <c r="CL17" s="119">
        <f t="shared" si="104"/>
        <v>-0.36699999999999999</v>
      </c>
      <c r="CM17" s="116">
        <f t="shared" si="47"/>
        <v>-11.790016812721285</v>
      </c>
      <c r="CN17" s="116">
        <f t="shared" si="48"/>
        <v>-6.8816180844735273</v>
      </c>
      <c r="CO17" s="116">
        <f t="shared" si="49"/>
        <v>0</v>
      </c>
      <c r="CP17" s="116">
        <f t="shared" si="50"/>
        <v>3.2743965610111765</v>
      </c>
      <c r="CQ17" s="121">
        <f t="shared" si="51"/>
        <v>2.3395002895744166</v>
      </c>
      <c r="CR17" s="122">
        <f t="shared" si="52"/>
        <v>-13.05773804660922</v>
      </c>
      <c r="CS17" s="112">
        <f t="shared" si="53"/>
        <v>1.6670635865682307E-2</v>
      </c>
      <c r="CT17" s="116">
        <f t="shared" si="54"/>
        <v>-0.21768079620448808</v>
      </c>
      <c r="CU17" s="123" t="str">
        <f t="shared" si="55"/>
        <v>Devry Millett</v>
      </c>
      <c r="CV17" s="119">
        <f t="shared" si="56"/>
        <v>0.60499999999999998</v>
      </c>
      <c r="CW17" s="120">
        <f t="shared" ref="CW17:CX17" si="105">(5-$BY17)/4*CB$7+($BY17-1)/4*CB$8</f>
        <v>-0.47199999999999998</v>
      </c>
      <c r="CX17" s="120">
        <f t="shared" si="105"/>
        <v>-0.20768</v>
      </c>
      <c r="CY17" s="119">
        <f t="shared" ref="CY17:DG17" si="106">(5-$BM17)/4*CD$7+($BM17-1)/4*CD$8</f>
        <v>0.47699999999999998</v>
      </c>
      <c r="CZ17" s="119">
        <f t="shared" si="106"/>
        <v>0.47599999999999998</v>
      </c>
      <c r="DA17" s="119">
        <f t="shared" si="106"/>
        <v>-0.65002725412044504</v>
      </c>
      <c r="DB17" s="119">
        <f t="shared" si="106"/>
        <v>0.56286793809187485</v>
      </c>
      <c r="DC17" s="119">
        <f t="shared" si="106"/>
        <v>-6.1601123313875579E-2</v>
      </c>
      <c r="DD17" s="119">
        <f t="shared" si="106"/>
        <v>0</v>
      </c>
      <c r="DE17" s="119">
        <f t="shared" si="106"/>
        <v>0.20442636545244908</v>
      </c>
      <c r="DF17" s="119">
        <f t="shared" si="106"/>
        <v>0.57778839740052956</v>
      </c>
      <c r="DG17" s="119">
        <f t="shared" si="106"/>
        <v>-0.439</v>
      </c>
      <c r="DH17" s="116">
        <f t="shared" si="59"/>
        <v>-6.6510978021260936</v>
      </c>
      <c r="DI17" s="116">
        <f t="shared" si="60"/>
        <v>-4.6402897379210826</v>
      </c>
      <c r="DJ17" s="116">
        <f t="shared" si="61"/>
        <v>0</v>
      </c>
      <c r="DK17" s="116">
        <f t="shared" si="62"/>
        <v>-0.83726460873605335</v>
      </c>
      <c r="DL17" s="121">
        <f t="shared" si="63"/>
        <v>-4.1932161739169693E-2</v>
      </c>
      <c r="DM17" s="122">
        <f t="shared" si="64"/>
        <v>-12.170584310522397</v>
      </c>
      <c r="DN17" s="112">
        <f t="shared" si="65"/>
        <v>1.6670635865682307E-2</v>
      </c>
      <c r="DO17" s="116">
        <f t="shared" si="66"/>
        <v>-0.20289137931330503</v>
      </c>
      <c r="DP17" s="124" t="str">
        <f t="shared" si="67"/>
        <v>Devry Millett (2nd)</v>
      </c>
      <c r="DQ17" s="125">
        <f t="shared" si="68"/>
        <v>1.9376535197418496</v>
      </c>
      <c r="DR17" s="125">
        <f t="shared" si="69"/>
        <v>5</v>
      </c>
      <c r="DS17" s="126">
        <f t="shared" si="70"/>
        <v>14</v>
      </c>
      <c r="DT17" s="125">
        <f t="shared" si="71"/>
        <v>2</v>
      </c>
      <c r="DU17" s="125">
        <f t="shared" si="72"/>
        <v>-17.479396477934579</v>
      </c>
      <c r="DV17" s="125">
        <f t="shared" si="73"/>
        <v>-14.007060172207794</v>
      </c>
      <c r="DW17" s="125">
        <f t="shared" si="74"/>
        <v>-3.4723363057267846</v>
      </c>
      <c r="DX17" s="125">
        <f t="shared" si="75"/>
        <v>-0.2913926538355372</v>
      </c>
      <c r="DY17" s="127">
        <f t="shared" si="76"/>
        <v>-0.25805138210417256</v>
      </c>
      <c r="DZ17" s="128">
        <f t="shared" si="77"/>
        <v>1.2727272727272727</v>
      </c>
      <c r="EA17" s="128">
        <f t="shared" si="78"/>
        <v>145.33333333333334</v>
      </c>
      <c r="EB17" s="128">
        <f t="shared" si="79"/>
        <v>-4.5272727272727273</v>
      </c>
      <c r="EC17" s="128">
        <f t="shared" si="80"/>
        <v>-5.6653254417660275</v>
      </c>
      <c r="ED17" s="29">
        <f t="shared" si="81"/>
        <v>-5.3602247621833401</v>
      </c>
      <c r="EE17" s="29">
        <f t="shared" si="82"/>
        <v>-0.30510067958268738</v>
      </c>
    </row>
    <row r="18" spans="1:135" ht="14" x14ac:dyDescent="0.15">
      <c r="A18" s="106">
        <v>5</v>
      </c>
      <c r="B18" s="107" t="s">
        <v>147</v>
      </c>
      <c r="C18" s="107">
        <v>21</v>
      </c>
      <c r="D18" s="107">
        <v>21</v>
      </c>
      <c r="E18" s="107"/>
      <c r="F18" s="107">
        <v>632</v>
      </c>
      <c r="G18" s="107">
        <v>41</v>
      </c>
      <c r="H18" s="107">
        <v>117</v>
      </c>
      <c r="I18" s="107">
        <v>0.35</v>
      </c>
      <c r="J18" s="107">
        <v>16</v>
      </c>
      <c r="K18" s="107">
        <v>61</v>
      </c>
      <c r="L18" s="107">
        <v>0.26200000000000001</v>
      </c>
      <c r="M18" s="107">
        <v>25</v>
      </c>
      <c r="N18" s="107">
        <v>56</v>
      </c>
      <c r="O18" s="107">
        <v>0.44600000000000001</v>
      </c>
      <c r="P18" s="107"/>
      <c r="Q18" s="107">
        <v>23</v>
      </c>
      <c r="R18" s="107">
        <v>27</v>
      </c>
      <c r="S18" s="107">
        <v>0.85199999999999998</v>
      </c>
      <c r="T18" s="107">
        <v>5</v>
      </c>
      <c r="U18" s="107">
        <v>58</v>
      </c>
      <c r="V18" s="129">
        <v>63</v>
      </c>
      <c r="W18" s="107">
        <v>69</v>
      </c>
      <c r="X18" s="107">
        <v>14</v>
      </c>
      <c r="Y18" s="107">
        <v>1</v>
      </c>
      <c r="Z18" s="107">
        <v>42</v>
      </c>
      <c r="AA18" s="107">
        <v>41</v>
      </c>
      <c r="AB18" s="107">
        <v>121</v>
      </c>
      <c r="AC18" s="108">
        <f t="shared" si="3"/>
        <v>128.88</v>
      </c>
      <c r="AD18" s="109">
        <f t="shared" si="4"/>
        <v>0.93885785226567353</v>
      </c>
      <c r="AE18" s="4">
        <f t="shared" si="5"/>
        <v>112.42873793183669</v>
      </c>
      <c r="AF18" s="108">
        <f t="shared" si="6"/>
        <v>1264.7523809523809</v>
      </c>
      <c r="AG18" s="110">
        <f t="shared" si="7"/>
        <v>26.079137931836712</v>
      </c>
      <c r="AH18" s="111">
        <f t="shared" si="8"/>
        <v>8.8893873318645866</v>
      </c>
      <c r="AI18" s="111">
        <f t="shared" si="9"/>
        <v>9.2508226718574686</v>
      </c>
      <c r="AJ18" s="111">
        <f t="shared" si="10"/>
        <v>2.1348052319671083</v>
      </c>
      <c r="AK18" s="111">
        <f t="shared" si="11"/>
        <v>1.2650697670916196</v>
      </c>
      <c r="AL18" s="111">
        <f t="shared" si="12"/>
        <v>5.4556133705826095</v>
      </c>
      <c r="AM18" s="111">
        <f t="shared" si="13"/>
        <v>3.3208081386155017</v>
      </c>
      <c r="AN18" s="111">
        <f t="shared" ref="AN18:AP18" si="107">T18/$AF18*100</f>
        <v>0.39533430221613114</v>
      </c>
      <c r="AO18" s="111">
        <f t="shared" si="107"/>
        <v>4.5858779057071208</v>
      </c>
      <c r="AP18" s="111">
        <f t="shared" si="107"/>
        <v>4.9812122079232521</v>
      </c>
      <c r="AQ18" s="111">
        <f t="shared" ref="AQ18:AR18" si="108">X18/$AF18*100</f>
        <v>1.1069360462051672</v>
      </c>
      <c r="AR18" s="111">
        <f t="shared" si="108"/>
        <v>7.9066860443226222E-2</v>
      </c>
      <c r="AS18" s="111">
        <f t="shared" si="16"/>
        <v>3.2417412781722756</v>
      </c>
      <c r="AT18" s="112">
        <f t="shared" si="17"/>
        <v>0.1174112770074742</v>
      </c>
      <c r="AU18" s="112">
        <f t="shared" si="18"/>
        <v>0.12002041649652918</v>
      </c>
      <c r="AV18" s="112">
        <f t="shared" si="19"/>
        <v>0.15930028129395216</v>
      </c>
      <c r="AW18" s="112">
        <f t="shared" si="20"/>
        <v>0.25900289637416862</v>
      </c>
      <c r="AX18" s="112">
        <f t="shared" si="21"/>
        <v>1.428814482101538E-2</v>
      </c>
      <c r="AY18" s="113">
        <f t="shared" si="22"/>
        <v>7.6343343125091653E-2</v>
      </c>
      <c r="AZ18" s="114" t="str">
        <f t="shared" si="23"/>
        <v>PG</v>
      </c>
      <c r="BA18" s="115">
        <f t="shared" si="24"/>
        <v>1</v>
      </c>
      <c r="BB18" s="116">
        <f t="shared" si="25"/>
        <v>2.1148738729150156</v>
      </c>
      <c r="BC18" s="116">
        <f t="shared" si="26"/>
        <v>2.033138251733563</v>
      </c>
      <c r="BD18" s="116">
        <f t="shared" si="27"/>
        <v>2.033138251733563</v>
      </c>
      <c r="BE18" s="130">
        <f t="shared" si="85"/>
        <v>2.936925253767559</v>
      </c>
      <c r="BF18" s="116">
        <f t="shared" si="28"/>
        <v>2.096212997966004</v>
      </c>
      <c r="BG18" s="116">
        <f t="shared" si="29"/>
        <v>2.096212997966004</v>
      </c>
      <c r="BH18" s="130">
        <f t="shared" si="86"/>
        <v>2.9849471975850728</v>
      </c>
      <c r="BI18" s="116">
        <f t="shared" si="30"/>
        <v>2.1112658003809313</v>
      </c>
      <c r="BJ18" s="116">
        <f t="shared" si="31"/>
        <v>2.1112658003809313</v>
      </c>
      <c r="BK18" s="130">
        <f t="shared" si="87"/>
        <v>2.9964187307424361</v>
      </c>
      <c r="BL18" s="116">
        <f t="shared" si="32"/>
        <v>2.1148470696384951</v>
      </c>
      <c r="BM18" s="116">
        <f t="shared" si="33"/>
        <v>2.1148470696384951</v>
      </c>
      <c r="BN18" s="118">
        <f t="shared" si="34"/>
        <v>3.6275212054462256</v>
      </c>
      <c r="BO18" s="116">
        <f t="shared" si="35"/>
        <v>3.6548290349589654</v>
      </c>
      <c r="BP18" s="116">
        <f t="shared" si="36"/>
        <v>3.6548290349589654</v>
      </c>
      <c r="BQ18" s="130">
        <f t="shared" si="88"/>
        <v>3.0119452703154703</v>
      </c>
      <c r="BR18" s="116">
        <f t="shared" si="37"/>
        <v>3.6428837646434951</v>
      </c>
      <c r="BS18" s="116">
        <f t="shared" si="38"/>
        <v>3.6428837646434951</v>
      </c>
      <c r="BT18" s="130">
        <f t="shared" si="89"/>
        <v>3.0002531862486488</v>
      </c>
      <c r="BU18" s="116">
        <f t="shared" si="39"/>
        <v>3.6426305783948463</v>
      </c>
      <c r="BV18" s="116">
        <f t="shared" si="40"/>
        <v>3.6426305783948463</v>
      </c>
      <c r="BW18" s="130">
        <f t="shared" si="90"/>
        <v>3.0000053664148916</v>
      </c>
      <c r="BX18" s="116">
        <f t="shared" si="41"/>
        <v>3.6426252119799547</v>
      </c>
      <c r="BY18" s="116">
        <f t="shared" si="42"/>
        <v>3.6426252119799547</v>
      </c>
      <c r="BZ18" s="58" t="str">
        <f t="shared" si="43"/>
        <v>Maria Albiero</v>
      </c>
      <c r="CA18" s="119">
        <f t="shared" si="44"/>
        <v>0.86</v>
      </c>
      <c r="CB18" s="120">
        <f t="shared" ref="CB18:CC18" si="109">(5-$BY18)/4*CB$3+($BY18-1)/4*CB$4</f>
        <v>-0.70534438665889754</v>
      </c>
      <c r="CC18" s="120">
        <f t="shared" si="109"/>
        <v>-0.3103515301299149</v>
      </c>
      <c r="CD18" s="119">
        <f t="shared" ref="CD18:CL18" si="110">(5-$BM18)/4*CD$3+($BM18-1)/4*CD$4</f>
        <v>0.38900000000000001</v>
      </c>
      <c r="CE18" s="119">
        <f t="shared" si="110"/>
        <v>0.7065351424039692</v>
      </c>
      <c r="CF18" s="119">
        <f t="shared" si="110"/>
        <v>-0.96399999999999997</v>
      </c>
      <c r="CG18" s="119">
        <f t="shared" si="110"/>
        <v>0.49259651647904251</v>
      </c>
      <c r="CH18" s="119">
        <f t="shared" si="110"/>
        <v>0.13411626488162554</v>
      </c>
      <c r="CI18" s="119">
        <f t="shared" si="110"/>
        <v>0</v>
      </c>
      <c r="CJ18" s="119">
        <f t="shared" si="110"/>
        <v>1.2683850519651259</v>
      </c>
      <c r="CK18" s="119">
        <f t="shared" si="110"/>
        <v>1.1530838571363948</v>
      </c>
      <c r="CL18" s="119">
        <f t="shared" si="110"/>
        <v>-0.36699999999999999</v>
      </c>
      <c r="CM18" s="116">
        <f t="shared" si="47"/>
        <v>0.94942933096031434</v>
      </c>
      <c r="CN18" s="116">
        <f t="shared" si="48"/>
        <v>0.65332352406023908</v>
      </c>
      <c r="CO18" s="116">
        <f t="shared" si="49"/>
        <v>0.80978111603294967</v>
      </c>
      <c r="CP18" s="116">
        <f t="shared" si="50"/>
        <v>0.3054728058103271</v>
      </c>
      <c r="CQ18" s="121">
        <f t="shared" si="51"/>
        <v>0.52929362049834172</v>
      </c>
      <c r="CR18" s="122">
        <f t="shared" si="52"/>
        <v>3.2473003973621717</v>
      </c>
      <c r="CS18" s="112">
        <f t="shared" si="53"/>
        <v>0.75256013336508698</v>
      </c>
      <c r="CT18" s="116">
        <f t="shared" si="54"/>
        <v>2.4437888201153757</v>
      </c>
      <c r="CU18" s="123" t="str">
        <f t="shared" si="55"/>
        <v>Maria Albiero</v>
      </c>
      <c r="CV18" s="119">
        <f t="shared" si="56"/>
        <v>0.60499999999999998</v>
      </c>
      <c r="CW18" s="120">
        <f t="shared" ref="CW18:CX18" si="111">(5-$BY18)/4*CB$7+($BY18-1)/4*CB$8</f>
        <v>-0.42381319502528836</v>
      </c>
      <c r="CX18" s="120">
        <f t="shared" si="111"/>
        <v>-0.18647780581112688</v>
      </c>
      <c r="CY18" s="119">
        <f t="shared" ref="CY18:DG18" si="112">(5-$BM18)/4*CD$7+($BM18-1)/4*CD$8</f>
        <v>0.47699999999999998</v>
      </c>
      <c r="CZ18" s="119">
        <f t="shared" si="112"/>
        <v>0.47599999999999998</v>
      </c>
      <c r="DA18" s="119">
        <f t="shared" si="112"/>
        <v>-0.66344966552511597</v>
      </c>
      <c r="DB18" s="119">
        <f t="shared" si="112"/>
        <v>0.55471703479662915</v>
      </c>
      <c r="DC18" s="119">
        <f t="shared" si="112"/>
        <v>-5.2076970006930894E-2</v>
      </c>
      <c r="DD18" s="119">
        <f t="shared" si="112"/>
        <v>0</v>
      </c>
      <c r="DE18" s="119">
        <f t="shared" si="112"/>
        <v>0.20960927678692595</v>
      </c>
      <c r="DF18" s="119">
        <f t="shared" si="112"/>
        <v>0.54996901006675625</v>
      </c>
      <c r="DG18" s="119">
        <f t="shared" si="112"/>
        <v>-0.439</v>
      </c>
      <c r="DH18" s="116">
        <f t="shared" si="59"/>
        <v>1.6628031060171491</v>
      </c>
      <c r="DI18" s="116">
        <f t="shared" si="60"/>
        <v>0.39368291555978452</v>
      </c>
      <c r="DJ18" s="116">
        <f t="shared" si="61"/>
        <v>-1.951995427223005E-2</v>
      </c>
      <c r="DK18" s="116">
        <f t="shared" si="62"/>
        <v>-1.1476160340561372</v>
      </c>
      <c r="DL18" s="121">
        <f t="shared" si="63"/>
        <v>-0.47516599672553711</v>
      </c>
      <c r="DM18" s="122">
        <f t="shared" si="64"/>
        <v>0.41418403652302932</v>
      </c>
      <c r="DN18" s="112">
        <f t="shared" si="65"/>
        <v>0.75256013336508698</v>
      </c>
      <c r="DO18" s="116">
        <f t="shared" si="66"/>
        <v>0.31169839376346098</v>
      </c>
      <c r="DP18" s="124" t="str">
        <f t="shared" si="67"/>
        <v>Maria Albiero (4th)</v>
      </c>
      <c r="DQ18" s="125">
        <f t="shared" si="68"/>
        <v>2.1148470696384951</v>
      </c>
      <c r="DR18" s="125">
        <f t="shared" si="69"/>
        <v>3.6426252119799547</v>
      </c>
      <c r="DS18" s="126">
        <f t="shared" si="70"/>
        <v>632</v>
      </c>
      <c r="DT18" s="125">
        <f t="shared" si="71"/>
        <v>30.095238095238095</v>
      </c>
      <c r="DU18" s="125">
        <f t="shared" si="72"/>
        <v>-1.1743580339631858</v>
      </c>
      <c r="DV18" s="125">
        <f t="shared" si="73"/>
        <v>-1.422291825162368</v>
      </c>
      <c r="DW18" s="125">
        <f t="shared" si="74"/>
        <v>0.24793379119918213</v>
      </c>
      <c r="DX18" s="125">
        <f t="shared" si="75"/>
        <v>-0.88377503865769647</v>
      </c>
      <c r="DY18" s="127">
        <f t="shared" si="76"/>
        <v>0.6213452280724775</v>
      </c>
      <c r="DZ18" s="128">
        <f t="shared" si="77"/>
        <v>25.28</v>
      </c>
      <c r="EA18" s="128">
        <f t="shared" si="78"/>
        <v>0</v>
      </c>
      <c r="EB18" s="128">
        <f t="shared" si="79"/>
        <v>-0.32600000000000051</v>
      </c>
      <c r="EC18" s="128">
        <f t="shared" si="80"/>
        <v>-1.1743580339631858</v>
      </c>
      <c r="ED18" s="29">
        <f t="shared" si="81"/>
        <v>-1.422291825162368</v>
      </c>
      <c r="EE18" s="29">
        <f t="shared" si="82"/>
        <v>0.24793379119918213</v>
      </c>
    </row>
    <row r="19" spans="1:135" ht="14" x14ac:dyDescent="0.15">
      <c r="A19" s="106">
        <v>6</v>
      </c>
      <c r="B19" s="107" t="s">
        <v>148</v>
      </c>
      <c r="C19" s="107">
        <v>21</v>
      </c>
      <c r="D19" s="107">
        <v>21</v>
      </c>
      <c r="E19" s="107"/>
      <c r="F19" s="107">
        <v>511</v>
      </c>
      <c r="G19" s="107">
        <v>62</v>
      </c>
      <c r="H19" s="107">
        <v>127</v>
      </c>
      <c r="I19" s="107">
        <v>0.48799999999999999</v>
      </c>
      <c r="J19" s="107">
        <v>33</v>
      </c>
      <c r="K19" s="107">
        <v>75</v>
      </c>
      <c r="L19" s="107">
        <v>0.44</v>
      </c>
      <c r="M19" s="107">
        <v>29</v>
      </c>
      <c r="N19" s="107">
        <v>52</v>
      </c>
      <c r="O19" s="107">
        <v>0.55800000000000005</v>
      </c>
      <c r="P19" s="107"/>
      <c r="Q19" s="107">
        <v>8</v>
      </c>
      <c r="R19" s="107">
        <v>12</v>
      </c>
      <c r="S19" s="107">
        <v>0.66700000000000004</v>
      </c>
      <c r="T19" s="107">
        <v>13</v>
      </c>
      <c r="U19" s="107">
        <v>48</v>
      </c>
      <c r="V19" s="129">
        <v>61</v>
      </c>
      <c r="W19" s="107">
        <v>44</v>
      </c>
      <c r="X19" s="107">
        <v>15</v>
      </c>
      <c r="Y19" s="107">
        <v>11</v>
      </c>
      <c r="Z19" s="107">
        <v>30</v>
      </c>
      <c r="AA19" s="107">
        <v>47</v>
      </c>
      <c r="AB19" s="107">
        <v>165</v>
      </c>
      <c r="AC19" s="108">
        <f t="shared" si="3"/>
        <v>132.28</v>
      </c>
      <c r="AD19" s="109">
        <f t="shared" si="4"/>
        <v>1.2473540973692168</v>
      </c>
      <c r="AE19" s="4">
        <f t="shared" si="5"/>
        <v>156.20261835524022</v>
      </c>
      <c r="AF19" s="108">
        <f t="shared" si="6"/>
        <v>1022.6083333333333</v>
      </c>
      <c r="AG19" s="110">
        <f t="shared" si="7"/>
        <v>67.575018355240218</v>
      </c>
      <c r="AH19" s="111">
        <f t="shared" si="8"/>
        <v>15.274921322621749</v>
      </c>
      <c r="AI19" s="111">
        <f t="shared" si="9"/>
        <v>12.419222087309413</v>
      </c>
      <c r="AJ19" s="111">
        <f t="shared" si="10"/>
        <v>1.1734698035252988</v>
      </c>
      <c r="AK19" s="111">
        <f t="shared" si="11"/>
        <v>3.2270419596945716</v>
      </c>
      <c r="AL19" s="111">
        <f t="shared" si="12"/>
        <v>4.3027226129260958</v>
      </c>
      <c r="AM19" s="111">
        <f t="shared" si="13"/>
        <v>2.933674508813247</v>
      </c>
      <c r="AN19" s="111">
        <f t="shared" ref="AN19:AP19" si="113">T19/$AF19*100</f>
        <v>1.2712589538190739</v>
      </c>
      <c r="AO19" s="111">
        <f t="shared" si="113"/>
        <v>4.6938792141011954</v>
      </c>
      <c r="AP19" s="111">
        <f t="shared" si="113"/>
        <v>5.9651381679202693</v>
      </c>
      <c r="AQ19" s="111">
        <f t="shared" ref="AQ19:AR19" si="114">X19/$AF19*100</f>
        <v>1.4668372544066235</v>
      </c>
      <c r="AR19" s="111">
        <f t="shared" si="114"/>
        <v>1.075680653231524</v>
      </c>
      <c r="AS19" s="111">
        <f t="shared" si="16"/>
        <v>4.59609006380742</v>
      </c>
      <c r="AT19" s="112">
        <f t="shared" si="17"/>
        <v>0.14060322278731854</v>
      </c>
      <c r="AU19" s="112">
        <f t="shared" si="18"/>
        <v>0.15904298971024555</v>
      </c>
      <c r="AV19" s="112">
        <f t="shared" si="19"/>
        <v>0.2258534464013916</v>
      </c>
      <c r="AW19" s="112">
        <f t="shared" si="20"/>
        <v>0.20426990392163369</v>
      </c>
      <c r="AX19" s="112">
        <f t="shared" si="21"/>
        <v>0.19438587631252238</v>
      </c>
      <c r="AY19" s="113">
        <f t="shared" si="22"/>
        <v>0.24465849125870029</v>
      </c>
      <c r="AZ19" s="114" t="str">
        <f t="shared" si="23"/>
        <v>SG</v>
      </c>
      <c r="BA19" s="115">
        <f t="shared" si="24"/>
        <v>2</v>
      </c>
      <c r="BB19" s="116">
        <f t="shared" si="25"/>
        <v>2.7786453459109559</v>
      </c>
      <c r="BC19" s="116">
        <f t="shared" si="26"/>
        <v>2.7092473649919757</v>
      </c>
      <c r="BD19" s="116">
        <f t="shared" si="27"/>
        <v>2.7092473649919757</v>
      </c>
      <c r="BE19" s="130">
        <f t="shared" si="85"/>
        <v>2.936925253767559</v>
      </c>
      <c r="BF19" s="116">
        <f t="shared" si="28"/>
        <v>2.7723221112244167</v>
      </c>
      <c r="BG19" s="116">
        <f t="shared" si="29"/>
        <v>2.7723221112244167</v>
      </c>
      <c r="BH19" s="130">
        <f t="shared" si="86"/>
        <v>2.9849471975850728</v>
      </c>
      <c r="BI19" s="116">
        <f t="shared" si="30"/>
        <v>2.787374913639344</v>
      </c>
      <c r="BJ19" s="116">
        <f t="shared" si="31"/>
        <v>2.787374913639344</v>
      </c>
      <c r="BK19" s="130">
        <f t="shared" si="87"/>
        <v>2.9964187307424361</v>
      </c>
      <c r="BL19" s="116">
        <f t="shared" si="32"/>
        <v>2.7909561828969078</v>
      </c>
      <c r="BM19" s="116">
        <f t="shared" si="33"/>
        <v>2.7909561828969078</v>
      </c>
      <c r="BN19" s="118">
        <f t="shared" si="34"/>
        <v>2.5529343909506164</v>
      </c>
      <c r="BO19" s="116">
        <f t="shared" si="35"/>
        <v>2.6819063703667823</v>
      </c>
      <c r="BP19" s="116">
        <f t="shared" si="36"/>
        <v>2.6819063703667823</v>
      </c>
      <c r="BQ19" s="130">
        <f t="shared" si="88"/>
        <v>3.0119452703154703</v>
      </c>
      <c r="BR19" s="116">
        <f t="shared" si="37"/>
        <v>2.6699611000513119</v>
      </c>
      <c r="BS19" s="116">
        <f t="shared" si="38"/>
        <v>2.6699611000513119</v>
      </c>
      <c r="BT19" s="130">
        <f t="shared" si="89"/>
        <v>3.0002531862486488</v>
      </c>
      <c r="BU19" s="116">
        <f t="shared" si="39"/>
        <v>2.6697079138026631</v>
      </c>
      <c r="BV19" s="116">
        <f t="shared" si="40"/>
        <v>2.6697079138026631</v>
      </c>
      <c r="BW19" s="130">
        <f t="shared" si="90"/>
        <v>3.0000053664148916</v>
      </c>
      <c r="BX19" s="116">
        <f t="shared" si="41"/>
        <v>2.6697025473877716</v>
      </c>
      <c r="BY19" s="116">
        <f t="shared" si="42"/>
        <v>2.6697025473877716</v>
      </c>
      <c r="BZ19" s="58" t="str">
        <f t="shared" si="43"/>
        <v>Tegan Graham</v>
      </c>
      <c r="CA19" s="119">
        <f t="shared" si="44"/>
        <v>0.86</v>
      </c>
      <c r="CB19" s="120">
        <f t="shared" ref="CB19:CC19" si="115">(5-$BY19)/4*CB$3+($BY19-1)/4*CB$4</f>
        <v>-0.65183364010632738</v>
      </c>
      <c r="CC19" s="120">
        <f t="shared" si="115"/>
        <v>-0.28680680164678407</v>
      </c>
      <c r="CD19" s="119">
        <f t="shared" ref="CD19:CL19" si="116">(5-$BM19)/4*CD$3+($BM19-1)/4*CD$4</f>
        <v>0.38900000000000001</v>
      </c>
      <c r="CE19" s="119">
        <f t="shared" si="116"/>
        <v>0.78327352675879902</v>
      </c>
      <c r="CF19" s="119">
        <f t="shared" si="116"/>
        <v>-0.96399999999999997</v>
      </c>
      <c r="CG19" s="119">
        <f t="shared" si="116"/>
        <v>0.41957673224713393</v>
      </c>
      <c r="CH19" s="119">
        <f t="shared" si="116"/>
        <v>0.14510303797207474</v>
      </c>
      <c r="CI19" s="119">
        <f t="shared" si="116"/>
        <v>0</v>
      </c>
      <c r="CJ19" s="119">
        <f t="shared" si="116"/>
        <v>1.207366204493554</v>
      </c>
      <c r="CK19" s="119">
        <f t="shared" si="116"/>
        <v>1.0476108354680824</v>
      </c>
      <c r="CL19" s="119">
        <f t="shared" si="116"/>
        <v>-0.36699999999999999</v>
      </c>
      <c r="CM19" s="116">
        <f t="shared" si="47"/>
        <v>5.9599257981379257</v>
      </c>
      <c r="CN19" s="116">
        <f t="shared" si="48"/>
        <v>0.54214648919548791</v>
      </c>
      <c r="CO19" s="116">
        <f t="shared" si="49"/>
        <v>1.2144868115233751</v>
      </c>
      <c r="CP19" s="116">
        <f t="shared" si="50"/>
        <v>1.2111393828740769</v>
      </c>
      <c r="CQ19" s="121">
        <f t="shared" si="51"/>
        <v>-0.54362148796832555</v>
      </c>
      <c r="CR19" s="122">
        <f t="shared" si="52"/>
        <v>8.384076993762541</v>
      </c>
      <c r="CS19" s="112">
        <f t="shared" si="53"/>
        <v>0.60847820909740413</v>
      </c>
      <c r="CT19" s="116">
        <f t="shared" si="54"/>
        <v>5.1015281540993787</v>
      </c>
      <c r="CU19" s="123" t="str">
        <f t="shared" si="55"/>
        <v>Tegan Graham</v>
      </c>
      <c r="CV19" s="119">
        <f t="shared" si="56"/>
        <v>0.60499999999999998</v>
      </c>
      <c r="CW19" s="120">
        <f t="shared" ref="CW19:CX19" si="117">(5-$BY19)/4*CB$7+($BY19-1)/4*CB$8</f>
        <v>-0.38927444043226589</v>
      </c>
      <c r="CX19" s="120">
        <f t="shared" si="117"/>
        <v>-0.17128075379019697</v>
      </c>
      <c r="CY19" s="119">
        <f t="shared" ref="CY19:DG19" si="118">(5-$BM19)/4*CD$7+($BM19-1)/4*CD$8</f>
        <v>0.47699999999999998</v>
      </c>
      <c r="CZ19" s="119">
        <f t="shared" si="118"/>
        <v>0.47599999999999998</v>
      </c>
      <c r="DA19" s="119">
        <f t="shared" si="118"/>
        <v>-0.71466493085444083</v>
      </c>
      <c r="DB19" s="119">
        <f t="shared" si="118"/>
        <v>0.5236160155867422</v>
      </c>
      <c r="DC19" s="119">
        <f t="shared" si="118"/>
        <v>-1.5736105169291206E-2</v>
      </c>
      <c r="DD19" s="119">
        <f t="shared" si="118"/>
        <v>0</v>
      </c>
      <c r="DE19" s="119">
        <f t="shared" si="118"/>
        <v>0.22938546834973456</v>
      </c>
      <c r="DF19" s="119">
        <f t="shared" si="118"/>
        <v>0.44381987928518546</v>
      </c>
      <c r="DG19" s="119">
        <f t="shared" si="118"/>
        <v>-0.439</v>
      </c>
      <c r="DH19" s="116">
        <f t="shared" si="59"/>
        <v>5.7451478938212128</v>
      </c>
      <c r="DI19" s="116">
        <f t="shared" si="60"/>
        <v>-4.8498326237633282E-2</v>
      </c>
      <c r="DJ19" s="116">
        <f t="shared" si="61"/>
        <v>0.59178817121266736</v>
      </c>
      <c r="DK19" s="116">
        <f t="shared" si="62"/>
        <v>-1.203803929749931</v>
      </c>
      <c r="DL19" s="121">
        <f t="shared" si="63"/>
        <v>-0.31950610534378349</v>
      </c>
      <c r="DM19" s="122">
        <f t="shared" si="64"/>
        <v>4.7651277037025324</v>
      </c>
      <c r="DN19" s="112">
        <f t="shared" si="65"/>
        <v>0.60847820909740413</v>
      </c>
      <c r="DO19" s="116">
        <f t="shared" si="66"/>
        <v>2.8994763712693428</v>
      </c>
      <c r="DP19" s="124" t="str">
        <f t="shared" si="67"/>
        <v>Tegan Graham (5th)</v>
      </c>
      <c r="DQ19" s="125">
        <f t="shared" si="68"/>
        <v>2.7909561828969078</v>
      </c>
      <c r="DR19" s="125">
        <f t="shared" si="69"/>
        <v>2.6697025473877716</v>
      </c>
      <c r="DS19" s="126">
        <f t="shared" si="70"/>
        <v>511</v>
      </c>
      <c r="DT19" s="125">
        <f t="shared" si="71"/>
        <v>24.333333333333332</v>
      </c>
      <c r="DU19" s="125">
        <f t="shared" si="72"/>
        <v>3.9624185624371835</v>
      </c>
      <c r="DV19" s="125">
        <f t="shared" si="73"/>
        <v>2.928651842017135</v>
      </c>
      <c r="DW19" s="125">
        <f t="shared" si="74"/>
        <v>1.0337667204200485</v>
      </c>
      <c r="DX19" s="125">
        <f t="shared" si="75"/>
        <v>2.4110453505660878</v>
      </c>
      <c r="DY19" s="127">
        <f t="shared" si="76"/>
        <v>3.6280017687608961</v>
      </c>
      <c r="DZ19" s="128">
        <f t="shared" si="77"/>
        <v>20.440000000000001</v>
      </c>
      <c r="EA19" s="128">
        <f t="shared" si="78"/>
        <v>0</v>
      </c>
      <c r="EB19" s="128">
        <f t="shared" si="79"/>
        <v>-1.173</v>
      </c>
      <c r="EC19" s="128">
        <f t="shared" si="80"/>
        <v>3.9624185624371835</v>
      </c>
      <c r="ED19" s="29">
        <f t="shared" si="81"/>
        <v>2.928651842017135</v>
      </c>
      <c r="EE19" s="29">
        <f t="shared" si="82"/>
        <v>1.0337667204200485</v>
      </c>
    </row>
    <row r="20" spans="1:135" ht="14" x14ac:dyDescent="0.15">
      <c r="A20" s="106">
        <v>7</v>
      </c>
      <c r="B20" s="107" t="s">
        <v>149</v>
      </c>
      <c r="C20" s="107">
        <v>21</v>
      </c>
      <c r="D20" s="107">
        <v>20</v>
      </c>
      <c r="E20" s="107"/>
      <c r="F20" s="107">
        <v>334</v>
      </c>
      <c r="G20" s="107">
        <v>22</v>
      </c>
      <c r="H20" s="107">
        <v>57</v>
      </c>
      <c r="I20" s="107">
        <v>0.38600000000000001</v>
      </c>
      <c r="J20" s="107">
        <v>17</v>
      </c>
      <c r="K20" s="107">
        <v>43</v>
      </c>
      <c r="L20" s="107">
        <v>0.39500000000000002</v>
      </c>
      <c r="M20" s="107">
        <v>5</v>
      </c>
      <c r="N20" s="107">
        <v>14</v>
      </c>
      <c r="O20" s="107">
        <v>0.35699999999999998</v>
      </c>
      <c r="P20" s="107"/>
      <c r="Q20" s="107">
        <v>2</v>
      </c>
      <c r="R20" s="107">
        <v>2</v>
      </c>
      <c r="S20" s="107">
        <v>1</v>
      </c>
      <c r="T20" s="107">
        <v>2</v>
      </c>
      <c r="U20" s="107">
        <v>20</v>
      </c>
      <c r="V20" s="129">
        <v>22</v>
      </c>
      <c r="W20" s="107">
        <v>24</v>
      </c>
      <c r="X20" s="107">
        <v>12</v>
      </c>
      <c r="Y20" s="107">
        <v>7</v>
      </c>
      <c r="Z20" s="107">
        <v>15</v>
      </c>
      <c r="AA20" s="107">
        <v>25</v>
      </c>
      <c r="AB20" s="107">
        <v>63</v>
      </c>
      <c r="AC20" s="108">
        <f t="shared" si="3"/>
        <v>57.88</v>
      </c>
      <c r="AD20" s="109">
        <f t="shared" si="4"/>
        <v>1.0884588804422943</v>
      </c>
      <c r="AE20" s="4">
        <f t="shared" si="5"/>
        <v>59.15064673723392</v>
      </c>
      <c r="AF20" s="108">
        <f t="shared" si="6"/>
        <v>668.39761904761906</v>
      </c>
      <c r="AG20" s="110">
        <f t="shared" si="7"/>
        <v>20.371046737233925</v>
      </c>
      <c r="AH20" s="111">
        <f t="shared" si="8"/>
        <v>8.8496196053953646</v>
      </c>
      <c r="AI20" s="111">
        <f t="shared" si="9"/>
        <v>8.5278580257688077</v>
      </c>
      <c r="AJ20" s="111">
        <f t="shared" si="10"/>
        <v>0.29922308862346692</v>
      </c>
      <c r="AK20" s="111">
        <f t="shared" si="11"/>
        <v>2.5433962532994689</v>
      </c>
      <c r="AL20" s="111">
        <f t="shared" si="12"/>
        <v>3.590677063481603</v>
      </c>
      <c r="AM20" s="111">
        <f t="shared" si="13"/>
        <v>2.2441731646760021</v>
      </c>
      <c r="AN20" s="111">
        <f t="shared" ref="AN20:AP20" si="119">T20/$AF20*100</f>
        <v>0.29922308862346692</v>
      </c>
      <c r="AO20" s="111">
        <f t="shared" si="119"/>
        <v>2.9922308862346694</v>
      </c>
      <c r="AP20" s="111">
        <f t="shared" si="119"/>
        <v>3.2914539748581362</v>
      </c>
      <c r="AQ20" s="111">
        <f t="shared" ref="AQ20:AR20" si="120">X20/$AF20*100</f>
        <v>1.7953385317408015</v>
      </c>
      <c r="AR20" s="111">
        <f t="shared" si="120"/>
        <v>1.047280810182134</v>
      </c>
      <c r="AS20" s="111">
        <f t="shared" si="16"/>
        <v>3.7402886077933366</v>
      </c>
      <c r="AT20" s="112">
        <f t="shared" si="17"/>
        <v>7.7582282839650282E-2</v>
      </c>
      <c r="AU20" s="112">
        <f t="shared" si="18"/>
        <v>0.19466100057948618</v>
      </c>
      <c r="AV20" s="112">
        <f t="shared" si="19"/>
        <v>0.18379906852960742</v>
      </c>
      <c r="AW20" s="112">
        <f t="shared" si="20"/>
        <v>0.17046584796508676</v>
      </c>
      <c r="AX20" s="112">
        <f t="shared" si="21"/>
        <v>0.18925375056338933</v>
      </c>
      <c r="AY20" s="113">
        <f t="shared" si="22"/>
        <v>0.11283969390525844</v>
      </c>
      <c r="AZ20" s="114" t="str">
        <f t="shared" si="23"/>
        <v>PG</v>
      </c>
      <c r="BA20" s="115">
        <f t="shared" si="24"/>
        <v>1</v>
      </c>
      <c r="BB20" s="116">
        <f t="shared" si="25"/>
        <v>2.2131169490064329</v>
      </c>
      <c r="BC20" s="116">
        <f t="shared" si="26"/>
        <v>2.0551590129378869</v>
      </c>
      <c r="BD20" s="116">
        <f t="shared" si="27"/>
        <v>2.0551590129378869</v>
      </c>
      <c r="BE20" s="130">
        <f t="shared" si="85"/>
        <v>2.936925253767559</v>
      </c>
      <c r="BF20" s="116">
        <f t="shared" si="28"/>
        <v>2.118233759170328</v>
      </c>
      <c r="BG20" s="116">
        <f t="shared" si="29"/>
        <v>2.118233759170328</v>
      </c>
      <c r="BH20" s="130">
        <f t="shared" si="86"/>
        <v>2.9849471975850728</v>
      </c>
      <c r="BI20" s="116">
        <f t="shared" si="30"/>
        <v>2.1332865615852552</v>
      </c>
      <c r="BJ20" s="116">
        <f t="shared" si="31"/>
        <v>2.1332865615852552</v>
      </c>
      <c r="BK20" s="130">
        <f t="shared" si="87"/>
        <v>2.9964187307424361</v>
      </c>
      <c r="BL20" s="116">
        <f t="shared" si="32"/>
        <v>2.1368678308428191</v>
      </c>
      <c r="BM20" s="116">
        <f t="shared" si="33"/>
        <v>2.1368678308428191</v>
      </c>
      <c r="BN20" s="118">
        <f t="shared" si="34"/>
        <v>3.9037203954591613</v>
      </c>
      <c r="BO20" s="116">
        <f t="shared" si="35"/>
        <v>3.9162568023004165</v>
      </c>
      <c r="BP20" s="116">
        <f t="shared" si="36"/>
        <v>3.9162568023004165</v>
      </c>
      <c r="BQ20" s="130">
        <f t="shared" si="88"/>
        <v>3.0119452703154703</v>
      </c>
      <c r="BR20" s="116">
        <f t="shared" si="37"/>
        <v>3.9043115319849462</v>
      </c>
      <c r="BS20" s="116">
        <f t="shared" si="38"/>
        <v>3.9043115319849462</v>
      </c>
      <c r="BT20" s="130">
        <f t="shared" si="89"/>
        <v>3.0002531862486488</v>
      </c>
      <c r="BU20" s="116">
        <f t="shared" si="39"/>
        <v>3.9040583457362974</v>
      </c>
      <c r="BV20" s="116">
        <f t="shared" si="40"/>
        <v>3.9040583457362974</v>
      </c>
      <c r="BW20" s="130">
        <f t="shared" si="90"/>
        <v>3.0000053664148916</v>
      </c>
      <c r="BX20" s="116">
        <f t="shared" si="41"/>
        <v>3.9040529793214058</v>
      </c>
      <c r="BY20" s="116">
        <f t="shared" si="42"/>
        <v>3.9040529793214058</v>
      </c>
      <c r="BZ20" s="58" t="str">
        <f t="shared" si="43"/>
        <v>Kaylee Smiler</v>
      </c>
      <c r="CA20" s="119">
        <f t="shared" si="44"/>
        <v>0.86</v>
      </c>
      <c r="CB20" s="120">
        <f t="shared" ref="CB20:CC20" si="121">(5-$BY20)/4*CB$3+($BY20-1)/4*CB$4</f>
        <v>-0.71972291386267728</v>
      </c>
      <c r="CC20" s="120">
        <f t="shared" si="121"/>
        <v>-0.31667808209957804</v>
      </c>
      <c r="CD20" s="119">
        <f t="shared" ref="CD20:CL20" si="122">(5-$BM20)/4*CD$3+($BM20-1)/4*CD$4</f>
        <v>0.38900000000000001</v>
      </c>
      <c r="CE20" s="119">
        <f t="shared" si="122"/>
        <v>0.70903449880065994</v>
      </c>
      <c r="CF20" s="119">
        <f t="shared" si="122"/>
        <v>-0.96399999999999997</v>
      </c>
      <c r="CG20" s="119">
        <f t="shared" si="122"/>
        <v>0.49021827426897557</v>
      </c>
      <c r="CH20" s="119">
        <f t="shared" si="122"/>
        <v>0.13447410225119583</v>
      </c>
      <c r="CI20" s="119">
        <f t="shared" si="122"/>
        <v>0</v>
      </c>
      <c r="CJ20" s="119">
        <f t="shared" si="122"/>
        <v>1.2663976782664355</v>
      </c>
      <c r="CK20" s="119">
        <f t="shared" si="122"/>
        <v>1.1496486183885202</v>
      </c>
      <c r="CL20" s="119">
        <f t="shared" si="122"/>
        <v>-0.36699999999999999</v>
      </c>
      <c r="CM20" s="116">
        <f t="shared" si="47"/>
        <v>2.3676017820347708</v>
      </c>
      <c r="CN20" s="116">
        <f t="shared" si="48"/>
        <v>0.38253098131303798</v>
      </c>
      <c r="CO20" s="116">
        <f t="shared" si="49"/>
        <v>0.54906218828113595</v>
      </c>
      <c r="CP20" s="116">
        <f t="shared" si="50"/>
        <v>2.1049315657293679</v>
      </c>
      <c r="CQ20" s="121">
        <f t="shared" si="51"/>
        <v>0.90090042513350288</v>
      </c>
      <c r="CR20" s="122">
        <f t="shared" si="52"/>
        <v>6.3050269424918151</v>
      </c>
      <c r="CS20" s="112">
        <f t="shared" si="53"/>
        <v>0.39771374136699217</v>
      </c>
      <c r="CT20" s="116">
        <f t="shared" si="54"/>
        <v>2.5075958547181072</v>
      </c>
      <c r="CU20" s="123" t="str">
        <f t="shared" si="55"/>
        <v>Kaylee Smiler</v>
      </c>
      <c r="CV20" s="119">
        <f t="shared" si="56"/>
        <v>0.60499999999999998</v>
      </c>
      <c r="CW20" s="120">
        <f t="shared" ref="CW20:CX20" si="123">(5-$BY20)/4*CB$7+($BY20-1)/4*CB$8</f>
        <v>-0.43309388076590988</v>
      </c>
      <c r="CX20" s="120">
        <f t="shared" si="123"/>
        <v>-0.19056130753700037</v>
      </c>
      <c r="CY20" s="119">
        <f t="shared" ref="CY20:DG20" si="124">(5-$BM20)/4*CD$7+($BM20-1)/4*CD$8</f>
        <v>0.47699999999999998</v>
      </c>
      <c r="CZ20" s="119">
        <f t="shared" si="124"/>
        <v>0.47599999999999998</v>
      </c>
      <c r="DA20" s="119">
        <f t="shared" si="124"/>
        <v>-0.66511773818634357</v>
      </c>
      <c r="DB20" s="119">
        <f t="shared" si="124"/>
        <v>0.55370407978123026</v>
      </c>
      <c r="DC20" s="119">
        <f t="shared" si="124"/>
        <v>-5.0893354092198487E-2</v>
      </c>
      <c r="DD20" s="119">
        <f t="shared" si="124"/>
        <v>0</v>
      </c>
      <c r="DE20" s="119">
        <f t="shared" si="124"/>
        <v>0.21025338405215244</v>
      </c>
      <c r="DF20" s="119">
        <f t="shared" si="124"/>
        <v>0.54651175055767731</v>
      </c>
      <c r="DG20" s="119">
        <f t="shared" si="124"/>
        <v>-0.439</v>
      </c>
      <c r="DH20" s="116">
        <f t="shared" si="59"/>
        <v>2.8168364040737703</v>
      </c>
      <c r="DI20" s="116">
        <f t="shared" si="60"/>
        <v>0.21652290282945175</v>
      </c>
      <c r="DJ20" s="116">
        <f t="shared" si="61"/>
        <v>1.3396378916800317E-2</v>
      </c>
      <c r="DK20" s="116">
        <f t="shared" si="62"/>
        <v>-0.69215942810544795</v>
      </c>
      <c r="DL20" s="121">
        <f t="shared" si="63"/>
        <v>-0.34405643050624213</v>
      </c>
      <c r="DM20" s="122">
        <f t="shared" si="64"/>
        <v>2.0105398272083317</v>
      </c>
      <c r="DN20" s="112">
        <f t="shared" si="65"/>
        <v>0.39771374136699217</v>
      </c>
      <c r="DO20" s="116">
        <f t="shared" si="66"/>
        <v>0.79961931684637155</v>
      </c>
      <c r="DP20" s="124" t="str">
        <f t="shared" si="67"/>
        <v>Kaylee Smiler (2nd)</v>
      </c>
      <c r="DQ20" s="125">
        <f t="shared" si="68"/>
        <v>2.1368678308428191</v>
      </c>
      <c r="DR20" s="125">
        <f t="shared" si="69"/>
        <v>3.9040529793214058</v>
      </c>
      <c r="DS20" s="126">
        <f t="shared" si="70"/>
        <v>334</v>
      </c>
      <c r="DT20" s="125">
        <f t="shared" si="71"/>
        <v>16.7</v>
      </c>
      <c r="DU20" s="125">
        <f t="shared" si="72"/>
        <v>1.8833685111664575</v>
      </c>
      <c r="DV20" s="125">
        <f t="shared" si="73"/>
        <v>0.17406396552293435</v>
      </c>
      <c r="DW20" s="125">
        <f t="shared" si="74"/>
        <v>1.7093045456435232</v>
      </c>
      <c r="DX20" s="125">
        <f t="shared" si="75"/>
        <v>0.74904153694879361</v>
      </c>
      <c r="DY20" s="127">
        <f t="shared" si="76"/>
        <v>1.5444690196827779</v>
      </c>
      <c r="DZ20" s="128">
        <f t="shared" si="77"/>
        <v>13.916666666666666</v>
      </c>
      <c r="EA20" s="128">
        <f t="shared" si="78"/>
        <v>38.666666666666664</v>
      </c>
      <c r="EB20" s="128">
        <f t="shared" si="79"/>
        <v>-2.3145833333333337</v>
      </c>
      <c r="EC20" s="128">
        <f t="shared" si="80"/>
        <v>1.4478028457264076</v>
      </c>
      <c r="ED20" s="29">
        <f t="shared" si="81"/>
        <v>-8.4149886594531723E-2</v>
      </c>
      <c r="EE20" s="29">
        <f t="shared" si="82"/>
        <v>1.5319527323209394</v>
      </c>
    </row>
    <row r="21" spans="1:135" ht="14" x14ac:dyDescent="0.15">
      <c r="A21" s="106">
        <v>8</v>
      </c>
      <c r="B21" s="107" t="s">
        <v>150</v>
      </c>
      <c r="C21" s="107">
        <v>21</v>
      </c>
      <c r="D21" s="107">
        <v>20</v>
      </c>
      <c r="E21" s="107"/>
      <c r="F21" s="107">
        <v>652</v>
      </c>
      <c r="G21" s="107">
        <v>98</v>
      </c>
      <c r="H21" s="107">
        <v>203</v>
      </c>
      <c r="I21" s="107">
        <v>0.48299999999999998</v>
      </c>
      <c r="J21" s="107">
        <v>0</v>
      </c>
      <c r="K21" s="107">
        <v>3</v>
      </c>
      <c r="L21" s="107">
        <v>0</v>
      </c>
      <c r="M21" s="107">
        <v>98</v>
      </c>
      <c r="N21" s="107">
        <v>200</v>
      </c>
      <c r="O21" s="107">
        <v>0.49</v>
      </c>
      <c r="P21" s="107"/>
      <c r="Q21" s="107">
        <v>40</v>
      </c>
      <c r="R21" s="107">
        <v>60</v>
      </c>
      <c r="S21" s="107">
        <v>0.66700000000000004</v>
      </c>
      <c r="T21" s="107">
        <v>73</v>
      </c>
      <c r="U21" s="107">
        <v>185</v>
      </c>
      <c r="V21" s="129">
        <v>258</v>
      </c>
      <c r="W21" s="107">
        <v>39</v>
      </c>
      <c r="X21" s="107">
        <v>20</v>
      </c>
      <c r="Y21" s="107">
        <v>6</v>
      </c>
      <c r="Z21" s="107">
        <v>43</v>
      </c>
      <c r="AA21" s="107">
        <v>44</v>
      </c>
      <c r="AB21" s="107">
        <v>236</v>
      </c>
      <c r="AC21" s="108">
        <f t="shared" si="3"/>
        <v>229.4</v>
      </c>
      <c r="AD21" s="109">
        <f t="shared" si="4"/>
        <v>1.0287707061900611</v>
      </c>
      <c r="AE21" s="4">
        <f t="shared" si="5"/>
        <v>220.7435791555194</v>
      </c>
      <c r="AF21" s="108">
        <f t="shared" si="6"/>
        <v>1304.7761904761905</v>
      </c>
      <c r="AG21" s="110">
        <f t="shared" si="7"/>
        <v>67.04557915551942</v>
      </c>
      <c r="AH21" s="111">
        <f t="shared" si="8"/>
        <v>16.918118277047721</v>
      </c>
      <c r="AI21" s="111">
        <f t="shared" si="9"/>
        <v>15.558223815067718</v>
      </c>
      <c r="AJ21" s="111">
        <f t="shared" si="10"/>
        <v>4.5984897975569607</v>
      </c>
      <c r="AK21" s="111">
        <f t="shared" si="11"/>
        <v>0</v>
      </c>
      <c r="AL21" s="111">
        <f t="shared" si="12"/>
        <v>2.9890183684120242</v>
      </c>
      <c r="AM21" s="111">
        <f t="shared" si="13"/>
        <v>3.2955843549158219</v>
      </c>
      <c r="AN21" s="111">
        <f t="shared" ref="AN21:AP21" si="125">T21/$AF21*100</f>
        <v>5.5948292536943018</v>
      </c>
      <c r="AO21" s="111">
        <f t="shared" si="125"/>
        <v>14.17867687580063</v>
      </c>
      <c r="AP21" s="111">
        <f t="shared" si="125"/>
        <v>19.77350612949493</v>
      </c>
      <c r="AQ21" s="111">
        <f t="shared" ref="AQ21:AR21" si="126">X21/$AF21*100</f>
        <v>1.5328299325189869</v>
      </c>
      <c r="AR21" s="111">
        <f t="shared" si="126"/>
        <v>0.45984897975569605</v>
      </c>
      <c r="AS21" s="111">
        <f t="shared" si="16"/>
        <v>3.3722258515417716</v>
      </c>
      <c r="AT21" s="112">
        <f t="shared" si="17"/>
        <v>0.46607783580997941</v>
      </c>
      <c r="AU21" s="112">
        <f t="shared" si="18"/>
        <v>0.16619829804076786</v>
      </c>
      <c r="AV21" s="112">
        <f t="shared" si="19"/>
        <v>0.16571233810497613</v>
      </c>
      <c r="AW21" s="112">
        <f t="shared" si="20"/>
        <v>0.14190236040345222</v>
      </c>
      <c r="AX21" s="112">
        <f t="shared" si="21"/>
        <v>8.3099149020383928E-2</v>
      </c>
      <c r="AY21" s="113">
        <f t="shared" si="22"/>
        <v>0.19024689260819053</v>
      </c>
      <c r="AZ21" s="114" t="str">
        <f t="shared" si="23"/>
        <v>SF</v>
      </c>
      <c r="BA21" s="115">
        <f t="shared" si="24"/>
        <v>3</v>
      </c>
      <c r="BB21" s="116">
        <f t="shared" si="25"/>
        <v>5.5573143351869918</v>
      </c>
      <c r="BC21" s="116">
        <f t="shared" si="26"/>
        <v>5.3751694395184026</v>
      </c>
      <c r="BD21" s="116">
        <f t="shared" si="27"/>
        <v>5</v>
      </c>
      <c r="BE21" s="130">
        <f t="shared" si="85"/>
        <v>2.936925253767559</v>
      </c>
      <c r="BF21" s="116">
        <f t="shared" si="28"/>
        <v>5.4382441857508432</v>
      </c>
      <c r="BG21" s="116">
        <f t="shared" si="29"/>
        <v>5</v>
      </c>
      <c r="BH21" s="130">
        <f t="shared" si="86"/>
        <v>2.9849471975850728</v>
      </c>
      <c r="BI21" s="116">
        <f t="shared" si="30"/>
        <v>5.4532969881657705</v>
      </c>
      <c r="BJ21" s="116">
        <f t="shared" si="31"/>
        <v>5</v>
      </c>
      <c r="BK21" s="130">
        <f t="shared" si="87"/>
        <v>2.9964187307424361</v>
      </c>
      <c r="BL21" s="116">
        <f t="shared" si="32"/>
        <v>5.4568782574233339</v>
      </c>
      <c r="BM21" s="116">
        <f t="shared" si="33"/>
        <v>5</v>
      </c>
      <c r="BN21" s="118">
        <f t="shared" si="34"/>
        <v>3.4320528080107913</v>
      </c>
      <c r="BO21" s="116">
        <f t="shared" si="35"/>
        <v>3.4725048872123017</v>
      </c>
      <c r="BP21" s="116">
        <f t="shared" si="36"/>
        <v>3.4725048872123017</v>
      </c>
      <c r="BQ21" s="130">
        <f t="shared" si="88"/>
        <v>3.0119452703154703</v>
      </c>
      <c r="BR21" s="116">
        <f t="shared" si="37"/>
        <v>3.4605596168968313</v>
      </c>
      <c r="BS21" s="116">
        <f t="shared" si="38"/>
        <v>3.4605596168968313</v>
      </c>
      <c r="BT21" s="130">
        <f t="shared" si="89"/>
        <v>3.0002531862486488</v>
      </c>
      <c r="BU21" s="116">
        <f t="shared" si="39"/>
        <v>3.4603064306481826</v>
      </c>
      <c r="BV21" s="116">
        <f t="shared" si="40"/>
        <v>3.4603064306481826</v>
      </c>
      <c r="BW21" s="130">
        <f t="shared" si="90"/>
        <v>3.0000053664148916</v>
      </c>
      <c r="BX21" s="116">
        <f t="shared" si="41"/>
        <v>3.460301064233291</v>
      </c>
      <c r="BY21" s="116">
        <f t="shared" si="42"/>
        <v>3.460301064233291</v>
      </c>
      <c r="BZ21" s="58" t="str">
        <f t="shared" si="43"/>
        <v>Lauren Gustin</v>
      </c>
      <c r="CA21" s="119">
        <f t="shared" si="44"/>
        <v>0.86</v>
      </c>
      <c r="CB21" s="120">
        <f t="shared" ref="CB21:CC21" si="127">(5-$BY21)/4*CB$3+($BY21-1)/4*CB$4</f>
        <v>-0.69531655853283103</v>
      </c>
      <c r="CC21" s="120">
        <f t="shared" si="127"/>
        <v>-0.30593928575444568</v>
      </c>
      <c r="CD21" s="119">
        <f t="shared" ref="CD21:CL21" si="128">(5-$BM21)/4*CD$3+($BM21-1)/4*CD$4</f>
        <v>0.38900000000000001</v>
      </c>
      <c r="CE21" s="119">
        <f t="shared" si="128"/>
        <v>1.034</v>
      </c>
      <c r="CF21" s="119">
        <f t="shared" si="128"/>
        <v>-0.96399999999999997</v>
      </c>
      <c r="CG21" s="119">
        <f t="shared" si="128"/>
        <v>0.18099999999999999</v>
      </c>
      <c r="CH21" s="119">
        <f t="shared" si="128"/>
        <v>0.18099999999999999</v>
      </c>
      <c r="CI21" s="119">
        <f t="shared" si="128"/>
        <v>0</v>
      </c>
      <c r="CJ21" s="119">
        <f t="shared" si="128"/>
        <v>1.008</v>
      </c>
      <c r="CK21" s="119">
        <f t="shared" si="128"/>
        <v>0.70299999999999996</v>
      </c>
      <c r="CL21" s="119">
        <f t="shared" si="128"/>
        <v>-0.36699999999999999</v>
      </c>
      <c r="CM21" s="116">
        <f t="shared" si="47"/>
        <v>2.3248323940709392</v>
      </c>
      <c r="CN21" s="116">
        <f t="shared" si="48"/>
        <v>-8.6298325200818926E-2</v>
      </c>
      <c r="CO21" s="116">
        <f t="shared" si="49"/>
        <v>3.5790046094385826</v>
      </c>
      <c r="CP21" s="116">
        <f t="shared" si="50"/>
        <v>0.63075951723156298</v>
      </c>
      <c r="CQ21" s="121">
        <f t="shared" si="51"/>
        <v>0.63843757609157459</v>
      </c>
      <c r="CR21" s="122">
        <f t="shared" si="52"/>
        <v>7.0867357716318402</v>
      </c>
      <c r="CS21" s="112">
        <f t="shared" si="53"/>
        <v>0.7763753274589188</v>
      </c>
      <c r="CT21" s="116">
        <f t="shared" si="54"/>
        <v>5.5019668053155035</v>
      </c>
      <c r="CU21" s="123" t="str">
        <f t="shared" si="55"/>
        <v>Lauren Gustin</v>
      </c>
      <c r="CV21" s="119">
        <f t="shared" si="56"/>
        <v>0.60499999999999998</v>
      </c>
      <c r="CW21" s="120">
        <f t="shared" ref="CW21:CX21" si="129">(5-$BY21)/4*CB$7+($BY21-1)/4*CB$8</f>
        <v>-0.41734068778028183</v>
      </c>
      <c r="CX21" s="120">
        <f t="shared" si="129"/>
        <v>-0.18362990262332402</v>
      </c>
      <c r="CY21" s="119">
        <f t="shared" ref="CY21:DG21" si="130">(5-$BM21)/4*CD$7+($BM21-1)/4*CD$8</f>
        <v>0.47699999999999998</v>
      </c>
      <c r="CZ21" s="119">
        <f t="shared" si="130"/>
        <v>0.47599999999999998</v>
      </c>
      <c r="DA21" s="119">
        <f t="shared" si="130"/>
        <v>-0.88200000000000001</v>
      </c>
      <c r="DB21" s="119">
        <f t="shared" si="130"/>
        <v>0.42199999999999999</v>
      </c>
      <c r="DC21" s="119">
        <f t="shared" si="130"/>
        <v>0.10299999999999999</v>
      </c>
      <c r="DD21" s="119">
        <f t="shared" si="130"/>
        <v>0</v>
      </c>
      <c r="DE21" s="119">
        <f t="shared" si="130"/>
        <v>0.29399999999999998</v>
      </c>
      <c r="DF21" s="119">
        <f t="shared" si="130"/>
        <v>9.7000000000000003E-2</v>
      </c>
      <c r="DG21" s="119">
        <f t="shared" si="130"/>
        <v>-0.439</v>
      </c>
      <c r="DH21" s="116">
        <f t="shared" si="59"/>
        <v>2.8979614962542151</v>
      </c>
      <c r="DI21" s="116">
        <f t="shared" si="60"/>
        <v>-1.4839326576716314</v>
      </c>
      <c r="DJ21" s="116">
        <f t="shared" si="61"/>
        <v>3.8214216632664604</v>
      </c>
      <c r="DK21" s="116">
        <f t="shared" si="62"/>
        <v>-0.98514979762995314</v>
      </c>
      <c r="DL21" s="121">
        <f t="shared" si="63"/>
        <v>0.19792945762031511</v>
      </c>
      <c r="DM21" s="122">
        <f t="shared" si="64"/>
        <v>4.4482301618394064</v>
      </c>
      <c r="DN21" s="112">
        <f t="shared" si="65"/>
        <v>0.7763753274589188</v>
      </c>
      <c r="DO21" s="116">
        <f t="shared" si="66"/>
        <v>3.4534961485107085</v>
      </c>
      <c r="DP21" s="124" t="str">
        <f t="shared" si="67"/>
        <v>Lauren Gustin (2nd)</v>
      </c>
      <c r="DQ21" s="125">
        <f t="shared" si="68"/>
        <v>5</v>
      </c>
      <c r="DR21" s="125">
        <f t="shared" si="69"/>
        <v>3.460301064233291</v>
      </c>
      <c r="DS21" s="126">
        <f t="shared" si="70"/>
        <v>652</v>
      </c>
      <c r="DT21" s="125">
        <f t="shared" si="71"/>
        <v>32.6</v>
      </c>
      <c r="DU21" s="125">
        <f t="shared" si="72"/>
        <v>2.6650773403064827</v>
      </c>
      <c r="DV21" s="125">
        <f t="shared" si="73"/>
        <v>2.6117543001540091</v>
      </c>
      <c r="DW21" s="125">
        <f t="shared" si="74"/>
        <v>5.3323040152473578E-2</v>
      </c>
      <c r="DX21" s="125">
        <f t="shared" si="75"/>
        <v>2.0691002927837898</v>
      </c>
      <c r="DY21" s="127">
        <f t="shared" si="76"/>
        <v>3.6218509477016276</v>
      </c>
      <c r="DZ21" s="128">
        <f t="shared" si="77"/>
        <v>27.166666666666668</v>
      </c>
      <c r="EA21" s="128">
        <f t="shared" si="78"/>
        <v>0</v>
      </c>
      <c r="EB21" s="128">
        <f t="shared" si="79"/>
        <v>4.1666666666664298E-3</v>
      </c>
      <c r="EC21" s="128">
        <f t="shared" si="80"/>
        <v>2.6650773403064827</v>
      </c>
      <c r="ED21" s="29">
        <f t="shared" si="81"/>
        <v>2.6117543001540091</v>
      </c>
      <c r="EE21" s="29">
        <f t="shared" si="82"/>
        <v>5.3323040152473578E-2</v>
      </c>
    </row>
    <row r="22" spans="1:135" ht="14" x14ac:dyDescent="0.15">
      <c r="A22" s="106">
        <v>9</v>
      </c>
      <c r="B22" s="107" t="s">
        <v>151</v>
      </c>
      <c r="C22" s="107">
        <v>21</v>
      </c>
      <c r="D22" s="107">
        <v>21</v>
      </c>
      <c r="E22" s="107"/>
      <c r="F22" s="107">
        <v>627</v>
      </c>
      <c r="G22" s="107">
        <v>101</v>
      </c>
      <c r="H22" s="107">
        <v>253</v>
      </c>
      <c r="I22" s="107">
        <v>0.39900000000000002</v>
      </c>
      <c r="J22" s="107">
        <v>35</v>
      </c>
      <c r="K22" s="107">
        <v>108</v>
      </c>
      <c r="L22" s="107">
        <v>0.32400000000000001</v>
      </c>
      <c r="M22" s="107">
        <v>66</v>
      </c>
      <c r="N22" s="107">
        <v>145</v>
      </c>
      <c r="O22" s="107">
        <v>0.45500000000000002</v>
      </c>
      <c r="P22" s="107"/>
      <c r="Q22" s="107">
        <v>51</v>
      </c>
      <c r="R22" s="107">
        <v>67</v>
      </c>
      <c r="S22" s="107">
        <v>0.76100000000000001</v>
      </c>
      <c r="T22" s="107">
        <v>11</v>
      </c>
      <c r="U22" s="107">
        <v>35</v>
      </c>
      <c r="V22" s="129">
        <v>46</v>
      </c>
      <c r="W22" s="107">
        <v>72</v>
      </c>
      <c r="X22" s="107">
        <v>14</v>
      </c>
      <c r="Y22" s="107">
        <v>0</v>
      </c>
      <c r="Z22" s="107">
        <v>43</v>
      </c>
      <c r="AA22" s="107">
        <v>51</v>
      </c>
      <c r="AB22" s="107">
        <v>288</v>
      </c>
      <c r="AC22" s="108">
        <f t="shared" si="3"/>
        <v>282.48</v>
      </c>
      <c r="AD22" s="109">
        <f t="shared" si="4"/>
        <v>1.0195412064570943</v>
      </c>
      <c r="AE22" s="4">
        <f t="shared" si="5"/>
        <v>269.21345353030131</v>
      </c>
      <c r="AF22" s="108">
        <f t="shared" si="6"/>
        <v>1254.7464285714286</v>
      </c>
      <c r="AG22" s="110">
        <f t="shared" si="7"/>
        <v>79.951853530301335</v>
      </c>
      <c r="AH22" s="111">
        <f t="shared" si="8"/>
        <v>21.455606280291224</v>
      </c>
      <c r="AI22" s="111">
        <f t="shared" si="9"/>
        <v>20.163436550925201</v>
      </c>
      <c r="AJ22" s="111">
        <f t="shared" si="10"/>
        <v>5.3397243039999545</v>
      </c>
      <c r="AK22" s="111">
        <f t="shared" si="11"/>
        <v>2.7894082185074387</v>
      </c>
      <c r="AL22" s="111">
        <f t="shared" si="12"/>
        <v>5.7382111923581602</v>
      </c>
      <c r="AM22" s="111">
        <f t="shared" si="13"/>
        <v>3.4269872398805674</v>
      </c>
      <c r="AN22" s="111">
        <f t="shared" ref="AN22:AP22" si="131">T22/$AF22*100</f>
        <v>0.87667115438805221</v>
      </c>
      <c r="AO22" s="111">
        <f t="shared" si="131"/>
        <v>2.7894082185074387</v>
      </c>
      <c r="AP22" s="111">
        <f t="shared" si="131"/>
        <v>3.6660793728954908</v>
      </c>
      <c r="AQ22" s="111">
        <f t="shared" ref="AQ22:AR22" si="132">X22/$AF22*100</f>
        <v>1.1157632874029755</v>
      </c>
      <c r="AR22" s="111">
        <f t="shared" si="132"/>
        <v>0</v>
      </c>
      <c r="AS22" s="111">
        <f t="shared" si="16"/>
        <v>4.0645662612536961</v>
      </c>
      <c r="AT22" s="112">
        <f t="shared" si="17"/>
        <v>8.641251221896383E-2</v>
      </c>
      <c r="AU22" s="112">
        <f t="shared" si="18"/>
        <v>0.12097751710654936</v>
      </c>
      <c r="AV22" s="112">
        <f t="shared" si="19"/>
        <v>0.19973418394471024</v>
      </c>
      <c r="AW22" s="112">
        <f t="shared" si="20"/>
        <v>0.2724191063174114</v>
      </c>
      <c r="AX22" s="112">
        <f t="shared" si="21"/>
        <v>0</v>
      </c>
      <c r="AY22" s="113">
        <f t="shared" si="22"/>
        <v>0.23591525069923419</v>
      </c>
      <c r="AZ22" s="114" t="str">
        <f t="shared" si="23"/>
        <v>PG</v>
      </c>
      <c r="BA22" s="115">
        <f t="shared" si="24"/>
        <v>1</v>
      </c>
      <c r="BB22" s="116">
        <f t="shared" si="25"/>
        <v>1.8126619942546527</v>
      </c>
      <c r="BC22" s="116">
        <f t="shared" si="26"/>
        <v>1.7526426446051215</v>
      </c>
      <c r="BD22" s="116">
        <f t="shared" si="27"/>
        <v>1.7526426446051215</v>
      </c>
      <c r="BE22" s="130">
        <f t="shared" si="85"/>
        <v>2.936925253767559</v>
      </c>
      <c r="BF22" s="116">
        <f t="shared" si="28"/>
        <v>1.8157173908375626</v>
      </c>
      <c r="BG22" s="116">
        <f t="shared" si="29"/>
        <v>1.8157173908375626</v>
      </c>
      <c r="BH22" s="130">
        <f t="shared" si="86"/>
        <v>2.9849471975850728</v>
      </c>
      <c r="BI22" s="116">
        <f t="shared" si="30"/>
        <v>1.8307701932524898</v>
      </c>
      <c r="BJ22" s="116">
        <f t="shared" si="31"/>
        <v>1.8307701932524898</v>
      </c>
      <c r="BK22" s="130">
        <f t="shared" si="87"/>
        <v>2.9964187307424361</v>
      </c>
      <c r="BL22" s="116">
        <f t="shared" si="32"/>
        <v>1.8343514625100537</v>
      </c>
      <c r="BM22" s="116">
        <f t="shared" si="33"/>
        <v>1.8343514625100537</v>
      </c>
      <c r="BN22" s="118">
        <f t="shared" si="34"/>
        <v>2.1750177699829534</v>
      </c>
      <c r="BO22" s="116">
        <f t="shared" si="35"/>
        <v>2.3098022773697369</v>
      </c>
      <c r="BP22" s="116">
        <f t="shared" si="36"/>
        <v>2.3098022773697369</v>
      </c>
      <c r="BQ22" s="130">
        <f t="shared" si="88"/>
        <v>3.0119452703154703</v>
      </c>
      <c r="BR22" s="116">
        <f t="shared" si="37"/>
        <v>2.2978570070542665</v>
      </c>
      <c r="BS22" s="116">
        <f t="shared" si="38"/>
        <v>2.2978570070542665</v>
      </c>
      <c r="BT22" s="130">
        <f t="shared" si="89"/>
        <v>3.0002531862486488</v>
      </c>
      <c r="BU22" s="116">
        <f t="shared" si="39"/>
        <v>2.2976038208056178</v>
      </c>
      <c r="BV22" s="116">
        <f t="shared" si="40"/>
        <v>2.2976038208056178</v>
      </c>
      <c r="BW22" s="130">
        <f t="shared" si="90"/>
        <v>3.0000053664148916</v>
      </c>
      <c r="BX22" s="116">
        <f t="shared" si="41"/>
        <v>2.2975984543907262</v>
      </c>
      <c r="BY22" s="116">
        <f t="shared" si="42"/>
        <v>2.2975984543907262</v>
      </c>
      <c r="BZ22" s="58" t="str">
        <f t="shared" si="43"/>
        <v>Paisley Johnson</v>
      </c>
      <c r="CA22" s="119">
        <f t="shared" si="44"/>
        <v>0.85999999999999988</v>
      </c>
      <c r="CB22" s="120">
        <f t="shared" ref="CB22:CC22" si="133">(5-$BY22)/4*CB$3+($BY22-1)/4*CB$4</f>
        <v>-0.63136791499148992</v>
      </c>
      <c r="CC22" s="120">
        <f t="shared" si="133"/>
        <v>-0.2778018825962556</v>
      </c>
      <c r="CD22" s="119">
        <f t="shared" ref="CD22:CL22" si="134">(5-$BM22)/4*CD$3+($BM22-1)/4*CD$4</f>
        <v>0.38900000000000001</v>
      </c>
      <c r="CE22" s="119">
        <f t="shared" si="134"/>
        <v>0.67469889099489111</v>
      </c>
      <c r="CF22" s="119">
        <f t="shared" si="134"/>
        <v>-0.96399999999999997</v>
      </c>
      <c r="CG22" s="119">
        <f t="shared" si="134"/>
        <v>0.52289004204891421</v>
      </c>
      <c r="CH22" s="119">
        <f t="shared" si="134"/>
        <v>0.12955821126578837</v>
      </c>
      <c r="CI22" s="119">
        <f t="shared" si="134"/>
        <v>0</v>
      </c>
      <c r="CJ22" s="119">
        <f t="shared" si="134"/>
        <v>1.2936997805084676</v>
      </c>
      <c r="CK22" s="119">
        <f t="shared" si="134"/>
        <v>1.1968411718484318</v>
      </c>
      <c r="CL22" s="119">
        <f t="shared" si="134"/>
        <v>-0.36699999999999999</v>
      </c>
      <c r="CM22" s="116">
        <f t="shared" si="47"/>
        <v>5.3229688396328312</v>
      </c>
      <c r="CN22" s="116">
        <f t="shared" si="48"/>
        <v>0.56794902853365548</v>
      </c>
      <c r="CO22" s="116">
        <f t="shared" si="49"/>
        <v>0.81979335606095183</v>
      </c>
      <c r="CP22" s="116">
        <f t="shared" si="50"/>
        <v>-4.8233097867470986E-2</v>
      </c>
      <c r="CQ22" s="121">
        <f t="shared" si="51"/>
        <v>-1.4509811955934508</v>
      </c>
      <c r="CR22" s="122">
        <f t="shared" si="52"/>
        <v>5.2114969307665167</v>
      </c>
      <c r="CS22" s="112">
        <f t="shared" si="53"/>
        <v>0.74660633484162897</v>
      </c>
      <c r="CT22" s="116">
        <f t="shared" si="54"/>
        <v>3.8909366225179878</v>
      </c>
      <c r="CU22" s="123" t="str">
        <f t="shared" si="55"/>
        <v>Paisley Johnson</v>
      </c>
      <c r="CV22" s="119">
        <f t="shared" si="56"/>
        <v>0.60499999999999998</v>
      </c>
      <c r="CW22" s="120">
        <f t="shared" ref="CW22:CX22" si="135">(5-$BY22)/4*CB$7+($BY22-1)/4*CB$8</f>
        <v>-0.37606474513087079</v>
      </c>
      <c r="CX22" s="120">
        <f t="shared" si="135"/>
        <v>-0.16546848785758314</v>
      </c>
      <c r="CY22" s="119">
        <f t="shared" ref="CY22:DG22" si="136">(5-$BM22)/4*CD$7+($BM22-1)/4*CD$8</f>
        <v>0.47699999999999998</v>
      </c>
      <c r="CZ22" s="119">
        <f t="shared" si="136"/>
        <v>0.47599999999999998</v>
      </c>
      <c r="DA22" s="119">
        <f t="shared" si="136"/>
        <v>-0.64220212328513648</v>
      </c>
      <c r="DB22" s="119">
        <f t="shared" si="136"/>
        <v>0.56761983272453753</v>
      </c>
      <c r="DC22" s="119">
        <f t="shared" si="136"/>
        <v>-6.7153608890084621E-2</v>
      </c>
      <c r="DD22" s="119">
        <f t="shared" si="136"/>
        <v>0</v>
      </c>
      <c r="DE22" s="119">
        <f t="shared" si="136"/>
        <v>0.20140478027841907</v>
      </c>
      <c r="DF22" s="119">
        <f t="shared" si="136"/>
        <v>0.59400682038592156</v>
      </c>
      <c r="DG22" s="119">
        <f t="shared" si="136"/>
        <v>-0.439</v>
      </c>
      <c r="DH22" s="116">
        <f t="shared" si="59"/>
        <v>5.8448757861588101</v>
      </c>
      <c r="DI22" s="116">
        <f t="shared" si="60"/>
        <v>0.53057004564011434</v>
      </c>
      <c r="DJ22" s="116">
        <f t="shared" si="61"/>
        <v>0.31029710546773714</v>
      </c>
      <c r="DK22" s="116">
        <f t="shared" si="62"/>
        <v>-1.5596245289482498</v>
      </c>
      <c r="DL22" s="121">
        <f t="shared" si="63"/>
        <v>-1.2916682729409521</v>
      </c>
      <c r="DM22" s="122">
        <f t="shared" si="64"/>
        <v>3.8344501353774589</v>
      </c>
      <c r="DN22" s="112">
        <f t="shared" si="65"/>
        <v>0.74660633484162897</v>
      </c>
      <c r="DO22" s="116">
        <f t="shared" si="66"/>
        <v>2.8628247617071527</v>
      </c>
      <c r="DP22" s="124" t="str">
        <f t="shared" si="67"/>
        <v>Paisley Johnson (4th)</v>
      </c>
      <c r="DQ22" s="125">
        <f t="shared" si="68"/>
        <v>1.8343514625100537</v>
      </c>
      <c r="DR22" s="125">
        <f t="shared" si="69"/>
        <v>2.2975984543907262</v>
      </c>
      <c r="DS22" s="126">
        <f t="shared" si="70"/>
        <v>627</v>
      </c>
      <c r="DT22" s="125">
        <f t="shared" si="71"/>
        <v>29.857142857142858</v>
      </c>
      <c r="DU22" s="125">
        <f t="shared" si="72"/>
        <v>0.78983849944115914</v>
      </c>
      <c r="DV22" s="125">
        <f t="shared" si="73"/>
        <v>1.9979742736920616</v>
      </c>
      <c r="DW22" s="125">
        <f t="shared" si="74"/>
        <v>-1.2081357742509025</v>
      </c>
      <c r="DX22" s="125">
        <f t="shared" si="75"/>
        <v>0.58969842718457588</v>
      </c>
      <c r="DY22" s="127">
        <f t="shared" si="76"/>
        <v>2.0829110968678339</v>
      </c>
      <c r="DZ22" s="128">
        <f t="shared" si="77"/>
        <v>25.08</v>
      </c>
      <c r="EA22" s="128">
        <f t="shared" si="78"/>
        <v>0</v>
      </c>
      <c r="EB22" s="128">
        <f t="shared" si="79"/>
        <v>-0.36100000000000065</v>
      </c>
      <c r="EC22" s="128">
        <f t="shared" si="80"/>
        <v>0.78983849944115914</v>
      </c>
      <c r="ED22" s="29">
        <f t="shared" si="81"/>
        <v>1.9979742736920616</v>
      </c>
      <c r="EE22" s="29">
        <f t="shared" si="82"/>
        <v>-1.2081357742509025</v>
      </c>
    </row>
    <row r="23" spans="1:135" ht="14" x14ac:dyDescent="0.15">
      <c r="A23" s="106">
        <v>10</v>
      </c>
      <c r="B23" s="107" t="s">
        <v>152</v>
      </c>
      <c r="C23" s="107">
        <v>21</v>
      </c>
      <c r="D23" s="107">
        <v>4</v>
      </c>
      <c r="E23" s="107"/>
      <c r="F23" s="107">
        <v>23</v>
      </c>
      <c r="G23" s="107">
        <v>1</v>
      </c>
      <c r="H23" s="107">
        <v>7</v>
      </c>
      <c r="I23" s="107">
        <v>0.14299999999999999</v>
      </c>
      <c r="J23" s="107">
        <v>0</v>
      </c>
      <c r="K23" s="107">
        <v>3</v>
      </c>
      <c r="L23" s="107">
        <v>0</v>
      </c>
      <c r="M23" s="107">
        <v>1</v>
      </c>
      <c r="N23" s="107">
        <v>4</v>
      </c>
      <c r="O23" s="107">
        <v>0.25</v>
      </c>
      <c r="P23" s="107"/>
      <c r="Q23" s="107">
        <v>2</v>
      </c>
      <c r="R23" s="107">
        <v>2</v>
      </c>
      <c r="S23" s="107">
        <v>1</v>
      </c>
      <c r="T23" s="107">
        <v>2</v>
      </c>
      <c r="U23" s="107">
        <v>4</v>
      </c>
      <c r="V23" s="129">
        <v>6</v>
      </c>
      <c r="W23" s="107">
        <v>0</v>
      </c>
      <c r="X23" s="107">
        <v>1</v>
      </c>
      <c r="Y23" s="107">
        <v>1</v>
      </c>
      <c r="Z23" s="107">
        <v>3</v>
      </c>
      <c r="AA23" s="107">
        <v>3</v>
      </c>
      <c r="AB23" s="107">
        <v>4</v>
      </c>
      <c r="AC23" s="108">
        <f t="shared" si="3"/>
        <v>7.88</v>
      </c>
      <c r="AD23" s="109">
        <f t="shared" si="4"/>
        <v>0.50761421319796951</v>
      </c>
      <c r="AE23" s="4">
        <f t="shared" si="5"/>
        <v>3.47593462835873</v>
      </c>
      <c r="AF23" s="108">
        <f t="shared" si="6"/>
        <v>46.027380952380952</v>
      </c>
      <c r="AG23" s="110">
        <f t="shared" si="7"/>
        <v>-1.8036653716412692</v>
      </c>
      <c r="AH23" s="111">
        <f t="shared" si="8"/>
        <v>7.5518844575468353</v>
      </c>
      <c r="AI23" s="111">
        <f t="shared" si="9"/>
        <v>15.208338721775341</v>
      </c>
      <c r="AJ23" s="111">
        <f t="shared" si="10"/>
        <v>4.3452396347929545</v>
      </c>
      <c r="AK23" s="111">
        <f t="shared" si="11"/>
        <v>0</v>
      </c>
      <c r="AL23" s="111">
        <f t="shared" si="12"/>
        <v>0</v>
      </c>
      <c r="AM23" s="111">
        <f t="shared" si="13"/>
        <v>6.5178594521894313</v>
      </c>
      <c r="AN23" s="111">
        <f t="shared" ref="AN23:AP23" si="137">T23/$AF23*100</f>
        <v>4.3452396347929545</v>
      </c>
      <c r="AO23" s="111">
        <f t="shared" si="137"/>
        <v>8.690479269585909</v>
      </c>
      <c r="AP23" s="111">
        <f t="shared" si="137"/>
        <v>13.035718904378863</v>
      </c>
      <c r="AQ23" s="111">
        <f t="shared" ref="AQ23:AR23" si="138">X23/$AF23*100</f>
        <v>2.1726198173964772</v>
      </c>
      <c r="AR23" s="111">
        <f t="shared" si="138"/>
        <v>2.1726198173964772</v>
      </c>
      <c r="AS23" s="111">
        <f t="shared" si="16"/>
        <v>6.5178594521894313</v>
      </c>
      <c r="AT23" s="112">
        <f t="shared" si="17"/>
        <v>0.30726263796572961</v>
      </c>
      <c r="AU23" s="112">
        <f t="shared" si="18"/>
        <v>0.23556802244039268</v>
      </c>
      <c r="AV23" s="112">
        <f t="shared" si="19"/>
        <v>0.32028985507246371</v>
      </c>
      <c r="AW23" s="112">
        <f t="shared" si="20"/>
        <v>0</v>
      </c>
      <c r="AX23" s="112">
        <f t="shared" si="21"/>
        <v>0.39261337073398783</v>
      </c>
      <c r="AY23" s="113">
        <f t="shared" si="22"/>
        <v>-0.14508521325041854</v>
      </c>
      <c r="AZ23" s="114" t="str">
        <f t="shared" si="23"/>
        <v>SF</v>
      </c>
      <c r="BA23" s="115">
        <f t="shared" si="24"/>
        <v>3</v>
      </c>
      <c r="BB23" s="116">
        <f t="shared" si="25"/>
        <v>5.1793587441510658</v>
      </c>
      <c r="BC23" s="116">
        <f t="shared" si="26"/>
        <v>3.6866472755544453</v>
      </c>
      <c r="BD23" s="116">
        <f t="shared" si="27"/>
        <v>3.6866472755544453</v>
      </c>
      <c r="BE23" s="130">
        <f t="shared" si="85"/>
        <v>2.936925253767559</v>
      </c>
      <c r="BF23" s="116">
        <f t="shared" si="28"/>
        <v>3.7497220217868863</v>
      </c>
      <c r="BG23" s="116">
        <f t="shared" si="29"/>
        <v>3.7497220217868863</v>
      </c>
      <c r="BH23" s="130">
        <f t="shared" si="86"/>
        <v>2.9849471975850728</v>
      </c>
      <c r="BI23" s="116">
        <f t="shared" si="30"/>
        <v>3.7647748242018135</v>
      </c>
      <c r="BJ23" s="116">
        <f t="shared" si="31"/>
        <v>3.7647748242018135</v>
      </c>
      <c r="BK23" s="130">
        <f t="shared" si="87"/>
        <v>2.9964187307424361</v>
      </c>
      <c r="BL23" s="116">
        <f t="shared" si="32"/>
        <v>3.7683560934593774</v>
      </c>
      <c r="BM23" s="116">
        <f t="shared" si="33"/>
        <v>3.7683560934593774</v>
      </c>
      <c r="BN23" s="118">
        <f t="shared" si="34"/>
        <v>7.2396225705329016</v>
      </c>
      <c r="BO23" s="116">
        <f t="shared" si="35"/>
        <v>5.0207030016747503</v>
      </c>
      <c r="BP23" s="116">
        <f t="shared" si="36"/>
        <v>5</v>
      </c>
      <c r="BQ23" s="130">
        <f t="shared" si="88"/>
        <v>3.0119452703154703</v>
      </c>
      <c r="BR23" s="116">
        <f t="shared" si="37"/>
        <v>5.0087577313592799</v>
      </c>
      <c r="BS23" s="116">
        <f t="shared" si="38"/>
        <v>5</v>
      </c>
      <c r="BT23" s="130">
        <f t="shared" si="89"/>
        <v>3.0002531862486488</v>
      </c>
      <c r="BU23" s="116">
        <f t="shared" si="39"/>
        <v>5.0085045451106307</v>
      </c>
      <c r="BV23" s="116">
        <f t="shared" si="40"/>
        <v>5</v>
      </c>
      <c r="BW23" s="130">
        <f t="shared" si="90"/>
        <v>3.0000053664148916</v>
      </c>
      <c r="BX23" s="116">
        <f t="shared" si="41"/>
        <v>5.0084991786957396</v>
      </c>
      <c r="BY23" s="116">
        <f t="shared" si="42"/>
        <v>5</v>
      </c>
      <c r="BZ23" s="58" t="str">
        <f t="shared" si="43"/>
        <v>Babalu Ugwu</v>
      </c>
      <c r="CA23" s="119">
        <f t="shared" si="44"/>
        <v>0.85999999999999988</v>
      </c>
      <c r="CB23" s="120">
        <f t="shared" ref="CB23:CC23" si="139">(5-$BY23)/4*CB$3+($BY23-1)/4*CB$4</f>
        <v>-0.78</v>
      </c>
      <c r="CC23" s="120">
        <f t="shared" si="139"/>
        <v>-0.34320000000000001</v>
      </c>
      <c r="CD23" s="119">
        <f t="shared" ref="CD23:CL23" si="140">(5-$BM23)/4*CD$3+($BM23-1)/4*CD$4</f>
        <v>0.38900000000000001</v>
      </c>
      <c r="CE23" s="119">
        <f t="shared" si="140"/>
        <v>0.89420841660763939</v>
      </c>
      <c r="CF23" s="119">
        <f t="shared" si="140"/>
        <v>-0.96399999999999997</v>
      </c>
      <c r="CG23" s="119">
        <f t="shared" si="140"/>
        <v>0.31401754190638725</v>
      </c>
      <c r="CH23" s="119">
        <f t="shared" si="140"/>
        <v>0.1609857865187149</v>
      </c>
      <c r="CI23" s="119">
        <f t="shared" si="140"/>
        <v>0</v>
      </c>
      <c r="CJ23" s="119">
        <f t="shared" si="140"/>
        <v>1.1191558625652913</v>
      </c>
      <c r="CK23" s="119">
        <f t="shared" si="140"/>
        <v>0.8951364494203371</v>
      </c>
      <c r="CL23" s="119">
        <f t="shared" si="140"/>
        <v>-0.36699999999999999</v>
      </c>
      <c r="CM23" s="116">
        <f t="shared" si="47"/>
        <v>-6.8591698121554305</v>
      </c>
      <c r="CN23" s="116">
        <f t="shared" si="48"/>
        <v>-6.2832165119106111</v>
      </c>
      <c r="CO23" s="116">
        <f t="shared" si="49"/>
        <v>2.7635251095507658</v>
      </c>
      <c r="CP23" s="116">
        <f t="shared" si="50"/>
        <v>1.9842369760958225</v>
      </c>
      <c r="CQ23" s="121">
        <f t="shared" si="51"/>
        <v>2.774</v>
      </c>
      <c r="CR23" s="122">
        <f t="shared" si="52"/>
        <v>-5.6206242384194534</v>
      </c>
      <c r="CS23" s="112">
        <f t="shared" si="53"/>
        <v>2.7387473207906646E-2</v>
      </c>
      <c r="CT23" s="116">
        <f t="shared" si="54"/>
        <v>-0.15393469574142346</v>
      </c>
      <c r="CU23" s="123" t="str">
        <f t="shared" si="55"/>
        <v>Babalu Ugwu</v>
      </c>
      <c r="CV23" s="119">
        <f t="shared" si="56"/>
        <v>0.60499999999999998</v>
      </c>
      <c r="CW23" s="120">
        <f t="shared" ref="CW23:CX23" si="141">(5-$BY23)/4*CB$7+($BY23-1)/4*CB$8</f>
        <v>-0.47199999999999998</v>
      </c>
      <c r="CX23" s="120">
        <f t="shared" si="141"/>
        <v>-0.20768</v>
      </c>
      <c r="CY23" s="119">
        <f t="shared" ref="CY23:DG23" si="142">(5-$BM23)/4*CD$7+($BM23-1)/4*CD$8</f>
        <v>0.47699999999999998</v>
      </c>
      <c r="CZ23" s="119">
        <f t="shared" si="142"/>
        <v>0.47599999999999998</v>
      </c>
      <c r="DA23" s="119">
        <f t="shared" si="142"/>
        <v>-0.78870297407954781</v>
      </c>
      <c r="DB23" s="119">
        <f t="shared" si="142"/>
        <v>0.47865561970086862</v>
      </c>
      <c r="DC23" s="119">
        <f t="shared" si="142"/>
        <v>3.6799140023441528E-2</v>
      </c>
      <c r="DD23" s="119">
        <f t="shared" si="142"/>
        <v>0</v>
      </c>
      <c r="DE23" s="119">
        <f t="shared" si="142"/>
        <v>0.25797441573368679</v>
      </c>
      <c r="DF23" s="119">
        <f t="shared" si="142"/>
        <v>0.29036809332687774</v>
      </c>
      <c r="DG23" s="119">
        <f t="shared" si="142"/>
        <v>-0.439</v>
      </c>
      <c r="DH23" s="116">
        <f t="shared" si="59"/>
        <v>-3.5118651472159268</v>
      </c>
      <c r="DI23" s="116">
        <f t="shared" si="60"/>
        <v>-5.1406551345742963</v>
      </c>
      <c r="DJ23" s="116">
        <f t="shared" si="61"/>
        <v>2.3996755336529056</v>
      </c>
      <c r="DK23" s="116">
        <f t="shared" si="62"/>
        <v>-1.6700004976052707</v>
      </c>
      <c r="DL23" s="121">
        <f t="shared" si="63"/>
        <v>0.86</v>
      </c>
      <c r="DM23" s="122">
        <f t="shared" si="64"/>
        <v>-7.0628452457425892</v>
      </c>
      <c r="DN23" s="112">
        <f t="shared" si="65"/>
        <v>2.7387473207906646E-2</v>
      </c>
      <c r="DO23" s="116">
        <f t="shared" si="66"/>
        <v>-0.19343348493936599</v>
      </c>
      <c r="DP23" s="124" t="str">
        <f t="shared" si="67"/>
        <v>Babalu Ugwu (3rd)</v>
      </c>
      <c r="DQ23" s="125">
        <f t="shared" si="68"/>
        <v>3.7683560934593774</v>
      </c>
      <c r="DR23" s="125">
        <f t="shared" si="69"/>
        <v>5</v>
      </c>
      <c r="DS23" s="126">
        <f t="shared" si="70"/>
        <v>23</v>
      </c>
      <c r="DT23" s="125">
        <f t="shared" si="71"/>
        <v>5.75</v>
      </c>
      <c r="DU23" s="125">
        <f t="shared" si="72"/>
        <v>-10.042282669744811</v>
      </c>
      <c r="DV23" s="125">
        <f t="shared" si="73"/>
        <v>-8.899321107427987</v>
      </c>
      <c r="DW23" s="125">
        <f t="shared" si="74"/>
        <v>-1.1429615623168239</v>
      </c>
      <c r="DX23" s="125">
        <f t="shared" si="75"/>
        <v>-0.27503274756386126</v>
      </c>
      <c r="DY23" s="127">
        <f t="shared" si="76"/>
        <v>-0.22025780114804794</v>
      </c>
      <c r="DZ23" s="128">
        <f t="shared" si="77"/>
        <v>2.875</v>
      </c>
      <c r="EA23" s="128">
        <f t="shared" si="78"/>
        <v>142.33333333333334</v>
      </c>
      <c r="EB23" s="128">
        <f t="shared" si="79"/>
        <v>-4.2468750000000002</v>
      </c>
      <c r="EC23" s="128">
        <f t="shared" si="80"/>
        <v>-5.0530909863153068</v>
      </c>
      <c r="ED23" s="29">
        <f t="shared" si="81"/>
        <v>-4.8940902851059098</v>
      </c>
      <c r="EE23" s="29">
        <f t="shared" si="82"/>
        <v>-0.15900070120939702</v>
      </c>
    </row>
    <row r="24" spans="1:135" ht="14" x14ac:dyDescent="0.15">
      <c r="A24" s="106">
        <v>11</v>
      </c>
      <c r="B24" s="107" t="s">
        <v>153</v>
      </c>
      <c r="C24" s="107">
        <v>21</v>
      </c>
      <c r="D24" s="107">
        <v>20</v>
      </c>
      <c r="E24" s="107"/>
      <c r="F24" s="107">
        <v>147</v>
      </c>
      <c r="G24" s="107">
        <v>17</v>
      </c>
      <c r="H24" s="107">
        <v>41</v>
      </c>
      <c r="I24" s="107">
        <v>0.41499999999999998</v>
      </c>
      <c r="J24" s="107">
        <v>3</v>
      </c>
      <c r="K24" s="107">
        <v>15</v>
      </c>
      <c r="L24" s="107">
        <v>0.2</v>
      </c>
      <c r="M24" s="107">
        <v>14</v>
      </c>
      <c r="N24" s="107">
        <v>26</v>
      </c>
      <c r="O24" s="107">
        <v>0.53800000000000003</v>
      </c>
      <c r="P24" s="107"/>
      <c r="Q24" s="107">
        <v>0</v>
      </c>
      <c r="R24" s="107">
        <v>0</v>
      </c>
      <c r="S24" s="107"/>
      <c r="T24" s="107">
        <v>10</v>
      </c>
      <c r="U24" s="107">
        <v>16</v>
      </c>
      <c r="V24" s="129">
        <v>26</v>
      </c>
      <c r="W24" s="107">
        <v>7</v>
      </c>
      <c r="X24" s="107">
        <v>1</v>
      </c>
      <c r="Y24" s="107">
        <v>7</v>
      </c>
      <c r="Z24" s="107">
        <v>7</v>
      </c>
      <c r="AA24" s="129">
        <v>23</v>
      </c>
      <c r="AB24" s="129">
        <v>37</v>
      </c>
      <c r="AC24" s="108">
        <f t="shared" si="3"/>
        <v>41</v>
      </c>
      <c r="AD24" s="109">
        <f t="shared" si="4"/>
        <v>0.90243902439024393</v>
      </c>
      <c r="AE24" s="4">
        <f t="shared" si="5"/>
        <v>34.273263929277661</v>
      </c>
      <c r="AF24" s="108">
        <f t="shared" si="6"/>
        <v>294.17500000000001</v>
      </c>
      <c r="AG24" s="110">
        <f t="shared" si="7"/>
        <v>6.8032639292776631</v>
      </c>
      <c r="AH24" s="111">
        <f t="shared" si="8"/>
        <v>11.650637861571397</v>
      </c>
      <c r="AI24" s="111">
        <f t="shared" si="9"/>
        <v>13.937282229965156</v>
      </c>
      <c r="AJ24" s="111">
        <f t="shared" si="10"/>
        <v>0</v>
      </c>
      <c r="AK24" s="111">
        <f t="shared" si="11"/>
        <v>1.0198011387779382</v>
      </c>
      <c r="AL24" s="111">
        <f t="shared" si="12"/>
        <v>2.3795359904818558</v>
      </c>
      <c r="AM24" s="111">
        <f t="shared" si="13"/>
        <v>2.3795359904818558</v>
      </c>
      <c r="AN24" s="111">
        <f t="shared" ref="AN24:AP24" si="143">T24/$AF24*100</f>
        <v>3.399337129259794</v>
      </c>
      <c r="AO24" s="111">
        <f t="shared" si="143"/>
        <v>5.4389394068156713</v>
      </c>
      <c r="AP24" s="111">
        <f t="shared" si="143"/>
        <v>8.8382765360754654</v>
      </c>
      <c r="AQ24" s="111">
        <f t="shared" ref="AQ24:AR24" si="144">X24/$AF24*100</f>
        <v>0.33993371292597946</v>
      </c>
      <c r="AR24" s="111">
        <f t="shared" si="144"/>
        <v>2.3795359904818558</v>
      </c>
      <c r="AS24" s="111">
        <f t="shared" si="16"/>
        <v>7.8184753972975267</v>
      </c>
      <c r="AT24" s="112">
        <f t="shared" si="17"/>
        <v>0.20832546202211599</v>
      </c>
      <c r="AU24" s="112">
        <f t="shared" si="18"/>
        <v>3.6857581742374371E-2</v>
      </c>
      <c r="AV24" s="112">
        <f t="shared" si="19"/>
        <v>0.38420256991685559</v>
      </c>
      <c r="AW24" s="112">
        <f t="shared" si="20"/>
        <v>0.11296744686575196</v>
      </c>
      <c r="AX24" s="112">
        <f t="shared" si="21"/>
        <v>0.430005120327701</v>
      </c>
      <c r="AY24" s="113">
        <f t="shared" si="22"/>
        <v>8.5623900118844867E-2</v>
      </c>
      <c r="AZ24" s="114" t="str">
        <f t="shared" si="23"/>
        <v>PF</v>
      </c>
      <c r="BA24" s="115">
        <f t="shared" si="24"/>
        <v>4</v>
      </c>
      <c r="BB24" s="116">
        <f t="shared" si="25"/>
        <v>4.5420904362229564</v>
      </c>
      <c r="BC24" s="116">
        <f t="shared" si="26"/>
        <v>4.4045040310902266</v>
      </c>
      <c r="BD24" s="116">
        <f t="shared" si="27"/>
        <v>4.4045040310902266</v>
      </c>
      <c r="BE24" s="130">
        <f t="shared" si="85"/>
        <v>2.936925253767559</v>
      </c>
      <c r="BF24" s="116">
        <f t="shared" si="28"/>
        <v>4.4675787773226681</v>
      </c>
      <c r="BG24" s="116">
        <f t="shared" si="29"/>
        <v>4.4675787773226681</v>
      </c>
      <c r="BH24" s="130">
        <f t="shared" si="86"/>
        <v>2.9849471975850728</v>
      </c>
      <c r="BI24" s="116">
        <f t="shared" si="30"/>
        <v>4.4826315797375953</v>
      </c>
      <c r="BJ24" s="116">
        <f t="shared" si="31"/>
        <v>4.4826315797375953</v>
      </c>
      <c r="BK24" s="130">
        <f t="shared" si="87"/>
        <v>2.9964187307424361</v>
      </c>
      <c r="BL24" s="116">
        <f t="shared" si="32"/>
        <v>4.4862128489951587</v>
      </c>
      <c r="BM24" s="116">
        <f t="shared" si="33"/>
        <v>4.4862128489951587</v>
      </c>
      <c r="BN24" s="118">
        <f t="shared" si="34"/>
        <v>4.5181362398909988</v>
      </c>
      <c r="BO24" s="116">
        <f t="shared" si="35"/>
        <v>4.3866295800201867</v>
      </c>
      <c r="BP24" s="116">
        <f t="shared" si="36"/>
        <v>4.3866295800201867</v>
      </c>
      <c r="BQ24" s="130">
        <f t="shared" si="88"/>
        <v>3.0119452703154703</v>
      </c>
      <c r="BR24" s="116">
        <f t="shared" si="37"/>
        <v>4.3746843097047163</v>
      </c>
      <c r="BS24" s="116">
        <f t="shared" si="38"/>
        <v>4.3746843097047163</v>
      </c>
      <c r="BT24" s="130">
        <f t="shared" si="89"/>
        <v>3.0002531862486488</v>
      </c>
      <c r="BU24" s="116">
        <f t="shared" si="39"/>
        <v>4.374431123456068</v>
      </c>
      <c r="BV24" s="116">
        <f t="shared" si="40"/>
        <v>4.374431123456068</v>
      </c>
      <c r="BW24" s="130">
        <f t="shared" si="90"/>
        <v>3.0000053664148916</v>
      </c>
      <c r="BX24" s="116">
        <f t="shared" si="41"/>
        <v>4.3744257570411769</v>
      </c>
      <c r="BY24" s="116">
        <f t="shared" si="42"/>
        <v>4.3744257570411769</v>
      </c>
      <c r="BZ24" s="58" t="str">
        <f t="shared" si="43"/>
        <v>Perri Malli</v>
      </c>
      <c r="CA24" s="119">
        <f t="shared" si="44"/>
        <v>0.86</v>
      </c>
      <c r="CB24" s="120">
        <f t="shared" ref="CB24:CC24" si="145">(5-$BY24)/4*CB$3+($BY24-1)/4*CB$4</f>
        <v>-0.74559341663726475</v>
      </c>
      <c r="CC24" s="120">
        <f t="shared" si="145"/>
        <v>-0.32806110332039651</v>
      </c>
      <c r="CD24" s="119">
        <f t="shared" ref="CD24:CL24" si="146">(5-$BM24)/4*CD$3+($BM24-1)/4*CD$4</f>
        <v>0.38900000000000001</v>
      </c>
      <c r="CE24" s="119">
        <f t="shared" si="146"/>
        <v>0.97568515836095049</v>
      </c>
      <c r="CF24" s="119">
        <f t="shared" si="146"/>
        <v>-0.96399999999999997</v>
      </c>
      <c r="CG24" s="119">
        <f t="shared" si="146"/>
        <v>0.23648901230852287</v>
      </c>
      <c r="CH24" s="119">
        <f t="shared" si="146"/>
        <v>0.17265095879617132</v>
      </c>
      <c r="CI24" s="119">
        <f t="shared" si="146"/>
        <v>0</v>
      </c>
      <c r="CJ24" s="119">
        <f t="shared" si="146"/>
        <v>1.0543692903781869</v>
      </c>
      <c r="CK24" s="119">
        <f t="shared" si="146"/>
        <v>0.78315079555675515</v>
      </c>
      <c r="CL24" s="119">
        <f t="shared" si="146"/>
        <v>-0.36699999999999999</v>
      </c>
      <c r="CM24" s="116">
        <f t="shared" si="47"/>
        <v>2.47053274584631E-2</v>
      </c>
      <c r="CN24" s="116">
        <f t="shared" si="48"/>
        <v>2.7805254874361918E-2</v>
      </c>
      <c r="CO24" s="116">
        <f t="shared" si="49"/>
        <v>1.7429439836233431</v>
      </c>
      <c r="CP24" s="116">
        <f t="shared" si="50"/>
        <v>-0.64742929913300795</v>
      </c>
      <c r="CQ24" s="121">
        <f t="shared" si="51"/>
        <v>1.9063285250161124</v>
      </c>
      <c r="CR24" s="122">
        <f t="shared" si="52"/>
        <v>3.0543537918392722</v>
      </c>
      <c r="CS24" s="112">
        <f t="shared" si="53"/>
        <v>0.17504167658966421</v>
      </c>
      <c r="CT24" s="116">
        <f t="shared" si="54"/>
        <v>0.53463920862154446</v>
      </c>
      <c r="CU24" s="123" t="str">
        <f t="shared" si="55"/>
        <v>Perri Malli</v>
      </c>
      <c r="CV24" s="119">
        <f t="shared" si="56"/>
        <v>0.60499999999999998</v>
      </c>
      <c r="CW24" s="120">
        <f t="shared" ref="CW24:CX24" si="147">(5-$BY24)/4*CB$7+($BY24-1)/4*CB$8</f>
        <v>-0.44979211437496175</v>
      </c>
      <c r="CX24" s="120">
        <f t="shared" si="147"/>
        <v>-0.19790853032498318</v>
      </c>
      <c r="CY24" s="119">
        <f t="shared" ref="CY24:DG24" si="148">(5-$BM24)/4*CD$7+($BM24-1)/4*CD$8</f>
        <v>0.47699999999999998</v>
      </c>
      <c r="CZ24" s="119">
        <f t="shared" si="148"/>
        <v>0.47599999999999998</v>
      </c>
      <c r="DA24" s="119">
        <f t="shared" si="148"/>
        <v>-0.84308062331138323</v>
      </c>
      <c r="DB24" s="119">
        <f t="shared" si="148"/>
        <v>0.44563420894622269</v>
      </c>
      <c r="DC24" s="119">
        <f t="shared" si="148"/>
        <v>7.5383940633489771E-2</v>
      </c>
      <c r="DD24" s="119">
        <f t="shared" si="148"/>
        <v>0</v>
      </c>
      <c r="DE24" s="119">
        <f t="shared" si="148"/>
        <v>0.27897172583310836</v>
      </c>
      <c r="DF24" s="119">
        <f t="shared" si="148"/>
        <v>0.17766458270776009</v>
      </c>
      <c r="DG24" s="119">
        <f t="shared" si="148"/>
        <v>-0.439</v>
      </c>
      <c r="DH24" s="116">
        <f t="shared" si="59"/>
        <v>1.2662014065911615</v>
      </c>
      <c r="DI24" s="116">
        <f t="shared" si="60"/>
        <v>-0.87348155457794929</v>
      </c>
      <c r="DJ24" s="116">
        <f t="shared" si="61"/>
        <v>1.9248695978917525</v>
      </c>
      <c r="DK24" s="116">
        <f t="shared" si="62"/>
        <v>-2.914719536062742</v>
      </c>
      <c r="DL24" s="121">
        <f t="shared" si="63"/>
        <v>0.59100307552770603</v>
      </c>
      <c r="DM24" s="122">
        <f t="shared" si="64"/>
        <v>-6.1270106300712612E-3</v>
      </c>
      <c r="DN24" s="112">
        <f t="shared" si="65"/>
        <v>0.17504167658966421</v>
      </c>
      <c r="DO24" s="116">
        <f t="shared" si="66"/>
        <v>-1.0724822131703685E-3</v>
      </c>
      <c r="DP24" s="124" t="str">
        <f t="shared" si="67"/>
        <v>Perri Malli (3rd)</v>
      </c>
      <c r="DQ24" s="125">
        <f t="shared" si="68"/>
        <v>4.4862128489951587</v>
      </c>
      <c r="DR24" s="125">
        <f t="shared" si="69"/>
        <v>4.3744257570411769</v>
      </c>
      <c r="DS24" s="126">
        <f t="shared" si="70"/>
        <v>147</v>
      </c>
      <c r="DT24" s="125">
        <f t="shared" si="71"/>
        <v>7.35</v>
      </c>
      <c r="DU24" s="125">
        <f t="shared" si="72"/>
        <v>-1.3673046394860853</v>
      </c>
      <c r="DV24" s="125">
        <f t="shared" si="73"/>
        <v>-1.8426028723154686</v>
      </c>
      <c r="DW24" s="125">
        <f t="shared" si="74"/>
        <v>0.47529823282938333</v>
      </c>
      <c r="DX24" s="125">
        <f t="shared" si="75"/>
        <v>-0.23933529650447075</v>
      </c>
      <c r="DY24" s="127">
        <f t="shared" si="76"/>
        <v>0.11074805667485765</v>
      </c>
      <c r="DZ24" s="128">
        <f t="shared" si="77"/>
        <v>6.125</v>
      </c>
      <c r="EA24" s="128">
        <f t="shared" si="78"/>
        <v>101</v>
      </c>
      <c r="EB24" s="128">
        <f t="shared" si="79"/>
        <v>-3.6781250000000001</v>
      </c>
      <c r="EC24" s="128">
        <f t="shared" si="80"/>
        <v>-2.3084048669534463</v>
      </c>
      <c r="ED24" s="29">
        <f t="shared" si="81"/>
        <v>-2.5901340614127979</v>
      </c>
      <c r="EE24" s="29">
        <f t="shared" si="82"/>
        <v>0.28172919445935163</v>
      </c>
    </row>
    <row r="25" spans="1:135" ht="14" x14ac:dyDescent="0.15">
      <c r="A25" s="106">
        <v>12</v>
      </c>
      <c r="B25" s="107" t="s">
        <v>154</v>
      </c>
      <c r="C25" s="107">
        <v>21</v>
      </c>
      <c r="D25" s="107">
        <v>17</v>
      </c>
      <c r="E25" s="107"/>
      <c r="F25" s="107">
        <v>117</v>
      </c>
      <c r="G25" s="107">
        <v>9</v>
      </c>
      <c r="H25" s="107">
        <v>21</v>
      </c>
      <c r="I25" s="107">
        <v>0.42899999999999999</v>
      </c>
      <c r="J25" s="107">
        <v>6</v>
      </c>
      <c r="K25" s="107">
        <v>10</v>
      </c>
      <c r="L25" s="107">
        <v>0.6</v>
      </c>
      <c r="M25" s="107">
        <v>3</v>
      </c>
      <c r="N25" s="107">
        <v>11</v>
      </c>
      <c r="O25" s="107">
        <v>0.27300000000000002</v>
      </c>
      <c r="P25" s="107"/>
      <c r="Q25" s="107">
        <v>5</v>
      </c>
      <c r="R25" s="107">
        <v>8</v>
      </c>
      <c r="S25" s="107">
        <v>0.625</v>
      </c>
      <c r="T25" s="107">
        <v>5</v>
      </c>
      <c r="U25" s="107">
        <v>8</v>
      </c>
      <c r="V25" s="129">
        <v>13</v>
      </c>
      <c r="W25" s="107">
        <v>5</v>
      </c>
      <c r="X25" s="107">
        <v>5</v>
      </c>
      <c r="Y25" s="107">
        <v>1</v>
      </c>
      <c r="Z25" s="107">
        <v>9</v>
      </c>
      <c r="AA25" s="129">
        <v>11</v>
      </c>
      <c r="AB25" s="129">
        <v>29</v>
      </c>
      <c r="AC25" s="108">
        <f t="shared" si="3"/>
        <v>24.52</v>
      </c>
      <c r="AD25" s="109">
        <f t="shared" si="4"/>
        <v>1.1827079934747144</v>
      </c>
      <c r="AE25" s="4">
        <f t="shared" si="5"/>
        <v>27.369278818192392</v>
      </c>
      <c r="AF25" s="108">
        <f t="shared" si="6"/>
        <v>234.13928571428573</v>
      </c>
      <c r="AG25" s="110">
        <f t="shared" si="7"/>
        <v>10.940878818192395</v>
      </c>
      <c r="AH25" s="111">
        <f t="shared" si="8"/>
        <v>11.689315073588476</v>
      </c>
      <c r="AI25" s="111">
        <f t="shared" si="9"/>
        <v>8.9690202718162269</v>
      </c>
      <c r="AJ25" s="111">
        <f t="shared" si="10"/>
        <v>3.4167696273585624</v>
      </c>
      <c r="AK25" s="111">
        <f t="shared" si="11"/>
        <v>2.5625772205189219</v>
      </c>
      <c r="AL25" s="111">
        <f t="shared" si="12"/>
        <v>2.1354810170991017</v>
      </c>
      <c r="AM25" s="111">
        <f t="shared" si="13"/>
        <v>3.8438658307783826</v>
      </c>
      <c r="AN25" s="111">
        <f t="shared" ref="AN25:AP25" si="149">T25/$AF25*100</f>
        <v>2.1354810170991017</v>
      </c>
      <c r="AO25" s="111">
        <f t="shared" si="149"/>
        <v>3.4167696273585624</v>
      </c>
      <c r="AP25" s="111">
        <f t="shared" si="149"/>
        <v>5.552250644457664</v>
      </c>
      <c r="AQ25" s="111">
        <f t="shared" ref="AQ25:AR25" si="150">X25/$AF25*100</f>
        <v>2.1354810170991017</v>
      </c>
      <c r="AR25" s="111">
        <f t="shared" si="150"/>
        <v>0.4270962034198203</v>
      </c>
      <c r="AS25" s="111">
        <f t="shared" si="16"/>
        <v>4.6980582376180235</v>
      </c>
      <c r="AT25" s="112">
        <f t="shared" si="17"/>
        <v>0.13087112357799593</v>
      </c>
      <c r="AU25" s="112">
        <f t="shared" si="18"/>
        <v>0.23154121863799282</v>
      </c>
      <c r="AV25" s="112">
        <f t="shared" si="19"/>
        <v>0.23086419753086418</v>
      </c>
      <c r="AW25" s="112">
        <f t="shared" si="20"/>
        <v>0.10138104205900816</v>
      </c>
      <c r="AX25" s="112">
        <f t="shared" si="21"/>
        <v>7.7180406212664282E-2</v>
      </c>
      <c r="AY25" s="113">
        <f t="shared" si="22"/>
        <v>0.17300608045658311</v>
      </c>
      <c r="AZ25" s="114" t="str">
        <f t="shared" si="23"/>
        <v>SF</v>
      </c>
      <c r="BA25" s="115">
        <f t="shared" si="24"/>
        <v>3</v>
      </c>
      <c r="BB25" s="116">
        <f t="shared" si="25"/>
        <v>2.6874797273103721</v>
      </c>
      <c r="BC25" s="116">
        <f t="shared" si="26"/>
        <v>2.7810486712294225</v>
      </c>
      <c r="BD25" s="116">
        <f t="shared" si="27"/>
        <v>2.7810486712294225</v>
      </c>
      <c r="BE25" s="130">
        <f t="shared" si="85"/>
        <v>2.936925253767559</v>
      </c>
      <c r="BF25" s="116">
        <f t="shared" si="28"/>
        <v>2.8441234174618635</v>
      </c>
      <c r="BG25" s="116">
        <f t="shared" si="29"/>
        <v>2.8441234174618635</v>
      </c>
      <c r="BH25" s="130">
        <f t="shared" si="86"/>
        <v>2.9849471975850728</v>
      </c>
      <c r="BI25" s="116">
        <f t="shared" si="30"/>
        <v>2.8591762198767907</v>
      </c>
      <c r="BJ25" s="116">
        <f t="shared" si="31"/>
        <v>2.8591762198767907</v>
      </c>
      <c r="BK25" s="130">
        <f t="shared" si="87"/>
        <v>2.9964187307424361</v>
      </c>
      <c r="BL25" s="116">
        <f t="shared" si="32"/>
        <v>2.8627574891343546</v>
      </c>
      <c r="BM25" s="116">
        <f t="shared" si="33"/>
        <v>2.8627574891343546</v>
      </c>
      <c r="BN25" s="118">
        <f t="shared" si="34"/>
        <v>3.8484864190317989</v>
      </c>
      <c r="BO25" s="116">
        <f t="shared" si="35"/>
        <v>3.8938497666270688</v>
      </c>
      <c r="BP25" s="116">
        <f t="shared" si="36"/>
        <v>3.8938497666270688</v>
      </c>
      <c r="BQ25" s="130">
        <f t="shared" si="88"/>
        <v>3.0119452703154703</v>
      </c>
      <c r="BR25" s="116">
        <f t="shared" si="37"/>
        <v>3.8819044963115985</v>
      </c>
      <c r="BS25" s="116">
        <f t="shared" si="38"/>
        <v>3.8819044963115985</v>
      </c>
      <c r="BT25" s="130">
        <f t="shared" si="89"/>
        <v>3.0002531862486488</v>
      </c>
      <c r="BU25" s="116">
        <f t="shared" si="39"/>
        <v>3.8816513100629497</v>
      </c>
      <c r="BV25" s="116">
        <f t="shared" si="40"/>
        <v>3.8816513100629497</v>
      </c>
      <c r="BW25" s="130">
        <f t="shared" si="90"/>
        <v>3.0000053664148916</v>
      </c>
      <c r="BX25" s="116">
        <f t="shared" si="41"/>
        <v>3.8816459436480582</v>
      </c>
      <c r="BY25" s="116">
        <f t="shared" si="42"/>
        <v>3.8816459436480582</v>
      </c>
      <c r="BZ25" s="58" t="str">
        <f t="shared" si="43"/>
        <v>Tahlia White</v>
      </c>
      <c r="CA25" s="119">
        <f t="shared" si="44"/>
        <v>0.86</v>
      </c>
      <c r="CB25" s="120">
        <f t="shared" ref="CB25:CC25" si="151">(5-$BY25)/4*CB$3+($BY25-1)/4*CB$4</f>
        <v>-0.7184905269006433</v>
      </c>
      <c r="CC25" s="120">
        <f t="shared" si="151"/>
        <v>-0.31613583183628302</v>
      </c>
      <c r="CD25" s="119">
        <f t="shared" ref="CD25:CL25" si="152">(5-$BM25)/4*CD$3+($BM25-1)/4*CD$4</f>
        <v>0.38900000000000001</v>
      </c>
      <c r="CE25" s="119">
        <f t="shared" si="152"/>
        <v>0.79142297501674919</v>
      </c>
      <c r="CF25" s="119">
        <f t="shared" si="152"/>
        <v>-0.96399999999999997</v>
      </c>
      <c r="CG25" s="119">
        <f t="shared" si="152"/>
        <v>0.41182219117348973</v>
      </c>
      <c r="CH25" s="119">
        <f t="shared" si="152"/>
        <v>0.14626980919843327</v>
      </c>
      <c r="CI25" s="119">
        <f t="shared" si="152"/>
        <v>0</v>
      </c>
      <c r="CJ25" s="119">
        <f t="shared" si="152"/>
        <v>1.2008861366056245</v>
      </c>
      <c r="CK25" s="119">
        <f t="shared" si="152"/>
        <v>1.0364098316950408</v>
      </c>
      <c r="CL25" s="119">
        <f t="shared" si="152"/>
        <v>-0.36699999999999999</v>
      </c>
      <c r="CM25" s="116">
        <f t="shared" si="47"/>
        <v>3.5253340928502128</v>
      </c>
      <c r="CN25" s="116">
        <f t="shared" si="48"/>
        <v>-2.0154179212259962</v>
      </c>
      <c r="CO25" s="116">
        <f t="shared" si="49"/>
        <v>1.3792087131398834</v>
      </c>
      <c r="CP25" s="116">
        <f t="shared" si="50"/>
        <v>1.2829288795169018</v>
      </c>
      <c r="CQ25" s="121">
        <f t="shared" si="51"/>
        <v>1.1667107368958076</v>
      </c>
      <c r="CR25" s="122">
        <f t="shared" si="52"/>
        <v>5.3387645011768097</v>
      </c>
      <c r="CS25" s="112">
        <f t="shared" si="53"/>
        <v>0.13931888544891641</v>
      </c>
      <c r="CT25" s="116">
        <f t="shared" si="54"/>
        <v>0.74379071997819324</v>
      </c>
      <c r="CU25" s="123" t="str">
        <f t="shared" si="55"/>
        <v>Tahlia White</v>
      </c>
      <c r="CV25" s="119">
        <f t="shared" si="56"/>
        <v>0.60499999999999998</v>
      </c>
      <c r="CW25" s="120">
        <f t="shared" ref="CW25:CX25" si="153">(5-$BY25)/4*CB$7+($BY25-1)/4*CB$8</f>
        <v>-0.43229843099950604</v>
      </c>
      <c r="CX25" s="120">
        <f t="shared" si="153"/>
        <v>-0.19021130963978267</v>
      </c>
      <c r="CY25" s="119">
        <f t="shared" ref="CY25:DG25" si="154">(5-$BM25)/4*CD$7+($BM25-1)/4*CD$8</f>
        <v>0.47699999999999998</v>
      </c>
      <c r="CZ25" s="119">
        <f t="shared" si="154"/>
        <v>0.47599999999999998</v>
      </c>
      <c r="DA25" s="119">
        <f t="shared" si="154"/>
        <v>-0.72010387980192736</v>
      </c>
      <c r="DB25" s="119">
        <f t="shared" si="154"/>
        <v>0.52031315549981971</v>
      </c>
      <c r="DC25" s="119">
        <f t="shared" si="154"/>
        <v>-1.1876784959028441E-2</v>
      </c>
      <c r="DD25" s="119">
        <f t="shared" si="154"/>
        <v>0</v>
      </c>
      <c r="DE25" s="119">
        <f t="shared" si="154"/>
        <v>0.23148565655717987</v>
      </c>
      <c r="DF25" s="119">
        <f t="shared" si="154"/>
        <v>0.43254707420590632</v>
      </c>
      <c r="DG25" s="119">
        <f t="shared" si="154"/>
        <v>-0.439</v>
      </c>
      <c r="DH25" s="116">
        <f t="shared" si="59"/>
        <v>3.7671833370423311</v>
      </c>
      <c r="DI25" s="116">
        <f t="shared" si="60"/>
        <v>-1.7514937340423997</v>
      </c>
      <c r="DJ25" s="116">
        <f t="shared" si="61"/>
        <v>1.0705386283981209</v>
      </c>
      <c r="DK25" s="116">
        <f t="shared" si="62"/>
        <v>-1.3833751278120388</v>
      </c>
      <c r="DL25" s="121">
        <f t="shared" si="63"/>
        <v>0.26258886404373205</v>
      </c>
      <c r="DM25" s="122">
        <f t="shared" si="64"/>
        <v>1.9654419676297454</v>
      </c>
      <c r="DN25" s="112">
        <f t="shared" si="65"/>
        <v>0.13931888544891641</v>
      </c>
      <c r="DO25" s="116">
        <f t="shared" si="66"/>
        <v>0.27382318434470138</v>
      </c>
      <c r="DP25" s="124" t="str">
        <f t="shared" si="67"/>
        <v>Tahlia White (1st)</v>
      </c>
      <c r="DQ25" s="125">
        <f t="shared" si="68"/>
        <v>2.8627574891343546</v>
      </c>
      <c r="DR25" s="125">
        <f t="shared" si="69"/>
        <v>3.8816459436480582</v>
      </c>
      <c r="DS25" s="126">
        <f t="shared" si="70"/>
        <v>117</v>
      </c>
      <c r="DT25" s="125">
        <f t="shared" si="71"/>
        <v>6.882352941176471</v>
      </c>
      <c r="DU25" s="125">
        <f t="shared" si="72"/>
        <v>0.91710606985145215</v>
      </c>
      <c r="DV25" s="125">
        <f t="shared" si="73"/>
        <v>0.1289661059443481</v>
      </c>
      <c r="DW25" s="125">
        <f t="shared" si="74"/>
        <v>0.78813996390710406</v>
      </c>
      <c r="DX25" s="125">
        <f t="shared" si="75"/>
        <v>0.1277701954901404</v>
      </c>
      <c r="DY25" s="127">
        <f t="shared" si="76"/>
        <v>0.40640796638797322</v>
      </c>
      <c r="DZ25" s="128">
        <f t="shared" si="77"/>
        <v>5.5714285714285712</v>
      </c>
      <c r="EA25" s="128">
        <f t="shared" si="78"/>
        <v>111</v>
      </c>
      <c r="EB25" s="128">
        <f t="shared" si="79"/>
        <v>-3.7750000000000004</v>
      </c>
      <c r="EC25" s="128">
        <f t="shared" si="80"/>
        <v>-1.3672087273130706</v>
      </c>
      <c r="ED25" s="29">
        <f t="shared" si="81"/>
        <v>-1.7716489719496109</v>
      </c>
      <c r="EE25" s="29">
        <f t="shared" si="82"/>
        <v>0.40444024463654027</v>
      </c>
    </row>
    <row r="26" spans="1:135" ht="14" x14ac:dyDescent="0.15">
      <c r="A26" s="106">
        <v>13</v>
      </c>
      <c r="B26" s="107" t="s">
        <v>155</v>
      </c>
      <c r="C26" s="107">
        <v>21</v>
      </c>
      <c r="D26" s="107">
        <v>21</v>
      </c>
      <c r="E26" s="107"/>
      <c r="F26" s="107">
        <v>347</v>
      </c>
      <c r="G26" s="107">
        <v>52</v>
      </c>
      <c r="H26" s="107">
        <v>77</v>
      </c>
      <c r="I26" s="107">
        <v>0.67500000000000004</v>
      </c>
      <c r="J26" s="107">
        <v>0</v>
      </c>
      <c r="K26" s="107">
        <v>1</v>
      </c>
      <c r="L26" s="107">
        <v>0</v>
      </c>
      <c r="M26" s="107">
        <v>52</v>
      </c>
      <c r="N26" s="107">
        <v>76</v>
      </c>
      <c r="O26" s="107">
        <v>0.68400000000000005</v>
      </c>
      <c r="P26" s="107"/>
      <c r="Q26" s="107">
        <v>9</v>
      </c>
      <c r="R26" s="107">
        <v>14</v>
      </c>
      <c r="S26" s="107">
        <v>0.64300000000000002</v>
      </c>
      <c r="T26" s="107">
        <v>26</v>
      </c>
      <c r="U26" s="107">
        <v>58</v>
      </c>
      <c r="V26" s="129">
        <v>84</v>
      </c>
      <c r="W26" s="107">
        <v>11</v>
      </c>
      <c r="X26" s="107">
        <v>19</v>
      </c>
      <c r="Y26" s="107">
        <v>54</v>
      </c>
      <c r="Z26" s="107">
        <v>16</v>
      </c>
      <c r="AA26" s="129">
        <v>46</v>
      </c>
      <c r="AB26" s="129">
        <v>113</v>
      </c>
      <c r="AC26" s="108">
        <f t="shared" si="3"/>
        <v>83.16</v>
      </c>
      <c r="AD26" s="109">
        <f t="shared" si="4"/>
        <v>1.3588263588263589</v>
      </c>
      <c r="AE26" s="4">
        <f t="shared" si="5"/>
        <v>107.46938117948123</v>
      </c>
      <c r="AF26" s="108">
        <f t="shared" si="6"/>
        <v>694.41309523809525</v>
      </c>
      <c r="AG26" s="110">
        <f t="shared" si="7"/>
        <v>51.752181179481234</v>
      </c>
      <c r="AH26" s="111">
        <f t="shared" si="8"/>
        <v>15.476289533772821</v>
      </c>
      <c r="AI26" s="111">
        <f t="shared" si="9"/>
        <v>11.088500566597007</v>
      </c>
      <c r="AJ26" s="111">
        <f t="shared" si="10"/>
        <v>2.0160910121085465</v>
      </c>
      <c r="AK26" s="111">
        <f t="shared" si="11"/>
        <v>0</v>
      </c>
      <c r="AL26" s="111">
        <f t="shared" si="12"/>
        <v>1.584071509513858</v>
      </c>
      <c r="AM26" s="111">
        <f t="shared" si="13"/>
        <v>2.3041040138383391</v>
      </c>
      <c r="AN26" s="111">
        <f t="shared" ref="AN26:AP26" si="155">T26/$AF26*100</f>
        <v>3.7441690224873008</v>
      </c>
      <c r="AO26" s="111">
        <f t="shared" si="155"/>
        <v>8.3523770501639785</v>
      </c>
      <c r="AP26" s="111">
        <f t="shared" si="155"/>
        <v>12.096546072651279</v>
      </c>
      <c r="AQ26" s="111">
        <f t="shared" ref="AQ26:AR26" si="156">X26/$AF26*100</f>
        <v>2.7361235164330275</v>
      </c>
      <c r="AR26" s="111">
        <f t="shared" si="156"/>
        <v>7.7763510467043941</v>
      </c>
      <c r="AS26" s="111">
        <f t="shared" si="16"/>
        <v>6.6242990397852237</v>
      </c>
      <c r="AT26" s="112">
        <f t="shared" si="17"/>
        <v>0.28512556030249259</v>
      </c>
      <c r="AU26" s="112">
        <f t="shared" si="18"/>
        <v>0.29666635679092679</v>
      </c>
      <c r="AV26" s="112">
        <f t="shared" si="19"/>
        <v>0.32552033301312833</v>
      </c>
      <c r="AW26" s="112">
        <f t="shared" si="20"/>
        <v>7.5203113043195102E-2</v>
      </c>
      <c r="AX26" s="112">
        <f t="shared" si="21"/>
        <v>1.405261690062285</v>
      </c>
      <c r="AY26" s="113">
        <f t="shared" si="22"/>
        <v>0.27592700360215261</v>
      </c>
      <c r="AZ26" s="114" t="str">
        <f t="shared" si="23"/>
        <v>C</v>
      </c>
      <c r="BA26" s="115">
        <f t="shared" si="24"/>
        <v>5</v>
      </c>
      <c r="BB26" s="116">
        <f t="shared" si="25"/>
        <v>6.2628332303417658</v>
      </c>
      <c r="BC26" s="116">
        <f t="shared" si="26"/>
        <v>6.1037862240014924</v>
      </c>
      <c r="BD26" s="116">
        <f t="shared" si="27"/>
        <v>5</v>
      </c>
      <c r="BE26" s="130">
        <f t="shared" si="85"/>
        <v>2.936925253767559</v>
      </c>
      <c r="BF26" s="116">
        <f t="shared" si="28"/>
        <v>6.1668609702339339</v>
      </c>
      <c r="BG26" s="116">
        <f t="shared" si="29"/>
        <v>5</v>
      </c>
      <c r="BH26" s="130">
        <f t="shared" si="86"/>
        <v>2.9849471975850728</v>
      </c>
      <c r="BI26" s="116">
        <f t="shared" si="30"/>
        <v>6.1819137726488611</v>
      </c>
      <c r="BJ26" s="116">
        <f t="shared" si="31"/>
        <v>5</v>
      </c>
      <c r="BK26" s="130">
        <f t="shared" si="87"/>
        <v>2.9964187307424361</v>
      </c>
      <c r="BL26" s="116">
        <f t="shared" si="32"/>
        <v>6.1854950419064245</v>
      </c>
      <c r="BM26" s="116">
        <f t="shared" si="33"/>
        <v>5</v>
      </c>
      <c r="BN26" s="118">
        <f t="shared" si="34"/>
        <v>3.1429830929351632</v>
      </c>
      <c r="BO26" s="116">
        <f t="shared" si="35"/>
        <v>3.2509197311045384</v>
      </c>
      <c r="BP26" s="116">
        <f t="shared" si="36"/>
        <v>3.2509197311045384</v>
      </c>
      <c r="BQ26" s="130">
        <f t="shared" si="88"/>
        <v>3.0119452703154703</v>
      </c>
      <c r="BR26" s="116">
        <f t="shared" si="37"/>
        <v>3.238974460789068</v>
      </c>
      <c r="BS26" s="116">
        <f t="shared" si="38"/>
        <v>3.238974460789068</v>
      </c>
      <c r="BT26" s="130">
        <f t="shared" si="89"/>
        <v>3.0002531862486488</v>
      </c>
      <c r="BU26" s="116">
        <f t="shared" si="39"/>
        <v>3.2387212745404192</v>
      </c>
      <c r="BV26" s="116">
        <f t="shared" si="40"/>
        <v>3.2387212745404192</v>
      </c>
      <c r="BW26" s="130">
        <f t="shared" si="90"/>
        <v>3.0000053664148916</v>
      </c>
      <c r="BX26" s="116">
        <f t="shared" si="41"/>
        <v>3.2387159081255277</v>
      </c>
      <c r="BY26" s="116">
        <f t="shared" si="42"/>
        <v>3.2387159081255277</v>
      </c>
      <c r="BZ26" s="58" t="str">
        <f t="shared" si="43"/>
        <v>Sara Hamson</v>
      </c>
      <c r="CA26" s="119">
        <f t="shared" si="44"/>
        <v>0.86</v>
      </c>
      <c r="CB26" s="120">
        <f t="shared" ref="CB26:CC26" si="157">(5-$BY26)/4*CB$3+($BY26-1)/4*CB$4</f>
        <v>-0.68312937494690407</v>
      </c>
      <c r="CC26" s="120">
        <f t="shared" si="157"/>
        <v>-0.30057692497663779</v>
      </c>
      <c r="CD26" s="119">
        <f t="shared" ref="CD26:CL26" si="158">(5-$BM26)/4*CD$3+($BM26-1)/4*CD$4</f>
        <v>0.38900000000000001</v>
      </c>
      <c r="CE26" s="119">
        <f t="shared" si="158"/>
        <v>1.034</v>
      </c>
      <c r="CF26" s="119">
        <f t="shared" si="158"/>
        <v>-0.96399999999999997</v>
      </c>
      <c r="CG26" s="119">
        <f t="shared" si="158"/>
        <v>0.18099999999999999</v>
      </c>
      <c r="CH26" s="119">
        <f t="shared" si="158"/>
        <v>0.18099999999999999</v>
      </c>
      <c r="CI26" s="119">
        <f t="shared" si="158"/>
        <v>0</v>
      </c>
      <c r="CJ26" s="119">
        <f t="shared" si="158"/>
        <v>1.008</v>
      </c>
      <c r="CK26" s="119">
        <f t="shared" si="158"/>
        <v>0.70299999999999996</v>
      </c>
      <c r="CL26" s="119">
        <f t="shared" si="158"/>
        <v>-0.36699999999999999</v>
      </c>
      <c r="CM26" s="116">
        <f t="shared" si="47"/>
        <v>5.1287381009941955</v>
      </c>
      <c r="CN26" s="116">
        <f t="shared" si="48"/>
        <v>-0.58322632850282963</v>
      </c>
      <c r="CO26" s="116">
        <f t="shared" si="49"/>
        <v>2.1894748391498817</v>
      </c>
      <c r="CP26" s="116">
        <f t="shared" si="50"/>
        <v>5.7936695427965033</v>
      </c>
      <c r="CQ26" s="121">
        <f t="shared" si="51"/>
        <v>0.3310989645701069</v>
      </c>
      <c r="CR26" s="122">
        <f t="shared" si="52"/>
        <v>12.859755119007858</v>
      </c>
      <c r="CS26" s="112">
        <f t="shared" si="53"/>
        <v>0.41319361752798289</v>
      </c>
      <c r="CT26" s="116">
        <f t="shared" si="54"/>
        <v>5.313568738146853</v>
      </c>
      <c r="CU26" s="123" t="str">
        <f t="shared" si="55"/>
        <v>Sara Hamson</v>
      </c>
      <c r="CV26" s="119">
        <f t="shared" si="56"/>
        <v>0.60499999999999998</v>
      </c>
      <c r="CW26" s="120">
        <f t="shared" ref="CW26:CX26" si="159">(5-$BY26)/4*CB$7+($BY26-1)/4*CB$8</f>
        <v>-0.40947441473845625</v>
      </c>
      <c r="CX26" s="120">
        <f t="shared" si="159"/>
        <v>-0.18016874248492076</v>
      </c>
      <c r="CY26" s="119">
        <f t="shared" ref="CY26:DG26" si="160">(5-$BM26)/4*CD$7+($BM26-1)/4*CD$8</f>
        <v>0.47699999999999998</v>
      </c>
      <c r="CZ26" s="119">
        <f t="shared" si="160"/>
        <v>0.47599999999999998</v>
      </c>
      <c r="DA26" s="119">
        <f t="shared" si="160"/>
        <v>-0.88200000000000001</v>
      </c>
      <c r="DB26" s="119">
        <f t="shared" si="160"/>
        <v>0.42199999999999999</v>
      </c>
      <c r="DC26" s="119">
        <f t="shared" si="160"/>
        <v>0.10299999999999999</v>
      </c>
      <c r="DD26" s="119">
        <f t="shared" si="160"/>
        <v>0</v>
      </c>
      <c r="DE26" s="119">
        <f t="shared" si="160"/>
        <v>0.29399999999999998</v>
      </c>
      <c r="DF26" s="119">
        <f t="shared" si="160"/>
        <v>9.7000000000000003E-2</v>
      </c>
      <c r="DG26" s="119">
        <f t="shared" si="160"/>
        <v>-0.439</v>
      </c>
      <c r="DH26" s="116">
        <f t="shared" si="59"/>
        <v>4.4594613057114572</v>
      </c>
      <c r="DI26" s="116">
        <f t="shared" si="60"/>
        <v>-1.2782017016768188</v>
      </c>
      <c r="DJ26" s="116">
        <f t="shared" si="61"/>
        <v>2.4403341636565306</v>
      </c>
      <c r="DK26" s="116">
        <f t="shared" si="62"/>
        <v>-1.3493409131040768</v>
      </c>
      <c r="DL26" s="121">
        <f t="shared" si="63"/>
        <v>0.10264784049397691</v>
      </c>
      <c r="DM26" s="122">
        <f t="shared" si="64"/>
        <v>4.3749006950810685</v>
      </c>
      <c r="DN26" s="112">
        <f t="shared" si="65"/>
        <v>0.41319361752798289</v>
      </c>
      <c r="DO26" s="116">
        <f t="shared" si="66"/>
        <v>1.8076810445262335</v>
      </c>
      <c r="DP26" s="124" t="str">
        <f t="shared" si="67"/>
        <v>Sara Hamson (4th)</v>
      </c>
      <c r="DQ26" s="125">
        <f t="shared" si="68"/>
        <v>5</v>
      </c>
      <c r="DR26" s="125">
        <f t="shared" si="69"/>
        <v>3.2387159081255277</v>
      </c>
      <c r="DS26" s="126">
        <f t="shared" si="70"/>
        <v>347</v>
      </c>
      <c r="DT26" s="125">
        <f t="shared" si="71"/>
        <v>16.523809523809526</v>
      </c>
      <c r="DU26" s="125">
        <f t="shared" si="72"/>
        <v>8.4380966876824992</v>
      </c>
      <c r="DV26" s="125">
        <f t="shared" si="73"/>
        <v>2.5384248333956712</v>
      </c>
      <c r="DW26" s="125">
        <f t="shared" si="74"/>
        <v>5.8996718542868276</v>
      </c>
      <c r="DX26" s="125">
        <f t="shared" si="75"/>
        <v>3.486567695434422</v>
      </c>
      <c r="DY26" s="127">
        <f t="shared" si="76"/>
        <v>4.3129549304903874</v>
      </c>
      <c r="DZ26" s="128">
        <f t="shared" si="77"/>
        <v>13.88</v>
      </c>
      <c r="EA26" s="128">
        <f t="shared" si="78"/>
        <v>34.333333333333336</v>
      </c>
      <c r="EB26" s="128">
        <f t="shared" si="79"/>
        <v>-2.3210000000000002</v>
      </c>
      <c r="EC26" s="128">
        <f t="shared" si="80"/>
        <v>7.4694017935991983</v>
      </c>
      <c r="ED26" s="29">
        <f t="shared" si="81"/>
        <v>2.1009066884308512</v>
      </c>
      <c r="EE26" s="29">
        <f t="shared" si="82"/>
        <v>5.3684951051683472</v>
      </c>
    </row>
    <row r="27" spans="1:135" ht="14" x14ac:dyDescent="0.15">
      <c r="A27" s="106">
        <v>14</v>
      </c>
      <c r="B27" s="107" t="s">
        <v>156</v>
      </c>
      <c r="C27" s="107">
        <v>21</v>
      </c>
      <c r="D27" s="107">
        <v>4</v>
      </c>
      <c r="E27" s="107"/>
      <c r="F27" s="107">
        <v>9</v>
      </c>
      <c r="G27" s="107">
        <v>0</v>
      </c>
      <c r="H27" s="107">
        <v>2</v>
      </c>
      <c r="I27" s="107">
        <v>0</v>
      </c>
      <c r="J27" s="107">
        <v>0</v>
      </c>
      <c r="K27" s="107">
        <v>1</v>
      </c>
      <c r="L27" s="107">
        <v>0</v>
      </c>
      <c r="M27" s="107">
        <v>0</v>
      </c>
      <c r="N27" s="107">
        <v>1</v>
      </c>
      <c r="O27" s="107">
        <v>0</v>
      </c>
      <c r="P27" s="107"/>
      <c r="Q27" s="107">
        <v>0</v>
      </c>
      <c r="R27" s="107">
        <v>0</v>
      </c>
      <c r="S27" s="107"/>
      <c r="T27" s="107">
        <v>0</v>
      </c>
      <c r="U27" s="107">
        <v>2</v>
      </c>
      <c r="V27" s="129">
        <v>2</v>
      </c>
      <c r="W27" s="107">
        <v>3</v>
      </c>
      <c r="X27" s="107">
        <v>1</v>
      </c>
      <c r="Y27" s="107">
        <v>0</v>
      </c>
      <c r="Z27" s="107">
        <v>0</v>
      </c>
      <c r="AA27" s="129">
        <v>0</v>
      </c>
      <c r="AB27" s="129">
        <v>0</v>
      </c>
      <c r="AC27" s="108">
        <f t="shared" si="3"/>
        <v>2</v>
      </c>
      <c r="AD27" s="109">
        <f t="shared" si="4"/>
        <v>0</v>
      </c>
      <c r="AE27" s="4">
        <f t="shared" si="5"/>
        <v>-0.13301151564499225</v>
      </c>
      <c r="AF27" s="108">
        <f t="shared" si="6"/>
        <v>18.010714285714286</v>
      </c>
      <c r="AG27" s="110">
        <f t="shared" si="7"/>
        <v>-1.4730115156449921</v>
      </c>
      <c r="AH27" s="111">
        <f t="shared" si="8"/>
        <v>-0.7385132734601989</v>
      </c>
      <c r="AI27" s="111">
        <f t="shared" si="9"/>
        <v>11.104501288915328</v>
      </c>
      <c r="AJ27" s="111">
        <f t="shared" si="10"/>
        <v>0</v>
      </c>
      <c r="AK27" s="111">
        <f t="shared" si="11"/>
        <v>0</v>
      </c>
      <c r="AL27" s="111">
        <f t="shared" si="12"/>
        <v>16.656751933372995</v>
      </c>
      <c r="AM27" s="111">
        <f t="shared" si="13"/>
        <v>0</v>
      </c>
      <c r="AN27" s="111">
        <f t="shared" ref="AN27:AP27" si="161">T27/$AF27*100</f>
        <v>0</v>
      </c>
      <c r="AO27" s="111">
        <f t="shared" si="161"/>
        <v>11.104501288915328</v>
      </c>
      <c r="AP27" s="111">
        <f t="shared" si="161"/>
        <v>11.104501288915328</v>
      </c>
      <c r="AQ27" s="111">
        <f t="shared" ref="AQ27:AR27" si="162">X27/$AF27*100</f>
        <v>5.552250644457664</v>
      </c>
      <c r="AR27" s="111">
        <f t="shared" si="162"/>
        <v>0</v>
      </c>
      <c r="AS27" s="111">
        <f t="shared" si="16"/>
        <v>0</v>
      </c>
      <c r="AT27" s="112">
        <f t="shared" si="17"/>
        <v>0.26174224715599187</v>
      </c>
      <c r="AU27" s="112">
        <f t="shared" si="18"/>
        <v>0.60200716845878133</v>
      </c>
      <c r="AV27" s="112">
        <f t="shared" si="19"/>
        <v>0</v>
      </c>
      <c r="AW27" s="112">
        <f t="shared" si="20"/>
        <v>0.79077212806026365</v>
      </c>
      <c r="AX27" s="112">
        <f t="shared" si="21"/>
        <v>0</v>
      </c>
      <c r="AY27" s="113">
        <f t="shared" si="22"/>
        <v>-0.30280194025641433</v>
      </c>
      <c r="AZ27" s="114" t="str">
        <f t="shared" si="23"/>
        <v>SF</v>
      </c>
      <c r="BA27" s="115">
        <f t="shared" si="24"/>
        <v>3</v>
      </c>
      <c r="BB27" s="116">
        <f t="shared" si="25"/>
        <v>0.10537775791000037</v>
      </c>
      <c r="BC27" s="116">
        <f t="shared" si="26"/>
        <v>2.5584474545964406</v>
      </c>
      <c r="BD27" s="116">
        <f t="shared" si="27"/>
        <v>2.5584474545964406</v>
      </c>
      <c r="BE27" s="130">
        <f t="shared" si="85"/>
        <v>2.936925253767559</v>
      </c>
      <c r="BF27" s="116">
        <f t="shared" si="28"/>
        <v>2.6215222008288817</v>
      </c>
      <c r="BG27" s="116">
        <f t="shared" si="29"/>
        <v>2.6215222008288817</v>
      </c>
      <c r="BH27" s="130">
        <f t="shared" si="86"/>
        <v>2.9849471975850728</v>
      </c>
      <c r="BI27" s="116">
        <f t="shared" si="30"/>
        <v>2.6365750032438089</v>
      </c>
      <c r="BJ27" s="116">
        <f t="shared" si="31"/>
        <v>2.6365750032438089</v>
      </c>
      <c r="BK27" s="130">
        <f t="shared" si="87"/>
        <v>2.9964187307424361</v>
      </c>
      <c r="BL27" s="116">
        <f t="shared" si="32"/>
        <v>2.6401562725013727</v>
      </c>
      <c r="BM27" s="116">
        <f t="shared" si="33"/>
        <v>2.6401562725013727</v>
      </c>
      <c r="BN27" s="118">
        <f t="shared" si="34"/>
        <v>3.3351778920197823</v>
      </c>
      <c r="BO27" s="116">
        <f t="shared" si="35"/>
        <v>3.8985864581047123</v>
      </c>
      <c r="BP27" s="116">
        <f t="shared" si="36"/>
        <v>3.8985864581047123</v>
      </c>
      <c r="BQ27" s="130">
        <f t="shared" si="88"/>
        <v>3.0119452703154703</v>
      </c>
      <c r="BR27" s="116">
        <f t="shared" si="37"/>
        <v>3.8866411877892419</v>
      </c>
      <c r="BS27" s="116">
        <f t="shared" si="38"/>
        <v>3.8866411877892419</v>
      </c>
      <c r="BT27" s="130">
        <f t="shared" si="89"/>
        <v>3.0002531862486488</v>
      </c>
      <c r="BU27" s="116">
        <f t="shared" si="39"/>
        <v>3.8863880015405932</v>
      </c>
      <c r="BV27" s="116">
        <f t="shared" si="40"/>
        <v>3.8863880015405932</v>
      </c>
      <c r="BW27" s="130">
        <f t="shared" si="90"/>
        <v>3.0000053664148916</v>
      </c>
      <c r="BX27" s="116">
        <f t="shared" si="41"/>
        <v>3.8863826351257016</v>
      </c>
      <c r="BY27" s="116">
        <f t="shared" si="42"/>
        <v>3.8863826351257016</v>
      </c>
      <c r="BZ27" s="58" t="str">
        <f t="shared" si="43"/>
        <v>Signe Glantz</v>
      </c>
      <c r="CA27" s="119">
        <f t="shared" si="44"/>
        <v>0.8600000000000001</v>
      </c>
      <c r="CB27" s="120">
        <f t="shared" ref="CB27:CC27" si="163">(5-$BY27)/4*CB$3+($BY27-1)/4*CB$4</f>
        <v>-0.71875104493191355</v>
      </c>
      <c r="CC27" s="120">
        <f t="shared" si="163"/>
        <v>-0.31625045977004201</v>
      </c>
      <c r="CD27" s="119">
        <f t="shared" ref="CD27:CL27" si="164">(5-$BM27)/4*CD$3+($BM27-1)/4*CD$4</f>
        <v>0.38900000000000001</v>
      </c>
      <c r="CE27" s="119">
        <f t="shared" si="164"/>
        <v>0.76615773692890576</v>
      </c>
      <c r="CF27" s="119">
        <f t="shared" si="164"/>
        <v>-0.96399999999999997</v>
      </c>
      <c r="CG27" s="119">
        <f t="shared" si="164"/>
        <v>0.43586312256985171</v>
      </c>
      <c r="CH27" s="119">
        <f t="shared" si="164"/>
        <v>0.14265253942814732</v>
      </c>
      <c r="CI27" s="119">
        <f t="shared" si="164"/>
        <v>0</v>
      </c>
      <c r="CJ27" s="119">
        <f t="shared" si="164"/>
        <v>1.2209758964067512</v>
      </c>
      <c r="CK27" s="119">
        <f t="shared" si="164"/>
        <v>1.0711356214897858</v>
      </c>
      <c r="CL27" s="119">
        <f t="shared" si="164"/>
        <v>-0.36699999999999999</v>
      </c>
      <c r="CM27" s="116">
        <f t="shared" si="47"/>
        <v>-8.6164933200314451</v>
      </c>
      <c r="CN27" s="116">
        <f t="shared" si="48"/>
        <v>12.761699365859229</v>
      </c>
      <c r="CO27" s="116">
        <f t="shared" si="49"/>
        <v>1.5840853079469066</v>
      </c>
      <c r="CP27" s="116">
        <f t="shared" si="50"/>
        <v>6.7791642076916583</v>
      </c>
      <c r="CQ27" s="121">
        <f t="shared" si="51"/>
        <v>1.0822366303724096</v>
      </c>
      <c r="CR27" s="122">
        <f t="shared" si="52"/>
        <v>13.590692191838759</v>
      </c>
      <c r="CS27" s="112">
        <f t="shared" si="53"/>
        <v>1.0716837342224339E-2</v>
      </c>
      <c r="CT27" s="116">
        <f t="shared" si="54"/>
        <v>0.14564923758817436</v>
      </c>
      <c r="CU27" s="123" t="str">
        <f t="shared" si="55"/>
        <v>Signe Glantz</v>
      </c>
      <c r="CV27" s="119">
        <f t="shared" si="56"/>
        <v>0.60499999999999998</v>
      </c>
      <c r="CW27" s="120">
        <f t="shared" ref="CW27:CX27" si="165">(5-$BY27)/4*CB$7+($BY27-1)/4*CB$8</f>
        <v>-0.43246658354696244</v>
      </c>
      <c r="CX27" s="120">
        <f t="shared" si="165"/>
        <v>-0.19028529676066347</v>
      </c>
      <c r="CY27" s="119">
        <f t="shared" ref="CY27:DG27" si="166">(5-$BM27)/4*CD$7+($BM27-1)/4*CD$8</f>
        <v>0.47699999999999998</v>
      </c>
      <c r="CZ27" s="119">
        <f t="shared" si="166"/>
        <v>0.47599999999999998</v>
      </c>
      <c r="DA27" s="119">
        <f t="shared" si="166"/>
        <v>-0.7032418376419789</v>
      </c>
      <c r="DB27" s="119">
        <f t="shared" si="166"/>
        <v>0.53055281146493682</v>
      </c>
      <c r="DC27" s="119">
        <f t="shared" si="166"/>
        <v>-2.3841600353051218E-2</v>
      </c>
      <c r="DD27" s="119">
        <f t="shared" si="166"/>
        <v>0</v>
      </c>
      <c r="DE27" s="119">
        <f t="shared" si="166"/>
        <v>0.22497457097066514</v>
      </c>
      <c r="DF27" s="119">
        <f t="shared" si="166"/>
        <v>0.46749546521728447</v>
      </c>
      <c r="DG27" s="119">
        <f t="shared" si="166"/>
        <v>-0.43899999999999995</v>
      </c>
      <c r="DH27" s="116">
        <f t="shared" si="59"/>
        <v>-5.2491262648534729</v>
      </c>
      <c r="DI27" s="116">
        <f t="shared" si="60"/>
        <v>7.928613920285545</v>
      </c>
      <c r="DJ27" s="116">
        <f t="shared" si="61"/>
        <v>-0.26474908185026141</v>
      </c>
      <c r="DK27" s="116">
        <f t="shared" si="62"/>
        <v>1.2491152066584621</v>
      </c>
      <c r="DL27" s="121">
        <f t="shared" si="63"/>
        <v>7.5637208457717153E-2</v>
      </c>
      <c r="DM27" s="122">
        <f t="shared" si="64"/>
        <v>3.7394909886979901</v>
      </c>
      <c r="DN27" s="112">
        <f t="shared" si="65"/>
        <v>1.0716837342224339E-2</v>
      </c>
      <c r="DO27" s="116">
        <f t="shared" si="66"/>
        <v>4.0075516668590036E-2</v>
      </c>
      <c r="DP27" s="124" t="str">
        <f t="shared" si="67"/>
        <v>Signe Glantz (3rd)</v>
      </c>
      <c r="DQ27" s="125">
        <f t="shared" si="68"/>
        <v>2.6401562725013727</v>
      </c>
      <c r="DR27" s="125">
        <f t="shared" si="69"/>
        <v>3.8863826351257016</v>
      </c>
      <c r="DS27" s="126">
        <f t="shared" si="70"/>
        <v>9</v>
      </c>
      <c r="DT27" s="125">
        <f t="shared" si="71"/>
        <v>2.25</v>
      </c>
      <c r="DU27" s="125">
        <f t="shared" si="72"/>
        <v>9.1690337605134005</v>
      </c>
      <c r="DV27" s="125">
        <f t="shared" si="73"/>
        <v>1.9030151270125928</v>
      </c>
      <c r="DW27" s="125">
        <f t="shared" si="74"/>
        <v>7.2660186335008081</v>
      </c>
      <c r="DX27" s="125">
        <f t="shared" si="75"/>
        <v>9.8263043396785668E-2</v>
      </c>
      <c r="DY27" s="127">
        <f t="shared" si="76"/>
        <v>0.11969671808123435</v>
      </c>
      <c r="DZ27" s="128">
        <f t="shared" si="77"/>
        <v>1.125</v>
      </c>
      <c r="EA27" s="128">
        <f t="shared" si="78"/>
        <v>147</v>
      </c>
      <c r="EB27" s="128">
        <f t="shared" si="79"/>
        <v>-4.5531249999999996</v>
      </c>
      <c r="EC27" s="128">
        <f t="shared" si="80"/>
        <v>-3.7614619945857655</v>
      </c>
      <c r="ED27" s="29">
        <f t="shared" si="81"/>
        <v>-4.1806553772877342</v>
      </c>
      <c r="EE27" s="29">
        <f t="shared" si="82"/>
        <v>0.41919338270196871</v>
      </c>
    </row>
    <row r="28" spans="1:135" ht="14" x14ac:dyDescent="0.15">
      <c r="A28" s="106">
        <v>15</v>
      </c>
      <c r="B28" s="107" t="s">
        <v>157</v>
      </c>
      <c r="C28" s="107">
        <v>21</v>
      </c>
      <c r="D28" s="107">
        <v>14</v>
      </c>
      <c r="E28" s="107"/>
      <c r="F28" s="107">
        <v>52</v>
      </c>
      <c r="G28" s="107">
        <v>5</v>
      </c>
      <c r="H28" s="107">
        <v>18</v>
      </c>
      <c r="I28" s="107">
        <v>0.27800000000000002</v>
      </c>
      <c r="J28" s="107">
        <v>1</v>
      </c>
      <c r="K28" s="107">
        <v>6</v>
      </c>
      <c r="L28" s="107">
        <v>0.16700000000000001</v>
      </c>
      <c r="M28" s="107">
        <v>4</v>
      </c>
      <c r="N28" s="107">
        <v>12</v>
      </c>
      <c r="O28" s="107">
        <v>0.33300000000000002</v>
      </c>
      <c r="P28" s="107"/>
      <c r="Q28" s="107">
        <v>0</v>
      </c>
      <c r="R28" s="107">
        <v>0</v>
      </c>
      <c r="S28" s="107"/>
      <c r="T28" s="107">
        <v>1</v>
      </c>
      <c r="U28" s="107">
        <v>19</v>
      </c>
      <c r="V28" s="129">
        <v>20</v>
      </c>
      <c r="W28" s="107">
        <v>2</v>
      </c>
      <c r="X28" s="107">
        <v>1</v>
      </c>
      <c r="Y28" s="107">
        <v>0</v>
      </c>
      <c r="Z28" s="107">
        <v>7</v>
      </c>
      <c r="AA28" s="129">
        <v>6</v>
      </c>
      <c r="AB28" s="129">
        <v>11</v>
      </c>
      <c r="AC28" s="108">
        <f t="shared" si="3"/>
        <v>18</v>
      </c>
      <c r="AD28" s="109">
        <f t="shared" si="4"/>
        <v>0.61111111111111116</v>
      </c>
      <c r="AE28" s="4">
        <f t="shared" si="5"/>
        <v>9.8028963591950706</v>
      </c>
      <c r="AF28" s="108">
        <f t="shared" si="6"/>
        <v>104.06190476190477</v>
      </c>
      <c r="AG28" s="110">
        <f t="shared" si="7"/>
        <v>-2.2571036408049281</v>
      </c>
      <c r="AH28" s="111">
        <f t="shared" si="8"/>
        <v>9.4202545894429353</v>
      </c>
      <c r="AI28" s="111">
        <f t="shared" si="9"/>
        <v>17.297396238502721</v>
      </c>
      <c r="AJ28" s="111">
        <f t="shared" si="10"/>
        <v>0</v>
      </c>
      <c r="AK28" s="111">
        <f t="shared" si="11"/>
        <v>0.96096645769459565</v>
      </c>
      <c r="AL28" s="111">
        <f t="shared" si="12"/>
        <v>1.9219329153891913</v>
      </c>
      <c r="AM28" s="111">
        <f t="shared" si="13"/>
        <v>6.7267652038621701</v>
      </c>
      <c r="AN28" s="111">
        <f t="shared" ref="AN28:AP28" si="167">T28/$AF28*100</f>
        <v>0.96096645769459565</v>
      </c>
      <c r="AO28" s="111">
        <f t="shared" si="167"/>
        <v>18.258362696197317</v>
      </c>
      <c r="AP28" s="111">
        <f t="shared" si="167"/>
        <v>19.219329153891913</v>
      </c>
      <c r="AQ28" s="111">
        <f t="shared" ref="AQ28:AR28" si="168">X28/$AF28*100</f>
        <v>0.96096645769459565</v>
      </c>
      <c r="AR28" s="111">
        <f t="shared" si="168"/>
        <v>0</v>
      </c>
      <c r="AS28" s="111">
        <f t="shared" si="16"/>
        <v>5.7657987461675742</v>
      </c>
      <c r="AT28" s="112">
        <f t="shared" si="17"/>
        <v>0.45301542776998593</v>
      </c>
      <c r="AU28" s="112">
        <f t="shared" si="18"/>
        <v>0.10419354838709677</v>
      </c>
      <c r="AV28" s="112">
        <f t="shared" si="19"/>
        <v>0.28333333333333333</v>
      </c>
      <c r="AW28" s="112">
        <f t="shared" si="20"/>
        <v>9.1242937853107345E-2</v>
      </c>
      <c r="AX28" s="112">
        <f t="shared" si="21"/>
        <v>0</v>
      </c>
      <c r="AY28" s="113">
        <f t="shared" si="22"/>
        <v>-8.0305109514505535E-2</v>
      </c>
      <c r="AZ28" s="114" t="str">
        <f t="shared" si="23"/>
        <v>PF</v>
      </c>
      <c r="BA28" s="115">
        <f t="shared" si="24"/>
        <v>4</v>
      </c>
      <c r="BB28" s="116">
        <f t="shared" si="25"/>
        <v>5.7555434552182625</v>
      </c>
      <c r="BC28" s="116">
        <f t="shared" si="26"/>
        <v>4.8949829379544081</v>
      </c>
      <c r="BD28" s="116">
        <f t="shared" si="27"/>
        <v>4.8949829379544081</v>
      </c>
      <c r="BE28" s="130">
        <f t="shared" si="85"/>
        <v>2.936925253767559</v>
      </c>
      <c r="BF28" s="116">
        <f t="shared" si="28"/>
        <v>4.9580576841868496</v>
      </c>
      <c r="BG28" s="116">
        <f t="shared" si="29"/>
        <v>4.9580576841868496</v>
      </c>
      <c r="BH28" s="130">
        <f t="shared" si="86"/>
        <v>2.9849471975850728</v>
      </c>
      <c r="BI28" s="116">
        <f t="shared" si="30"/>
        <v>4.9731104866017768</v>
      </c>
      <c r="BJ28" s="116">
        <f t="shared" si="31"/>
        <v>4.9731104866017768</v>
      </c>
      <c r="BK28" s="130">
        <f t="shared" si="87"/>
        <v>2.9964187307424361</v>
      </c>
      <c r="BL28" s="116">
        <f t="shared" si="32"/>
        <v>4.9766917558593402</v>
      </c>
      <c r="BM28" s="116">
        <f t="shared" si="33"/>
        <v>4.9766917558593402</v>
      </c>
      <c r="BN28" s="118">
        <f t="shared" si="34"/>
        <v>6.0801357901576898</v>
      </c>
      <c r="BO28" s="116">
        <f t="shared" si="35"/>
        <v>5.0604613832176462</v>
      </c>
      <c r="BP28" s="116">
        <f t="shared" si="36"/>
        <v>5</v>
      </c>
      <c r="BQ28" s="130">
        <f t="shared" si="88"/>
        <v>3.0119452703154703</v>
      </c>
      <c r="BR28" s="116">
        <f t="shared" si="37"/>
        <v>5.0485161129021758</v>
      </c>
      <c r="BS28" s="116">
        <f t="shared" si="38"/>
        <v>5</v>
      </c>
      <c r="BT28" s="130">
        <f t="shared" si="89"/>
        <v>3.0002531862486488</v>
      </c>
      <c r="BU28" s="116">
        <f t="shared" si="39"/>
        <v>5.0482629266535266</v>
      </c>
      <c r="BV28" s="116">
        <f t="shared" si="40"/>
        <v>5</v>
      </c>
      <c r="BW28" s="130">
        <f t="shared" si="90"/>
        <v>3.0000053664148916</v>
      </c>
      <c r="BX28" s="116">
        <f t="shared" si="41"/>
        <v>5.0482575602386355</v>
      </c>
      <c r="BY28" s="116">
        <f t="shared" si="42"/>
        <v>5</v>
      </c>
      <c r="BZ28" s="58" t="str">
        <f t="shared" si="43"/>
        <v>Kyra Beckman</v>
      </c>
      <c r="CA28" s="119">
        <f t="shared" si="44"/>
        <v>0.86</v>
      </c>
      <c r="CB28" s="120">
        <f t="shared" ref="CB28:CC28" si="169">(5-$BY28)/4*CB$3+($BY28-1)/4*CB$4</f>
        <v>-0.78</v>
      </c>
      <c r="CC28" s="120">
        <f t="shared" si="169"/>
        <v>-0.34320000000000001</v>
      </c>
      <c r="CD28" s="119">
        <f t="shared" ref="CD28:CL28" si="170">(5-$BM28)/4*CD$3+($BM28-1)/4*CD$4</f>
        <v>0.38900000000000001</v>
      </c>
      <c r="CE28" s="119">
        <f t="shared" si="170"/>
        <v>1.0313545142900351</v>
      </c>
      <c r="CF28" s="119">
        <f t="shared" si="170"/>
        <v>-0.96399999999999997</v>
      </c>
      <c r="CG28" s="119">
        <f t="shared" si="170"/>
        <v>0.18351729036719125</v>
      </c>
      <c r="CH28" s="119">
        <f t="shared" si="170"/>
        <v>0.18062124103271426</v>
      </c>
      <c r="CI28" s="119">
        <f t="shared" si="170"/>
        <v>0</v>
      </c>
      <c r="CJ28" s="119">
        <f t="shared" si="170"/>
        <v>1.0101035690336946</v>
      </c>
      <c r="CK28" s="119">
        <f t="shared" si="170"/>
        <v>0.70663608608594297</v>
      </c>
      <c r="CL28" s="119">
        <f t="shared" si="170"/>
        <v>-0.36699999999999999</v>
      </c>
      <c r="CM28" s="116">
        <f t="shared" si="47"/>
        <v>-5.0167341670680008</v>
      </c>
      <c r="CN28" s="116">
        <f t="shared" si="48"/>
        <v>-4.5024074680738808</v>
      </c>
      <c r="CO28" s="116">
        <f t="shared" si="49"/>
        <v>3.4742020898624446</v>
      </c>
      <c r="CP28" s="116">
        <f t="shared" si="50"/>
        <v>-1.1453724912045216</v>
      </c>
      <c r="CQ28" s="121">
        <f t="shared" si="51"/>
        <v>2.774</v>
      </c>
      <c r="CR28" s="122">
        <f t="shared" si="52"/>
        <v>-4.4163120364839585</v>
      </c>
      <c r="CS28" s="112">
        <f t="shared" si="53"/>
        <v>6.1919504643962849E-2</v>
      </c>
      <c r="CT28" s="116">
        <f t="shared" si="54"/>
        <v>-0.2734558536522575</v>
      </c>
      <c r="CU28" s="123" t="str">
        <f t="shared" si="55"/>
        <v>Kyra Beckman</v>
      </c>
      <c r="CV28" s="119">
        <f t="shared" si="56"/>
        <v>0.60499999999999998</v>
      </c>
      <c r="CW28" s="120">
        <f t="shared" ref="CW28:CX28" si="171">(5-$BY28)/4*CB$7+($BY28-1)/4*CB$8</f>
        <v>-0.47199999999999998</v>
      </c>
      <c r="CX28" s="120">
        <f t="shared" si="171"/>
        <v>-0.20768</v>
      </c>
      <c r="CY28" s="119">
        <f t="shared" ref="CY28:DG28" si="172">(5-$BM28)/4*CD$7+($BM28-1)/4*CD$8</f>
        <v>0.47699999999999998</v>
      </c>
      <c r="CZ28" s="119">
        <f t="shared" si="172"/>
        <v>0.47599999999999998</v>
      </c>
      <c r="DA28" s="119">
        <f t="shared" si="172"/>
        <v>-0.88023440050634505</v>
      </c>
      <c r="DB28" s="119">
        <f t="shared" si="172"/>
        <v>0.42307217923047036</v>
      </c>
      <c r="DC28" s="119">
        <f t="shared" si="172"/>
        <v>0.10174718187743953</v>
      </c>
      <c r="DD28" s="119">
        <f t="shared" si="172"/>
        <v>0</v>
      </c>
      <c r="DE28" s="119">
        <f t="shared" si="172"/>
        <v>0.29331823385888567</v>
      </c>
      <c r="DF28" s="119">
        <f t="shared" si="172"/>
        <v>0.10065939433008358</v>
      </c>
      <c r="DG28" s="119">
        <f t="shared" si="172"/>
        <v>-0.439</v>
      </c>
      <c r="DH28" s="116">
        <f t="shared" si="59"/>
        <v>-2.0067359976399852</v>
      </c>
      <c r="DI28" s="116">
        <f t="shared" si="60"/>
        <v>-5.0062900688433043</v>
      </c>
      <c r="DJ28" s="116">
        <f t="shared" si="61"/>
        <v>2.2642951234584836</v>
      </c>
      <c r="DK28" s="116">
        <f t="shared" si="62"/>
        <v>-2.2493166653989567</v>
      </c>
      <c r="DL28" s="121">
        <f t="shared" si="63"/>
        <v>0.86</v>
      </c>
      <c r="DM28" s="122">
        <f t="shared" si="64"/>
        <v>-6.1380476084237632</v>
      </c>
      <c r="DN28" s="112">
        <f t="shared" si="65"/>
        <v>6.1919504643962849E-2</v>
      </c>
      <c r="DO28" s="116">
        <f t="shared" si="66"/>
        <v>-0.38006486739466028</v>
      </c>
      <c r="DP28" s="124" t="str">
        <f t="shared" si="67"/>
        <v>Kyra Beckman (1st)</v>
      </c>
      <c r="DQ28" s="125">
        <f t="shared" si="68"/>
        <v>4.9766917558593402</v>
      </c>
      <c r="DR28" s="125">
        <f t="shared" si="69"/>
        <v>5</v>
      </c>
      <c r="DS28" s="126">
        <f t="shared" si="70"/>
        <v>52</v>
      </c>
      <c r="DT28" s="125">
        <f t="shared" si="71"/>
        <v>3.7142857142857144</v>
      </c>
      <c r="DU28" s="125">
        <f t="shared" si="72"/>
        <v>-8.8379704678093169</v>
      </c>
      <c r="DV28" s="125">
        <f t="shared" si="73"/>
        <v>-7.9745234701091601</v>
      </c>
      <c r="DW28" s="125">
        <f t="shared" si="74"/>
        <v>-0.86344699770015687</v>
      </c>
      <c r="DX28" s="125">
        <f t="shared" si="75"/>
        <v>-0.5472427534247255</v>
      </c>
      <c r="DY28" s="127">
        <f t="shared" si="76"/>
        <v>-0.42340374413679982</v>
      </c>
      <c r="DZ28" s="128">
        <f t="shared" si="77"/>
        <v>2.8888888888888888</v>
      </c>
      <c r="EA28" s="128">
        <f t="shared" si="78"/>
        <v>132.66666666666666</v>
      </c>
      <c r="EB28" s="128">
        <f t="shared" si="79"/>
        <v>-4.2444444444444445</v>
      </c>
      <c r="EC28" s="128">
        <f t="shared" si="80"/>
        <v>-5.5379283066193903</v>
      </c>
      <c r="ED28" s="29">
        <f t="shared" si="81"/>
        <v>-5.2947916069059895</v>
      </c>
      <c r="EE28" s="29">
        <f t="shared" si="82"/>
        <v>-0.24313669971340079</v>
      </c>
    </row>
    <row r="29" spans="1:135" ht="14" x14ac:dyDescent="0.15">
      <c r="A29" s="106">
        <v>16</v>
      </c>
      <c r="B29" s="107" t="s">
        <v>158</v>
      </c>
      <c r="C29" s="107">
        <v>21</v>
      </c>
      <c r="D29" s="107">
        <v>5</v>
      </c>
      <c r="E29" s="107"/>
      <c r="F29" s="107">
        <v>10</v>
      </c>
      <c r="G29" s="107">
        <v>2</v>
      </c>
      <c r="H29" s="107">
        <v>3</v>
      </c>
      <c r="I29" s="107">
        <v>0.66700000000000004</v>
      </c>
      <c r="J29" s="107">
        <v>0</v>
      </c>
      <c r="K29" s="107">
        <v>0</v>
      </c>
      <c r="L29" s="107"/>
      <c r="M29" s="107">
        <v>2</v>
      </c>
      <c r="N29" s="107">
        <v>3</v>
      </c>
      <c r="O29" s="107">
        <v>0.66700000000000004</v>
      </c>
      <c r="P29" s="107"/>
      <c r="Q29" s="107">
        <v>0</v>
      </c>
      <c r="R29" s="107">
        <v>0</v>
      </c>
      <c r="S29" s="107"/>
      <c r="T29" s="107">
        <v>2</v>
      </c>
      <c r="U29" s="107">
        <v>1</v>
      </c>
      <c r="V29" s="129">
        <v>3</v>
      </c>
      <c r="W29" s="107">
        <v>0</v>
      </c>
      <c r="X29" s="107">
        <v>0</v>
      </c>
      <c r="Y29" s="107">
        <v>1</v>
      </c>
      <c r="Z29" s="107">
        <v>0</v>
      </c>
      <c r="AA29" s="129">
        <v>3</v>
      </c>
      <c r="AB29" s="129">
        <v>4</v>
      </c>
      <c r="AC29" s="108">
        <f t="shared" si="3"/>
        <v>3</v>
      </c>
      <c r="AD29" s="109">
        <f t="shared" si="4"/>
        <v>1.3333333333333333</v>
      </c>
      <c r="AE29" s="4">
        <f t="shared" si="5"/>
        <v>3.8004827265325112</v>
      </c>
      <c r="AF29" s="108">
        <f t="shared" si="6"/>
        <v>20.011904761904763</v>
      </c>
      <c r="AG29" s="110">
        <f t="shared" si="7"/>
        <v>1.7904827265325116</v>
      </c>
      <c r="AH29" s="111">
        <f t="shared" si="8"/>
        <v>18.991109400876319</v>
      </c>
      <c r="AI29" s="111">
        <f t="shared" si="9"/>
        <v>14.991076740035691</v>
      </c>
      <c r="AJ29" s="111">
        <f t="shared" si="10"/>
        <v>0</v>
      </c>
      <c r="AK29" s="111">
        <f t="shared" si="11"/>
        <v>0</v>
      </c>
      <c r="AL29" s="111">
        <f t="shared" si="12"/>
        <v>0</v>
      </c>
      <c r="AM29" s="111">
        <f t="shared" si="13"/>
        <v>0</v>
      </c>
      <c r="AN29" s="111">
        <f t="shared" ref="AN29:AP29" si="173">T29/$AF29*100</f>
        <v>9.9940511600237958</v>
      </c>
      <c r="AO29" s="111">
        <f t="shared" si="173"/>
        <v>4.9970255800118979</v>
      </c>
      <c r="AP29" s="111">
        <f t="shared" si="173"/>
        <v>14.991076740035691</v>
      </c>
      <c r="AQ29" s="111">
        <f t="shared" ref="AQ29:AR29" si="174">X29/$AF29*100</f>
        <v>0</v>
      </c>
      <c r="AR29" s="111">
        <f t="shared" si="174"/>
        <v>4.9970255800118979</v>
      </c>
      <c r="AS29" s="111">
        <f t="shared" si="16"/>
        <v>14.991076740035691</v>
      </c>
      <c r="AT29" s="112">
        <f t="shared" si="17"/>
        <v>0.35335203366058904</v>
      </c>
      <c r="AU29" s="112">
        <f t="shared" si="18"/>
        <v>0</v>
      </c>
      <c r="AV29" s="112">
        <f t="shared" si="19"/>
        <v>0.73666666666666658</v>
      </c>
      <c r="AW29" s="112">
        <f t="shared" si="20"/>
        <v>0</v>
      </c>
      <c r="AX29" s="112">
        <f t="shared" si="21"/>
        <v>0.90301075268817199</v>
      </c>
      <c r="AY29" s="113">
        <f t="shared" si="22"/>
        <v>0.33125707032712315</v>
      </c>
      <c r="AZ29" s="114" t="str">
        <f t="shared" si="23"/>
        <v>PF</v>
      </c>
      <c r="BA29" s="115">
        <f t="shared" si="24"/>
        <v>4</v>
      </c>
      <c r="BB29" s="116">
        <f t="shared" si="25"/>
        <v>7.4283160439457694</v>
      </c>
      <c r="BC29" s="116">
        <f t="shared" si="26"/>
        <v>4.5713860073242945</v>
      </c>
      <c r="BD29" s="116">
        <f t="shared" si="27"/>
        <v>4.5713860073242945</v>
      </c>
      <c r="BE29" s="130">
        <f t="shared" si="85"/>
        <v>2.936925253767559</v>
      </c>
      <c r="BF29" s="116">
        <f t="shared" si="28"/>
        <v>4.6344607535567359</v>
      </c>
      <c r="BG29" s="116">
        <f t="shared" si="29"/>
        <v>4.6344607535567359</v>
      </c>
      <c r="BH29" s="130">
        <f t="shared" si="86"/>
        <v>2.9849471975850728</v>
      </c>
      <c r="BI29" s="116">
        <f t="shared" si="30"/>
        <v>4.6495135559716632</v>
      </c>
      <c r="BJ29" s="116">
        <f t="shared" si="31"/>
        <v>4.6495135559716632</v>
      </c>
      <c r="BK29" s="130">
        <f t="shared" si="87"/>
        <v>2.9964187307424361</v>
      </c>
      <c r="BL29" s="116">
        <f t="shared" si="32"/>
        <v>4.6530948252292266</v>
      </c>
      <c r="BM29" s="116">
        <f t="shared" si="33"/>
        <v>4.6530948252292266</v>
      </c>
      <c r="BN29" s="118">
        <f t="shared" si="34"/>
        <v>3.1697064654180269</v>
      </c>
      <c r="BO29" s="116">
        <f t="shared" si="35"/>
        <v>3.8616177442363382</v>
      </c>
      <c r="BP29" s="116">
        <f t="shared" si="36"/>
        <v>3.8616177442363382</v>
      </c>
      <c r="BQ29" s="130">
        <f t="shared" si="88"/>
        <v>3.0119452703154703</v>
      </c>
      <c r="BR29" s="116">
        <f t="shared" si="37"/>
        <v>3.8496724739208679</v>
      </c>
      <c r="BS29" s="116">
        <f t="shared" si="38"/>
        <v>3.8496724739208679</v>
      </c>
      <c r="BT29" s="130">
        <f t="shared" si="89"/>
        <v>3.0002531862486488</v>
      </c>
      <c r="BU29" s="116">
        <f t="shared" si="39"/>
        <v>3.8494192876722191</v>
      </c>
      <c r="BV29" s="116">
        <f t="shared" si="40"/>
        <v>3.8494192876722191</v>
      </c>
      <c r="BW29" s="130">
        <f t="shared" si="90"/>
        <v>3.0000053664148916</v>
      </c>
      <c r="BX29" s="116">
        <f t="shared" si="41"/>
        <v>3.8494139212573275</v>
      </c>
      <c r="BY29" s="116">
        <f t="shared" si="42"/>
        <v>3.8494139212573275</v>
      </c>
      <c r="BZ29" s="58" t="str">
        <f t="shared" si="43"/>
        <v>Kayla Belles-Lee</v>
      </c>
      <c r="CA29" s="119">
        <f t="shared" si="44"/>
        <v>0.86</v>
      </c>
      <c r="CB29" s="120">
        <f t="shared" ref="CB29:CC29" si="175">(5-$BY29)/4*CB$3+($BY29-1)/4*CB$4</f>
        <v>-0.71671776566915302</v>
      </c>
      <c r="CC29" s="120">
        <f t="shared" si="175"/>
        <v>-0.31535581689442732</v>
      </c>
      <c r="CD29" s="119">
        <f t="shared" ref="CD29:CL29" si="176">(5-$BM29)/4*CD$3+($BM29-1)/4*CD$4</f>
        <v>0.38900000000000001</v>
      </c>
      <c r="CE29" s="119">
        <f t="shared" si="176"/>
        <v>0.99462626266351728</v>
      </c>
      <c r="CF29" s="119">
        <f t="shared" si="176"/>
        <v>-0.96399999999999997</v>
      </c>
      <c r="CG29" s="119">
        <f t="shared" si="176"/>
        <v>0.21846575887524353</v>
      </c>
      <c r="CH29" s="119">
        <f t="shared" si="176"/>
        <v>0.17536279090997492</v>
      </c>
      <c r="CI29" s="119">
        <f t="shared" si="176"/>
        <v>0</v>
      </c>
      <c r="CJ29" s="119">
        <f t="shared" si="176"/>
        <v>1.0393081920230622</v>
      </c>
      <c r="CK29" s="119">
        <f t="shared" si="176"/>
        <v>0.75711720726424059</v>
      </c>
      <c r="CL29" s="119">
        <f t="shared" si="176"/>
        <v>-0.36699999999999999</v>
      </c>
      <c r="CM29" s="116">
        <f t="shared" si="47"/>
        <v>5.5879830586604413</v>
      </c>
      <c r="CN29" s="116">
        <f t="shared" si="48"/>
        <v>0</v>
      </c>
      <c r="CO29" s="116">
        <f t="shared" si="49"/>
        <v>3.0596503228720291</v>
      </c>
      <c r="CP29" s="116">
        <f t="shared" si="50"/>
        <v>-1.7183911118265183</v>
      </c>
      <c r="CQ29" s="121">
        <f t="shared" si="51"/>
        <v>1.1781371087839132</v>
      </c>
      <c r="CR29" s="122">
        <f t="shared" si="52"/>
        <v>8.1073793784898651</v>
      </c>
      <c r="CS29" s="112">
        <f t="shared" si="53"/>
        <v>1.1907597046915934E-2</v>
      </c>
      <c r="CT29" s="116">
        <f t="shared" si="54"/>
        <v>9.653940674553306E-2</v>
      </c>
      <c r="CU29" s="123" t="str">
        <f t="shared" si="55"/>
        <v>Kayla Belles-Lee</v>
      </c>
      <c r="CV29" s="119">
        <f t="shared" si="56"/>
        <v>0.60499999999999998</v>
      </c>
      <c r="CW29" s="120">
        <f t="shared" ref="CW29:CX29" si="177">(5-$BY29)/4*CB$7+($BY29-1)/4*CB$8</f>
        <v>-0.43115419420463508</v>
      </c>
      <c r="CX29" s="120">
        <f t="shared" si="177"/>
        <v>-0.18970784545003944</v>
      </c>
      <c r="CY29" s="119">
        <f t="shared" ref="CY29:DG29" si="178">(5-$BM29)/4*CD$7+($BM29-1)/4*CD$8</f>
        <v>0.47699999999999998</v>
      </c>
      <c r="CZ29" s="119">
        <f t="shared" si="178"/>
        <v>0.47599999999999998</v>
      </c>
      <c r="DA29" s="119">
        <f t="shared" si="178"/>
        <v>-0.85572193301111399</v>
      </c>
      <c r="DB29" s="119">
        <f t="shared" si="178"/>
        <v>0.43795763803945553</v>
      </c>
      <c r="DC29" s="119">
        <f t="shared" si="178"/>
        <v>8.4353846856070933E-2</v>
      </c>
      <c r="DD29" s="119">
        <f t="shared" si="178"/>
        <v>0</v>
      </c>
      <c r="DE29" s="119">
        <f t="shared" si="178"/>
        <v>0.28385302363795489</v>
      </c>
      <c r="DF29" s="119">
        <f t="shared" si="178"/>
        <v>0.15146411243901142</v>
      </c>
      <c r="DG29" s="119">
        <f t="shared" si="178"/>
        <v>-0.439</v>
      </c>
      <c r="DH29" s="116">
        <f t="shared" si="59"/>
        <v>5.0261555754202361</v>
      </c>
      <c r="DI29" s="116">
        <f t="shared" si="60"/>
        <v>0</v>
      </c>
      <c r="DJ29" s="116">
        <f t="shared" si="61"/>
        <v>4.7984893710016951</v>
      </c>
      <c r="DK29" s="116">
        <f t="shared" si="62"/>
        <v>-5.8242126445641293</v>
      </c>
      <c r="DL29" s="121">
        <f t="shared" si="63"/>
        <v>0.36524798614065085</v>
      </c>
      <c r="DM29" s="122">
        <f t="shared" si="64"/>
        <v>4.365680287998452</v>
      </c>
      <c r="DN29" s="112">
        <f t="shared" si="65"/>
        <v>1.1907597046915934E-2</v>
      </c>
      <c r="DO29" s="116">
        <f t="shared" si="66"/>
        <v>5.1984761705149471E-2</v>
      </c>
      <c r="DP29" s="124" t="str">
        <f t="shared" si="67"/>
        <v>Kayla Belles-Lee (3rd)</v>
      </c>
      <c r="DQ29" s="125">
        <f t="shared" si="68"/>
        <v>4.6530948252292266</v>
      </c>
      <c r="DR29" s="125">
        <f t="shared" si="69"/>
        <v>3.8494139212573275</v>
      </c>
      <c r="DS29" s="126">
        <f t="shared" si="70"/>
        <v>10</v>
      </c>
      <c r="DT29" s="125">
        <f t="shared" si="71"/>
        <v>2</v>
      </c>
      <c r="DU29" s="125">
        <f t="shared" si="72"/>
        <v>3.6857209471645076</v>
      </c>
      <c r="DV29" s="125">
        <f t="shared" si="73"/>
        <v>2.5292044263130546</v>
      </c>
      <c r="DW29" s="125">
        <f t="shared" si="74"/>
        <v>1.156516520851453</v>
      </c>
      <c r="DX29" s="125">
        <f t="shared" si="75"/>
        <v>4.3888079866212286E-2</v>
      </c>
      <c r="DY29" s="127">
        <f t="shared" si="76"/>
        <v>6.770327396004415E-2</v>
      </c>
      <c r="DZ29" s="128">
        <f t="shared" si="77"/>
        <v>1.1111111111111112</v>
      </c>
      <c r="EA29" s="128">
        <f t="shared" si="78"/>
        <v>146.66666666666666</v>
      </c>
      <c r="EB29" s="128">
        <f t="shared" si="79"/>
        <v>-4.5555555555555554</v>
      </c>
      <c r="EC29" s="128">
        <f t="shared" si="80"/>
        <v>-4.0295166298500193</v>
      </c>
      <c r="ED29" s="29">
        <f t="shared" si="81"/>
        <v>-4.1033368333086226</v>
      </c>
      <c r="EE29" s="29">
        <f t="shared" si="82"/>
        <v>7.3820203458603295E-2</v>
      </c>
    </row>
    <row r="30" spans="1:135" ht="14" x14ac:dyDescent="0.15">
      <c r="A30" s="106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29"/>
      <c r="W30" s="107"/>
      <c r="X30" s="107"/>
      <c r="Y30" s="107"/>
      <c r="Z30" s="107"/>
      <c r="AA30" s="107"/>
      <c r="AB30" s="107"/>
      <c r="AC30" s="108"/>
      <c r="AD30" s="109"/>
      <c r="AE30" s="4"/>
      <c r="AF30" s="108"/>
      <c r="AG30" s="110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2"/>
      <c r="AU30" s="112"/>
      <c r="AV30" s="112"/>
      <c r="AW30" s="112"/>
      <c r="AX30" s="112"/>
      <c r="AY30" s="113"/>
      <c r="AZ30" s="114"/>
      <c r="BA30" s="115"/>
      <c r="BB30" s="116"/>
      <c r="BC30" s="116"/>
      <c r="BD30" s="116"/>
      <c r="BE30" s="130"/>
      <c r="BF30" s="116"/>
      <c r="BG30" s="116"/>
      <c r="BH30" s="130"/>
      <c r="BI30" s="116"/>
      <c r="BJ30" s="116"/>
      <c r="BK30" s="130"/>
      <c r="BL30" s="116"/>
      <c r="BM30" s="116"/>
      <c r="BN30" s="118"/>
      <c r="BO30" s="116"/>
      <c r="BP30" s="116"/>
      <c r="BQ30" s="130"/>
      <c r="BR30" s="116"/>
      <c r="BS30" s="116"/>
      <c r="BT30" s="130"/>
      <c r="BU30" s="116"/>
      <c r="BV30" s="116"/>
      <c r="BW30" s="130"/>
      <c r="BX30" s="116"/>
      <c r="BY30" s="116"/>
      <c r="CA30" s="119"/>
      <c r="CB30" s="120"/>
      <c r="CC30" s="120"/>
      <c r="CD30" s="119"/>
      <c r="CE30" s="119"/>
      <c r="CF30" s="119"/>
      <c r="CG30" s="119"/>
      <c r="CH30" s="119"/>
      <c r="CI30" s="119"/>
      <c r="CJ30" s="119"/>
      <c r="CK30" s="119"/>
      <c r="CL30" s="119"/>
      <c r="CM30" s="116"/>
      <c r="CN30" s="116"/>
      <c r="CO30" s="116"/>
      <c r="CP30" s="116"/>
      <c r="CQ30" s="121"/>
      <c r="CR30" s="101"/>
      <c r="CS30" s="112"/>
      <c r="CT30" s="116"/>
      <c r="CU30" s="123"/>
      <c r="CV30" s="119"/>
      <c r="CW30" s="120"/>
      <c r="CX30" s="120"/>
      <c r="CY30" s="119"/>
      <c r="CZ30" s="119"/>
      <c r="DA30" s="119"/>
      <c r="DB30" s="119"/>
      <c r="DC30" s="119"/>
      <c r="DD30" s="119"/>
      <c r="DE30" s="119"/>
      <c r="DF30" s="119"/>
      <c r="DG30" s="119"/>
      <c r="DH30" s="116"/>
      <c r="DI30" s="116"/>
      <c r="DJ30" s="116"/>
      <c r="DK30" s="116"/>
      <c r="DL30" s="121"/>
      <c r="DM30" s="101"/>
      <c r="DN30" s="112"/>
      <c r="DO30" s="116"/>
      <c r="DP30" s="131"/>
      <c r="DQ30" s="132"/>
      <c r="DR30" s="125"/>
      <c r="DS30" s="126"/>
      <c r="DT30" s="125"/>
      <c r="DU30" s="125"/>
      <c r="DV30" s="125"/>
      <c r="DW30" s="125"/>
      <c r="DX30" s="125"/>
      <c r="DY30" s="127"/>
      <c r="DZ30" s="128"/>
      <c r="EA30" s="128"/>
      <c r="EB30" s="128"/>
      <c r="EC30" s="128"/>
      <c r="ED30" s="29"/>
      <c r="EE30" s="29"/>
    </row>
    <row r="31" spans="1:135" ht="14" x14ac:dyDescent="0.15">
      <c r="A31" s="106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8"/>
      <c r="AD31" s="109"/>
      <c r="AE31" s="4"/>
      <c r="AF31" s="108"/>
      <c r="AG31" s="110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2"/>
      <c r="AU31" s="112"/>
      <c r="AV31" s="112"/>
      <c r="AW31" s="112"/>
      <c r="AX31" s="112"/>
      <c r="AY31" s="113"/>
      <c r="AZ31" s="114"/>
      <c r="BA31" s="115"/>
      <c r="BB31" s="116"/>
      <c r="BC31" s="116"/>
      <c r="BD31" s="116"/>
      <c r="BE31" s="130"/>
      <c r="BF31" s="116"/>
      <c r="BG31" s="116"/>
      <c r="BH31" s="130"/>
      <c r="BI31" s="116"/>
      <c r="BJ31" s="116"/>
      <c r="BK31" s="130"/>
      <c r="BL31" s="116"/>
      <c r="BM31" s="116"/>
      <c r="BN31" s="118"/>
      <c r="BO31" s="116"/>
      <c r="BP31" s="116"/>
      <c r="BQ31" s="130"/>
      <c r="BR31" s="116"/>
      <c r="BS31" s="116"/>
      <c r="BT31" s="130"/>
      <c r="BU31" s="116"/>
      <c r="BV31" s="116"/>
      <c r="BW31" s="130"/>
      <c r="BX31" s="116"/>
      <c r="BY31" s="116"/>
      <c r="CA31" s="119"/>
      <c r="CB31" s="120"/>
      <c r="CC31" s="120"/>
      <c r="CD31" s="119"/>
      <c r="CE31" s="119"/>
      <c r="CF31" s="119"/>
      <c r="CG31" s="119"/>
      <c r="CH31" s="119"/>
      <c r="CI31" s="119"/>
      <c r="CJ31" s="119"/>
      <c r="CK31" s="119"/>
      <c r="CL31" s="119"/>
      <c r="CM31" s="116"/>
      <c r="CN31" s="116"/>
      <c r="CO31" s="116"/>
      <c r="CP31" s="116"/>
      <c r="CQ31" s="121"/>
      <c r="CR31" s="101"/>
      <c r="CS31" s="112"/>
      <c r="CT31" s="116"/>
      <c r="CU31" s="123"/>
      <c r="CV31" s="119"/>
      <c r="CW31" s="120"/>
      <c r="CX31" s="120"/>
      <c r="CY31" s="119"/>
      <c r="CZ31" s="119"/>
      <c r="DA31" s="119"/>
      <c r="DB31" s="119"/>
      <c r="DC31" s="119"/>
      <c r="DD31" s="119"/>
      <c r="DE31" s="119"/>
      <c r="DF31" s="119"/>
      <c r="DG31" s="119"/>
      <c r="DH31" s="116"/>
      <c r="DI31" s="116"/>
      <c r="DJ31" s="116"/>
      <c r="DK31" s="116"/>
      <c r="DL31" s="121"/>
      <c r="DM31" s="101"/>
      <c r="DN31" s="112"/>
      <c r="DO31" s="116"/>
      <c r="DP31" s="131"/>
      <c r="DQ31" s="125"/>
      <c r="DR31" s="133"/>
      <c r="DS31" s="126"/>
      <c r="DT31" s="125"/>
      <c r="DU31" s="125"/>
      <c r="DV31" s="125"/>
      <c r="DW31" s="125"/>
      <c r="DX31" s="125"/>
      <c r="DY31" s="127"/>
      <c r="DZ31" s="128"/>
      <c r="EA31" s="128"/>
      <c r="EB31" s="128"/>
      <c r="EC31" s="128"/>
      <c r="ED31" s="29"/>
      <c r="EE31" s="29"/>
    </row>
    <row r="32" spans="1:135" ht="14" x14ac:dyDescent="0.15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8"/>
      <c r="AD32" s="109"/>
      <c r="AE32" s="4"/>
      <c r="AF32" s="108"/>
      <c r="AG32" s="110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2"/>
      <c r="AU32" s="112"/>
      <c r="AV32" s="112"/>
      <c r="AW32" s="112"/>
      <c r="AX32" s="112"/>
      <c r="AY32" s="113"/>
      <c r="AZ32" s="114"/>
      <c r="BA32" s="115"/>
      <c r="BB32" s="116"/>
      <c r="BC32" s="116"/>
      <c r="BD32" s="116"/>
      <c r="BE32" s="130"/>
      <c r="BF32" s="116"/>
      <c r="BG32" s="116"/>
      <c r="BH32" s="130"/>
      <c r="BI32" s="116"/>
      <c r="BJ32" s="116"/>
      <c r="BK32" s="130"/>
      <c r="BL32" s="116"/>
      <c r="BM32" s="116"/>
      <c r="BN32" s="118"/>
      <c r="BO32" s="116"/>
      <c r="BP32" s="116"/>
      <c r="BQ32" s="130"/>
      <c r="BR32" s="116"/>
      <c r="BS32" s="116"/>
      <c r="BT32" s="130"/>
      <c r="BU32" s="116"/>
      <c r="BV32" s="116"/>
      <c r="BW32" s="130"/>
      <c r="BX32" s="116"/>
      <c r="BY32" s="116"/>
      <c r="CA32" s="119"/>
      <c r="CB32" s="120"/>
      <c r="CC32" s="120"/>
      <c r="CD32" s="119"/>
      <c r="CE32" s="119"/>
      <c r="CF32" s="119"/>
      <c r="CG32" s="119"/>
      <c r="CH32" s="119"/>
      <c r="CI32" s="119"/>
      <c r="CJ32" s="119"/>
      <c r="CK32" s="119"/>
      <c r="CL32" s="119"/>
      <c r="CM32" s="116"/>
      <c r="CN32" s="116"/>
      <c r="CO32" s="116"/>
      <c r="CP32" s="116"/>
      <c r="CQ32" s="121"/>
      <c r="CR32" s="101"/>
      <c r="CS32" s="112"/>
      <c r="CT32" s="116"/>
      <c r="CU32" s="123"/>
      <c r="CV32" s="119"/>
      <c r="CW32" s="120"/>
      <c r="CX32" s="120"/>
      <c r="CY32" s="119"/>
      <c r="CZ32" s="119"/>
      <c r="DA32" s="119"/>
      <c r="DB32" s="119"/>
      <c r="DC32" s="119"/>
      <c r="DD32" s="119"/>
      <c r="DE32" s="119"/>
      <c r="DF32" s="119"/>
      <c r="DG32" s="119"/>
      <c r="DH32" s="116"/>
      <c r="DI32" s="116"/>
      <c r="DJ32" s="116"/>
      <c r="DK32" s="116"/>
      <c r="DL32" s="121"/>
      <c r="DM32" s="101"/>
      <c r="DN32" s="112"/>
      <c r="DO32" s="116"/>
      <c r="DP32" s="131"/>
      <c r="DQ32" s="125"/>
      <c r="DR32" s="133"/>
      <c r="DS32" s="126"/>
      <c r="DT32" s="125"/>
      <c r="DU32" s="125"/>
      <c r="DV32" s="125"/>
      <c r="DW32" s="125"/>
      <c r="DX32" s="125"/>
      <c r="DY32" s="127"/>
      <c r="DZ32" s="128"/>
      <c r="EA32" s="128"/>
      <c r="EB32" s="128"/>
      <c r="EC32" s="128"/>
      <c r="ED32" s="29"/>
      <c r="EE32" s="29"/>
    </row>
    <row r="33" spans="1:135" ht="14" x14ac:dyDescent="0.15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8"/>
      <c r="AD33" s="109"/>
      <c r="AE33" s="4"/>
      <c r="AF33" s="108"/>
      <c r="AG33" s="110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2"/>
      <c r="AU33" s="112"/>
      <c r="AV33" s="112"/>
      <c r="AW33" s="112"/>
      <c r="AX33" s="112"/>
      <c r="AY33" s="113"/>
      <c r="AZ33" s="114"/>
      <c r="BA33" s="115"/>
      <c r="BB33" s="116"/>
      <c r="BC33" s="116"/>
      <c r="BD33" s="116"/>
      <c r="BE33" s="130"/>
      <c r="BF33" s="116"/>
      <c r="BG33" s="116"/>
      <c r="BH33" s="130"/>
      <c r="BI33" s="116"/>
      <c r="BJ33" s="116"/>
      <c r="BK33" s="130"/>
      <c r="BL33" s="116"/>
      <c r="BM33" s="116"/>
      <c r="BN33" s="118"/>
      <c r="BO33" s="116"/>
      <c r="BP33" s="116"/>
      <c r="BQ33" s="130"/>
      <c r="BR33" s="116"/>
      <c r="BS33" s="116"/>
      <c r="BT33" s="130"/>
      <c r="BU33" s="116"/>
      <c r="BV33" s="116"/>
      <c r="BW33" s="130"/>
      <c r="BX33" s="116"/>
      <c r="BY33" s="116"/>
      <c r="CA33" s="119"/>
      <c r="CB33" s="120"/>
      <c r="CC33" s="120"/>
      <c r="CD33" s="119"/>
      <c r="CE33" s="119"/>
      <c r="CF33" s="119"/>
      <c r="CG33" s="119"/>
      <c r="CH33" s="119"/>
      <c r="CI33" s="119"/>
      <c r="CJ33" s="119"/>
      <c r="CK33" s="119"/>
      <c r="CL33" s="119"/>
      <c r="CM33" s="116"/>
      <c r="CN33" s="116"/>
      <c r="CO33" s="116"/>
      <c r="CP33" s="116"/>
      <c r="CQ33" s="121"/>
      <c r="CR33" s="101"/>
      <c r="CS33" s="112"/>
      <c r="CT33" s="116"/>
      <c r="CU33" s="123"/>
      <c r="CV33" s="119"/>
      <c r="CW33" s="120"/>
      <c r="CX33" s="120"/>
      <c r="CY33" s="119"/>
      <c r="CZ33" s="119"/>
      <c r="DA33" s="119"/>
      <c r="DB33" s="119"/>
      <c r="DC33" s="119"/>
      <c r="DD33" s="119"/>
      <c r="DE33" s="119"/>
      <c r="DF33" s="119"/>
      <c r="DG33" s="119"/>
      <c r="DH33" s="116"/>
      <c r="DI33" s="116"/>
      <c r="DJ33" s="116"/>
      <c r="DK33" s="116"/>
      <c r="DL33" s="121"/>
      <c r="DM33" s="101"/>
      <c r="DN33" s="112"/>
      <c r="DO33" s="116"/>
      <c r="DP33" s="131"/>
      <c r="DQ33" s="125"/>
      <c r="DR33" s="133"/>
      <c r="DS33" s="126"/>
      <c r="DT33" s="125"/>
      <c r="DU33" s="125"/>
      <c r="DV33" s="125"/>
      <c r="DW33" s="125"/>
      <c r="DX33" s="125"/>
      <c r="DY33" s="127"/>
      <c r="DZ33" s="128"/>
      <c r="EA33" s="128"/>
      <c r="EB33" s="128"/>
      <c r="EC33" s="128"/>
      <c r="ED33" s="29"/>
      <c r="EE33" s="29"/>
    </row>
    <row r="34" spans="1:135" ht="14" x14ac:dyDescent="0.15">
      <c r="A34" s="106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8"/>
      <c r="AD34" s="109"/>
      <c r="AE34" s="4"/>
      <c r="AF34" s="108"/>
      <c r="AG34" s="110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2"/>
      <c r="AU34" s="112"/>
      <c r="AV34" s="112"/>
      <c r="AW34" s="112"/>
      <c r="AX34" s="112"/>
      <c r="AY34" s="113"/>
      <c r="AZ34" s="114"/>
      <c r="BA34" s="115"/>
      <c r="BB34" s="116"/>
      <c r="BC34" s="116"/>
      <c r="BD34" s="116"/>
      <c r="BE34" s="130"/>
      <c r="BF34" s="116"/>
      <c r="BG34" s="116"/>
      <c r="BH34" s="130"/>
      <c r="BI34" s="116"/>
      <c r="BJ34" s="116"/>
      <c r="BK34" s="130"/>
      <c r="BL34" s="116"/>
      <c r="BM34" s="116"/>
      <c r="BN34" s="118"/>
      <c r="BO34" s="116"/>
      <c r="BP34" s="116"/>
      <c r="BQ34" s="130"/>
      <c r="BR34" s="116"/>
      <c r="BS34" s="116"/>
      <c r="BT34" s="130"/>
      <c r="BU34" s="116"/>
      <c r="BV34" s="116"/>
      <c r="BW34" s="130"/>
      <c r="BX34" s="116"/>
      <c r="BY34" s="116"/>
      <c r="CA34" s="119"/>
      <c r="CB34" s="120"/>
      <c r="CC34" s="120"/>
      <c r="CD34" s="119"/>
      <c r="CE34" s="119"/>
      <c r="CF34" s="119"/>
      <c r="CG34" s="119"/>
      <c r="CH34" s="119"/>
      <c r="CI34" s="119"/>
      <c r="CJ34" s="119"/>
      <c r="CK34" s="119"/>
      <c r="CL34" s="119"/>
      <c r="CM34" s="116"/>
      <c r="CN34" s="116"/>
      <c r="CO34" s="116"/>
      <c r="CP34" s="116"/>
      <c r="CQ34" s="121"/>
      <c r="CR34" s="101"/>
      <c r="CS34" s="112"/>
      <c r="CT34" s="116"/>
      <c r="CU34" s="123"/>
      <c r="CV34" s="119"/>
      <c r="CW34" s="120"/>
      <c r="CX34" s="120"/>
      <c r="CY34" s="119"/>
      <c r="CZ34" s="119"/>
      <c r="DA34" s="119"/>
      <c r="DB34" s="119"/>
      <c r="DC34" s="119"/>
      <c r="DD34" s="119"/>
      <c r="DE34" s="119"/>
      <c r="DF34" s="119"/>
      <c r="DG34" s="119"/>
      <c r="DH34" s="116"/>
      <c r="DI34" s="116"/>
      <c r="DJ34" s="116"/>
      <c r="DK34" s="116"/>
      <c r="DL34" s="121"/>
      <c r="DM34" s="101"/>
      <c r="DN34" s="112"/>
      <c r="DO34" s="116"/>
      <c r="DP34" s="131"/>
      <c r="DQ34" s="125"/>
      <c r="DR34" s="133"/>
      <c r="DS34" s="126"/>
      <c r="DT34" s="125"/>
      <c r="DU34" s="125"/>
      <c r="DV34" s="125"/>
      <c r="DW34" s="125"/>
      <c r="DX34" s="125"/>
      <c r="DY34" s="127"/>
      <c r="DZ34" s="128"/>
      <c r="EA34" s="128"/>
      <c r="EB34" s="128"/>
      <c r="EC34" s="128"/>
      <c r="ED34" s="29"/>
      <c r="EE34" s="29"/>
    </row>
    <row r="35" spans="1:135" ht="14" x14ac:dyDescent="0.15">
      <c r="A35" s="106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8"/>
      <c r="AD35" s="109"/>
      <c r="AE35" s="4"/>
      <c r="AF35" s="108"/>
      <c r="AG35" s="110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2"/>
      <c r="AU35" s="112"/>
      <c r="AV35" s="112"/>
      <c r="AW35" s="112"/>
      <c r="AX35" s="112"/>
      <c r="AY35" s="134"/>
      <c r="AZ35" s="114"/>
      <c r="BA35" s="115"/>
      <c r="BB35" s="116"/>
      <c r="BC35" s="116"/>
      <c r="BD35" s="116"/>
      <c r="BE35" s="130"/>
      <c r="BF35" s="116"/>
      <c r="BG35" s="116"/>
      <c r="BH35" s="130"/>
      <c r="BI35" s="116"/>
      <c r="BJ35" s="116"/>
      <c r="BK35" s="130"/>
      <c r="BL35" s="116"/>
      <c r="BM35" s="116"/>
      <c r="CA35" s="119"/>
      <c r="CB35" s="120"/>
      <c r="CC35" s="120"/>
      <c r="CD35" s="119"/>
      <c r="CE35" s="119"/>
      <c r="CF35" s="119"/>
      <c r="CG35" s="119"/>
      <c r="CH35" s="119"/>
      <c r="CI35" s="119"/>
      <c r="CJ35" s="119"/>
      <c r="CK35" s="119"/>
      <c r="CL35" s="119"/>
      <c r="CM35" s="116"/>
      <c r="CN35" s="116"/>
      <c r="CO35" s="116"/>
      <c r="CP35" s="116"/>
      <c r="CQ35" s="121"/>
      <c r="CR35" s="101"/>
      <c r="CS35" s="112"/>
      <c r="CT35" s="116"/>
      <c r="CU35" s="123"/>
      <c r="CV35" s="119"/>
      <c r="CW35" s="120"/>
      <c r="CX35" s="120"/>
      <c r="CY35" s="119"/>
      <c r="CZ35" s="119"/>
      <c r="DA35" s="119"/>
      <c r="DB35" s="119"/>
      <c r="DC35" s="119"/>
      <c r="DD35" s="119"/>
      <c r="DE35" s="119"/>
      <c r="DF35" s="119"/>
      <c r="DG35" s="119"/>
      <c r="DH35" s="116"/>
      <c r="DI35" s="116"/>
      <c r="DJ35" s="116"/>
      <c r="DK35" s="116"/>
      <c r="DL35" s="121"/>
      <c r="DM35" s="101"/>
      <c r="DN35" s="112"/>
      <c r="DO35" s="116"/>
      <c r="DP35" s="131"/>
      <c r="DQ35" s="125"/>
      <c r="DR35" s="133"/>
      <c r="DS35" s="126"/>
      <c r="DT35" s="125"/>
      <c r="DU35" s="125"/>
      <c r="DV35" s="125"/>
      <c r="DW35" s="125"/>
      <c r="DX35" s="125"/>
      <c r="DY35" s="127"/>
      <c r="DZ35" s="57"/>
      <c r="EA35" s="57"/>
      <c r="EB35" s="57"/>
      <c r="EC35" s="57"/>
      <c r="ED35" s="28"/>
      <c r="EE35" s="28"/>
    </row>
    <row r="36" spans="1:135" ht="14" x14ac:dyDescent="0.15">
      <c r="A36" s="10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8"/>
      <c r="AD36" s="109"/>
      <c r="AE36" s="4"/>
      <c r="AF36" s="108"/>
      <c r="AG36" s="135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2"/>
      <c r="AU36" s="112"/>
      <c r="AV36" s="112"/>
      <c r="AW36" s="112"/>
      <c r="AX36" s="112"/>
      <c r="AY36" s="134"/>
      <c r="AZ36" s="114"/>
      <c r="BA36" s="115"/>
      <c r="BB36" s="116"/>
      <c r="BC36" s="116"/>
      <c r="BD36" s="116"/>
      <c r="BE36" s="130"/>
      <c r="BF36" s="116"/>
      <c r="BG36" s="116"/>
      <c r="BH36" s="130"/>
      <c r="BI36" s="116"/>
      <c r="BJ36" s="116"/>
      <c r="BK36" s="130"/>
      <c r="BL36" s="116"/>
      <c r="BM36" s="116"/>
      <c r="CA36" s="119"/>
      <c r="CB36" s="120"/>
      <c r="CC36" s="120"/>
      <c r="CD36" s="119"/>
      <c r="CE36" s="119"/>
      <c r="CF36" s="119"/>
      <c r="CG36" s="119"/>
      <c r="CH36" s="119"/>
      <c r="CI36" s="119"/>
      <c r="CJ36" s="119"/>
      <c r="CK36" s="119"/>
      <c r="CL36" s="119"/>
      <c r="CM36" s="116"/>
      <c r="CN36" s="116"/>
      <c r="CO36" s="116"/>
      <c r="CP36" s="116"/>
      <c r="CQ36" s="121"/>
      <c r="CR36" s="101"/>
      <c r="CS36" s="112"/>
      <c r="CT36" s="116"/>
      <c r="CU36" s="123"/>
      <c r="CV36" s="119"/>
      <c r="CW36" s="120"/>
      <c r="CX36" s="120"/>
      <c r="CY36" s="119"/>
      <c r="CZ36" s="119"/>
      <c r="DA36" s="119"/>
      <c r="DB36" s="119"/>
      <c r="DC36" s="119"/>
      <c r="DD36" s="119"/>
      <c r="DE36" s="119"/>
      <c r="DF36" s="119"/>
      <c r="DG36" s="119"/>
      <c r="DH36" s="116"/>
      <c r="DI36" s="116"/>
      <c r="DJ36" s="116"/>
      <c r="DK36" s="116"/>
      <c r="DL36" s="121"/>
      <c r="DM36" s="101"/>
      <c r="DN36" s="112"/>
      <c r="DO36" s="116"/>
      <c r="DP36" s="131"/>
      <c r="DQ36" s="125"/>
      <c r="DR36" s="133"/>
      <c r="DS36" s="126"/>
      <c r="DT36" s="125"/>
      <c r="DU36" s="125"/>
      <c r="DV36" s="125"/>
      <c r="DW36" s="125"/>
      <c r="DX36" s="125"/>
      <c r="DY36" s="127"/>
      <c r="DZ36" s="57"/>
      <c r="EA36" s="57"/>
      <c r="EB36" s="57"/>
      <c r="EC36" s="57"/>
      <c r="ED36" s="28"/>
      <c r="EE36" s="28"/>
    </row>
    <row r="37" spans="1:135" ht="14" x14ac:dyDescent="0.15">
      <c r="A37" s="106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36"/>
      <c r="T37" s="107"/>
      <c r="U37" s="107"/>
      <c r="V37" s="107"/>
      <c r="W37" s="107"/>
      <c r="X37" s="107"/>
      <c r="Y37" s="107"/>
      <c r="Z37" s="107"/>
      <c r="AA37" s="107"/>
      <c r="AB37" s="107"/>
      <c r="AC37" s="108"/>
      <c r="AD37" s="109"/>
      <c r="AE37" s="4"/>
      <c r="AF37" s="108"/>
      <c r="AG37" s="135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2"/>
      <c r="AU37" s="112"/>
      <c r="AV37" s="112"/>
      <c r="AW37" s="112"/>
      <c r="AX37" s="112"/>
      <c r="AY37" s="134"/>
      <c r="AZ37" s="114"/>
      <c r="BA37" s="115"/>
      <c r="BB37" s="116"/>
      <c r="BC37" s="116"/>
      <c r="BD37" s="116"/>
      <c r="BE37" s="130"/>
      <c r="BF37" s="116"/>
      <c r="BG37" s="116"/>
      <c r="BH37" s="130"/>
      <c r="BI37" s="116"/>
      <c r="BJ37" s="116"/>
      <c r="BK37" s="130"/>
      <c r="BL37" s="116"/>
      <c r="BM37" s="116"/>
      <c r="CA37" s="119"/>
      <c r="CB37" s="120"/>
      <c r="CC37" s="120"/>
      <c r="CD37" s="119"/>
      <c r="CE37" s="119"/>
      <c r="CF37" s="119"/>
      <c r="CG37" s="119"/>
      <c r="CH37" s="119"/>
      <c r="CI37" s="119"/>
      <c r="CJ37" s="119"/>
      <c r="CK37" s="119"/>
      <c r="CL37" s="119"/>
      <c r="CM37" s="116"/>
      <c r="CN37" s="116"/>
      <c r="CO37" s="116"/>
      <c r="CP37" s="116"/>
      <c r="CQ37" s="121"/>
      <c r="CR37" s="101"/>
      <c r="CS37" s="112"/>
      <c r="CT37" s="116"/>
      <c r="CU37" s="123"/>
      <c r="CV37" s="119"/>
      <c r="CW37" s="120"/>
      <c r="CX37" s="120"/>
      <c r="CY37" s="119"/>
      <c r="CZ37" s="119"/>
      <c r="DA37" s="119"/>
      <c r="DB37" s="119"/>
      <c r="DC37" s="119"/>
      <c r="DD37" s="119"/>
      <c r="DE37" s="119"/>
      <c r="DF37" s="119"/>
      <c r="DG37" s="119"/>
      <c r="DH37" s="116"/>
      <c r="DI37" s="116"/>
      <c r="DJ37" s="116"/>
      <c r="DK37" s="116"/>
      <c r="DL37" s="121"/>
      <c r="DM37" s="101"/>
      <c r="DN37" s="112"/>
      <c r="DO37" s="116"/>
      <c r="DP37" s="131"/>
      <c r="DQ37" s="125"/>
      <c r="DR37" s="133"/>
      <c r="DS37" s="126"/>
      <c r="DT37" s="125"/>
      <c r="DU37" s="125"/>
      <c r="DV37" s="125"/>
      <c r="DW37" s="125"/>
      <c r="DX37" s="125"/>
      <c r="DY37" s="127"/>
      <c r="DZ37" s="57"/>
      <c r="EA37" s="57"/>
      <c r="EB37" s="57"/>
      <c r="EC37" s="57"/>
      <c r="ED37" s="28"/>
      <c r="EE37" s="28"/>
    </row>
    <row r="38" spans="1:135" ht="14" x14ac:dyDescent="0.15">
      <c r="AC38" s="108"/>
      <c r="AD38" s="109"/>
      <c r="AE38" s="4"/>
      <c r="AF38" s="108"/>
      <c r="AG38" s="137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2"/>
      <c r="AU38" s="112"/>
      <c r="AV38" s="112"/>
      <c r="AW38" s="112"/>
      <c r="AX38" s="112"/>
      <c r="AY38" s="134"/>
      <c r="AZ38" s="114"/>
      <c r="BA38" s="115"/>
      <c r="BB38" s="116"/>
      <c r="BC38" s="116"/>
      <c r="BD38" s="116"/>
      <c r="BE38" s="130"/>
      <c r="BF38" s="116"/>
      <c r="BG38" s="116"/>
      <c r="BH38" s="130"/>
      <c r="BI38" s="116"/>
      <c r="BJ38" s="116"/>
      <c r="BK38" s="130"/>
      <c r="BL38" s="116"/>
      <c r="BM38" s="116"/>
      <c r="CA38" s="119"/>
      <c r="CB38" s="120"/>
      <c r="CC38" s="120"/>
      <c r="CD38" s="119"/>
      <c r="CE38" s="119"/>
      <c r="CF38" s="119"/>
      <c r="CG38" s="119"/>
      <c r="CH38" s="119"/>
      <c r="CI38" s="119"/>
      <c r="CJ38" s="119"/>
      <c r="CK38" s="119"/>
      <c r="CL38" s="119"/>
      <c r="CM38" s="116"/>
      <c r="CN38" s="116"/>
      <c r="CO38" s="116"/>
      <c r="CP38" s="116"/>
      <c r="CQ38" s="121"/>
      <c r="CR38" s="101"/>
      <c r="CS38" s="112"/>
      <c r="CT38" s="116"/>
      <c r="CU38" s="123"/>
      <c r="CV38" s="119"/>
      <c r="CW38" s="120"/>
      <c r="CX38" s="120"/>
      <c r="CY38" s="119"/>
      <c r="CZ38" s="119"/>
      <c r="DA38" s="119"/>
      <c r="DB38" s="119"/>
      <c r="DC38" s="119"/>
      <c r="DD38" s="119"/>
      <c r="DE38" s="119"/>
      <c r="DF38" s="119"/>
      <c r="DG38" s="119"/>
      <c r="DH38" s="116"/>
      <c r="DI38" s="116"/>
      <c r="DJ38" s="116"/>
      <c r="DK38" s="116"/>
      <c r="DL38" s="121"/>
      <c r="DM38" s="101"/>
      <c r="DN38" s="112"/>
      <c r="DO38" s="116"/>
      <c r="DP38" s="131"/>
      <c r="DQ38" s="125"/>
      <c r="DR38" s="133"/>
      <c r="DS38" s="125"/>
      <c r="DT38" s="125"/>
      <c r="DU38" s="125"/>
      <c r="DV38" s="125"/>
      <c r="DW38" s="125"/>
      <c r="DX38" s="125"/>
      <c r="DY38" s="127"/>
      <c r="DZ38" s="57"/>
      <c r="EA38" s="57"/>
      <c r="EB38" s="57"/>
      <c r="EC38" s="57"/>
      <c r="ED38" s="28"/>
      <c r="EE38" s="28"/>
    </row>
    <row r="39" spans="1:135" ht="13" x14ac:dyDescent="0.15">
      <c r="AC39" s="108"/>
      <c r="AD39" s="109"/>
      <c r="AE39" s="4"/>
      <c r="AF39" s="108"/>
      <c r="AG39" s="13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2"/>
      <c r="AU39" s="112"/>
      <c r="AV39" s="112"/>
      <c r="AW39" s="112"/>
      <c r="AX39" s="112"/>
      <c r="AY39" s="134"/>
      <c r="AZ39" s="114"/>
      <c r="BA39" s="115"/>
      <c r="BB39" s="116"/>
      <c r="BC39" s="116"/>
      <c r="BD39" s="116"/>
      <c r="BE39" s="130"/>
      <c r="BF39" s="116"/>
      <c r="BG39" s="116"/>
      <c r="BH39" s="130"/>
      <c r="BI39" s="116"/>
      <c r="BJ39" s="116"/>
      <c r="BK39" s="130"/>
      <c r="BL39" s="116"/>
      <c r="BM39" s="116"/>
      <c r="CA39" s="119"/>
      <c r="CB39" s="120"/>
      <c r="CC39" s="120"/>
      <c r="CD39" s="119"/>
      <c r="CE39" s="119"/>
      <c r="CF39" s="119"/>
      <c r="CG39" s="119"/>
      <c r="CH39" s="119"/>
      <c r="CI39" s="119"/>
      <c r="CJ39" s="119"/>
      <c r="CK39" s="119"/>
      <c r="CL39" s="119"/>
      <c r="CM39" s="116"/>
      <c r="CN39" s="116"/>
      <c r="CO39" s="116"/>
      <c r="CP39" s="116"/>
      <c r="CQ39" s="121"/>
      <c r="CR39" s="101"/>
      <c r="CS39" s="112"/>
      <c r="CT39" s="116"/>
      <c r="CU39" s="123"/>
      <c r="CV39" s="119"/>
      <c r="CW39" s="120"/>
      <c r="CX39" s="120"/>
      <c r="CY39" s="119"/>
      <c r="CZ39" s="119"/>
      <c r="DA39" s="119"/>
      <c r="DB39" s="119"/>
      <c r="DC39" s="119"/>
      <c r="DD39" s="119"/>
      <c r="DE39" s="119"/>
      <c r="DF39" s="119"/>
      <c r="DG39" s="119"/>
      <c r="DH39" s="116"/>
      <c r="DI39" s="116"/>
      <c r="DJ39" s="116"/>
      <c r="DK39" s="116"/>
      <c r="DL39" s="121"/>
      <c r="DM39" s="101"/>
      <c r="DN39" s="112"/>
      <c r="DO39" s="116"/>
      <c r="DP39" s="131"/>
      <c r="DQ39" s="125"/>
      <c r="DR39" s="133"/>
      <c r="DS39" s="125"/>
      <c r="DT39" s="125"/>
      <c r="DU39" s="125"/>
      <c r="DV39" s="125"/>
      <c r="DW39" s="125"/>
      <c r="DX39" s="125"/>
      <c r="DY39" s="127"/>
      <c r="DZ39" s="2"/>
      <c r="EA39" s="2"/>
      <c r="EB39" s="2"/>
      <c r="EC39" s="2"/>
      <c r="ED39" s="5"/>
      <c r="EE39" s="5"/>
    </row>
    <row r="40" spans="1:135" ht="13" x14ac:dyDescent="0.15">
      <c r="AC40" s="108"/>
      <c r="AD40" s="109"/>
      <c r="AE40" s="4"/>
      <c r="AF40" s="108"/>
      <c r="AG40" s="13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2"/>
      <c r="AU40" s="112"/>
      <c r="AV40" s="112"/>
      <c r="AW40" s="112"/>
      <c r="AX40" s="112"/>
      <c r="AY40" s="134"/>
      <c r="AZ40" s="114"/>
      <c r="BA40" s="115"/>
      <c r="BB40" s="116"/>
      <c r="BC40" s="116"/>
      <c r="BD40" s="116"/>
      <c r="BE40" s="130"/>
      <c r="BF40" s="116"/>
      <c r="BG40" s="116"/>
      <c r="BH40" s="130"/>
      <c r="BI40" s="116"/>
      <c r="BJ40" s="116"/>
      <c r="BK40" s="130"/>
      <c r="BL40" s="116"/>
      <c r="BM40" s="116"/>
      <c r="CA40" s="119"/>
      <c r="CB40" s="120"/>
      <c r="CC40" s="120"/>
      <c r="CD40" s="119"/>
      <c r="CE40" s="119"/>
      <c r="CF40" s="119"/>
      <c r="CG40" s="119"/>
      <c r="CH40" s="119"/>
      <c r="CI40" s="119"/>
      <c r="CJ40" s="119"/>
      <c r="CK40" s="119"/>
      <c r="CL40" s="119"/>
      <c r="CM40" s="116"/>
      <c r="CN40" s="116"/>
      <c r="CO40" s="116"/>
      <c r="CP40" s="116"/>
      <c r="CQ40" s="121"/>
      <c r="CR40" s="101"/>
      <c r="CS40" s="112"/>
      <c r="CT40" s="116"/>
      <c r="CU40" s="123"/>
      <c r="CV40" s="119"/>
      <c r="CW40" s="120"/>
      <c r="CX40" s="120"/>
      <c r="CY40" s="119"/>
      <c r="CZ40" s="119"/>
      <c r="DA40" s="119"/>
      <c r="DB40" s="119"/>
      <c r="DC40" s="119"/>
      <c r="DD40" s="119"/>
      <c r="DE40" s="119"/>
      <c r="DF40" s="119"/>
      <c r="DG40" s="119"/>
      <c r="DH40" s="116"/>
      <c r="DI40" s="116"/>
      <c r="DJ40" s="116"/>
      <c r="DK40" s="116"/>
      <c r="DL40" s="121"/>
      <c r="DM40" s="101"/>
      <c r="DN40" s="112"/>
      <c r="DO40" s="116"/>
      <c r="DP40" s="131"/>
      <c r="DQ40" s="125"/>
      <c r="DR40" s="133"/>
      <c r="DS40" s="125"/>
      <c r="DT40" s="125"/>
      <c r="DU40" s="125"/>
      <c r="DV40" s="125"/>
      <c r="DW40" s="125"/>
      <c r="DX40" s="125"/>
      <c r="DY40" s="127"/>
      <c r="DZ40" s="2"/>
      <c r="EA40" s="2"/>
      <c r="EB40" s="2"/>
      <c r="EC40" s="2"/>
      <c r="ED40" s="5"/>
      <c r="EE40" s="5"/>
    </row>
    <row r="41" spans="1:135" ht="13" x14ac:dyDescent="0.15">
      <c r="AW41" s="5"/>
      <c r="DP41" s="138"/>
      <c r="DR41" s="138"/>
      <c r="DU41" s="4"/>
      <c r="DZ41" s="5"/>
      <c r="EA41" s="5"/>
      <c r="EB41" s="5"/>
      <c r="EC41" s="5"/>
      <c r="ED41" s="5"/>
      <c r="EE41" s="5"/>
    </row>
    <row r="42" spans="1:135" ht="13" x14ac:dyDescent="0.15">
      <c r="AW42" s="5"/>
      <c r="DP42" s="138"/>
      <c r="DR42" s="138"/>
      <c r="DU42" s="4"/>
      <c r="DZ42" s="5"/>
      <c r="EA42" s="5"/>
      <c r="EB42" s="5"/>
      <c r="EC42" s="5"/>
      <c r="ED42" s="5"/>
      <c r="EE42" s="5"/>
    </row>
    <row r="43" spans="1:135" ht="13" x14ac:dyDescent="0.15">
      <c r="AW43" s="5"/>
      <c r="DP43" s="138"/>
      <c r="DR43" s="138"/>
      <c r="DU43" s="4"/>
      <c r="DZ43" s="5"/>
      <c r="EA43" s="5"/>
      <c r="EB43" s="5"/>
      <c r="EC43" s="5"/>
      <c r="ED43" s="5"/>
      <c r="EE43" s="5"/>
    </row>
    <row r="44" spans="1:135" ht="13" x14ac:dyDescent="0.15">
      <c r="AW44" s="5"/>
      <c r="DP44" s="138"/>
      <c r="DR44" s="138"/>
      <c r="DU44" s="4"/>
      <c r="DZ44" s="5"/>
      <c r="EA44" s="5"/>
      <c r="EB44" s="5"/>
      <c r="EC44" s="5"/>
      <c r="ED44" s="5"/>
      <c r="EE44" s="5"/>
    </row>
    <row r="45" spans="1:135" ht="13" x14ac:dyDescent="0.15">
      <c r="AW45" s="5"/>
      <c r="DP45" s="138"/>
      <c r="DR45" s="138"/>
      <c r="DU45" s="4"/>
      <c r="DZ45" s="5"/>
      <c r="EA45" s="5"/>
      <c r="EB45" s="5"/>
      <c r="EC45" s="5"/>
      <c r="ED45" s="5"/>
      <c r="EE45" s="5"/>
    </row>
    <row r="46" spans="1:135" ht="13" x14ac:dyDescent="0.15">
      <c r="AW46" s="5"/>
      <c r="DR46" s="138"/>
      <c r="DU46" s="4"/>
      <c r="DZ46" s="5"/>
      <c r="EA46" s="5"/>
      <c r="EB46" s="5"/>
      <c r="EC46" s="5"/>
      <c r="ED46" s="5"/>
      <c r="EE46" s="5"/>
    </row>
    <row r="47" spans="1:135" ht="13" x14ac:dyDescent="0.15">
      <c r="AW47" s="5"/>
      <c r="DR47" s="138"/>
      <c r="DU47" s="4"/>
      <c r="DZ47" s="5"/>
      <c r="EA47" s="5"/>
      <c r="EB47" s="5"/>
      <c r="EC47" s="5"/>
      <c r="ED47" s="5"/>
      <c r="EE47" s="5"/>
    </row>
    <row r="48" spans="1:135" ht="13" x14ac:dyDescent="0.15">
      <c r="L48" s="58" t="s">
        <v>159</v>
      </c>
      <c r="M48" s="58" t="s">
        <v>160</v>
      </c>
      <c r="N48" s="58" t="s">
        <v>161</v>
      </c>
      <c r="AW48" s="5"/>
      <c r="DU48" s="4"/>
      <c r="DZ48" s="5"/>
      <c r="EA48" s="5"/>
      <c r="EB48" s="5"/>
      <c r="EC48" s="5"/>
      <c r="ED48" s="5"/>
      <c r="EE48" s="5"/>
    </row>
    <row r="49" spans="1:135" ht="13" x14ac:dyDescent="0.15">
      <c r="A49" s="58" t="s">
        <v>162</v>
      </c>
      <c r="AW49" s="5"/>
      <c r="DU49" s="4"/>
      <c r="DZ49" s="5"/>
      <c r="EA49" s="5"/>
      <c r="EB49" s="5"/>
      <c r="EC49" s="5"/>
      <c r="ED49" s="5"/>
      <c r="EE49" s="5"/>
    </row>
    <row r="50" spans="1:135" ht="13" x14ac:dyDescent="0.15">
      <c r="A50" s="139" t="s">
        <v>163</v>
      </c>
      <c r="B50" s="139" t="s">
        <v>119</v>
      </c>
      <c r="C50" s="139" t="s">
        <v>129</v>
      </c>
      <c r="D50" s="139" t="s">
        <v>164</v>
      </c>
      <c r="E50" s="139" t="s">
        <v>165</v>
      </c>
      <c r="F50" s="139" t="s">
        <v>166</v>
      </c>
      <c r="G50" s="140"/>
      <c r="H50" s="139" t="s">
        <v>167</v>
      </c>
      <c r="I50" s="139" t="s">
        <v>168</v>
      </c>
      <c r="J50" s="141"/>
      <c r="K50" s="141"/>
      <c r="L50" s="58" t="s">
        <v>119</v>
      </c>
      <c r="M50" s="58" t="s">
        <v>119</v>
      </c>
      <c r="N50" s="58" t="s">
        <v>119</v>
      </c>
      <c r="O50" s="58" t="s">
        <v>169</v>
      </c>
      <c r="AW50" s="5"/>
      <c r="DU50" s="4"/>
      <c r="DZ50" s="5"/>
      <c r="EA50" s="5"/>
      <c r="EB50" s="5"/>
      <c r="EC50" s="5"/>
      <c r="ED50" s="5"/>
      <c r="EE50" s="5"/>
    </row>
    <row r="51" spans="1:135" ht="13" x14ac:dyDescent="0.15">
      <c r="A51" s="139">
        <v>1</v>
      </c>
      <c r="B51" s="142" t="s">
        <v>143</v>
      </c>
      <c r="C51" s="142" t="s">
        <v>170</v>
      </c>
      <c r="D51" s="142" t="s">
        <v>171</v>
      </c>
      <c r="E51" s="142"/>
      <c r="F51" s="143"/>
      <c r="G51" s="142"/>
      <c r="H51" s="142">
        <v>0</v>
      </c>
      <c r="I51" s="144"/>
      <c r="J51" s="141"/>
      <c r="K51" s="141"/>
      <c r="L51" s="145" t="str">
        <f t="shared" ref="L51:L81" si="179">IF(ISERROR(SEARCH(L$48,B51)),B51,TRIM(LEFT(B51,SEARCH(L$48,B51)-1)))</f>
        <v>Megan Stevenson</v>
      </c>
      <c r="M51" s="145" t="str">
        <f t="shared" ref="M51:N51" si="180">IF(ISERROR(SEARCH(M$48,L51)),L51,TRIM(LEFT(L51,SEARCH(M$48,L51)-1)))</f>
        <v>Megan Stevenson</v>
      </c>
      <c r="N51" s="145" t="str">
        <f t="shared" si="180"/>
        <v>Megan Stevenson</v>
      </c>
      <c r="O51" s="145" t="str">
        <f t="shared" ref="O51:O81" si="181">IF(NOT(ISNUMBER(H51)),H51,IF(H51&lt;3,VLOOKUP(H51,$Y$51:$Z$53,2,FALSE),CONCATENATE(H51+1,"th")))</f>
        <v>1st</v>
      </c>
      <c r="S51" s="58" t="s">
        <v>172</v>
      </c>
      <c r="T51" s="58">
        <v>1</v>
      </c>
      <c r="Y51" s="58">
        <v>0</v>
      </c>
      <c r="Z51" s="58" t="s">
        <v>173</v>
      </c>
      <c r="AW51" s="5"/>
      <c r="DU51" s="4"/>
      <c r="DZ51" s="5"/>
      <c r="EA51" s="5"/>
      <c r="EB51" s="5"/>
      <c r="EC51" s="5"/>
      <c r="ED51" s="5"/>
      <c r="EE51" s="5"/>
    </row>
    <row r="52" spans="1:135" ht="13" x14ac:dyDescent="0.15">
      <c r="A52" s="139">
        <v>5</v>
      </c>
      <c r="B52" s="142" t="s">
        <v>147</v>
      </c>
      <c r="C52" s="142" t="s">
        <v>172</v>
      </c>
      <c r="D52" s="146">
        <v>44324</v>
      </c>
      <c r="E52" s="142"/>
      <c r="F52" s="143"/>
      <c r="G52" s="142"/>
      <c r="H52" s="142">
        <v>3</v>
      </c>
      <c r="I52" s="142"/>
      <c r="J52" s="141"/>
      <c r="K52" s="141"/>
      <c r="L52" s="145" t="str">
        <f t="shared" si="179"/>
        <v>Maria Albiero</v>
      </c>
      <c r="M52" s="145" t="str">
        <f t="shared" ref="M52:N52" si="182">IF(ISERROR(SEARCH(M$48,L52)),L52,TRIM(LEFT(L52,SEARCH(M$48,L52)-1)))</f>
        <v>Maria Albiero</v>
      </c>
      <c r="N52" s="145" t="str">
        <f t="shared" si="182"/>
        <v>Maria Albiero</v>
      </c>
      <c r="O52" s="145" t="str">
        <f t="shared" si="181"/>
        <v>4th</v>
      </c>
      <c r="S52" s="58" t="s">
        <v>174</v>
      </c>
      <c r="T52" s="58">
        <v>2</v>
      </c>
      <c r="Y52" s="58">
        <v>1</v>
      </c>
      <c r="Z52" s="58" t="s">
        <v>175</v>
      </c>
      <c r="AW52" s="5"/>
      <c r="DU52" s="4"/>
      <c r="DZ52" s="5"/>
      <c r="EA52" s="5"/>
      <c r="EB52" s="5"/>
      <c r="EC52" s="5"/>
      <c r="ED52" s="5"/>
      <c r="EE52" s="5"/>
    </row>
    <row r="53" spans="1:135" ht="13" x14ac:dyDescent="0.15">
      <c r="A53" s="139">
        <v>10</v>
      </c>
      <c r="B53" s="142" t="s">
        <v>148</v>
      </c>
      <c r="C53" s="142" t="s">
        <v>174</v>
      </c>
      <c r="D53" s="142" t="s">
        <v>171</v>
      </c>
      <c r="E53" s="142"/>
      <c r="F53" s="143"/>
      <c r="G53" s="142"/>
      <c r="H53" s="142">
        <v>4</v>
      </c>
      <c r="I53" s="142"/>
      <c r="J53" s="141"/>
      <c r="K53" s="141"/>
      <c r="L53" s="145" t="str">
        <f t="shared" si="179"/>
        <v>Tegan Graham</v>
      </c>
      <c r="M53" s="145" t="str">
        <f t="shared" ref="M53:N53" si="183">IF(ISERROR(SEARCH(M$48,L53)),L53,TRIM(LEFT(L53,SEARCH(M$48,L53)-1)))</f>
        <v>Tegan Graham</v>
      </c>
      <c r="N53" s="145" t="str">
        <f t="shared" si="183"/>
        <v>Tegan Graham</v>
      </c>
      <c r="O53" s="145" t="str">
        <f t="shared" si="181"/>
        <v>5th</v>
      </c>
      <c r="S53" s="58" t="s">
        <v>170</v>
      </c>
      <c r="T53" s="58">
        <v>3</v>
      </c>
      <c r="Y53" s="58">
        <v>2</v>
      </c>
      <c r="Z53" s="58" t="s">
        <v>176</v>
      </c>
      <c r="AW53" s="5"/>
      <c r="DU53" s="4"/>
      <c r="DZ53" s="5"/>
      <c r="EA53" s="5"/>
      <c r="EB53" s="5"/>
      <c r="EC53" s="5"/>
      <c r="ED53" s="5"/>
      <c r="EE53" s="5"/>
    </row>
    <row r="54" spans="1:135" ht="13" x14ac:dyDescent="0.15">
      <c r="A54" s="139">
        <v>11</v>
      </c>
      <c r="B54" s="142" t="s">
        <v>149</v>
      </c>
      <c r="C54" s="142" t="s">
        <v>172</v>
      </c>
      <c r="D54" s="146">
        <v>44324</v>
      </c>
      <c r="E54" s="142"/>
      <c r="F54" s="143"/>
      <c r="G54" s="142"/>
      <c r="H54" s="142">
        <v>1</v>
      </c>
      <c r="I54" s="142"/>
      <c r="J54" s="141"/>
      <c r="K54" s="141"/>
      <c r="L54" s="145" t="str">
        <f t="shared" si="179"/>
        <v>Kaylee Smiler</v>
      </c>
      <c r="M54" s="145" t="str">
        <f t="shared" ref="M54:N54" si="184">IF(ISERROR(SEARCH(M$48,L54)),L54,TRIM(LEFT(L54,SEARCH(M$48,L54)-1)))</f>
        <v>Kaylee Smiler</v>
      </c>
      <c r="N54" s="145" t="str">
        <f t="shared" si="184"/>
        <v>Kaylee Smiler</v>
      </c>
      <c r="O54" s="145" t="str">
        <f t="shared" si="181"/>
        <v>2nd</v>
      </c>
      <c r="S54" s="58" t="s">
        <v>23</v>
      </c>
      <c r="T54" s="58">
        <v>4</v>
      </c>
      <c r="Y54" s="58">
        <v>3</v>
      </c>
      <c r="AW54" s="5"/>
      <c r="DU54" s="4"/>
      <c r="DZ54" s="5"/>
      <c r="EA54" s="5"/>
      <c r="EB54" s="5"/>
      <c r="EC54" s="5"/>
      <c r="ED54" s="5"/>
      <c r="EE54" s="5"/>
    </row>
    <row r="55" spans="1:135" ht="13" x14ac:dyDescent="0.15">
      <c r="A55" s="139">
        <v>12</v>
      </c>
      <c r="B55" s="142" t="s">
        <v>150</v>
      </c>
      <c r="C55" s="142" t="s">
        <v>170</v>
      </c>
      <c r="D55" s="146">
        <v>44348</v>
      </c>
      <c r="E55" s="142"/>
      <c r="F55" s="143"/>
      <c r="G55" s="142"/>
      <c r="H55" s="142">
        <v>1</v>
      </c>
      <c r="I55" s="142"/>
      <c r="J55" s="141"/>
      <c r="K55" s="141"/>
      <c r="L55" s="145" t="str">
        <f t="shared" si="179"/>
        <v>Lauren Gustin</v>
      </c>
      <c r="M55" s="145" t="str">
        <f t="shared" ref="M55:N55" si="185">IF(ISERROR(SEARCH(M$48,L55)),L55,TRIM(LEFT(L55,SEARCH(M$48,L55)-1)))</f>
        <v>Lauren Gustin</v>
      </c>
      <c r="N55" s="145" t="str">
        <f t="shared" si="185"/>
        <v>Lauren Gustin</v>
      </c>
      <c r="O55" s="145" t="str">
        <f t="shared" si="181"/>
        <v>2nd</v>
      </c>
      <c r="S55" s="58" t="s">
        <v>177</v>
      </c>
      <c r="T55" s="58">
        <v>5</v>
      </c>
      <c r="Y55" s="58">
        <v>4</v>
      </c>
      <c r="AW55" s="5"/>
      <c r="DU55" s="4"/>
      <c r="DZ55" s="5"/>
      <c r="EA55" s="5"/>
      <c r="EB55" s="5"/>
      <c r="EC55" s="5"/>
      <c r="ED55" s="5"/>
      <c r="EE55" s="5"/>
    </row>
    <row r="56" spans="1:135" ht="13" x14ac:dyDescent="0.15">
      <c r="A56" s="139">
        <v>13</v>
      </c>
      <c r="B56" s="142" t="s">
        <v>151</v>
      </c>
      <c r="C56" s="142" t="s">
        <v>172</v>
      </c>
      <c r="D56" s="146">
        <v>44325</v>
      </c>
      <c r="E56" s="142"/>
      <c r="F56" s="143"/>
      <c r="G56" s="142"/>
      <c r="H56" s="142">
        <v>3</v>
      </c>
      <c r="I56" s="142"/>
      <c r="J56" s="141"/>
      <c r="K56" s="141"/>
      <c r="L56" s="145" t="str">
        <f t="shared" si="179"/>
        <v>Paisley Johnson</v>
      </c>
      <c r="M56" s="145" t="str">
        <f t="shared" ref="M56:N56" si="186">IF(ISERROR(SEARCH(M$48,L56)),L56,TRIM(LEFT(L56,SEARCH(M$48,L56)-1)))</f>
        <v>Paisley Johnson</v>
      </c>
      <c r="N56" s="145" t="str">
        <f t="shared" si="186"/>
        <v>Paisley Johnson</v>
      </c>
      <c r="O56" s="145" t="str">
        <f t="shared" si="181"/>
        <v>4th</v>
      </c>
      <c r="S56" s="58" t="s">
        <v>178</v>
      </c>
      <c r="T56" s="58">
        <v>2.5</v>
      </c>
      <c r="AW56" s="5"/>
      <c r="DU56" s="4"/>
      <c r="DZ56" s="5"/>
      <c r="EA56" s="5"/>
      <c r="EB56" s="5"/>
      <c r="EC56" s="5"/>
      <c r="ED56" s="5"/>
      <c r="EE56" s="5"/>
    </row>
    <row r="57" spans="1:135" ht="13" x14ac:dyDescent="0.15">
      <c r="A57" s="139">
        <v>15</v>
      </c>
      <c r="B57" s="142" t="s">
        <v>153</v>
      </c>
      <c r="C57" s="142" t="s">
        <v>23</v>
      </c>
      <c r="D57" s="146">
        <v>44352</v>
      </c>
      <c r="E57" s="142"/>
      <c r="F57" s="143"/>
      <c r="G57" s="142"/>
      <c r="H57" s="142">
        <v>2</v>
      </c>
      <c r="I57" s="142"/>
      <c r="J57" s="141"/>
      <c r="K57" s="141"/>
      <c r="L57" s="145" t="str">
        <f t="shared" si="179"/>
        <v>Perri Malli</v>
      </c>
      <c r="M57" s="145" t="str">
        <f t="shared" ref="M57:N57" si="187">IF(ISERROR(SEARCH(M$48,L57)),L57,TRIM(LEFT(L57,SEARCH(M$48,L57)-1)))</f>
        <v>Perri Malli</v>
      </c>
      <c r="N57" s="145" t="str">
        <f t="shared" si="187"/>
        <v>Perri Malli</v>
      </c>
      <c r="O57" s="145" t="str">
        <f t="shared" si="181"/>
        <v>3rd</v>
      </c>
      <c r="S57" s="58" t="s">
        <v>179</v>
      </c>
      <c r="T57" s="58">
        <v>2.5</v>
      </c>
      <c r="AW57" s="5"/>
      <c r="DU57" s="4"/>
      <c r="DZ57" s="5"/>
      <c r="EA57" s="5"/>
      <c r="EB57" s="5"/>
      <c r="EC57" s="5"/>
      <c r="ED57" s="5"/>
      <c r="EE57" s="5"/>
    </row>
    <row r="58" spans="1:135" ht="13" x14ac:dyDescent="0.15">
      <c r="A58" s="139">
        <v>20</v>
      </c>
      <c r="B58" s="142" t="s">
        <v>146</v>
      </c>
      <c r="C58" s="142" t="s">
        <v>174</v>
      </c>
      <c r="D58" s="146">
        <v>44326</v>
      </c>
      <c r="E58" s="142"/>
      <c r="F58" s="143"/>
      <c r="G58" s="142"/>
      <c r="H58" s="142">
        <v>1</v>
      </c>
      <c r="I58" s="142"/>
      <c r="J58" s="141"/>
      <c r="K58" s="141"/>
      <c r="L58" s="145" t="str">
        <f t="shared" si="179"/>
        <v>Devry Millett</v>
      </c>
      <c r="M58" s="145" t="str">
        <f t="shared" ref="M58:N58" si="188">IF(ISERROR(SEARCH(M$48,L58)),L58,TRIM(LEFT(L58,SEARCH(M$48,L58)-1)))</f>
        <v>Devry Millett</v>
      </c>
      <c r="N58" s="145" t="str">
        <f t="shared" si="188"/>
        <v>Devry Millett</v>
      </c>
      <c r="O58" s="145" t="str">
        <f t="shared" si="181"/>
        <v>2nd</v>
      </c>
      <c r="S58" s="58" t="s">
        <v>78</v>
      </c>
      <c r="T58" s="58">
        <v>1.5</v>
      </c>
      <c r="AW58" s="5"/>
      <c r="DU58" s="4"/>
      <c r="DZ58" s="5"/>
      <c r="EA58" s="5"/>
      <c r="EB58" s="5"/>
      <c r="EC58" s="5"/>
      <c r="ED58" s="5"/>
      <c r="EE58" s="5"/>
    </row>
    <row r="59" spans="1:135" ht="13" x14ac:dyDescent="0.15">
      <c r="A59" s="139">
        <v>21</v>
      </c>
      <c r="B59" s="142" t="s">
        <v>154</v>
      </c>
      <c r="C59" s="142" t="s">
        <v>170</v>
      </c>
      <c r="D59" s="142" t="s">
        <v>171</v>
      </c>
      <c r="E59" s="142"/>
      <c r="F59" s="143"/>
      <c r="G59" s="142"/>
      <c r="H59" s="142">
        <v>0</v>
      </c>
      <c r="I59" s="144"/>
      <c r="J59" s="141"/>
      <c r="K59" s="141"/>
      <c r="L59" s="145" t="str">
        <f t="shared" si="179"/>
        <v>Tahlia White</v>
      </c>
      <c r="M59" s="145" t="str">
        <f t="shared" ref="M59:N59" si="189">IF(ISERROR(SEARCH(M$48,L59)),L59,TRIM(LEFT(L59,SEARCH(M$48,L59)-1)))</f>
        <v>Tahlia White</v>
      </c>
      <c r="N59" s="145" t="str">
        <f t="shared" si="189"/>
        <v>Tahlia White</v>
      </c>
      <c r="O59" s="145" t="str">
        <f t="shared" si="181"/>
        <v>1st</v>
      </c>
      <c r="S59" s="58" t="s">
        <v>180</v>
      </c>
      <c r="T59" s="58">
        <v>3.5</v>
      </c>
      <c r="AW59" s="5"/>
      <c r="DU59" s="4"/>
      <c r="DZ59" s="5"/>
      <c r="EA59" s="5"/>
      <c r="EB59" s="5"/>
      <c r="EC59" s="5"/>
      <c r="ED59" s="5"/>
      <c r="EE59" s="5"/>
    </row>
    <row r="60" spans="1:135" ht="13" x14ac:dyDescent="0.15">
      <c r="A60" s="139">
        <v>22</v>
      </c>
      <c r="B60" s="142" t="s">
        <v>155</v>
      </c>
      <c r="C60" s="142" t="s">
        <v>177</v>
      </c>
      <c r="D60" s="146">
        <v>44354</v>
      </c>
      <c r="E60" s="142"/>
      <c r="F60" s="143"/>
      <c r="G60" s="142"/>
      <c r="H60" s="142">
        <v>3</v>
      </c>
      <c r="I60" s="144"/>
      <c r="J60" s="141"/>
      <c r="K60" s="141"/>
      <c r="L60" s="145" t="str">
        <f t="shared" si="179"/>
        <v>Sara Hamson</v>
      </c>
      <c r="M60" s="145" t="str">
        <f t="shared" ref="M60:N60" si="190">IF(ISERROR(SEARCH(M$48,L60)),L60,TRIM(LEFT(L60,SEARCH(M$48,L60)-1)))</f>
        <v>Sara Hamson</v>
      </c>
      <c r="N60" s="145" t="str">
        <f t="shared" si="190"/>
        <v>Sara Hamson</v>
      </c>
      <c r="O60" s="145" t="str">
        <f t="shared" si="181"/>
        <v>4th</v>
      </c>
      <c r="S60" s="58" t="s">
        <v>181</v>
      </c>
      <c r="T60" s="58">
        <v>3</v>
      </c>
      <c r="AW60" s="5"/>
      <c r="DU60" s="4"/>
      <c r="DZ60" s="5"/>
      <c r="EA60" s="5"/>
      <c r="EB60" s="5"/>
      <c r="EC60" s="5"/>
      <c r="ED60" s="5"/>
      <c r="EE60" s="5"/>
    </row>
    <row r="61" spans="1:135" ht="13" x14ac:dyDescent="0.15">
      <c r="A61" s="139">
        <v>30</v>
      </c>
      <c r="B61" s="142" t="s">
        <v>145</v>
      </c>
      <c r="C61" s="142" t="s">
        <v>172</v>
      </c>
      <c r="D61" s="146">
        <v>44325</v>
      </c>
      <c r="E61" s="142"/>
      <c r="F61" s="143"/>
      <c r="G61" s="142"/>
      <c r="H61" s="142">
        <v>0</v>
      </c>
      <c r="I61" s="144"/>
      <c r="J61" s="141"/>
      <c r="K61" s="141"/>
      <c r="L61" s="145" t="str">
        <f t="shared" si="179"/>
        <v>Kate Vorwaller</v>
      </c>
      <c r="M61" s="145" t="str">
        <f t="shared" ref="M61:N61" si="191">IF(ISERROR(SEARCH(M$48,L61)),L61,TRIM(LEFT(L61,SEARCH(M$48,L61)-1)))</f>
        <v>Kate Vorwaller</v>
      </c>
      <c r="N61" s="145" t="str">
        <f t="shared" si="191"/>
        <v>Kate Vorwaller</v>
      </c>
      <c r="O61" s="145" t="str">
        <f t="shared" si="181"/>
        <v>1st</v>
      </c>
      <c r="AW61" s="5"/>
      <c r="DU61" s="4"/>
      <c r="DZ61" s="5"/>
      <c r="EA61" s="5"/>
      <c r="EB61" s="5"/>
      <c r="EC61" s="5"/>
      <c r="ED61" s="5"/>
      <c r="EE61" s="5"/>
    </row>
    <row r="62" spans="1:135" ht="13" x14ac:dyDescent="0.15">
      <c r="A62" s="139">
        <v>32</v>
      </c>
      <c r="B62" s="142" t="s">
        <v>156</v>
      </c>
      <c r="C62" s="142" t="s">
        <v>170</v>
      </c>
      <c r="D62" s="146">
        <v>44348</v>
      </c>
      <c r="E62" s="142"/>
      <c r="F62" s="143"/>
      <c r="G62" s="142"/>
      <c r="H62" s="142">
        <v>2</v>
      </c>
      <c r="I62" s="142"/>
      <c r="J62" s="141"/>
      <c r="K62" s="141"/>
      <c r="L62" s="145" t="str">
        <f t="shared" si="179"/>
        <v>Signe Glantz</v>
      </c>
      <c r="M62" s="145" t="str">
        <f t="shared" ref="M62:N62" si="192">IF(ISERROR(SEARCH(M$48,L62)),L62,TRIM(LEFT(L62,SEARCH(M$48,L62)-1)))</f>
        <v>Signe Glantz</v>
      </c>
      <c r="N62" s="145" t="str">
        <f t="shared" si="192"/>
        <v>Signe Glantz</v>
      </c>
      <c r="O62" s="145" t="str">
        <f t="shared" si="181"/>
        <v>3rd</v>
      </c>
      <c r="AW62" s="5"/>
      <c r="DU62" s="4"/>
      <c r="DZ62" s="5"/>
      <c r="EA62" s="5"/>
      <c r="EB62" s="5"/>
      <c r="EC62" s="5"/>
      <c r="ED62" s="5"/>
      <c r="EE62" s="5"/>
    </row>
    <row r="63" spans="1:135" ht="13" x14ac:dyDescent="0.15">
      <c r="A63" s="139">
        <v>34</v>
      </c>
      <c r="B63" s="142" t="s">
        <v>157</v>
      </c>
      <c r="C63" s="142" t="s">
        <v>23</v>
      </c>
      <c r="D63" s="146">
        <v>44349</v>
      </c>
      <c r="E63" s="142"/>
      <c r="F63" s="143"/>
      <c r="G63" s="142"/>
      <c r="H63" s="142">
        <v>0</v>
      </c>
      <c r="I63" s="142"/>
      <c r="J63" s="141"/>
      <c r="K63" s="141"/>
      <c r="L63" s="145" t="str">
        <f t="shared" si="179"/>
        <v>Kyra Beckman</v>
      </c>
      <c r="M63" s="145" t="str">
        <f t="shared" ref="M63:N63" si="193">IF(ISERROR(SEARCH(M$48,L63)),L63,TRIM(LEFT(L63,SEARCH(M$48,L63)-1)))</f>
        <v>Kyra Beckman</v>
      </c>
      <c r="N63" s="145" t="str">
        <f t="shared" si="193"/>
        <v>Kyra Beckman</v>
      </c>
      <c r="O63" s="145" t="str">
        <f t="shared" si="181"/>
        <v>1st</v>
      </c>
      <c r="AW63" s="5"/>
      <c r="DU63" s="4"/>
      <c r="DZ63" s="5"/>
      <c r="EA63" s="5"/>
      <c r="EB63" s="5"/>
      <c r="EC63" s="5"/>
      <c r="ED63" s="5"/>
      <c r="EE63" s="5"/>
    </row>
    <row r="64" spans="1:135" ht="13" x14ac:dyDescent="0.15">
      <c r="A64" s="139">
        <v>42</v>
      </c>
      <c r="B64" s="142" t="s">
        <v>158</v>
      </c>
      <c r="C64" s="142" t="s">
        <v>23</v>
      </c>
      <c r="D64" s="146">
        <v>44350</v>
      </c>
      <c r="E64" s="142"/>
      <c r="F64" s="143"/>
      <c r="G64" s="142"/>
      <c r="H64" s="142">
        <v>2</v>
      </c>
      <c r="I64" s="142"/>
      <c r="J64" s="141"/>
      <c r="K64" s="141"/>
      <c r="L64" s="145" t="str">
        <f t="shared" si="179"/>
        <v>Kayla Belles-Lee</v>
      </c>
      <c r="M64" s="145" t="str">
        <f t="shared" ref="M64:N64" si="194">IF(ISERROR(SEARCH(M$48,L64)),L64,TRIM(LEFT(L64,SEARCH(M$48,L64)-1)))</f>
        <v>Kayla Belles-Lee</v>
      </c>
      <c r="N64" s="145" t="str">
        <f t="shared" si="194"/>
        <v>Kayla Belles-Lee</v>
      </c>
      <c r="O64" s="145" t="str">
        <f t="shared" si="181"/>
        <v>3rd</v>
      </c>
      <c r="AW64" s="5"/>
      <c r="DU64" s="4"/>
      <c r="DZ64" s="5"/>
      <c r="EA64" s="5"/>
      <c r="EB64" s="5"/>
      <c r="EC64" s="5"/>
      <c r="ED64" s="5"/>
      <c r="EE64" s="5"/>
    </row>
    <row r="65" spans="1:135" ht="13" x14ac:dyDescent="0.15">
      <c r="A65" s="139">
        <v>2</v>
      </c>
      <c r="B65" s="142" t="s">
        <v>144</v>
      </c>
      <c r="C65" s="142" t="s">
        <v>174</v>
      </c>
      <c r="D65" s="146">
        <v>44326</v>
      </c>
      <c r="E65" s="142"/>
      <c r="F65" s="143"/>
      <c r="G65" s="142"/>
      <c r="H65" s="142">
        <v>2</v>
      </c>
      <c r="I65" s="142"/>
      <c r="J65" s="141"/>
      <c r="K65" s="141"/>
      <c r="L65" s="145" t="str">
        <f t="shared" si="179"/>
        <v>Shaylee Gonzales</v>
      </c>
      <c r="M65" s="145" t="str">
        <f t="shared" ref="M65:N65" si="195">IF(ISERROR(SEARCH(M$48,L65)),L65,TRIM(LEFT(L65,SEARCH(M$48,L65)-1)))</f>
        <v>Shaylee Gonzales</v>
      </c>
      <c r="N65" s="145" t="str">
        <f t="shared" si="195"/>
        <v>Shaylee Gonzales</v>
      </c>
      <c r="O65" s="145" t="str">
        <f t="shared" si="181"/>
        <v>3rd</v>
      </c>
      <c r="AW65" s="5"/>
      <c r="DU65" s="4"/>
      <c r="DZ65" s="5"/>
      <c r="EA65" s="5"/>
      <c r="EB65" s="5"/>
      <c r="EC65" s="5"/>
      <c r="ED65" s="5"/>
      <c r="EE65" s="5"/>
    </row>
    <row r="66" spans="1:135" ht="13" x14ac:dyDescent="0.15">
      <c r="A66" s="139">
        <v>14</v>
      </c>
      <c r="B66" s="142" t="s">
        <v>152</v>
      </c>
      <c r="C66" s="142" t="s">
        <v>170</v>
      </c>
      <c r="D66" s="142" t="s">
        <v>171</v>
      </c>
      <c r="E66" s="142"/>
      <c r="F66" s="143"/>
      <c r="G66" s="142"/>
      <c r="H66" s="142">
        <v>2</v>
      </c>
      <c r="I66" s="142"/>
      <c r="J66" s="141"/>
      <c r="K66" s="141"/>
      <c r="L66" s="145" t="str">
        <f t="shared" si="179"/>
        <v>Babalu Ugwu</v>
      </c>
      <c r="M66" s="145" t="str">
        <f t="shared" ref="M66:N66" si="196">IF(ISERROR(SEARCH(M$48,L66)),L66,TRIM(LEFT(L66,SEARCH(M$48,L66)-1)))</f>
        <v>Babalu Ugwu</v>
      </c>
      <c r="N66" s="145" t="str">
        <f t="shared" si="196"/>
        <v>Babalu Ugwu</v>
      </c>
      <c r="O66" s="145" t="str">
        <f t="shared" si="181"/>
        <v>3rd</v>
      </c>
      <c r="AW66" s="5"/>
      <c r="DU66" s="4"/>
      <c r="DZ66" s="5"/>
      <c r="EA66" s="5"/>
      <c r="EB66" s="5"/>
      <c r="EC66" s="5"/>
      <c r="ED66" s="5"/>
      <c r="EE66" s="5"/>
    </row>
    <row r="67" spans="1:135" ht="13" x14ac:dyDescent="0.15">
      <c r="A67" s="139"/>
      <c r="B67" s="142"/>
      <c r="C67" s="142"/>
      <c r="D67" s="146"/>
      <c r="E67" s="142"/>
      <c r="F67" s="143"/>
      <c r="G67" s="142"/>
      <c r="H67" s="142"/>
      <c r="I67" s="142"/>
      <c r="J67" s="141"/>
      <c r="K67" s="141"/>
      <c r="L67" s="145">
        <f t="shared" si="179"/>
        <v>0</v>
      </c>
      <c r="M67" s="145">
        <f t="shared" ref="M67:N67" si="197">IF(ISERROR(SEARCH(M$48,L67)),L67,TRIM(LEFT(L67,SEARCH(M$48,L67)-1)))</f>
        <v>0</v>
      </c>
      <c r="N67" s="145">
        <f t="shared" si="197"/>
        <v>0</v>
      </c>
      <c r="O67" s="145">
        <f t="shared" si="181"/>
        <v>0</v>
      </c>
      <c r="AJ67" s="176"/>
      <c r="AM67" s="176"/>
      <c r="AP67" s="176"/>
      <c r="AS67" s="176"/>
      <c r="AV67" s="176"/>
      <c r="AW67" s="5"/>
      <c r="DU67" s="4"/>
      <c r="DZ67" s="5"/>
      <c r="EA67" s="5"/>
      <c r="EB67" s="5"/>
      <c r="EC67" s="5"/>
      <c r="ED67" s="5"/>
      <c r="EE67" s="5"/>
    </row>
    <row r="68" spans="1:135" ht="13" x14ac:dyDescent="0.15">
      <c r="A68" s="139"/>
      <c r="B68" s="142"/>
      <c r="C68" s="142"/>
      <c r="D68" s="146"/>
      <c r="E68" s="142"/>
      <c r="F68" s="143"/>
      <c r="G68" s="142"/>
      <c r="H68" s="142"/>
      <c r="I68" s="142"/>
      <c r="J68" s="141"/>
      <c r="K68" s="141"/>
      <c r="L68" s="145">
        <f t="shared" si="179"/>
        <v>0</v>
      </c>
      <c r="M68" s="145">
        <f t="shared" ref="M68:N68" si="198">IF(ISERROR(SEARCH(M$48,L68)),L68,TRIM(LEFT(L68,SEARCH(M$48,L68)-1)))</f>
        <v>0</v>
      </c>
      <c r="N68" s="145">
        <f t="shared" si="198"/>
        <v>0</v>
      </c>
      <c r="O68" s="145">
        <f t="shared" si="181"/>
        <v>0</v>
      </c>
      <c r="AJ68" s="176"/>
      <c r="AK68" s="176"/>
      <c r="AM68" s="176"/>
      <c r="AN68" s="176"/>
      <c r="AP68" s="176"/>
      <c r="AQ68" s="176"/>
      <c r="AS68" s="176"/>
      <c r="AT68" s="176"/>
      <c r="AV68" s="176"/>
      <c r="AW68" s="177"/>
      <c r="DU68" s="4"/>
      <c r="DZ68" s="5"/>
      <c r="EA68" s="5"/>
      <c r="EB68" s="5"/>
      <c r="EC68" s="5"/>
      <c r="ED68" s="5"/>
      <c r="EE68" s="5"/>
    </row>
    <row r="69" spans="1:135" ht="13" x14ac:dyDescent="0.15">
      <c r="A69" s="139"/>
      <c r="B69" s="142"/>
      <c r="C69" s="142"/>
      <c r="D69" s="146"/>
      <c r="E69" s="142"/>
      <c r="F69" s="143"/>
      <c r="G69" s="142"/>
      <c r="H69" s="142"/>
      <c r="I69" s="142"/>
      <c r="J69" s="141"/>
      <c r="K69" s="141"/>
      <c r="L69" s="145">
        <f t="shared" si="179"/>
        <v>0</v>
      </c>
      <c r="M69" s="145">
        <f t="shared" ref="M69:N69" si="199">IF(ISERROR(SEARCH(M$48,L69)),L69,TRIM(LEFT(L69,SEARCH(M$48,L69)-1)))</f>
        <v>0</v>
      </c>
      <c r="N69" s="145">
        <f t="shared" si="199"/>
        <v>0</v>
      </c>
      <c r="O69" s="145">
        <f t="shared" si="181"/>
        <v>0</v>
      </c>
      <c r="AK69" s="176"/>
      <c r="AL69" s="176"/>
      <c r="AN69" s="176"/>
      <c r="AO69" s="176"/>
      <c r="AQ69" s="176"/>
      <c r="AR69" s="176"/>
      <c r="AT69" s="176"/>
      <c r="AU69" s="176"/>
      <c r="AW69" s="176"/>
      <c r="AX69" s="176"/>
      <c r="DU69" s="4"/>
      <c r="DZ69" s="5"/>
      <c r="EA69" s="5"/>
      <c r="EB69" s="5"/>
      <c r="EC69" s="5"/>
      <c r="ED69" s="5"/>
      <c r="EE69" s="5"/>
    </row>
    <row r="70" spans="1:135" ht="13" x14ac:dyDescent="0.15">
      <c r="A70" s="139"/>
      <c r="B70" s="142"/>
      <c r="C70" s="142"/>
      <c r="D70" s="146"/>
      <c r="E70" s="142"/>
      <c r="F70" s="143"/>
      <c r="G70" s="142"/>
      <c r="H70" s="142"/>
      <c r="I70" s="142"/>
      <c r="J70" s="141"/>
      <c r="K70" s="141"/>
      <c r="L70" s="145">
        <f t="shared" si="179"/>
        <v>0</v>
      </c>
      <c r="M70" s="145">
        <f t="shared" ref="M70:N70" si="200">IF(ISERROR(SEARCH(M$48,L70)),L70,TRIM(LEFT(L70,SEARCH(M$48,L70)-1)))</f>
        <v>0</v>
      </c>
      <c r="N70" s="145">
        <f t="shared" si="200"/>
        <v>0</v>
      </c>
      <c r="O70" s="145">
        <f t="shared" si="181"/>
        <v>0</v>
      </c>
      <c r="AL70" s="176"/>
      <c r="AO70" s="176"/>
      <c r="AR70" s="176"/>
      <c r="AU70" s="176"/>
      <c r="AW70" s="5"/>
      <c r="AX70" s="176"/>
      <c r="DU70" s="4"/>
      <c r="DZ70" s="5"/>
      <c r="EA70" s="5"/>
      <c r="EB70" s="5"/>
      <c r="EC70" s="5"/>
      <c r="ED70" s="5"/>
      <c r="EE70" s="5"/>
    </row>
    <row r="71" spans="1:135" ht="13" x14ac:dyDescent="0.15">
      <c r="A71" s="139"/>
      <c r="B71" s="142"/>
      <c r="C71" s="142"/>
      <c r="D71" s="142"/>
      <c r="E71" s="142"/>
      <c r="F71" s="143"/>
      <c r="G71" s="142"/>
      <c r="H71" s="142"/>
      <c r="I71" s="142"/>
      <c r="J71" s="141"/>
      <c r="K71" s="141"/>
      <c r="L71" s="145">
        <f t="shared" si="179"/>
        <v>0</v>
      </c>
      <c r="M71" s="145">
        <f t="shared" ref="M71:N71" si="201">IF(ISERROR(SEARCH(M$48,L71)),L71,TRIM(LEFT(L71,SEARCH(M$48,L71)-1)))</f>
        <v>0</v>
      </c>
      <c r="N71" s="145">
        <f t="shared" si="201"/>
        <v>0</v>
      </c>
      <c r="O71" s="145">
        <f t="shared" si="181"/>
        <v>0</v>
      </c>
      <c r="AN71" s="176"/>
      <c r="AQ71" s="176"/>
      <c r="AT71" s="176"/>
      <c r="AW71" s="177"/>
      <c r="BA71" s="176"/>
      <c r="DU71" s="4"/>
      <c r="DZ71" s="5"/>
      <c r="EA71" s="5"/>
      <c r="EB71" s="5"/>
      <c r="EC71" s="5"/>
      <c r="ED71" s="5"/>
      <c r="EE71" s="5"/>
    </row>
    <row r="72" spans="1:135" ht="13" x14ac:dyDescent="0.15">
      <c r="A72" s="139"/>
      <c r="B72" s="142"/>
      <c r="C72" s="142"/>
      <c r="D72" s="146"/>
      <c r="E72" s="142"/>
      <c r="F72" s="143"/>
      <c r="G72" s="142"/>
      <c r="H72" s="142"/>
      <c r="I72" s="142"/>
      <c r="J72" s="141"/>
      <c r="K72" s="141"/>
      <c r="L72" s="145">
        <f t="shared" si="179"/>
        <v>0</v>
      </c>
      <c r="M72" s="145">
        <f t="shared" ref="M72:N72" si="202">IF(ISERROR(SEARCH(M$48,L72)),L72,TRIM(LEFT(L72,SEARCH(M$48,L72)-1)))</f>
        <v>0</v>
      </c>
      <c r="N72" s="145">
        <f t="shared" si="202"/>
        <v>0</v>
      </c>
      <c r="O72" s="145">
        <f t="shared" si="181"/>
        <v>0</v>
      </c>
      <c r="AN72" s="176"/>
      <c r="AQ72" s="176"/>
      <c r="AT72" s="176"/>
      <c r="AW72" s="176"/>
      <c r="BA72" s="176"/>
      <c r="DU72" s="4"/>
      <c r="DZ72" s="5"/>
      <c r="EA72" s="5"/>
      <c r="EB72" s="5"/>
      <c r="EC72" s="5"/>
      <c r="ED72" s="5"/>
      <c r="EE72" s="5"/>
    </row>
    <row r="73" spans="1:135" ht="13" x14ac:dyDescent="0.15">
      <c r="A73" s="139"/>
      <c r="B73" s="142"/>
      <c r="C73" s="142"/>
      <c r="D73" s="146"/>
      <c r="E73" s="142"/>
      <c r="F73" s="143"/>
      <c r="G73" s="142"/>
      <c r="H73" s="142"/>
      <c r="I73" s="142"/>
      <c r="J73" s="141"/>
      <c r="K73" s="141"/>
      <c r="L73" s="145">
        <f t="shared" si="179"/>
        <v>0</v>
      </c>
      <c r="M73" s="145">
        <f t="shared" ref="M73:N73" si="203">IF(ISERROR(SEARCH(M$48,L73)),L73,TRIM(LEFT(L73,SEARCH(M$48,L73)-1)))</f>
        <v>0</v>
      </c>
      <c r="N73" s="145">
        <f t="shared" si="203"/>
        <v>0</v>
      </c>
      <c r="O73" s="145">
        <f t="shared" si="181"/>
        <v>0</v>
      </c>
      <c r="AW73" s="5"/>
      <c r="DU73" s="4"/>
      <c r="DZ73" s="5"/>
      <c r="EA73" s="5"/>
      <c r="EB73" s="5"/>
      <c r="EC73" s="5"/>
      <c r="ED73" s="5"/>
      <c r="EE73" s="5"/>
    </row>
    <row r="74" spans="1:135" ht="13" x14ac:dyDescent="0.15">
      <c r="A74" s="139"/>
      <c r="B74" s="142"/>
      <c r="C74" s="142"/>
      <c r="D74" s="146"/>
      <c r="E74" s="142"/>
      <c r="F74" s="143"/>
      <c r="G74" s="142"/>
      <c r="H74" s="142"/>
      <c r="I74" s="142"/>
      <c r="J74" s="141"/>
      <c r="K74" s="141"/>
      <c r="L74" s="145">
        <f t="shared" si="179"/>
        <v>0</v>
      </c>
      <c r="M74" s="145">
        <f t="shared" ref="M74:N74" si="204">IF(ISERROR(SEARCH(M$48,L74)),L74,TRIM(LEFT(L74,SEARCH(M$48,L74)-1)))</f>
        <v>0</v>
      </c>
      <c r="N74" s="145">
        <f t="shared" si="204"/>
        <v>0</v>
      </c>
      <c r="O74" s="145">
        <f t="shared" si="181"/>
        <v>0</v>
      </c>
      <c r="AW74" s="5"/>
      <c r="DU74" s="4"/>
      <c r="DZ74" s="5"/>
      <c r="EA74" s="5"/>
      <c r="EB74" s="5"/>
      <c r="EC74" s="5"/>
      <c r="ED74" s="5"/>
      <c r="EE74" s="5"/>
    </row>
    <row r="75" spans="1:135" ht="13" x14ac:dyDescent="0.1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5">
        <f t="shared" si="179"/>
        <v>0</v>
      </c>
      <c r="M75" s="145">
        <f t="shared" ref="M75:N75" si="205">IF(ISERROR(SEARCH(M$48,L75)),L75,TRIM(LEFT(L75,SEARCH(M$48,L75)-1)))</f>
        <v>0</v>
      </c>
      <c r="N75" s="145">
        <f t="shared" si="205"/>
        <v>0</v>
      </c>
      <c r="O75" s="145">
        <f t="shared" si="181"/>
        <v>0</v>
      </c>
      <c r="AW75" s="5"/>
      <c r="DU75" s="4"/>
      <c r="DZ75" s="5"/>
      <c r="EA75" s="5"/>
      <c r="EB75" s="5"/>
      <c r="EC75" s="5"/>
      <c r="ED75" s="5"/>
      <c r="EE75" s="5"/>
    </row>
    <row r="76" spans="1:135" ht="13" x14ac:dyDescent="0.15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5">
        <f t="shared" si="179"/>
        <v>0</v>
      </c>
      <c r="M76" s="145">
        <f t="shared" ref="M76:N76" si="206">IF(ISERROR(SEARCH(M$48,L76)),L76,TRIM(LEFT(L76,SEARCH(M$48,L76)-1)))</f>
        <v>0</v>
      </c>
      <c r="N76" s="145">
        <f t="shared" si="206"/>
        <v>0</v>
      </c>
      <c r="O76" s="145">
        <f t="shared" si="181"/>
        <v>0</v>
      </c>
      <c r="AS76" s="176"/>
      <c r="AV76" s="176"/>
      <c r="AW76" s="5"/>
      <c r="AZ76" s="176"/>
      <c r="BC76" s="176"/>
      <c r="DU76" s="4"/>
      <c r="DZ76" s="5"/>
      <c r="EA76" s="5"/>
      <c r="EB76" s="5"/>
      <c r="EC76" s="5"/>
      <c r="ED76" s="5"/>
      <c r="EE76" s="5"/>
    </row>
    <row r="77" spans="1:135" ht="13" x14ac:dyDescent="0.15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5">
        <f t="shared" si="179"/>
        <v>0</v>
      </c>
      <c r="M77" s="145">
        <f t="shared" ref="M77:N77" si="207">IF(ISERROR(SEARCH(M$48,L77)),L77,TRIM(LEFT(L77,SEARCH(M$48,L77)-1)))</f>
        <v>0</v>
      </c>
      <c r="N77" s="145">
        <f t="shared" si="207"/>
        <v>0</v>
      </c>
      <c r="O77" s="145">
        <f t="shared" si="181"/>
        <v>0</v>
      </c>
      <c r="AS77" s="176"/>
      <c r="AV77" s="176"/>
      <c r="AW77" s="5"/>
      <c r="AZ77" s="176"/>
      <c r="BC77" s="176"/>
      <c r="DU77" s="4"/>
      <c r="DZ77" s="5"/>
      <c r="EA77" s="5"/>
      <c r="EB77" s="5"/>
      <c r="EC77" s="5"/>
      <c r="ED77" s="5"/>
      <c r="EE77" s="5"/>
    </row>
    <row r="78" spans="1:135" ht="13" x14ac:dyDescent="0.15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5">
        <f t="shared" si="179"/>
        <v>0</v>
      </c>
      <c r="M78" s="145">
        <f t="shared" ref="M78:N78" si="208">IF(ISERROR(SEARCH(M$48,L78)),L78,TRIM(LEFT(L78,SEARCH(M$48,L78)-1)))</f>
        <v>0</v>
      </c>
      <c r="N78" s="145">
        <f t="shared" si="208"/>
        <v>0</v>
      </c>
      <c r="O78" s="145">
        <f t="shared" si="181"/>
        <v>0</v>
      </c>
      <c r="AW78" s="5"/>
      <c r="DU78" s="4"/>
      <c r="DZ78" s="5"/>
      <c r="EA78" s="5"/>
      <c r="EB78" s="5"/>
      <c r="EC78" s="5"/>
      <c r="ED78" s="5"/>
      <c r="EE78" s="5"/>
    </row>
    <row r="79" spans="1:135" ht="13" x14ac:dyDescent="0.15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5">
        <f t="shared" si="179"/>
        <v>0</v>
      </c>
      <c r="M79" s="145">
        <f t="shared" ref="M79:N79" si="209">IF(ISERROR(SEARCH(M$48,L79)),L79,TRIM(LEFT(L79,SEARCH(M$48,L79)-1)))</f>
        <v>0</v>
      </c>
      <c r="N79" s="145">
        <f t="shared" si="209"/>
        <v>0</v>
      </c>
      <c r="O79" s="145">
        <f t="shared" si="181"/>
        <v>0</v>
      </c>
      <c r="AW79" s="5"/>
      <c r="DU79" s="4"/>
      <c r="DZ79" s="5"/>
      <c r="EA79" s="5"/>
      <c r="EB79" s="5"/>
      <c r="EC79" s="5"/>
      <c r="ED79" s="5"/>
      <c r="EE79" s="5"/>
    </row>
    <row r="80" spans="1:135" ht="13" x14ac:dyDescent="0.15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5">
        <f t="shared" si="179"/>
        <v>0</v>
      </c>
      <c r="M80" s="145">
        <f t="shared" ref="M80:N80" si="210">IF(ISERROR(SEARCH(M$48,L80)),L80,TRIM(LEFT(L80,SEARCH(M$48,L80)-1)))</f>
        <v>0</v>
      </c>
      <c r="N80" s="145">
        <f t="shared" si="210"/>
        <v>0</v>
      </c>
      <c r="O80" s="145">
        <f t="shared" si="181"/>
        <v>0</v>
      </c>
      <c r="AW80" s="5"/>
      <c r="DU80" s="4"/>
      <c r="DZ80" s="5"/>
      <c r="EA80" s="5"/>
      <c r="EB80" s="5"/>
      <c r="EC80" s="5"/>
      <c r="ED80" s="5"/>
      <c r="EE80" s="5"/>
    </row>
    <row r="81" spans="1:135" ht="13" x14ac:dyDescent="0.15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5">
        <f t="shared" si="179"/>
        <v>0</v>
      </c>
      <c r="M81" s="145">
        <f t="shared" ref="M81:N81" si="211">IF(ISERROR(SEARCH(M$48,L81)),L81,TRIM(LEFT(L81,SEARCH(M$48,L81)-1)))</f>
        <v>0</v>
      </c>
      <c r="N81" s="145">
        <f t="shared" si="211"/>
        <v>0</v>
      </c>
      <c r="O81" s="145">
        <f t="shared" si="181"/>
        <v>0</v>
      </c>
      <c r="AW81" s="5"/>
      <c r="DU81" s="4"/>
      <c r="DZ81" s="5"/>
      <c r="EA81" s="5"/>
      <c r="EB81" s="5"/>
      <c r="EC81" s="5"/>
      <c r="ED81" s="5"/>
      <c r="EE81" s="5"/>
    </row>
    <row r="82" spans="1:135" ht="13" x14ac:dyDescent="0.15">
      <c r="AW82" s="5"/>
      <c r="DU82" s="4"/>
      <c r="DZ82" s="5"/>
      <c r="EA82" s="5"/>
      <c r="EB82" s="5"/>
      <c r="EC82" s="5"/>
      <c r="ED82" s="5"/>
      <c r="EE82" s="5"/>
    </row>
    <row r="83" spans="1:135" ht="13" x14ac:dyDescent="0.15">
      <c r="AW83" s="5"/>
      <c r="DU83" s="4"/>
      <c r="DZ83" s="5"/>
      <c r="EA83" s="5"/>
      <c r="EB83" s="5"/>
      <c r="EC83" s="5"/>
      <c r="ED83" s="5"/>
      <c r="EE83" s="5"/>
    </row>
    <row r="84" spans="1:135" ht="13" x14ac:dyDescent="0.15">
      <c r="AW84" s="5"/>
      <c r="DU84" s="4"/>
      <c r="DZ84" s="5"/>
      <c r="EA84" s="5"/>
      <c r="EB84" s="5"/>
      <c r="EC84" s="5"/>
      <c r="ED84" s="5"/>
      <c r="EE84" s="5"/>
    </row>
    <row r="85" spans="1:135" ht="13" x14ac:dyDescent="0.15">
      <c r="AW85" s="5"/>
      <c r="DU85" s="4"/>
      <c r="DZ85" s="5"/>
      <c r="EA85" s="5"/>
      <c r="EB85" s="5"/>
      <c r="EC85" s="5"/>
      <c r="ED85" s="5"/>
      <c r="EE85" s="5"/>
    </row>
    <row r="86" spans="1:135" ht="13" x14ac:dyDescent="0.15">
      <c r="I86" s="58" t="s">
        <v>182</v>
      </c>
      <c r="AW86" s="5"/>
      <c r="DU86" s="4"/>
      <c r="DZ86" s="5"/>
      <c r="EA86" s="5"/>
      <c r="EB86" s="5"/>
      <c r="EC86" s="5"/>
      <c r="ED86" s="5"/>
      <c r="EE86" s="5"/>
    </row>
    <row r="87" spans="1:135" ht="13" x14ac:dyDescent="0.15">
      <c r="A87" s="147" t="s">
        <v>183</v>
      </c>
      <c r="I87" s="145">
        <f>AVERAGE(AE89:AE431)</f>
        <v>78.867829202468712</v>
      </c>
      <c r="J87" s="145">
        <f>AVERAGE(AX89:AX431)</f>
        <v>78.688849641925913</v>
      </c>
      <c r="AW87" s="5"/>
      <c r="DU87" s="4"/>
      <c r="DZ87" s="5"/>
      <c r="EA87" s="5"/>
      <c r="EB87" s="5"/>
      <c r="EC87" s="5"/>
      <c r="ED87" s="5"/>
      <c r="EE87" s="5"/>
    </row>
    <row r="88" spans="1:135" ht="13" x14ac:dyDescent="0.15">
      <c r="H88" s="145" t="s">
        <v>184</v>
      </c>
      <c r="L88" s="145" t="s">
        <v>185</v>
      </c>
      <c r="AF88" s="148" t="s">
        <v>186</v>
      </c>
      <c r="AG88" s="149" t="s">
        <v>187</v>
      </c>
      <c r="AH88" s="148" t="s">
        <v>188</v>
      </c>
      <c r="AI88" s="148" t="s">
        <v>189</v>
      </c>
      <c r="AJ88" s="148" t="s">
        <v>190</v>
      </c>
      <c r="AK88" s="148" t="s">
        <v>191</v>
      </c>
      <c r="AL88" s="148" t="s">
        <v>192</v>
      </c>
      <c r="AM88" s="148" t="s">
        <v>193</v>
      </c>
      <c r="AN88" s="148" t="s">
        <v>194</v>
      </c>
      <c r="AO88" s="148" t="s">
        <v>13</v>
      </c>
      <c r="AP88" s="148" t="s">
        <v>82</v>
      </c>
      <c r="AQ88" s="148" t="s">
        <v>195</v>
      </c>
      <c r="AR88" s="148" t="s">
        <v>196</v>
      </c>
      <c r="AS88" s="148" t="s">
        <v>197</v>
      </c>
      <c r="AT88" s="148" t="s">
        <v>198</v>
      </c>
      <c r="AU88" s="148" t="s">
        <v>199</v>
      </c>
      <c r="AW88" s="5"/>
      <c r="AY88" s="148" t="s">
        <v>186</v>
      </c>
      <c r="AZ88" s="149" t="s">
        <v>187</v>
      </c>
      <c r="BA88" s="148" t="s">
        <v>188</v>
      </c>
      <c r="BB88" s="148" t="s">
        <v>189</v>
      </c>
      <c r="BC88" s="148" t="s">
        <v>190</v>
      </c>
      <c r="BD88" s="148" t="s">
        <v>191</v>
      </c>
      <c r="BE88" s="148" t="s">
        <v>192</v>
      </c>
      <c r="BF88" s="148" t="s">
        <v>193</v>
      </c>
      <c r="BG88" s="148" t="s">
        <v>194</v>
      </c>
      <c r="BH88" s="148" t="s">
        <v>13</v>
      </c>
      <c r="BI88" s="148" t="s">
        <v>82</v>
      </c>
      <c r="BJ88" s="148" t="s">
        <v>195</v>
      </c>
      <c r="BK88" s="148" t="s">
        <v>196</v>
      </c>
      <c r="BL88" s="148" t="s">
        <v>197</v>
      </c>
      <c r="BM88" s="148" t="s">
        <v>198</v>
      </c>
      <c r="BN88" s="148" t="s">
        <v>199</v>
      </c>
      <c r="DU88" s="4"/>
      <c r="DZ88" s="5"/>
      <c r="EA88" s="5"/>
      <c r="EB88" s="5"/>
      <c r="EC88" s="5"/>
      <c r="ED88" s="5"/>
      <c r="EE88" s="5"/>
    </row>
    <row r="89" spans="1:135" ht="13" x14ac:dyDescent="0.15">
      <c r="A89" s="145" t="s">
        <v>76</v>
      </c>
      <c r="B89" s="145" t="s">
        <v>187</v>
      </c>
      <c r="C89" s="145" t="s">
        <v>200</v>
      </c>
      <c r="D89" s="145" t="s">
        <v>201</v>
      </c>
      <c r="E89" s="145" t="s">
        <v>202</v>
      </c>
      <c r="F89" s="145" t="s">
        <v>203</v>
      </c>
      <c r="G89" s="145" t="s">
        <v>204</v>
      </c>
      <c r="H89" s="145" t="s">
        <v>205</v>
      </c>
      <c r="I89" s="145" t="s">
        <v>206</v>
      </c>
      <c r="J89" s="145" t="s">
        <v>207</v>
      </c>
      <c r="K89" s="145" t="s">
        <v>208</v>
      </c>
      <c r="L89" s="145" t="s">
        <v>209</v>
      </c>
      <c r="M89" s="145" t="s">
        <v>210</v>
      </c>
      <c r="N89" s="145" t="s">
        <v>211</v>
      </c>
      <c r="O89" s="145" t="s">
        <v>212</v>
      </c>
      <c r="P89" s="58" t="s">
        <v>213</v>
      </c>
      <c r="Q89" s="58" t="s">
        <v>214</v>
      </c>
      <c r="AD89" s="145">
        <f t="shared" ref="AD89:AD431" si="212">40*(AJ89/(AH89*40))</f>
        <v>82.91304347826086</v>
      </c>
      <c r="AE89" s="145">
        <f t="shared" ref="AE89:AE431" si="213">100*(AK89/AJ89)</f>
        <v>104.19507079181962</v>
      </c>
      <c r="AF89" s="150">
        <v>1</v>
      </c>
      <c r="AG89" s="151" t="s">
        <v>215</v>
      </c>
      <c r="AH89" s="150">
        <v>23</v>
      </c>
      <c r="AI89" s="152">
        <v>1</v>
      </c>
      <c r="AJ89" s="153">
        <v>1907</v>
      </c>
      <c r="AK89" s="153">
        <v>1987</v>
      </c>
      <c r="AL89" s="150">
        <v>1.042</v>
      </c>
      <c r="AM89" s="153">
        <v>682</v>
      </c>
      <c r="AN89" s="153">
        <v>728</v>
      </c>
      <c r="AO89" s="153">
        <v>1410</v>
      </c>
      <c r="AP89" s="154">
        <v>0.51600000000000001</v>
      </c>
      <c r="AQ89" s="154">
        <v>0.59599999999999997</v>
      </c>
      <c r="AR89" s="155">
        <v>0.17299999999999999</v>
      </c>
      <c r="AS89" s="155">
        <v>0.114</v>
      </c>
      <c r="AT89" s="156">
        <v>0.09</v>
      </c>
      <c r="AU89" s="155">
        <v>0.46700000000000003</v>
      </c>
      <c r="AW89" s="5"/>
      <c r="AX89" s="145">
        <f t="shared" ref="AX89:AX431" si="214">100*(BD89/BC89)</f>
        <v>59.616919393455703</v>
      </c>
      <c r="AY89" s="150">
        <v>1</v>
      </c>
      <c r="AZ89" s="151" t="s">
        <v>216</v>
      </c>
      <c r="BA89" s="150">
        <v>15</v>
      </c>
      <c r="BB89" s="152">
        <v>1</v>
      </c>
      <c r="BC89" s="153">
        <v>1253</v>
      </c>
      <c r="BD89" s="153">
        <v>747</v>
      </c>
      <c r="BE89" s="150">
        <v>0.59599999999999997</v>
      </c>
      <c r="BF89" s="153">
        <v>550</v>
      </c>
      <c r="BG89" s="153">
        <v>268</v>
      </c>
      <c r="BH89" s="153">
        <v>818</v>
      </c>
      <c r="BI89" s="154">
        <v>0.32800000000000001</v>
      </c>
      <c r="BJ89" s="154">
        <v>0.36599999999999999</v>
      </c>
      <c r="BK89" s="155">
        <v>0.27100000000000002</v>
      </c>
      <c r="BL89" s="155">
        <v>9.1999999999999998E-2</v>
      </c>
      <c r="BM89" s="155">
        <v>8.1000000000000003E-2</v>
      </c>
      <c r="BN89" s="156">
        <v>0.28000000000000003</v>
      </c>
      <c r="DU89" s="4"/>
      <c r="DZ89" s="5"/>
      <c r="EA89" s="5"/>
      <c r="EB89" s="5"/>
      <c r="EC89" s="5"/>
      <c r="ED89" s="5"/>
      <c r="EE89" s="5"/>
    </row>
    <row r="90" spans="1:135" ht="13" x14ac:dyDescent="0.15">
      <c r="A90" s="157">
        <v>1</v>
      </c>
      <c r="B90" s="157" t="s">
        <v>217</v>
      </c>
      <c r="C90" s="157" t="s">
        <v>202</v>
      </c>
      <c r="D90" s="157" t="s">
        <v>218</v>
      </c>
      <c r="E90" s="157">
        <v>67</v>
      </c>
      <c r="F90" s="157">
        <v>15</v>
      </c>
      <c r="G90" s="157">
        <v>0.81699999999999995</v>
      </c>
      <c r="H90" s="157">
        <v>11.63</v>
      </c>
      <c r="I90" s="157">
        <v>116.26</v>
      </c>
      <c r="J90" s="157">
        <v>104.57</v>
      </c>
      <c r="K90" s="157">
        <v>11.69</v>
      </c>
      <c r="L90" s="157">
        <v>11.35</v>
      </c>
      <c r="M90" s="157">
        <v>116.02</v>
      </c>
      <c r="N90" s="157">
        <v>104.61</v>
      </c>
      <c r="O90" s="158">
        <v>11.41</v>
      </c>
      <c r="P90" s="158">
        <f t="shared" ref="P90:P119" si="215">M90-$I$87</f>
        <v>37.152170797531284</v>
      </c>
      <c r="Q90" s="158">
        <f t="shared" ref="Q90:Q119" si="216">$I$87-N90</f>
        <v>-25.742170797531287</v>
      </c>
      <c r="AD90" s="145">
        <f t="shared" si="212"/>
        <v>89.34782608695653</v>
      </c>
      <c r="AE90" s="145">
        <f t="shared" si="213"/>
        <v>101.60583941605839</v>
      </c>
      <c r="AF90" s="150">
        <v>2</v>
      </c>
      <c r="AG90" s="151" t="s">
        <v>219</v>
      </c>
      <c r="AH90" s="150">
        <v>23</v>
      </c>
      <c r="AI90" s="152">
        <v>1</v>
      </c>
      <c r="AJ90" s="153">
        <v>2055</v>
      </c>
      <c r="AK90" s="153">
        <v>2088</v>
      </c>
      <c r="AL90" s="150">
        <v>1.016</v>
      </c>
      <c r="AM90" s="153">
        <v>803</v>
      </c>
      <c r="AN90" s="153">
        <v>765</v>
      </c>
      <c r="AO90" s="153">
        <v>1568</v>
      </c>
      <c r="AP90" s="154">
        <v>0.48799999999999999</v>
      </c>
      <c r="AQ90" s="152">
        <v>0.55000000000000004</v>
      </c>
      <c r="AR90" s="155">
        <v>0.13700000000000001</v>
      </c>
      <c r="AS90" s="155">
        <v>0.123</v>
      </c>
      <c r="AT90" s="155">
        <v>0.106</v>
      </c>
      <c r="AU90" s="155">
        <v>0.46600000000000003</v>
      </c>
      <c r="AW90" s="5"/>
      <c r="AX90" s="145">
        <f t="shared" si="214"/>
        <v>59.681433549029371</v>
      </c>
      <c r="AY90" s="150">
        <v>2</v>
      </c>
      <c r="AZ90" s="151" t="s">
        <v>220</v>
      </c>
      <c r="BA90" s="150">
        <v>24</v>
      </c>
      <c r="BB90" s="152">
        <v>1</v>
      </c>
      <c r="BC90" s="153">
        <v>2009</v>
      </c>
      <c r="BD90" s="153">
        <v>1199</v>
      </c>
      <c r="BE90" s="150">
        <v>0.59699999999999998</v>
      </c>
      <c r="BF90" s="153">
        <v>837</v>
      </c>
      <c r="BG90" s="153">
        <v>409</v>
      </c>
      <c r="BH90" s="153">
        <v>1246</v>
      </c>
      <c r="BI90" s="154">
        <v>0.32800000000000001</v>
      </c>
      <c r="BJ90" s="154">
        <v>0.36699999999999999</v>
      </c>
      <c r="BK90" s="155">
        <v>0.27800000000000002</v>
      </c>
      <c r="BL90" s="156">
        <v>0.12</v>
      </c>
      <c r="BM90" s="155">
        <v>9.0999999999999998E-2</v>
      </c>
      <c r="BN90" s="155">
        <v>0.29099999999999998</v>
      </c>
      <c r="DU90" s="4"/>
      <c r="DZ90" s="5"/>
      <c r="EA90" s="5"/>
      <c r="EB90" s="5"/>
      <c r="EC90" s="5"/>
      <c r="ED90" s="5"/>
      <c r="EE90" s="5"/>
    </row>
    <row r="91" spans="1:135" ht="13" x14ac:dyDescent="0.15">
      <c r="A91" s="157">
        <v>2</v>
      </c>
      <c r="B91" s="157" t="s">
        <v>221</v>
      </c>
      <c r="C91" s="157" t="s">
        <v>202</v>
      </c>
      <c r="D91" s="157" t="s">
        <v>222</v>
      </c>
      <c r="E91" s="157">
        <v>61</v>
      </c>
      <c r="F91" s="157">
        <v>21</v>
      </c>
      <c r="G91" s="157">
        <v>0.74399999999999999</v>
      </c>
      <c r="H91" s="157">
        <v>7.2</v>
      </c>
      <c r="I91" s="157">
        <v>111.81</v>
      </c>
      <c r="J91" s="157">
        <v>104.25</v>
      </c>
      <c r="K91" s="157">
        <v>7.56</v>
      </c>
      <c r="L91" s="157">
        <v>7.13</v>
      </c>
      <c r="M91" s="157">
        <v>111.62</v>
      </c>
      <c r="N91" s="157">
        <v>104.12</v>
      </c>
      <c r="O91" s="158">
        <v>7.49</v>
      </c>
      <c r="P91" s="158">
        <f t="shared" si="215"/>
        <v>32.752170797531292</v>
      </c>
      <c r="Q91" s="158">
        <f t="shared" si="216"/>
        <v>-25.252170797531292</v>
      </c>
      <c r="AD91" s="145">
        <f t="shared" si="212"/>
        <v>83.846153846153854</v>
      </c>
      <c r="AE91" s="145">
        <f t="shared" si="213"/>
        <v>99.357798165137609</v>
      </c>
      <c r="AF91" s="150">
        <v>3</v>
      </c>
      <c r="AG91" s="151" t="s">
        <v>223</v>
      </c>
      <c r="AH91" s="150">
        <v>26</v>
      </c>
      <c r="AI91" s="152">
        <v>1</v>
      </c>
      <c r="AJ91" s="153">
        <v>2180</v>
      </c>
      <c r="AK91" s="153">
        <v>2166</v>
      </c>
      <c r="AL91" s="150">
        <v>0.99399999999999999</v>
      </c>
      <c r="AM91" s="153">
        <v>912</v>
      </c>
      <c r="AN91" s="153">
        <v>742</v>
      </c>
      <c r="AO91" s="153">
        <v>1654</v>
      </c>
      <c r="AP91" s="154">
        <v>0.44900000000000001</v>
      </c>
      <c r="AQ91" s="154">
        <v>0.52400000000000002</v>
      </c>
      <c r="AR91" s="155">
        <v>0.123</v>
      </c>
      <c r="AS91" s="155">
        <v>0.14899999999999999</v>
      </c>
      <c r="AT91" s="155">
        <v>0.11700000000000001</v>
      </c>
      <c r="AU91" s="156">
        <v>0.45</v>
      </c>
      <c r="AW91" s="5"/>
      <c r="AX91" s="145">
        <f t="shared" si="214"/>
        <v>64.036418816388462</v>
      </c>
      <c r="AY91" s="150">
        <v>3</v>
      </c>
      <c r="AZ91" s="151" t="s">
        <v>224</v>
      </c>
      <c r="BA91" s="150">
        <v>17</v>
      </c>
      <c r="BB91" s="152">
        <v>1</v>
      </c>
      <c r="BC91" s="153">
        <v>1318</v>
      </c>
      <c r="BD91" s="153">
        <v>844</v>
      </c>
      <c r="BE91" s="150">
        <v>0.64</v>
      </c>
      <c r="BF91" s="153">
        <v>605</v>
      </c>
      <c r="BG91" s="153">
        <v>298</v>
      </c>
      <c r="BH91" s="153">
        <v>903</v>
      </c>
      <c r="BI91" s="152">
        <v>0.33</v>
      </c>
      <c r="BJ91" s="154">
        <v>0.38300000000000001</v>
      </c>
      <c r="BK91" s="155">
        <v>0.23400000000000001</v>
      </c>
      <c r="BL91" s="155">
        <v>9.4E-2</v>
      </c>
      <c r="BM91" s="155">
        <v>7.2999999999999995E-2</v>
      </c>
      <c r="BN91" s="155">
        <v>0.29799999999999999</v>
      </c>
      <c r="DU91" s="4"/>
      <c r="DZ91" s="5"/>
      <c r="EA91" s="5"/>
      <c r="EB91" s="5"/>
      <c r="EC91" s="5"/>
      <c r="ED91" s="5"/>
      <c r="EE91" s="5"/>
    </row>
    <row r="92" spans="1:135" ht="13" x14ac:dyDescent="0.15">
      <c r="A92" s="157">
        <v>3</v>
      </c>
      <c r="B92" s="157" t="s">
        <v>225</v>
      </c>
      <c r="C92" s="157" t="s">
        <v>202</v>
      </c>
      <c r="D92" s="157" t="s">
        <v>222</v>
      </c>
      <c r="E92" s="157">
        <v>55</v>
      </c>
      <c r="F92" s="157">
        <v>27</v>
      </c>
      <c r="G92" s="157">
        <v>0.67100000000000004</v>
      </c>
      <c r="H92" s="157">
        <v>5.77</v>
      </c>
      <c r="I92" s="157">
        <v>115.59</v>
      </c>
      <c r="J92" s="157">
        <v>109.96</v>
      </c>
      <c r="K92" s="157">
        <v>5.63</v>
      </c>
      <c r="L92" s="157">
        <v>5.84</v>
      </c>
      <c r="M92" s="157">
        <v>115.7</v>
      </c>
      <c r="N92" s="157">
        <v>109.98</v>
      </c>
      <c r="O92" s="158">
        <v>5.72</v>
      </c>
      <c r="P92" s="158">
        <f t="shared" si="215"/>
        <v>36.83217079753129</v>
      </c>
      <c r="Q92" s="158">
        <f t="shared" si="216"/>
        <v>-31.112170797531292</v>
      </c>
      <c r="AD92" s="145">
        <f t="shared" si="212"/>
        <v>83</v>
      </c>
      <c r="AE92" s="145">
        <f t="shared" si="213"/>
        <v>99.421686746987945</v>
      </c>
      <c r="AF92" s="150">
        <v>4</v>
      </c>
      <c r="AG92" s="151" t="s">
        <v>226</v>
      </c>
      <c r="AH92" s="150">
        <v>25</v>
      </c>
      <c r="AI92" s="152">
        <v>1</v>
      </c>
      <c r="AJ92" s="153">
        <v>2075</v>
      </c>
      <c r="AK92" s="153">
        <v>2063</v>
      </c>
      <c r="AL92" s="150">
        <v>0.99399999999999999</v>
      </c>
      <c r="AM92" s="153">
        <v>895</v>
      </c>
      <c r="AN92" s="153">
        <v>751</v>
      </c>
      <c r="AO92" s="153">
        <v>1646</v>
      </c>
      <c r="AP92" s="154">
        <v>0.45600000000000002</v>
      </c>
      <c r="AQ92" s="154">
        <v>0.54500000000000004</v>
      </c>
      <c r="AR92" s="155">
        <v>0.13100000000000001</v>
      </c>
      <c r="AS92" s="155">
        <v>0.10199999999999999</v>
      </c>
      <c r="AT92" s="155">
        <v>8.6999999999999994E-2</v>
      </c>
      <c r="AU92" s="155">
        <v>0.43099999999999999</v>
      </c>
      <c r="AW92" s="5"/>
      <c r="AX92" s="145">
        <f t="shared" si="214"/>
        <v>64.519774011299432</v>
      </c>
      <c r="AY92" s="150">
        <v>4</v>
      </c>
      <c r="AZ92" s="151" t="s">
        <v>227</v>
      </c>
      <c r="BA92" s="150">
        <v>22</v>
      </c>
      <c r="BB92" s="152">
        <v>1</v>
      </c>
      <c r="BC92" s="153">
        <v>1770</v>
      </c>
      <c r="BD92" s="153">
        <v>1142</v>
      </c>
      <c r="BE92" s="150">
        <v>0.64500000000000002</v>
      </c>
      <c r="BF92" s="153">
        <v>861</v>
      </c>
      <c r="BG92" s="153">
        <v>441</v>
      </c>
      <c r="BH92" s="153">
        <v>1302</v>
      </c>
      <c r="BI92" s="154">
        <v>0.33900000000000002</v>
      </c>
      <c r="BJ92" s="154">
        <v>0.38900000000000001</v>
      </c>
      <c r="BK92" s="155">
        <v>0.21199999999999999</v>
      </c>
      <c r="BL92" s="155">
        <v>6.5000000000000002E-2</v>
      </c>
      <c r="BM92" s="155">
        <v>5.5E-2</v>
      </c>
      <c r="BN92" s="155">
        <v>0.29399999999999998</v>
      </c>
      <c r="DU92" s="4"/>
      <c r="DZ92" s="5"/>
      <c r="EA92" s="5"/>
      <c r="EB92" s="5"/>
      <c r="EC92" s="5"/>
      <c r="ED92" s="5"/>
      <c r="EE92" s="5"/>
    </row>
    <row r="93" spans="1:135" ht="13" x14ac:dyDescent="0.15">
      <c r="A93" s="157">
        <v>4</v>
      </c>
      <c r="B93" s="157" t="s">
        <v>228</v>
      </c>
      <c r="C93" s="157" t="s">
        <v>202</v>
      </c>
      <c r="D93" s="157" t="s">
        <v>218</v>
      </c>
      <c r="E93" s="157">
        <v>51</v>
      </c>
      <c r="F93" s="157">
        <v>31</v>
      </c>
      <c r="G93" s="157">
        <v>0.622</v>
      </c>
      <c r="H93" s="157">
        <v>4.29</v>
      </c>
      <c r="I93" s="157">
        <v>113.38</v>
      </c>
      <c r="J93" s="157">
        <v>108.88</v>
      </c>
      <c r="K93" s="157">
        <v>4.5</v>
      </c>
      <c r="L93" s="157">
        <v>4.42</v>
      </c>
      <c r="M93" s="157">
        <v>113.46</v>
      </c>
      <c r="N93" s="157">
        <v>108.82</v>
      </c>
      <c r="O93" s="158">
        <v>4.6399999999999997</v>
      </c>
      <c r="P93" s="158">
        <f t="shared" si="215"/>
        <v>34.592170797531281</v>
      </c>
      <c r="Q93" s="158">
        <f t="shared" si="216"/>
        <v>-29.952170797531281</v>
      </c>
      <c r="AD93" s="145">
        <f t="shared" si="212"/>
        <v>83.318181818181813</v>
      </c>
      <c r="AE93" s="145">
        <f t="shared" si="213"/>
        <v>98.690671031096571</v>
      </c>
      <c r="AF93" s="150">
        <v>5</v>
      </c>
      <c r="AG93" s="151" t="s">
        <v>227</v>
      </c>
      <c r="AH93" s="150">
        <v>22</v>
      </c>
      <c r="AI93" s="152">
        <v>1</v>
      </c>
      <c r="AJ93" s="153">
        <v>1833</v>
      </c>
      <c r="AK93" s="153">
        <v>1809</v>
      </c>
      <c r="AL93" s="150">
        <v>0.98699999999999999</v>
      </c>
      <c r="AM93" s="153">
        <v>680</v>
      </c>
      <c r="AN93" s="153">
        <v>718</v>
      </c>
      <c r="AO93" s="153">
        <v>1398</v>
      </c>
      <c r="AP93" s="154">
        <v>0.51400000000000001</v>
      </c>
      <c r="AQ93" s="154">
        <v>0.56899999999999995</v>
      </c>
      <c r="AR93" s="155">
        <v>0.16700000000000001</v>
      </c>
      <c r="AS93" s="155">
        <v>0.10100000000000001</v>
      </c>
      <c r="AT93" s="155">
        <v>9.0999999999999998E-2</v>
      </c>
      <c r="AU93" s="155">
        <v>0.45400000000000001</v>
      </c>
      <c r="AW93" s="5"/>
      <c r="AX93" s="145">
        <f t="shared" si="214"/>
        <v>65.188916876574311</v>
      </c>
      <c r="AY93" s="150">
        <v>5</v>
      </c>
      <c r="AZ93" s="151" t="s">
        <v>229</v>
      </c>
      <c r="BA93" s="150">
        <v>22</v>
      </c>
      <c r="BB93" s="152">
        <v>1</v>
      </c>
      <c r="BC93" s="153">
        <v>1985</v>
      </c>
      <c r="BD93" s="153">
        <v>1294</v>
      </c>
      <c r="BE93" s="150">
        <v>0.65200000000000002</v>
      </c>
      <c r="BF93" s="153">
        <v>975</v>
      </c>
      <c r="BG93" s="153">
        <v>452</v>
      </c>
      <c r="BH93" s="153">
        <v>1427</v>
      </c>
      <c r="BI93" s="154">
        <v>0.317</v>
      </c>
      <c r="BJ93" s="154">
        <v>0.35499999999999998</v>
      </c>
      <c r="BK93" s="155">
        <v>0.17799999999999999</v>
      </c>
      <c r="BL93" s="155">
        <v>0.11899999999999999</v>
      </c>
      <c r="BM93" s="155">
        <v>0.104</v>
      </c>
      <c r="BN93" s="155">
        <v>0.317</v>
      </c>
      <c r="DU93" s="4"/>
      <c r="DZ93" s="5"/>
      <c r="EA93" s="5"/>
      <c r="EB93" s="5"/>
      <c r="EC93" s="5"/>
      <c r="ED93" s="5"/>
      <c r="EE93" s="5"/>
    </row>
    <row r="94" spans="1:135" ht="13" x14ac:dyDescent="0.15">
      <c r="A94" s="157">
        <v>5</v>
      </c>
      <c r="B94" s="157" t="s">
        <v>230</v>
      </c>
      <c r="C94" s="157" t="s">
        <v>202</v>
      </c>
      <c r="D94" s="157" t="s">
        <v>231</v>
      </c>
      <c r="E94" s="157">
        <v>51</v>
      </c>
      <c r="F94" s="157">
        <v>31</v>
      </c>
      <c r="G94" s="157">
        <v>0.622</v>
      </c>
      <c r="H94" s="157">
        <v>3.94</v>
      </c>
      <c r="I94" s="157">
        <v>110.46</v>
      </c>
      <c r="J94" s="157">
        <v>106.19</v>
      </c>
      <c r="K94" s="157">
        <v>4.2699999999999996</v>
      </c>
      <c r="L94" s="157">
        <v>4</v>
      </c>
      <c r="M94" s="157">
        <v>110.31</v>
      </c>
      <c r="N94" s="157">
        <v>105.98</v>
      </c>
      <c r="O94" s="158">
        <v>4.33</v>
      </c>
      <c r="P94" s="158">
        <f t="shared" si="215"/>
        <v>31.44217079753129</v>
      </c>
      <c r="Q94" s="158">
        <f t="shared" si="216"/>
        <v>-27.112170797531292</v>
      </c>
      <c r="AD94" s="145">
        <f t="shared" si="212"/>
        <v>82.956521739130423</v>
      </c>
      <c r="AE94" s="145">
        <f t="shared" si="213"/>
        <v>96.645702306079656</v>
      </c>
      <c r="AF94" s="150">
        <v>6</v>
      </c>
      <c r="AG94" s="151" t="s">
        <v>232</v>
      </c>
      <c r="AH94" s="150">
        <v>23</v>
      </c>
      <c r="AI94" s="152">
        <v>1</v>
      </c>
      <c r="AJ94" s="153">
        <v>1908</v>
      </c>
      <c r="AK94" s="153">
        <v>1844</v>
      </c>
      <c r="AL94" s="150">
        <v>0.96599999999999997</v>
      </c>
      <c r="AM94" s="153">
        <v>784</v>
      </c>
      <c r="AN94" s="153">
        <v>702</v>
      </c>
      <c r="AO94" s="153">
        <v>1486</v>
      </c>
      <c r="AP94" s="154">
        <v>0.47199999999999998</v>
      </c>
      <c r="AQ94" s="154">
        <v>0.53100000000000003</v>
      </c>
      <c r="AR94" s="155">
        <v>0.14399999999999999</v>
      </c>
      <c r="AS94" s="155">
        <v>9.9000000000000005E-2</v>
      </c>
      <c r="AT94" s="155">
        <v>8.1000000000000003E-2</v>
      </c>
      <c r="AU94" s="155">
        <v>0.442</v>
      </c>
      <c r="AW94" s="5"/>
      <c r="AX94" s="145">
        <f t="shared" si="214"/>
        <v>65.776209677419345</v>
      </c>
      <c r="AY94" s="150">
        <v>6</v>
      </c>
      <c r="AZ94" s="151" t="s">
        <v>233</v>
      </c>
      <c r="BA94" s="150">
        <v>24</v>
      </c>
      <c r="BB94" s="152">
        <v>1</v>
      </c>
      <c r="BC94" s="153">
        <v>1984</v>
      </c>
      <c r="BD94" s="153">
        <v>1305</v>
      </c>
      <c r="BE94" s="150">
        <v>0.65800000000000003</v>
      </c>
      <c r="BF94" s="153">
        <v>946</v>
      </c>
      <c r="BG94" s="153">
        <v>443</v>
      </c>
      <c r="BH94" s="153">
        <v>1389</v>
      </c>
      <c r="BI94" s="154">
        <v>0.31900000000000001</v>
      </c>
      <c r="BJ94" s="154">
        <v>0.36399999999999999</v>
      </c>
      <c r="BK94" s="155">
        <v>0.20899999999999999</v>
      </c>
      <c r="BL94" s="155">
        <v>0.108</v>
      </c>
      <c r="BM94" s="156">
        <v>0.09</v>
      </c>
      <c r="BN94" s="155">
        <v>0.30499999999999999</v>
      </c>
      <c r="DU94" s="4"/>
      <c r="DZ94" s="5"/>
      <c r="EA94" s="5"/>
      <c r="EB94" s="5"/>
      <c r="EC94" s="5"/>
      <c r="ED94" s="5"/>
      <c r="EE94" s="5"/>
    </row>
    <row r="95" spans="1:135" ht="13" x14ac:dyDescent="0.15">
      <c r="A95" s="157">
        <v>6</v>
      </c>
      <c r="B95" s="157" t="s">
        <v>234</v>
      </c>
      <c r="C95" s="157" t="s">
        <v>235</v>
      </c>
      <c r="D95" s="157" t="s">
        <v>236</v>
      </c>
      <c r="E95" s="157">
        <v>51</v>
      </c>
      <c r="F95" s="157">
        <v>31</v>
      </c>
      <c r="G95" s="157">
        <v>0.622</v>
      </c>
      <c r="H95" s="157">
        <v>4.21</v>
      </c>
      <c r="I95" s="157">
        <v>113.2</v>
      </c>
      <c r="J95" s="157">
        <v>108.68</v>
      </c>
      <c r="K95" s="157">
        <v>4.51</v>
      </c>
      <c r="L95" s="157">
        <v>3.65</v>
      </c>
      <c r="M95" s="157">
        <v>113.07</v>
      </c>
      <c r="N95" s="157">
        <v>109.14</v>
      </c>
      <c r="O95" s="158">
        <v>3.93</v>
      </c>
      <c r="P95" s="158">
        <f t="shared" si="215"/>
        <v>34.202170797531281</v>
      </c>
      <c r="Q95" s="158">
        <f t="shared" si="216"/>
        <v>-30.272170797531288</v>
      </c>
      <c r="AD95" s="145">
        <f t="shared" si="212"/>
        <v>76.25</v>
      </c>
      <c r="AE95" s="145">
        <f t="shared" si="213"/>
        <v>95.901639344262293</v>
      </c>
      <c r="AF95" s="150">
        <v>7</v>
      </c>
      <c r="AG95" s="151" t="s">
        <v>237</v>
      </c>
      <c r="AH95" s="150">
        <v>8</v>
      </c>
      <c r="AI95" s="152">
        <v>1</v>
      </c>
      <c r="AJ95" s="153">
        <v>610</v>
      </c>
      <c r="AK95" s="153">
        <v>585</v>
      </c>
      <c r="AL95" s="150">
        <v>0.95899999999999996</v>
      </c>
      <c r="AM95" s="153">
        <v>269</v>
      </c>
      <c r="AN95" s="153">
        <v>217</v>
      </c>
      <c r="AO95" s="153">
        <v>486</v>
      </c>
      <c r="AP95" s="154">
        <v>0.44700000000000001</v>
      </c>
      <c r="AQ95" s="154">
        <v>0.49299999999999999</v>
      </c>
      <c r="AR95" s="155">
        <v>0.113</v>
      </c>
      <c r="AS95" s="155">
        <v>0.125</v>
      </c>
      <c r="AT95" s="155">
        <v>0.107</v>
      </c>
      <c r="AU95" s="155">
        <v>0.438</v>
      </c>
      <c r="AW95" s="5"/>
      <c r="AX95" s="145">
        <f t="shared" si="214"/>
        <v>66.28602501359434</v>
      </c>
      <c r="AY95" s="150">
        <v>7</v>
      </c>
      <c r="AZ95" s="151" t="s">
        <v>238</v>
      </c>
      <c r="BA95" s="150">
        <v>23</v>
      </c>
      <c r="BB95" s="152">
        <v>1</v>
      </c>
      <c r="BC95" s="153">
        <v>1839</v>
      </c>
      <c r="BD95" s="153">
        <v>1219</v>
      </c>
      <c r="BE95" s="150">
        <v>0.66300000000000003</v>
      </c>
      <c r="BF95" s="153">
        <v>892</v>
      </c>
      <c r="BG95" s="153">
        <v>434</v>
      </c>
      <c r="BH95" s="153">
        <v>1326</v>
      </c>
      <c r="BI95" s="154">
        <v>0.32700000000000001</v>
      </c>
      <c r="BJ95" s="154">
        <v>0.374</v>
      </c>
      <c r="BK95" s="155">
        <v>0.191</v>
      </c>
      <c r="BL95" s="155">
        <v>9.9000000000000005E-2</v>
      </c>
      <c r="BM95" s="155">
        <v>8.5999999999999993E-2</v>
      </c>
      <c r="BN95" s="155">
        <v>0.312</v>
      </c>
      <c r="DU95" s="4"/>
      <c r="DZ95" s="5"/>
      <c r="EA95" s="5"/>
      <c r="EB95" s="5"/>
      <c r="EC95" s="5"/>
      <c r="ED95" s="5"/>
      <c r="EE95" s="5"/>
    </row>
    <row r="96" spans="1:135" ht="13" x14ac:dyDescent="0.15">
      <c r="A96" s="145">
        <v>7</v>
      </c>
      <c r="B96" s="147" t="s">
        <v>62</v>
      </c>
      <c r="C96" s="145" t="s">
        <v>235</v>
      </c>
      <c r="D96" s="145" t="s">
        <v>177</v>
      </c>
      <c r="E96" s="145">
        <v>51</v>
      </c>
      <c r="F96" s="145">
        <v>31</v>
      </c>
      <c r="G96" s="145">
        <v>0.622</v>
      </c>
      <c r="H96" s="145">
        <v>3.18</v>
      </c>
      <c r="I96" s="145">
        <v>114.25</v>
      </c>
      <c r="J96" s="145">
        <v>110.99</v>
      </c>
      <c r="K96" s="145">
        <v>3.27</v>
      </c>
      <c r="L96" s="145">
        <v>2.88</v>
      </c>
      <c r="M96" s="145">
        <f>100*(1463/1681)</f>
        <v>87.031528851873887</v>
      </c>
      <c r="N96" s="145">
        <f>100*(1260/1675)</f>
        <v>75.223880597014926</v>
      </c>
      <c r="O96" s="4">
        <f>100*((1463-1260)/1681)</f>
        <v>12.076145151695419</v>
      </c>
      <c r="P96" s="4">
        <f t="shared" si="215"/>
        <v>8.1636996494051743</v>
      </c>
      <c r="Q96" s="4">
        <f t="shared" si="216"/>
        <v>3.6439486054537866</v>
      </c>
      <c r="AD96" s="145">
        <f t="shared" si="212"/>
        <v>80.17647058823529</v>
      </c>
      <c r="AE96" s="145">
        <f t="shared" si="213"/>
        <v>95.084372707263384</v>
      </c>
      <c r="AF96" s="150">
        <v>8</v>
      </c>
      <c r="AG96" s="151" t="s">
        <v>239</v>
      </c>
      <c r="AH96" s="150">
        <v>17</v>
      </c>
      <c r="AI96" s="152">
        <v>1</v>
      </c>
      <c r="AJ96" s="153">
        <v>1363</v>
      </c>
      <c r="AK96" s="153">
        <v>1296</v>
      </c>
      <c r="AL96" s="150">
        <v>0.95099999999999996</v>
      </c>
      <c r="AM96" s="153">
        <v>547</v>
      </c>
      <c r="AN96" s="153">
        <v>486</v>
      </c>
      <c r="AO96" s="153">
        <v>1033</v>
      </c>
      <c r="AP96" s="152">
        <v>0.47</v>
      </c>
      <c r="AQ96" s="152">
        <v>0.53</v>
      </c>
      <c r="AR96" s="155">
        <v>0.158</v>
      </c>
      <c r="AS96" s="155">
        <v>0.106</v>
      </c>
      <c r="AT96" s="155">
        <v>8.6999999999999994E-2</v>
      </c>
      <c r="AU96" s="155">
        <v>0.432</v>
      </c>
      <c r="AW96" s="5"/>
      <c r="AX96" s="145">
        <f t="shared" si="214"/>
        <v>66.691449814126386</v>
      </c>
      <c r="AY96" s="150">
        <v>8</v>
      </c>
      <c r="AZ96" s="151" t="s">
        <v>240</v>
      </c>
      <c r="BA96" s="150">
        <v>18</v>
      </c>
      <c r="BB96" s="152">
        <v>1</v>
      </c>
      <c r="BC96" s="153">
        <v>1345</v>
      </c>
      <c r="BD96" s="153">
        <v>897</v>
      </c>
      <c r="BE96" s="150">
        <v>0.66700000000000004</v>
      </c>
      <c r="BF96" s="153">
        <v>602</v>
      </c>
      <c r="BG96" s="153">
        <v>318</v>
      </c>
      <c r="BH96" s="153">
        <v>920</v>
      </c>
      <c r="BI96" s="154">
        <v>0.34599999999999997</v>
      </c>
      <c r="BJ96" s="154">
        <v>0.39300000000000002</v>
      </c>
      <c r="BK96" s="155">
        <v>0.23300000000000001</v>
      </c>
      <c r="BL96" s="156">
        <v>0.1</v>
      </c>
      <c r="BM96" s="155">
        <v>7.6999999999999999E-2</v>
      </c>
      <c r="BN96" s="155">
        <v>0.308</v>
      </c>
      <c r="DU96" s="4"/>
      <c r="DZ96" s="5"/>
      <c r="EA96" s="5"/>
      <c r="EB96" s="5"/>
      <c r="EC96" s="5"/>
      <c r="ED96" s="5"/>
      <c r="EE96" s="5"/>
    </row>
    <row r="97" spans="1:135" ht="13" x14ac:dyDescent="0.15">
      <c r="A97" s="157">
        <v>8</v>
      </c>
      <c r="B97" s="157" t="s">
        <v>241</v>
      </c>
      <c r="C97" s="157" t="s">
        <v>235</v>
      </c>
      <c r="D97" s="157" t="s">
        <v>236</v>
      </c>
      <c r="E97" s="157">
        <v>53</v>
      </c>
      <c r="F97" s="157">
        <v>29</v>
      </c>
      <c r="G97" s="157">
        <v>0.64600000000000002</v>
      </c>
      <c r="H97" s="157">
        <v>2.63</v>
      </c>
      <c r="I97" s="157">
        <v>111.88</v>
      </c>
      <c r="J97" s="157">
        <v>109.16</v>
      </c>
      <c r="K97" s="157">
        <v>2.72</v>
      </c>
      <c r="L97" s="157">
        <v>2.25</v>
      </c>
      <c r="M97" s="157">
        <v>111.81</v>
      </c>
      <c r="N97" s="157">
        <v>109.49</v>
      </c>
      <c r="O97" s="158">
        <v>2.33</v>
      </c>
      <c r="P97" s="158">
        <f t="shared" si="215"/>
        <v>32.94217079753129</v>
      </c>
      <c r="Q97" s="158">
        <f t="shared" si="216"/>
        <v>-30.622170797531282</v>
      </c>
      <c r="AD97" s="145">
        <f t="shared" si="212"/>
        <v>84.166666666666657</v>
      </c>
      <c r="AE97" s="145">
        <f t="shared" si="213"/>
        <v>94.983498349834989</v>
      </c>
      <c r="AF97" s="150">
        <v>9</v>
      </c>
      <c r="AG97" s="151" t="s">
        <v>242</v>
      </c>
      <c r="AH97" s="150">
        <v>18</v>
      </c>
      <c r="AI97" s="152">
        <v>1</v>
      </c>
      <c r="AJ97" s="153">
        <v>1515</v>
      </c>
      <c r="AK97" s="153">
        <v>1439</v>
      </c>
      <c r="AL97" s="150">
        <v>0.95</v>
      </c>
      <c r="AM97" s="153">
        <v>647</v>
      </c>
      <c r="AN97" s="153">
        <v>528</v>
      </c>
      <c r="AO97" s="153">
        <v>1175</v>
      </c>
      <c r="AP97" s="154">
        <v>0.44900000000000001</v>
      </c>
      <c r="AQ97" s="154">
        <v>0.52700000000000002</v>
      </c>
      <c r="AR97" s="155">
        <v>0.14499999999999999</v>
      </c>
      <c r="AS97" s="155">
        <v>9.4E-2</v>
      </c>
      <c r="AT97" s="155">
        <v>7.4999999999999997E-2</v>
      </c>
      <c r="AU97" s="155">
        <v>0.42099999999999999</v>
      </c>
      <c r="AW97" s="5"/>
      <c r="AX97" s="145">
        <f t="shared" si="214"/>
        <v>66.788588149231899</v>
      </c>
      <c r="AY97" s="150">
        <v>9</v>
      </c>
      <c r="AZ97" s="151" t="s">
        <v>243</v>
      </c>
      <c r="BA97" s="150">
        <v>18</v>
      </c>
      <c r="BB97" s="152">
        <v>1</v>
      </c>
      <c r="BC97" s="153">
        <v>1367</v>
      </c>
      <c r="BD97" s="153">
        <v>913</v>
      </c>
      <c r="BE97" s="150">
        <v>0.66800000000000004</v>
      </c>
      <c r="BF97" s="153">
        <v>637</v>
      </c>
      <c r="BG97" s="153">
        <v>335</v>
      </c>
      <c r="BH97" s="153">
        <v>972</v>
      </c>
      <c r="BI97" s="154">
        <v>0.34499999999999997</v>
      </c>
      <c r="BJ97" s="154">
        <v>0.38900000000000001</v>
      </c>
      <c r="BK97" s="155">
        <v>0.21199999999999999</v>
      </c>
      <c r="BL97" s="155">
        <v>8.6999999999999994E-2</v>
      </c>
      <c r="BM97" s="155">
        <v>7.6999999999999999E-2</v>
      </c>
      <c r="BN97" s="155">
        <v>0.315</v>
      </c>
      <c r="DU97" s="4"/>
      <c r="DZ97" s="5"/>
      <c r="EA97" s="5"/>
      <c r="EB97" s="5"/>
      <c r="EC97" s="5"/>
      <c r="ED97" s="5"/>
      <c r="EE97" s="5"/>
    </row>
    <row r="98" spans="1:135" ht="13" x14ac:dyDescent="0.15">
      <c r="A98" s="157">
        <v>9</v>
      </c>
      <c r="B98" s="157" t="s">
        <v>244</v>
      </c>
      <c r="C98" s="157" t="s">
        <v>235</v>
      </c>
      <c r="D98" s="157" t="s">
        <v>245</v>
      </c>
      <c r="E98" s="157">
        <v>49</v>
      </c>
      <c r="F98" s="157">
        <v>33</v>
      </c>
      <c r="G98" s="157">
        <v>0.59799999999999998</v>
      </c>
      <c r="H98" s="157">
        <v>1.8</v>
      </c>
      <c r="I98" s="157">
        <v>111.98</v>
      </c>
      <c r="J98" s="157">
        <v>110.06</v>
      </c>
      <c r="K98" s="157">
        <v>1.92</v>
      </c>
      <c r="L98" s="157">
        <v>1.36</v>
      </c>
      <c r="M98" s="157">
        <v>111.96</v>
      </c>
      <c r="N98" s="157">
        <v>110.49</v>
      </c>
      <c r="O98" s="158">
        <v>1.46</v>
      </c>
      <c r="P98" s="158">
        <f t="shared" si="215"/>
        <v>33.092170797531281</v>
      </c>
      <c r="Q98" s="158">
        <f t="shared" si="216"/>
        <v>-31.622170797531282</v>
      </c>
      <c r="AD98" s="145">
        <f t="shared" si="212"/>
        <v>84</v>
      </c>
      <c r="AE98" s="145">
        <f t="shared" si="213"/>
        <v>94.799498746867172</v>
      </c>
      <c r="AF98" s="150">
        <v>10</v>
      </c>
      <c r="AG98" s="151" t="s">
        <v>246</v>
      </c>
      <c r="AH98" s="150">
        <v>19</v>
      </c>
      <c r="AI98" s="152">
        <v>1</v>
      </c>
      <c r="AJ98" s="153">
        <v>1596</v>
      </c>
      <c r="AK98" s="153">
        <v>1513</v>
      </c>
      <c r="AL98" s="150">
        <v>0.94799999999999995</v>
      </c>
      <c r="AM98" s="153">
        <v>647</v>
      </c>
      <c r="AN98" s="153">
        <v>570</v>
      </c>
      <c r="AO98" s="153">
        <v>1217</v>
      </c>
      <c r="AP98" s="154">
        <v>0.46800000000000003</v>
      </c>
      <c r="AQ98" s="154">
        <v>0.52600000000000002</v>
      </c>
      <c r="AR98" s="155">
        <v>0.155</v>
      </c>
      <c r="AS98" s="155">
        <v>0.115</v>
      </c>
      <c r="AT98" s="155">
        <v>9.2999999999999999E-2</v>
      </c>
      <c r="AU98" s="155">
        <v>0.43099999999999999</v>
      </c>
      <c r="AW98" s="5"/>
      <c r="AX98" s="145">
        <f t="shared" si="214"/>
        <v>66.960907944514503</v>
      </c>
      <c r="AY98" s="150">
        <v>10</v>
      </c>
      <c r="AZ98" s="151" t="s">
        <v>247</v>
      </c>
      <c r="BA98" s="150">
        <v>17</v>
      </c>
      <c r="BB98" s="152">
        <v>1</v>
      </c>
      <c r="BC98" s="153">
        <v>1586</v>
      </c>
      <c r="BD98" s="153">
        <v>1062</v>
      </c>
      <c r="BE98" s="150">
        <v>0.67</v>
      </c>
      <c r="BF98" s="153">
        <v>734</v>
      </c>
      <c r="BG98" s="153">
        <v>375</v>
      </c>
      <c r="BH98" s="153">
        <v>1109</v>
      </c>
      <c r="BI98" s="154">
        <v>0.33800000000000002</v>
      </c>
      <c r="BJ98" s="154">
        <v>0.38100000000000001</v>
      </c>
      <c r="BK98" s="155">
        <v>0.20899999999999999</v>
      </c>
      <c r="BL98" s="155">
        <v>0.10299999999999999</v>
      </c>
      <c r="BM98" s="155">
        <v>7.4999999999999997E-2</v>
      </c>
      <c r="BN98" s="155">
        <v>0.317</v>
      </c>
      <c r="DU98" s="4"/>
      <c r="DZ98" s="5"/>
      <c r="EA98" s="5"/>
      <c r="EB98" s="5"/>
      <c r="EC98" s="5"/>
      <c r="ED98" s="5"/>
      <c r="EE98" s="5"/>
    </row>
    <row r="99" spans="1:135" ht="13" x14ac:dyDescent="0.15">
      <c r="A99" s="157">
        <v>10</v>
      </c>
      <c r="B99" s="157" t="s">
        <v>248</v>
      </c>
      <c r="C99" s="157" t="s">
        <v>202</v>
      </c>
      <c r="D99" s="157" t="s">
        <v>231</v>
      </c>
      <c r="E99" s="157">
        <v>47</v>
      </c>
      <c r="F99" s="157">
        <v>35</v>
      </c>
      <c r="G99" s="157">
        <v>0.57299999999999995</v>
      </c>
      <c r="H99" s="157">
        <v>0.76</v>
      </c>
      <c r="I99" s="157">
        <v>108.95</v>
      </c>
      <c r="J99" s="157">
        <v>108.17</v>
      </c>
      <c r="K99" s="157">
        <v>0.78</v>
      </c>
      <c r="L99" s="157">
        <v>1.1499999999999999</v>
      </c>
      <c r="M99" s="157">
        <v>108.94</v>
      </c>
      <c r="N99" s="157">
        <v>107.75</v>
      </c>
      <c r="O99" s="158">
        <v>1.18</v>
      </c>
      <c r="P99" s="158">
        <f t="shared" si="215"/>
        <v>30.072170797531285</v>
      </c>
      <c r="Q99" s="158">
        <f t="shared" si="216"/>
        <v>-28.882170797531288</v>
      </c>
      <c r="AD99" s="145">
        <f t="shared" si="212"/>
        <v>85.5</v>
      </c>
      <c r="AE99" s="145">
        <f t="shared" si="213"/>
        <v>94.785575048732937</v>
      </c>
      <c r="AF99" s="150">
        <v>11</v>
      </c>
      <c r="AG99" s="151" t="s">
        <v>220</v>
      </c>
      <c r="AH99" s="150">
        <v>24</v>
      </c>
      <c r="AI99" s="152">
        <v>1</v>
      </c>
      <c r="AJ99" s="153">
        <v>2052</v>
      </c>
      <c r="AK99" s="153">
        <v>1945</v>
      </c>
      <c r="AL99" s="150">
        <v>0.94799999999999995</v>
      </c>
      <c r="AM99" s="153">
        <v>758</v>
      </c>
      <c r="AN99" s="153">
        <v>725</v>
      </c>
      <c r="AO99" s="153">
        <v>1483</v>
      </c>
      <c r="AP99" s="154">
        <v>0.48899999999999999</v>
      </c>
      <c r="AQ99" s="154">
        <v>0.55700000000000005</v>
      </c>
      <c r="AR99" s="156">
        <v>0.18</v>
      </c>
      <c r="AS99" s="155">
        <v>0.122</v>
      </c>
      <c r="AT99" s="155">
        <v>9.9000000000000005E-2</v>
      </c>
      <c r="AU99" s="155">
        <v>0.435</v>
      </c>
      <c r="AW99" s="5"/>
      <c r="AX99" s="145">
        <f t="shared" si="214"/>
        <v>67.311827956989248</v>
      </c>
      <c r="AY99" s="150">
        <v>11</v>
      </c>
      <c r="AZ99" s="151" t="s">
        <v>249</v>
      </c>
      <c r="BA99" s="150">
        <v>18</v>
      </c>
      <c r="BB99" s="152">
        <v>1</v>
      </c>
      <c r="BC99" s="153">
        <v>1395</v>
      </c>
      <c r="BD99" s="153">
        <v>939</v>
      </c>
      <c r="BE99" s="150">
        <v>0.67300000000000004</v>
      </c>
      <c r="BF99" s="153">
        <v>608</v>
      </c>
      <c r="BG99" s="153">
        <v>340</v>
      </c>
      <c r="BH99" s="153">
        <v>948</v>
      </c>
      <c r="BI99" s="154">
        <v>0.35899999999999999</v>
      </c>
      <c r="BJ99" s="154">
        <v>0.40200000000000002</v>
      </c>
      <c r="BK99" s="156">
        <v>0.23</v>
      </c>
      <c r="BL99" s="155">
        <v>0.10299999999999999</v>
      </c>
      <c r="BM99" s="155">
        <v>7.6999999999999999E-2</v>
      </c>
      <c r="BN99" s="155">
        <v>0.32300000000000001</v>
      </c>
      <c r="DU99" s="4"/>
      <c r="DZ99" s="5"/>
      <c r="EA99" s="5"/>
      <c r="EB99" s="5"/>
      <c r="EC99" s="5"/>
      <c r="ED99" s="5"/>
      <c r="EE99" s="5"/>
    </row>
    <row r="100" spans="1:135" ht="13" x14ac:dyDescent="0.15">
      <c r="A100" s="157">
        <v>11</v>
      </c>
      <c r="B100" s="157" t="s">
        <v>250</v>
      </c>
      <c r="C100" s="157" t="s">
        <v>202</v>
      </c>
      <c r="D100" s="157" t="s">
        <v>222</v>
      </c>
      <c r="E100" s="157">
        <v>43</v>
      </c>
      <c r="F100" s="157">
        <v>39</v>
      </c>
      <c r="G100" s="157">
        <v>0.52400000000000002</v>
      </c>
      <c r="H100" s="157">
        <v>0.49</v>
      </c>
      <c r="I100" s="157">
        <v>108.59</v>
      </c>
      <c r="J100" s="157">
        <v>107.89</v>
      </c>
      <c r="K100" s="157">
        <v>0.7</v>
      </c>
      <c r="L100" s="157">
        <v>0.96</v>
      </c>
      <c r="M100" s="157">
        <v>108.71</v>
      </c>
      <c r="N100" s="157">
        <v>107.55</v>
      </c>
      <c r="O100" s="158">
        <v>1.17</v>
      </c>
      <c r="P100" s="158">
        <f t="shared" si="215"/>
        <v>29.842170797531281</v>
      </c>
      <c r="Q100" s="158">
        <f t="shared" si="216"/>
        <v>-28.682170797531285</v>
      </c>
      <c r="AD100" s="145">
        <f t="shared" si="212"/>
        <v>78.571428571428569</v>
      </c>
      <c r="AE100" s="145">
        <f t="shared" si="213"/>
        <v>94.545454545454547</v>
      </c>
      <c r="AF100" s="150">
        <v>12</v>
      </c>
      <c r="AG100" s="151" t="s">
        <v>251</v>
      </c>
      <c r="AH100" s="150">
        <v>14</v>
      </c>
      <c r="AI100" s="152">
        <v>1</v>
      </c>
      <c r="AJ100" s="153">
        <v>1100</v>
      </c>
      <c r="AK100" s="153">
        <v>1040</v>
      </c>
      <c r="AL100" s="150">
        <v>0.94499999999999995</v>
      </c>
      <c r="AM100" s="153">
        <v>424</v>
      </c>
      <c r="AN100" s="153">
        <v>361</v>
      </c>
      <c r="AO100" s="153">
        <v>785</v>
      </c>
      <c r="AP100" s="152">
        <v>0.46</v>
      </c>
      <c r="AQ100" s="154">
        <v>0.53600000000000003</v>
      </c>
      <c r="AR100" s="155">
        <v>0.17499999999999999</v>
      </c>
      <c r="AS100" s="155">
        <v>0.13400000000000001</v>
      </c>
      <c r="AT100" s="155">
        <v>9.9000000000000005E-2</v>
      </c>
      <c r="AU100" s="155">
        <v>0.433</v>
      </c>
      <c r="AW100" s="5"/>
      <c r="AX100" s="145">
        <f t="shared" si="214"/>
        <v>67.684140676841409</v>
      </c>
      <c r="AY100" s="150">
        <v>12</v>
      </c>
      <c r="AZ100" s="151" t="s">
        <v>252</v>
      </c>
      <c r="BA100" s="150">
        <v>19</v>
      </c>
      <c r="BB100" s="152">
        <v>1</v>
      </c>
      <c r="BC100" s="153">
        <v>1507</v>
      </c>
      <c r="BD100" s="153">
        <v>1020</v>
      </c>
      <c r="BE100" s="150">
        <v>0.67700000000000005</v>
      </c>
      <c r="BF100" s="153">
        <v>678</v>
      </c>
      <c r="BG100" s="153">
        <v>360</v>
      </c>
      <c r="BH100" s="153">
        <v>1038</v>
      </c>
      <c r="BI100" s="154">
        <v>0.34699999999999998</v>
      </c>
      <c r="BJ100" s="154">
        <v>0.38800000000000001</v>
      </c>
      <c r="BK100" s="155">
        <v>0.216</v>
      </c>
      <c r="BL100" s="155">
        <v>0.109</v>
      </c>
      <c r="BM100" s="155">
        <v>9.1999999999999998E-2</v>
      </c>
      <c r="BN100" s="155">
        <v>0.32200000000000001</v>
      </c>
      <c r="DU100" s="4"/>
      <c r="DZ100" s="5"/>
      <c r="EA100" s="5"/>
      <c r="EB100" s="5"/>
      <c r="EC100" s="5"/>
      <c r="ED100" s="5"/>
      <c r="EE100" s="5"/>
    </row>
    <row r="101" spans="1:135" ht="13" x14ac:dyDescent="0.15">
      <c r="A101" s="157">
        <v>12</v>
      </c>
      <c r="B101" s="157" t="s">
        <v>253</v>
      </c>
      <c r="C101" s="157" t="s">
        <v>235</v>
      </c>
      <c r="D101" s="157" t="s">
        <v>245</v>
      </c>
      <c r="E101" s="157">
        <v>41</v>
      </c>
      <c r="F101" s="157">
        <v>41</v>
      </c>
      <c r="G101" s="157">
        <v>0.5</v>
      </c>
      <c r="H101" s="157">
        <v>1.06</v>
      </c>
      <c r="I101" s="157">
        <v>108.73</v>
      </c>
      <c r="J101" s="157">
        <v>107.65</v>
      </c>
      <c r="K101" s="157">
        <v>1.0900000000000001</v>
      </c>
      <c r="L101" s="157">
        <v>0.78</v>
      </c>
      <c r="M101" s="157">
        <v>108.62</v>
      </c>
      <c r="N101" s="157">
        <v>107.84</v>
      </c>
      <c r="O101" s="158">
        <v>0.79</v>
      </c>
      <c r="P101" s="158">
        <f t="shared" si="215"/>
        <v>29.752170797531292</v>
      </c>
      <c r="Q101" s="158">
        <f t="shared" si="216"/>
        <v>-28.972170797531291</v>
      </c>
      <c r="AD101" s="145">
        <f t="shared" si="212"/>
        <v>82.222222222222214</v>
      </c>
      <c r="AE101" s="145">
        <f t="shared" si="213"/>
        <v>93.851351351351354</v>
      </c>
      <c r="AF101" s="150">
        <v>13</v>
      </c>
      <c r="AG101" s="151" t="s">
        <v>254</v>
      </c>
      <c r="AH101" s="150">
        <v>18</v>
      </c>
      <c r="AI101" s="152">
        <v>1</v>
      </c>
      <c r="AJ101" s="153">
        <v>1480</v>
      </c>
      <c r="AK101" s="153">
        <v>1389</v>
      </c>
      <c r="AL101" s="150">
        <v>0.93899999999999995</v>
      </c>
      <c r="AM101" s="153">
        <v>652</v>
      </c>
      <c r="AN101" s="153">
        <v>527</v>
      </c>
      <c r="AO101" s="153">
        <v>1179</v>
      </c>
      <c r="AP101" s="154">
        <v>0.44700000000000001</v>
      </c>
      <c r="AQ101" s="154">
        <v>0.50900000000000001</v>
      </c>
      <c r="AR101" s="155">
        <v>0.128</v>
      </c>
      <c r="AS101" s="155">
        <v>9.2999999999999999E-2</v>
      </c>
      <c r="AT101" s="155">
        <v>7.4999999999999997E-2</v>
      </c>
      <c r="AU101" s="155">
        <v>0.42499999999999999</v>
      </c>
      <c r="AW101" s="5"/>
      <c r="AX101" s="145">
        <f t="shared" si="214"/>
        <v>67.715019255455715</v>
      </c>
      <c r="AY101" s="150">
        <v>13</v>
      </c>
      <c r="AZ101" s="151" t="s">
        <v>255</v>
      </c>
      <c r="BA101" s="150">
        <v>20</v>
      </c>
      <c r="BB101" s="152">
        <v>1</v>
      </c>
      <c r="BC101" s="153">
        <v>1558</v>
      </c>
      <c r="BD101" s="153">
        <v>1055</v>
      </c>
      <c r="BE101" s="150">
        <v>0.67700000000000005</v>
      </c>
      <c r="BF101" s="153">
        <v>711</v>
      </c>
      <c r="BG101" s="153">
        <v>384</v>
      </c>
      <c r="BH101" s="153">
        <v>1095</v>
      </c>
      <c r="BI101" s="154">
        <v>0.35099999999999998</v>
      </c>
      <c r="BJ101" s="154">
        <v>0.38900000000000001</v>
      </c>
      <c r="BK101" s="155">
        <v>0.20899999999999999</v>
      </c>
      <c r="BL101" s="155">
        <v>0.108</v>
      </c>
      <c r="BM101" s="156">
        <v>0.09</v>
      </c>
      <c r="BN101" s="155">
        <v>0.32700000000000001</v>
      </c>
      <c r="DU101" s="4"/>
      <c r="DZ101" s="5"/>
      <c r="EA101" s="5"/>
      <c r="EB101" s="5"/>
      <c r="EC101" s="5"/>
      <c r="ED101" s="5"/>
      <c r="EE101" s="5"/>
    </row>
    <row r="102" spans="1:135" ht="13" x14ac:dyDescent="0.15">
      <c r="A102" s="157">
        <v>13</v>
      </c>
      <c r="B102" s="157" t="s">
        <v>256</v>
      </c>
      <c r="C102" s="157" t="s">
        <v>202</v>
      </c>
      <c r="D102" s="157" t="s">
        <v>231</v>
      </c>
      <c r="E102" s="157">
        <v>40</v>
      </c>
      <c r="F102" s="157">
        <v>42</v>
      </c>
      <c r="G102" s="157">
        <v>0.48799999999999999</v>
      </c>
      <c r="H102" s="157">
        <v>0.51</v>
      </c>
      <c r="I102" s="157">
        <v>113.9</v>
      </c>
      <c r="J102" s="157">
        <v>113.43</v>
      </c>
      <c r="K102" s="157">
        <v>0.47</v>
      </c>
      <c r="L102" s="157">
        <v>0.7</v>
      </c>
      <c r="M102" s="157">
        <v>114.06</v>
      </c>
      <c r="N102" s="157">
        <v>113.39</v>
      </c>
      <c r="O102" s="158">
        <v>0.67</v>
      </c>
      <c r="P102" s="158">
        <f t="shared" si="215"/>
        <v>35.19217079753129</v>
      </c>
      <c r="Q102" s="158">
        <f t="shared" si="216"/>
        <v>-34.522170797531288</v>
      </c>
      <c r="AD102" s="145">
        <f t="shared" si="212"/>
        <v>82.608695652173907</v>
      </c>
      <c r="AE102" s="145">
        <f t="shared" si="213"/>
        <v>93.736842105263165</v>
      </c>
      <c r="AF102" s="150">
        <v>14</v>
      </c>
      <c r="AG102" s="151" t="s">
        <v>238</v>
      </c>
      <c r="AH102" s="150">
        <v>23</v>
      </c>
      <c r="AI102" s="152">
        <v>1</v>
      </c>
      <c r="AJ102" s="153">
        <v>1900</v>
      </c>
      <c r="AK102" s="153">
        <v>1781</v>
      </c>
      <c r="AL102" s="150">
        <v>0.93700000000000006</v>
      </c>
      <c r="AM102" s="153">
        <v>791</v>
      </c>
      <c r="AN102" s="153">
        <v>687</v>
      </c>
      <c r="AO102" s="153">
        <v>1478</v>
      </c>
      <c r="AP102" s="154">
        <v>0.46500000000000002</v>
      </c>
      <c r="AQ102" s="154">
        <v>0.52800000000000002</v>
      </c>
      <c r="AR102" s="155">
        <v>0.152</v>
      </c>
      <c r="AS102" s="155">
        <v>8.8999999999999996E-2</v>
      </c>
      <c r="AT102" s="155">
        <v>7.0999999999999994E-2</v>
      </c>
      <c r="AU102" s="155">
        <v>0.42599999999999999</v>
      </c>
      <c r="AW102" s="5"/>
      <c r="AX102" s="145">
        <f t="shared" si="214"/>
        <v>69.42675159235668</v>
      </c>
      <c r="AY102" s="150">
        <v>14</v>
      </c>
      <c r="AZ102" s="151" t="s">
        <v>257</v>
      </c>
      <c r="BA102" s="150">
        <v>13</v>
      </c>
      <c r="BB102" s="152">
        <v>1</v>
      </c>
      <c r="BC102" s="153">
        <v>1099</v>
      </c>
      <c r="BD102" s="153">
        <v>763</v>
      </c>
      <c r="BE102" s="150">
        <v>0.69399999999999995</v>
      </c>
      <c r="BF102" s="153">
        <v>457</v>
      </c>
      <c r="BG102" s="153">
        <v>277</v>
      </c>
      <c r="BH102" s="153">
        <v>734</v>
      </c>
      <c r="BI102" s="154">
        <v>0.377</v>
      </c>
      <c r="BJ102" s="152">
        <v>0.42</v>
      </c>
      <c r="BK102" s="155">
        <v>0.23599999999999999</v>
      </c>
      <c r="BL102" s="155">
        <v>0.11700000000000001</v>
      </c>
      <c r="BM102" s="155">
        <v>8.5999999999999993E-2</v>
      </c>
      <c r="BN102" s="155">
        <v>0.33200000000000002</v>
      </c>
      <c r="DU102" s="4"/>
      <c r="DZ102" s="5"/>
      <c r="EA102" s="5"/>
      <c r="EB102" s="5"/>
      <c r="EC102" s="5"/>
      <c r="ED102" s="5"/>
      <c r="EE102" s="5"/>
    </row>
    <row r="103" spans="1:135" ht="13" x14ac:dyDescent="0.15">
      <c r="A103" s="157">
        <v>14</v>
      </c>
      <c r="B103" s="157" t="s">
        <v>258</v>
      </c>
      <c r="C103" s="157" t="s">
        <v>235</v>
      </c>
      <c r="D103" s="157" t="s">
        <v>245</v>
      </c>
      <c r="E103" s="157">
        <v>36</v>
      </c>
      <c r="F103" s="157">
        <v>46</v>
      </c>
      <c r="G103" s="157">
        <v>0.439</v>
      </c>
      <c r="H103" s="157">
        <v>0.2</v>
      </c>
      <c r="I103" s="157">
        <v>109.57</v>
      </c>
      <c r="J103" s="157">
        <v>109.31</v>
      </c>
      <c r="K103" s="157">
        <v>0.25</v>
      </c>
      <c r="L103" s="157">
        <v>-0.06</v>
      </c>
      <c r="M103" s="157">
        <v>109.53</v>
      </c>
      <c r="N103" s="157">
        <v>109.55</v>
      </c>
      <c r="O103" s="158">
        <v>-0.02</v>
      </c>
      <c r="P103" s="158">
        <f t="shared" si="215"/>
        <v>30.662170797531289</v>
      </c>
      <c r="Q103" s="158">
        <f t="shared" si="216"/>
        <v>-30.682170797531285</v>
      </c>
      <c r="AD103" s="145">
        <f t="shared" si="212"/>
        <v>80.10526315789474</v>
      </c>
      <c r="AE103" s="145">
        <f t="shared" si="213"/>
        <v>92.904073587385014</v>
      </c>
      <c r="AF103" s="150">
        <v>15</v>
      </c>
      <c r="AG103" s="151" t="s">
        <v>259</v>
      </c>
      <c r="AH103" s="150">
        <v>19</v>
      </c>
      <c r="AI103" s="152">
        <v>1</v>
      </c>
      <c r="AJ103" s="153">
        <v>1522</v>
      </c>
      <c r="AK103" s="153">
        <v>1414</v>
      </c>
      <c r="AL103" s="150">
        <v>0.92900000000000005</v>
      </c>
      <c r="AM103" s="153">
        <v>579</v>
      </c>
      <c r="AN103" s="153">
        <v>534</v>
      </c>
      <c r="AO103" s="153">
        <v>1113</v>
      </c>
      <c r="AP103" s="152">
        <v>0.48</v>
      </c>
      <c r="AQ103" s="154">
        <v>0.54400000000000004</v>
      </c>
      <c r="AR103" s="155">
        <v>0.182</v>
      </c>
      <c r="AS103" s="155">
        <v>0.107</v>
      </c>
      <c r="AT103" s="155">
        <v>8.8999999999999996E-2</v>
      </c>
      <c r="AU103" s="155">
        <v>0.42799999999999999</v>
      </c>
      <c r="AW103" s="5"/>
      <c r="AX103" s="145">
        <f t="shared" si="214"/>
        <v>69.407894736842096</v>
      </c>
      <c r="AY103" s="150">
        <v>15</v>
      </c>
      <c r="AZ103" s="151" t="s">
        <v>260</v>
      </c>
      <c r="BA103" s="150">
        <v>14</v>
      </c>
      <c r="BB103" s="152">
        <v>1</v>
      </c>
      <c r="BC103" s="153">
        <v>1216</v>
      </c>
      <c r="BD103" s="153">
        <v>844</v>
      </c>
      <c r="BE103" s="150">
        <v>0.69399999999999995</v>
      </c>
      <c r="BF103" s="153">
        <v>497</v>
      </c>
      <c r="BG103" s="153">
        <v>295</v>
      </c>
      <c r="BH103" s="153">
        <v>792</v>
      </c>
      <c r="BI103" s="154">
        <v>0.372</v>
      </c>
      <c r="BJ103" s="154">
        <v>0.41599999999999998</v>
      </c>
      <c r="BK103" s="155">
        <v>0.24299999999999999</v>
      </c>
      <c r="BL103" s="155">
        <v>0.122</v>
      </c>
      <c r="BM103" s="156">
        <v>0.09</v>
      </c>
      <c r="BN103" s="155">
        <v>0.33600000000000002</v>
      </c>
      <c r="DU103" s="4"/>
      <c r="DZ103" s="5"/>
      <c r="EA103" s="5"/>
      <c r="EB103" s="5"/>
      <c r="EC103" s="5"/>
      <c r="ED103" s="5"/>
      <c r="EE103" s="5"/>
    </row>
    <row r="104" spans="1:135" ht="13" x14ac:dyDescent="0.15">
      <c r="A104" s="157">
        <v>15</v>
      </c>
      <c r="B104" s="157" t="s">
        <v>261</v>
      </c>
      <c r="C104" s="157" t="s">
        <v>235</v>
      </c>
      <c r="D104" s="157" t="s">
        <v>177</v>
      </c>
      <c r="E104" s="157">
        <v>41</v>
      </c>
      <c r="F104" s="157">
        <v>41</v>
      </c>
      <c r="G104" s="157">
        <v>0.5</v>
      </c>
      <c r="H104" s="157">
        <v>0.43</v>
      </c>
      <c r="I104" s="157">
        <v>108.04</v>
      </c>
      <c r="J104" s="157">
        <v>107.72</v>
      </c>
      <c r="K104" s="157">
        <v>0.32</v>
      </c>
      <c r="L104" s="157">
        <v>0.03</v>
      </c>
      <c r="M104" s="157">
        <v>107.91</v>
      </c>
      <c r="N104" s="157">
        <v>107.98</v>
      </c>
      <c r="O104" s="158">
        <v>-0.08</v>
      </c>
      <c r="P104" s="158">
        <f t="shared" si="215"/>
        <v>29.042170797531284</v>
      </c>
      <c r="Q104" s="158">
        <f t="shared" si="216"/>
        <v>-29.112170797531292</v>
      </c>
      <c r="AD104" s="145">
        <f t="shared" si="212"/>
        <v>77.960000000000008</v>
      </c>
      <c r="AE104" s="145">
        <f t="shared" si="213"/>
        <v>92.714212416623909</v>
      </c>
      <c r="AF104" s="150">
        <v>16</v>
      </c>
      <c r="AG104" s="151" t="s">
        <v>262</v>
      </c>
      <c r="AH104" s="150">
        <v>25</v>
      </c>
      <c r="AI104" s="152">
        <v>1</v>
      </c>
      <c r="AJ104" s="153">
        <v>1949</v>
      </c>
      <c r="AK104" s="153">
        <v>1807</v>
      </c>
      <c r="AL104" s="150">
        <v>0.92700000000000005</v>
      </c>
      <c r="AM104" s="153">
        <v>825</v>
      </c>
      <c r="AN104" s="153">
        <v>607</v>
      </c>
      <c r="AO104" s="153">
        <v>1432</v>
      </c>
      <c r="AP104" s="154">
        <v>0.42399999999999999</v>
      </c>
      <c r="AQ104" s="154">
        <v>0.51500000000000001</v>
      </c>
      <c r="AR104" s="155">
        <v>0.16200000000000001</v>
      </c>
      <c r="AS104" s="155">
        <v>0.122</v>
      </c>
      <c r="AT104" s="155">
        <v>9.2999999999999999E-2</v>
      </c>
      <c r="AU104" s="155">
        <v>0.40699999999999997</v>
      </c>
      <c r="AW104" s="5"/>
      <c r="AX104" s="145">
        <f t="shared" si="214"/>
        <v>69.401330376940123</v>
      </c>
      <c r="AY104" s="150">
        <v>16</v>
      </c>
      <c r="AZ104" s="151" t="s">
        <v>263</v>
      </c>
      <c r="BA104" s="150">
        <v>12</v>
      </c>
      <c r="BB104" s="152">
        <v>1</v>
      </c>
      <c r="BC104" s="153">
        <v>902</v>
      </c>
      <c r="BD104" s="153">
        <v>626</v>
      </c>
      <c r="BE104" s="150">
        <v>0.69399999999999995</v>
      </c>
      <c r="BF104" s="153">
        <v>410</v>
      </c>
      <c r="BG104" s="153">
        <v>228</v>
      </c>
      <c r="BH104" s="153">
        <v>638</v>
      </c>
      <c r="BI104" s="154">
        <v>0.35699999999999998</v>
      </c>
      <c r="BJ104" s="154">
        <v>0.41099999999999998</v>
      </c>
      <c r="BK104" s="155">
        <v>0.22500000000000001</v>
      </c>
      <c r="BL104" s="155">
        <v>8.2000000000000003E-2</v>
      </c>
      <c r="BM104" s="155">
        <v>5.8999999999999997E-2</v>
      </c>
      <c r="BN104" s="155">
        <v>0.316</v>
      </c>
      <c r="DU104" s="4"/>
      <c r="DZ104" s="5"/>
      <c r="EA104" s="5"/>
      <c r="EB104" s="5"/>
      <c r="EC104" s="5"/>
      <c r="ED104" s="5"/>
      <c r="EE104" s="5"/>
    </row>
    <row r="105" spans="1:135" ht="13" x14ac:dyDescent="0.15">
      <c r="A105" s="157">
        <v>16</v>
      </c>
      <c r="B105" s="157" t="s">
        <v>264</v>
      </c>
      <c r="C105" s="157" t="s">
        <v>202</v>
      </c>
      <c r="D105" s="157" t="s">
        <v>231</v>
      </c>
      <c r="E105" s="157">
        <v>41</v>
      </c>
      <c r="F105" s="157">
        <v>41</v>
      </c>
      <c r="G105" s="157">
        <v>0.5</v>
      </c>
      <c r="H105" s="157">
        <v>-0.52</v>
      </c>
      <c r="I105" s="157">
        <v>110.93</v>
      </c>
      <c r="J105" s="157">
        <v>111.46</v>
      </c>
      <c r="K105" s="157">
        <v>-0.53</v>
      </c>
      <c r="L105" s="157">
        <v>-0.23</v>
      </c>
      <c r="M105" s="157">
        <v>111.09</v>
      </c>
      <c r="N105" s="157">
        <v>111.31</v>
      </c>
      <c r="O105" s="158">
        <v>-0.22</v>
      </c>
      <c r="P105" s="158">
        <f t="shared" si="215"/>
        <v>32.222170797531291</v>
      </c>
      <c r="Q105" s="158">
        <f t="shared" si="216"/>
        <v>-32.44217079753129</v>
      </c>
      <c r="AD105" s="145">
        <f t="shared" si="212"/>
        <v>82.608695652173907</v>
      </c>
      <c r="AE105" s="145">
        <f t="shared" si="213"/>
        <v>92.578947368421055</v>
      </c>
      <c r="AF105" s="150">
        <v>17</v>
      </c>
      <c r="AG105" s="151" t="s">
        <v>265</v>
      </c>
      <c r="AH105" s="150">
        <v>23</v>
      </c>
      <c r="AI105" s="152">
        <v>1</v>
      </c>
      <c r="AJ105" s="153">
        <v>1900</v>
      </c>
      <c r="AK105" s="153">
        <v>1759</v>
      </c>
      <c r="AL105" s="150">
        <v>0.92600000000000005</v>
      </c>
      <c r="AM105" s="153">
        <v>791</v>
      </c>
      <c r="AN105" s="153">
        <v>645</v>
      </c>
      <c r="AO105" s="153">
        <v>1436</v>
      </c>
      <c r="AP105" s="154">
        <v>0.44900000000000001</v>
      </c>
      <c r="AQ105" s="154">
        <v>0.52800000000000002</v>
      </c>
      <c r="AR105" s="155">
        <v>0.17100000000000001</v>
      </c>
      <c r="AS105" s="155">
        <v>9.5000000000000001E-2</v>
      </c>
      <c r="AT105" s="155">
        <v>7.2999999999999995E-2</v>
      </c>
      <c r="AU105" s="155">
        <v>0.40699999999999997</v>
      </c>
      <c r="AW105" s="5"/>
      <c r="AX105" s="145">
        <f t="shared" si="214"/>
        <v>69.584954604409859</v>
      </c>
      <c r="AY105" s="150">
        <v>17</v>
      </c>
      <c r="AZ105" s="151" t="s">
        <v>266</v>
      </c>
      <c r="BA105" s="150">
        <v>19</v>
      </c>
      <c r="BB105" s="152">
        <v>1</v>
      </c>
      <c r="BC105" s="153">
        <v>1542</v>
      </c>
      <c r="BD105" s="153">
        <v>1073</v>
      </c>
      <c r="BE105" s="150">
        <v>0.69599999999999995</v>
      </c>
      <c r="BF105" s="153">
        <v>682</v>
      </c>
      <c r="BG105" s="153">
        <v>414</v>
      </c>
      <c r="BH105" s="153">
        <v>1096</v>
      </c>
      <c r="BI105" s="154">
        <v>0.378</v>
      </c>
      <c r="BJ105" s="154">
        <v>0.41599999999999998</v>
      </c>
      <c r="BK105" s="155">
        <v>0.223</v>
      </c>
      <c r="BL105" s="155">
        <v>7.9000000000000001E-2</v>
      </c>
      <c r="BM105" s="155">
        <v>5.8999999999999997E-2</v>
      </c>
      <c r="BN105" s="155">
        <v>0.32900000000000001</v>
      </c>
      <c r="DU105" s="4"/>
      <c r="DZ105" s="5"/>
      <c r="EA105" s="5"/>
      <c r="EB105" s="5"/>
      <c r="EC105" s="5"/>
      <c r="ED105" s="5"/>
      <c r="EE105" s="5"/>
    </row>
    <row r="106" spans="1:135" ht="13" x14ac:dyDescent="0.15">
      <c r="A106" s="157">
        <v>17</v>
      </c>
      <c r="B106" s="157" t="s">
        <v>267</v>
      </c>
      <c r="C106" s="157" t="s">
        <v>235</v>
      </c>
      <c r="D106" s="157" t="s">
        <v>177</v>
      </c>
      <c r="E106" s="157">
        <v>42</v>
      </c>
      <c r="F106" s="157">
        <v>40</v>
      </c>
      <c r="G106" s="157">
        <v>0.51200000000000001</v>
      </c>
      <c r="H106" s="157">
        <v>-0.18</v>
      </c>
      <c r="I106" s="157">
        <v>109.92</v>
      </c>
      <c r="J106" s="157">
        <v>110.16</v>
      </c>
      <c r="K106" s="157">
        <v>-0.23</v>
      </c>
      <c r="L106" s="157">
        <v>-0.44</v>
      </c>
      <c r="M106" s="157">
        <v>109.96</v>
      </c>
      <c r="N106" s="157">
        <v>110.46</v>
      </c>
      <c r="O106" s="158">
        <v>-0.5</v>
      </c>
      <c r="P106" s="158">
        <f t="shared" si="215"/>
        <v>31.092170797531281</v>
      </c>
      <c r="Q106" s="158">
        <f t="shared" si="216"/>
        <v>-31.592170797531281</v>
      </c>
      <c r="AD106" s="145">
        <f t="shared" si="212"/>
        <v>83.045454545454547</v>
      </c>
      <c r="AE106" s="145">
        <f t="shared" si="213"/>
        <v>92.172961138478385</v>
      </c>
      <c r="AF106" s="150">
        <v>18</v>
      </c>
      <c r="AG106" s="151" t="s">
        <v>268</v>
      </c>
      <c r="AH106" s="150">
        <v>22</v>
      </c>
      <c r="AI106" s="152">
        <v>1</v>
      </c>
      <c r="AJ106" s="153">
        <v>1827</v>
      </c>
      <c r="AK106" s="153">
        <v>1684</v>
      </c>
      <c r="AL106" s="150">
        <v>0.92200000000000004</v>
      </c>
      <c r="AM106" s="153">
        <v>760</v>
      </c>
      <c r="AN106" s="153">
        <v>635</v>
      </c>
      <c r="AO106" s="153">
        <v>1395</v>
      </c>
      <c r="AP106" s="154">
        <v>0.45500000000000002</v>
      </c>
      <c r="AQ106" s="154">
        <v>0.49199999999999999</v>
      </c>
      <c r="AR106" s="155">
        <v>0.13400000000000001</v>
      </c>
      <c r="AS106" s="155">
        <v>0.13100000000000001</v>
      </c>
      <c r="AT106" s="155">
        <v>0.107</v>
      </c>
      <c r="AU106" s="155">
        <v>0.442</v>
      </c>
      <c r="AW106" s="5"/>
      <c r="AX106" s="145">
        <f t="shared" si="214"/>
        <v>69.820359281437135</v>
      </c>
      <c r="AY106" s="150">
        <v>18</v>
      </c>
      <c r="AZ106" s="151" t="s">
        <v>269</v>
      </c>
      <c r="BA106" s="150">
        <v>20</v>
      </c>
      <c r="BB106" s="152">
        <v>1</v>
      </c>
      <c r="BC106" s="153">
        <v>1670</v>
      </c>
      <c r="BD106" s="153">
        <v>1166</v>
      </c>
      <c r="BE106" s="150">
        <v>0.69799999999999995</v>
      </c>
      <c r="BF106" s="153">
        <v>787</v>
      </c>
      <c r="BG106" s="153">
        <v>409</v>
      </c>
      <c r="BH106" s="153">
        <v>1196</v>
      </c>
      <c r="BI106" s="154">
        <v>0.34200000000000003</v>
      </c>
      <c r="BJ106" s="154">
        <v>0.38700000000000001</v>
      </c>
      <c r="BK106" s="155">
        <v>0.18099999999999999</v>
      </c>
      <c r="BL106" s="155">
        <v>0.11700000000000001</v>
      </c>
      <c r="BM106" s="155">
        <v>9.5000000000000001E-2</v>
      </c>
      <c r="BN106" s="155">
        <v>0.33500000000000002</v>
      </c>
      <c r="DU106" s="4"/>
      <c r="DZ106" s="5"/>
      <c r="EA106" s="5"/>
      <c r="EB106" s="5"/>
      <c r="EC106" s="5"/>
      <c r="ED106" s="5"/>
      <c r="EE106" s="5"/>
    </row>
    <row r="107" spans="1:135" ht="13" x14ac:dyDescent="0.15">
      <c r="A107" s="157">
        <v>18</v>
      </c>
      <c r="B107" s="157" t="s">
        <v>270</v>
      </c>
      <c r="C107" s="157" t="s">
        <v>235</v>
      </c>
      <c r="D107" s="157" t="s">
        <v>177</v>
      </c>
      <c r="E107" s="157">
        <v>42</v>
      </c>
      <c r="F107" s="157">
        <v>40</v>
      </c>
      <c r="G107" s="157">
        <v>0.51200000000000001</v>
      </c>
      <c r="H107" s="157">
        <v>-0.22</v>
      </c>
      <c r="I107" s="157">
        <v>109.33</v>
      </c>
      <c r="J107" s="157">
        <v>109.49</v>
      </c>
      <c r="K107" s="157">
        <v>-0.16</v>
      </c>
      <c r="L107" s="157">
        <v>-0.64</v>
      </c>
      <c r="M107" s="157">
        <v>109.21</v>
      </c>
      <c r="N107" s="157">
        <v>109.81</v>
      </c>
      <c r="O107" s="158">
        <v>-0.6</v>
      </c>
      <c r="P107" s="158">
        <f t="shared" si="215"/>
        <v>30.342170797531281</v>
      </c>
      <c r="Q107" s="158">
        <f t="shared" si="216"/>
        <v>-30.94217079753129</v>
      </c>
      <c r="AD107" s="145">
        <f t="shared" si="212"/>
        <v>82.759999999999991</v>
      </c>
      <c r="AE107" s="145">
        <f t="shared" si="213"/>
        <v>91.88013533107781</v>
      </c>
      <c r="AF107" s="150">
        <v>19</v>
      </c>
      <c r="AG107" s="151" t="s">
        <v>271</v>
      </c>
      <c r="AH107" s="150">
        <v>25</v>
      </c>
      <c r="AI107" s="152">
        <v>1</v>
      </c>
      <c r="AJ107" s="153">
        <v>2069</v>
      </c>
      <c r="AK107" s="153">
        <v>1901</v>
      </c>
      <c r="AL107" s="150">
        <v>0.91900000000000004</v>
      </c>
      <c r="AM107" s="153">
        <v>907</v>
      </c>
      <c r="AN107" s="153">
        <v>656</v>
      </c>
      <c r="AO107" s="153">
        <v>1563</v>
      </c>
      <c r="AP107" s="152">
        <v>0.42</v>
      </c>
      <c r="AQ107" s="152">
        <v>0.5</v>
      </c>
      <c r="AR107" s="155">
        <v>0.158</v>
      </c>
      <c r="AS107" s="156">
        <v>0.11</v>
      </c>
      <c r="AT107" s="155">
        <v>8.6999999999999994E-2</v>
      </c>
      <c r="AU107" s="155">
        <v>0.39900000000000002</v>
      </c>
      <c r="AW107" s="5"/>
      <c r="AX107" s="145">
        <f t="shared" si="214"/>
        <v>69.873595505617985</v>
      </c>
      <c r="AY107" s="150">
        <v>19</v>
      </c>
      <c r="AZ107" s="151" t="s">
        <v>272</v>
      </c>
      <c r="BA107" s="150">
        <v>18</v>
      </c>
      <c r="BB107" s="152">
        <v>1</v>
      </c>
      <c r="BC107" s="153">
        <v>1424</v>
      </c>
      <c r="BD107" s="153">
        <v>995</v>
      </c>
      <c r="BE107" s="150">
        <v>0.69899999999999995</v>
      </c>
      <c r="BF107" s="153">
        <v>667</v>
      </c>
      <c r="BG107" s="153">
        <v>358</v>
      </c>
      <c r="BH107" s="153">
        <v>1025</v>
      </c>
      <c r="BI107" s="154">
        <v>0.34899999999999998</v>
      </c>
      <c r="BJ107" s="154">
        <v>0.379</v>
      </c>
      <c r="BK107" s="156">
        <v>0.18</v>
      </c>
      <c r="BL107" s="155">
        <v>0.124</v>
      </c>
      <c r="BM107" s="155">
        <v>0.105</v>
      </c>
      <c r="BN107" s="155">
        <v>0.33800000000000002</v>
      </c>
      <c r="DU107" s="4"/>
      <c r="DZ107" s="5"/>
      <c r="EA107" s="5"/>
      <c r="EB107" s="5"/>
      <c r="EC107" s="5"/>
      <c r="ED107" s="5"/>
      <c r="EE107" s="5"/>
    </row>
    <row r="108" spans="1:135" ht="13" x14ac:dyDescent="0.15">
      <c r="A108" s="157">
        <v>19</v>
      </c>
      <c r="B108" s="157" t="s">
        <v>273</v>
      </c>
      <c r="C108" s="157" t="s">
        <v>202</v>
      </c>
      <c r="D108" s="157" t="s">
        <v>231</v>
      </c>
      <c r="E108" s="157">
        <v>31</v>
      </c>
      <c r="F108" s="157">
        <v>51</v>
      </c>
      <c r="G108" s="157">
        <v>0.378</v>
      </c>
      <c r="H108" s="157">
        <v>-1.1100000000000001</v>
      </c>
      <c r="I108" s="157">
        <v>111.54</v>
      </c>
      <c r="J108" s="157">
        <v>112.74</v>
      </c>
      <c r="K108" s="157">
        <v>-1.2</v>
      </c>
      <c r="L108" s="157">
        <v>-0.63</v>
      </c>
      <c r="M108" s="157">
        <v>111.75</v>
      </c>
      <c r="N108" s="157">
        <v>112.46</v>
      </c>
      <c r="O108" s="158">
        <v>-0.71</v>
      </c>
      <c r="P108" s="158">
        <f t="shared" si="215"/>
        <v>32.882170797531288</v>
      </c>
      <c r="Q108" s="158">
        <f t="shared" si="216"/>
        <v>-33.592170797531281</v>
      </c>
      <c r="AD108" s="145">
        <f t="shared" si="212"/>
        <v>83.952380952380963</v>
      </c>
      <c r="AE108" s="145">
        <f t="shared" si="213"/>
        <v>91.832104367555303</v>
      </c>
      <c r="AF108" s="150">
        <v>20</v>
      </c>
      <c r="AG108" s="151" t="s">
        <v>274</v>
      </c>
      <c r="AH108" s="150">
        <v>21</v>
      </c>
      <c r="AI108" s="152">
        <v>1</v>
      </c>
      <c r="AJ108" s="153">
        <v>1763</v>
      </c>
      <c r="AK108" s="153">
        <v>1619</v>
      </c>
      <c r="AL108" s="150">
        <v>0.91800000000000004</v>
      </c>
      <c r="AM108" s="153">
        <v>762</v>
      </c>
      <c r="AN108" s="153">
        <v>613</v>
      </c>
      <c r="AO108" s="153">
        <v>1375</v>
      </c>
      <c r="AP108" s="154">
        <v>0.44600000000000001</v>
      </c>
      <c r="AQ108" s="154">
        <v>0.50700000000000001</v>
      </c>
      <c r="AR108" s="155">
        <v>0.14199999999999999</v>
      </c>
      <c r="AS108" s="155">
        <v>9.8000000000000004E-2</v>
      </c>
      <c r="AT108" s="155">
        <v>8.4000000000000005E-2</v>
      </c>
      <c r="AU108" s="155">
        <v>0.41899999999999998</v>
      </c>
      <c r="AW108" s="5"/>
      <c r="AX108" s="145">
        <f t="shared" si="214"/>
        <v>69.976019184652287</v>
      </c>
      <c r="AY108" s="150">
        <v>20</v>
      </c>
      <c r="AZ108" s="151" t="s">
        <v>226</v>
      </c>
      <c r="BA108" s="150">
        <v>25</v>
      </c>
      <c r="BB108" s="152">
        <v>1</v>
      </c>
      <c r="BC108" s="153">
        <v>2085</v>
      </c>
      <c r="BD108" s="153">
        <v>1459</v>
      </c>
      <c r="BE108" s="150">
        <v>0.7</v>
      </c>
      <c r="BF108" s="153">
        <v>889</v>
      </c>
      <c r="BG108" s="153">
        <v>533</v>
      </c>
      <c r="BH108" s="153">
        <v>1422</v>
      </c>
      <c r="BI108" s="154">
        <v>0.375</v>
      </c>
      <c r="BJ108" s="154">
        <v>0.40799999999999997</v>
      </c>
      <c r="BK108" s="155">
        <v>0.214</v>
      </c>
      <c r="BL108" s="155">
        <v>0.11799999999999999</v>
      </c>
      <c r="BM108" s="155">
        <v>9.9000000000000005E-2</v>
      </c>
      <c r="BN108" s="155">
        <v>0.34699999999999998</v>
      </c>
      <c r="DU108" s="4"/>
      <c r="DZ108" s="5"/>
      <c r="EA108" s="5"/>
      <c r="EB108" s="5"/>
      <c r="EC108" s="5"/>
      <c r="ED108" s="5"/>
      <c r="EE108" s="5"/>
    </row>
    <row r="109" spans="1:135" ht="13" x14ac:dyDescent="0.15">
      <c r="A109" s="157">
        <v>20</v>
      </c>
      <c r="B109" s="157" t="s">
        <v>275</v>
      </c>
      <c r="C109" s="157" t="s">
        <v>235</v>
      </c>
      <c r="D109" s="157" t="s">
        <v>245</v>
      </c>
      <c r="E109" s="157">
        <v>43</v>
      </c>
      <c r="F109" s="157">
        <v>39</v>
      </c>
      <c r="G109" s="157">
        <v>0.52400000000000002</v>
      </c>
      <c r="H109" s="157">
        <v>-0.85</v>
      </c>
      <c r="I109" s="157">
        <v>105.55</v>
      </c>
      <c r="J109" s="157">
        <v>106.54</v>
      </c>
      <c r="K109" s="157">
        <v>-0.99</v>
      </c>
      <c r="L109" s="157">
        <v>-1.23</v>
      </c>
      <c r="M109" s="157">
        <v>105.32</v>
      </c>
      <c r="N109" s="157">
        <v>106.69</v>
      </c>
      <c r="O109" s="158">
        <v>-1.37</v>
      </c>
      <c r="P109" s="158">
        <f t="shared" si="215"/>
        <v>26.452170797531281</v>
      </c>
      <c r="Q109" s="158">
        <f t="shared" si="216"/>
        <v>-27.822170797531285</v>
      </c>
      <c r="AD109" s="145">
        <f t="shared" si="212"/>
        <v>79.652173913043484</v>
      </c>
      <c r="AE109" s="145">
        <f t="shared" si="213"/>
        <v>91.539301310043669</v>
      </c>
      <c r="AF109" s="150">
        <v>21</v>
      </c>
      <c r="AG109" s="151" t="s">
        <v>276</v>
      </c>
      <c r="AH109" s="150">
        <v>23</v>
      </c>
      <c r="AI109" s="152">
        <v>1</v>
      </c>
      <c r="AJ109" s="153">
        <v>1832</v>
      </c>
      <c r="AK109" s="153">
        <v>1677</v>
      </c>
      <c r="AL109" s="150">
        <v>0.91500000000000004</v>
      </c>
      <c r="AM109" s="153">
        <v>721</v>
      </c>
      <c r="AN109" s="153">
        <v>598</v>
      </c>
      <c r="AO109" s="153">
        <v>1319</v>
      </c>
      <c r="AP109" s="154">
        <v>0.45300000000000001</v>
      </c>
      <c r="AQ109" s="154">
        <v>0.52400000000000002</v>
      </c>
      <c r="AR109" s="155">
        <v>0.186</v>
      </c>
      <c r="AS109" s="155">
        <v>0.112</v>
      </c>
      <c r="AT109" s="155">
        <v>8.5000000000000006E-2</v>
      </c>
      <c r="AU109" s="155">
        <v>0.41299999999999998</v>
      </c>
      <c r="AW109" s="5"/>
      <c r="AX109" s="145">
        <f t="shared" si="214"/>
        <v>70.065956367326237</v>
      </c>
      <c r="AY109" s="150">
        <v>21</v>
      </c>
      <c r="AZ109" s="151" t="s">
        <v>277</v>
      </c>
      <c r="BA109" s="150">
        <v>23</v>
      </c>
      <c r="BB109" s="152">
        <v>1</v>
      </c>
      <c r="BC109" s="153">
        <v>1971</v>
      </c>
      <c r="BD109" s="153">
        <v>1381</v>
      </c>
      <c r="BE109" s="150">
        <v>0.70099999999999996</v>
      </c>
      <c r="BF109" s="153">
        <v>875</v>
      </c>
      <c r="BG109" s="153">
        <v>503</v>
      </c>
      <c r="BH109" s="153">
        <v>1378</v>
      </c>
      <c r="BI109" s="154">
        <v>0.36499999999999999</v>
      </c>
      <c r="BJ109" s="154">
        <v>0.39600000000000002</v>
      </c>
      <c r="BK109" s="155">
        <v>0.20799999999999999</v>
      </c>
      <c r="BL109" s="155">
        <v>0.11700000000000001</v>
      </c>
      <c r="BM109" s="155">
        <v>9.8000000000000004E-2</v>
      </c>
      <c r="BN109" s="156">
        <v>0.34</v>
      </c>
      <c r="DU109" s="4"/>
      <c r="DZ109" s="5"/>
      <c r="EA109" s="5"/>
      <c r="EB109" s="5"/>
      <c r="EC109" s="5"/>
      <c r="ED109" s="5"/>
      <c r="EE109" s="5"/>
    </row>
    <row r="110" spans="1:135" ht="13" x14ac:dyDescent="0.15">
      <c r="A110" s="157">
        <v>21</v>
      </c>
      <c r="B110" s="157" t="s">
        <v>278</v>
      </c>
      <c r="C110" s="157" t="s">
        <v>235</v>
      </c>
      <c r="D110" s="157" t="s">
        <v>177</v>
      </c>
      <c r="E110" s="157">
        <v>37</v>
      </c>
      <c r="F110" s="157">
        <v>45</v>
      </c>
      <c r="G110" s="157">
        <v>0.45100000000000001</v>
      </c>
      <c r="H110" s="157">
        <v>-1.1200000000000001</v>
      </c>
      <c r="I110" s="157">
        <v>106.53</v>
      </c>
      <c r="J110" s="157">
        <v>107.9</v>
      </c>
      <c r="K110" s="157">
        <v>-1.37</v>
      </c>
      <c r="L110" s="157">
        <v>-1.29</v>
      </c>
      <c r="M110" s="157">
        <v>106.39</v>
      </c>
      <c r="N110" s="157">
        <v>107.93</v>
      </c>
      <c r="O110" s="158">
        <v>-1.54</v>
      </c>
      <c r="P110" s="158">
        <f t="shared" si="215"/>
        <v>27.522170797531288</v>
      </c>
      <c r="Q110" s="158">
        <f t="shared" si="216"/>
        <v>-29.062170797531294</v>
      </c>
      <c r="AD110" s="145">
        <f t="shared" si="212"/>
        <v>76.909090909090907</v>
      </c>
      <c r="AE110" s="145">
        <f t="shared" si="213"/>
        <v>91.430260047281322</v>
      </c>
      <c r="AF110" s="150">
        <v>22</v>
      </c>
      <c r="AG110" s="151" t="s">
        <v>279</v>
      </c>
      <c r="AH110" s="150">
        <v>22</v>
      </c>
      <c r="AI110" s="152">
        <v>1</v>
      </c>
      <c r="AJ110" s="153">
        <v>1692</v>
      </c>
      <c r="AK110" s="153">
        <v>1547</v>
      </c>
      <c r="AL110" s="150">
        <v>0.91400000000000003</v>
      </c>
      <c r="AM110" s="153">
        <v>656</v>
      </c>
      <c r="AN110" s="153">
        <v>563</v>
      </c>
      <c r="AO110" s="153">
        <v>1219</v>
      </c>
      <c r="AP110" s="154">
        <v>0.46200000000000002</v>
      </c>
      <c r="AQ110" s="154">
        <v>0.52100000000000002</v>
      </c>
      <c r="AR110" s="155">
        <v>0.18099999999999999</v>
      </c>
      <c r="AS110" s="155">
        <v>0.125</v>
      </c>
      <c r="AT110" s="155">
        <v>9.9000000000000005E-2</v>
      </c>
      <c r="AU110" s="155">
        <v>0.42399999999999999</v>
      </c>
      <c r="AW110" s="5"/>
      <c r="AX110" s="145">
        <f t="shared" si="214"/>
        <v>70.275229357798167</v>
      </c>
      <c r="AY110" s="150">
        <v>22</v>
      </c>
      <c r="AZ110" s="151" t="s">
        <v>280</v>
      </c>
      <c r="BA110" s="150">
        <v>20</v>
      </c>
      <c r="BB110" s="152">
        <v>1</v>
      </c>
      <c r="BC110" s="153">
        <v>1635</v>
      </c>
      <c r="BD110" s="153">
        <v>1149</v>
      </c>
      <c r="BE110" s="150">
        <v>0.70299999999999996</v>
      </c>
      <c r="BF110" s="153">
        <v>751</v>
      </c>
      <c r="BG110" s="153">
        <v>432</v>
      </c>
      <c r="BH110" s="153">
        <v>1183</v>
      </c>
      <c r="BI110" s="154">
        <v>0.36499999999999999</v>
      </c>
      <c r="BJ110" s="154">
        <v>0.41299999999999998</v>
      </c>
      <c r="BK110" s="155">
        <v>0.20300000000000001</v>
      </c>
      <c r="BL110" s="155">
        <v>8.5999999999999993E-2</v>
      </c>
      <c r="BM110" s="156">
        <v>7.0000000000000007E-2</v>
      </c>
      <c r="BN110" s="155">
        <v>0.32700000000000001</v>
      </c>
      <c r="DU110" s="4"/>
      <c r="DZ110" s="5"/>
      <c r="EA110" s="5"/>
      <c r="EB110" s="5"/>
      <c r="EC110" s="5"/>
      <c r="ED110" s="5"/>
      <c r="EE110" s="5"/>
    </row>
    <row r="111" spans="1:135" ht="13" x14ac:dyDescent="0.15">
      <c r="A111" s="157">
        <v>22</v>
      </c>
      <c r="B111" s="157" t="s">
        <v>281</v>
      </c>
      <c r="C111" s="157" t="s">
        <v>202</v>
      </c>
      <c r="D111" s="157" t="s">
        <v>222</v>
      </c>
      <c r="E111" s="157">
        <v>34</v>
      </c>
      <c r="F111" s="157">
        <v>48</v>
      </c>
      <c r="G111" s="157">
        <v>0.41499999999999998</v>
      </c>
      <c r="H111" s="157">
        <v>-2.1</v>
      </c>
      <c r="I111" s="157">
        <v>105.81</v>
      </c>
      <c r="J111" s="157">
        <v>108.01</v>
      </c>
      <c r="K111" s="157">
        <v>-2.2000000000000002</v>
      </c>
      <c r="L111" s="157">
        <v>-1.69</v>
      </c>
      <c r="M111" s="157">
        <v>105.79</v>
      </c>
      <c r="N111" s="157">
        <v>107.57</v>
      </c>
      <c r="O111" s="158">
        <v>-1.78</v>
      </c>
      <c r="P111" s="158">
        <f t="shared" si="215"/>
        <v>26.922170797531294</v>
      </c>
      <c r="Q111" s="158">
        <f t="shared" si="216"/>
        <v>-28.702170797531281</v>
      </c>
      <c r="AD111" s="145">
        <f t="shared" si="212"/>
        <v>82.434782608695656</v>
      </c>
      <c r="AE111" s="145">
        <f t="shared" si="213"/>
        <v>91.402953586497887</v>
      </c>
      <c r="AF111" s="150">
        <v>23</v>
      </c>
      <c r="AG111" s="151" t="s">
        <v>282</v>
      </c>
      <c r="AH111" s="150">
        <v>23</v>
      </c>
      <c r="AI111" s="152">
        <v>1</v>
      </c>
      <c r="AJ111" s="153">
        <v>1896</v>
      </c>
      <c r="AK111" s="153">
        <v>1733</v>
      </c>
      <c r="AL111" s="150">
        <v>0.91400000000000003</v>
      </c>
      <c r="AM111" s="153">
        <v>711</v>
      </c>
      <c r="AN111" s="153">
        <v>639</v>
      </c>
      <c r="AO111" s="153">
        <v>1350</v>
      </c>
      <c r="AP111" s="154">
        <v>0.47299999999999998</v>
      </c>
      <c r="AQ111" s="154">
        <v>0.51400000000000001</v>
      </c>
      <c r="AR111" s="155">
        <v>0.17799999999999999</v>
      </c>
      <c r="AS111" s="155">
        <v>0.13600000000000001</v>
      </c>
      <c r="AT111" s="155">
        <v>0.108</v>
      </c>
      <c r="AU111" s="156">
        <v>0.44</v>
      </c>
      <c r="AW111" s="5"/>
      <c r="AX111" s="145">
        <f t="shared" si="214"/>
        <v>70.396523628462788</v>
      </c>
      <c r="AY111" s="150">
        <v>23</v>
      </c>
      <c r="AZ111" s="151" t="s">
        <v>283</v>
      </c>
      <c r="BA111" s="150">
        <v>21</v>
      </c>
      <c r="BB111" s="152">
        <v>1</v>
      </c>
      <c r="BC111" s="153">
        <v>1841</v>
      </c>
      <c r="BD111" s="153">
        <v>1296</v>
      </c>
      <c r="BE111" s="150">
        <v>0.70399999999999996</v>
      </c>
      <c r="BF111" s="153">
        <v>768</v>
      </c>
      <c r="BG111" s="153">
        <v>463</v>
      </c>
      <c r="BH111" s="153">
        <v>1231</v>
      </c>
      <c r="BI111" s="154">
        <v>0.376</v>
      </c>
      <c r="BJ111" s="154">
        <v>0.40899999999999997</v>
      </c>
      <c r="BK111" s="155">
        <v>0.23100000000000001</v>
      </c>
      <c r="BL111" s="155">
        <v>0.11799999999999999</v>
      </c>
      <c r="BM111" s="155">
        <v>9.1999999999999998E-2</v>
      </c>
      <c r="BN111" s="155">
        <v>0.34200000000000003</v>
      </c>
      <c r="DU111" s="4"/>
      <c r="DZ111" s="5"/>
      <c r="EA111" s="5"/>
      <c r="EB111" s="5"/>
      <c r="EC111" s="5"/>
      <c r="ED111" s="5"/>
      <c r="EE111" s="5"/>
    </row>
    <row r="112" spans="1:135" ht="13" x14ac:dyDescent="0.15">
      <c r="A112" s="157">
        <v>23</v>
      </c>
      <c r="B112" s="157" t="s">
        <v>284</v>
      </c>
      <c r="C112" s="157" t="s">
        <v>202</v>
      </c>
      <c r="D112" s="157" t="s">
        <v>222</v>
      </c>
      <c r="E112" s="157">
        <v>33</v>
      </c>
      <c r="F112" s="157">
        <v>49</v>
      </c>
      <c r="G112" s="157">
        <v>0.40200000000000002</v>
      </c>
      <c r="H112" s="157">
        <v>-2.93</v>
      </c>
      <c r="I112" s="157">
        <v>106.28</v>
      </c>
      <c r="J112" s="157">
        <v>109.36</v>
      </c>
      <c r="K112" s="157">
        <v>-3.08</v>
      </c>
      <c r="L112" s="157">
        <v>-2.52</v>
      </c>
      <c r="M112" s="157">
        <v>106.31</v>
      </c>
      <c r="N112" s="157">
        <v>108.96</v>
      </c>
      <c r="O112" s="158">
        <v>-2.65</v>
      </c>
      <c r="P112" s="158">
        <f t="shared" si="215"/>
        <v>27.44217079753129</v>
      </c>
      <c r="Q112" s="158">
        <f t="shared" si="216"/>
        <v>-30.092170797531281</v>
      </c>
      <c r="AD112" s="145">
        <f t="shared" si="212"/>
        <v>82.08695652173914</v>
      </c>
      <c r="AE112" s="145">
        <f t="shared" si="213"/>
        <v>91.260593220338976</v>
      </c>
      <c r="AF112" s="150">
        <v>24</v>
      </c>
      <c r="AG112" s="151" t="s">
        <v>285</v>
      </c>
      <c r="AH112" s="150">
        <v>23</v>
      </c>
      <c r="AI112" s="152">
        <v>1</v>
      </c>
      <c r="AJ112" s="153">
        <v>1888</v>
      </c>
      <c r="AK112" s="153">
        <v>1723</v>
      </c>
      <c r="AL112" s="150">
        <v>0.91300000000000003</v>
      </c>
      <c r="AM112" s="153">
        <v>793</v>
      </c>
      <c r="AN112" s="153">
        <v>602</v>
      </c>
      <c r="AO112" s="153">
        <v>1395</v>
      </c>
      <c r="AP112" s="154">
        <v>0.432</v>
      </c>
      <c r="AQ112" s="152">
        <v>0.5</v>
      </c>
      <c r="AR112" s="155">
        <v>0.159</v>
      </c>
      <c r="AS112" s="155">
        <v>0.13100000000000001</v>
      </c>
      <c r="AT112" s="155">
        <v>0.10299999999999999</v>
      </c>
      <c r="AU112" s="155">
        <v>0.41499999999999998</v>
      </c>
      <c r="AW112" s="5"/>
      <c r="AX112" s="145">
        <f t="shared" si="214"/>
        <v>70.487483530961796</v>
      </c>
      <c r="AY112" s="150">
        <v>24</v>
      </c>
      <c r="AZ112" s="151" t="s">
        <v>286</v>
      </c>
      <c r="BA112" s="150">
        <v>19</v>
      </c>
      <c r="BB112" s="152">
        <v>1</v>
      </c>
      <c r="BC112" s="153">
        <v>1518</v>
      </c>
      <c r="BD112" s="153">
        <v>1070</v>
      </c>
      <c r="BE112" s="150">
        <v>0.70499999999999996</v>
      </c>
      <c r="BF112" s="153">
        <v>674</v>
      </c>
      <c r="BG112" s="153">
        <v>393</v>
      </c>
      <c r="BH112" s="153">
        <v>1067</v>
      </c>
      <c r="BI112" s="154">
        <v>0.36799999999999999</v>
      </c>
      <c r="BJ112" s="154">
        <v>0.41699999999999998</v>
      </c>
      <c r="BK112" s="155">
        <v>0.216</v>
      </c>
      <c r="BL112" s="156">
        <v>0.1</v>
      </c>
      <c r="BM112" s="155">
        <v>8.1000000000000003E-2</v>
      </c>
      <c r="BN112" s="155">
        <v>0.33100000000000002</v>
      </c>
      <c r="DU112" s="4"/>
      <c r="DZ112" s="5"/>
      <c r="EA112" s="5"/>
      <c r="EB112" s="5"/>
      <c r="EC112" s="5"/>
      <c r="ED112" s="5"/>
      <c r="EE112" s="5"/>
    </row>
    <row r="113" spans="1:135" ht="13" x14ac:dyDescent="0.15">
      <c r="A113" s="157">
        <v>24</v>
      </c>
      <c r="B113" s="157" t="s">
        <v>287</v>
      </c>
      <c r="C113" s="157" t="s">
        <v>202</v>
      </c>
      <c r="D113" s="157" t="s">
        <v>218</v>
      </c>
      <c r="E113" s="157">
        <v>32</v>
      </c>
      <c r="F113" s="157">
        <v>50</v>
      </c>
      <c r="G113" s="157">
        <v>0.39</v>
      </c>
      <c r="H113" s="157">
        <v>-3.88</v>
      </c>
      <c r="I113" s="157">
        <v>107.98</v>
      </c>
      <c r="J113" s="157">
        <v>112.18</v>
      </c>
      <c r="K113" s="157">
        <v>-4.21</v>
      </c>
      <c r="L113" s="157">
        <v>-3.29</v>
      </c>
      <c r="M113" s="157">
        <v>108.12</v>
      </c>
      <c r="N113" s="157">
        <v>111.72</v>
      </c>
      <c r="O113" s="158">
        <v>-3.59</v>
      </c>
      <c r="P113" s="158">
        <f t="shared" si="215"/>
        <v>29.252170797531292</v>
      </c>
      <c r="Q113" s="158">
        <f t="shared" si="216"/>
        <v>-32.852170797531286</v>
      </c>
      <c r="AD113" s="145">
        <f t="shared" si="212"/>
        <v>81.476190476190467</v>
      </c>
      <c r="AE113" s="145">
        <f t="shared" si="213"/>
        <v>91.174751607247231</v>
      </c>
      <c r="AF113" s="150">
        <v>25</v>
      </c>
      <c r="AG113" s="151" t="s">
        <v>288</v>
      </c>
      <c r="AH113" s="150">
        <v>21</v>
      </c>
      <c r="AI113" s="152">
        <v>1</v>
      </c>
      <c r="AJ113" s="153">
        <v>1711</v>
      </c>
      <c r="AK113" s="153">
        <v>1560</v>
      </c>
      <c r="AL113" s="150">
        <v>0.91200000000000003</v>
      </c>
      <c r="AM113" s="153">
        <v>719</v>
      </c>
      <c r="AN113" s="153">
        <v>567</v>
      </c>
      <c r="AO113" s="153">
        <v>1286</v>
      </c>
      <c r="AP113" s="154">
        <v>0.441</v>
      </c>
      <c r="AQ113" s="154">
        <v>0.496</v>
      </c>
      <c r="AR113" s="155">
        <v>0.14299999999999999</v>
      </c>
      <c r="AS113" s="155">
        <v>0.126</v>
      </c>
      <c r="AT113" s="155">
        <v>9.7000000000000003E-2</v>
      </c>
      <c r="AU113" s="155">
        <v>0.432</v>
      </c>
      <c r="AW113" s="5"/>
      <c r="AX113" s="145">
        <f t="shared" si="214"/>
        <v>70.594315245478029</v>
      </c>
      <c r="AY113" s="150">
        <v>25</v>
      </c>
      <c r="AZ113" s="151" t="s">
        <v>289</v>
      </c>
      <c r="BA113" s="150">
        <v>23</v>
      </c>
      <c r="BB113" s="152">
        <v>1</v>
      </c>
      <c r="BC113" s="153">
        <v>1935</v>
      </c>
      <c r="BD113" s="153">
        <v>1366</v>
      </c>
      <c r="BE113" s="150">
        <v>0.70599999999999996</v>
      </c>
      <c r="BF113" s="153">
        <v>942</v>
      </c>
      <c r="BG113" s="153">
        <v>532</v>
      </c>
      <c r="BH113" s="153">
        <v>1474</v>
      </c>
      <c r="BI113" s="154">
        <v>0.36099999999999999</v>
      </c>
      <c r="BJ113" s="154">
        <v>0.39300000000000002</v>
      </c>
      <c r="BK113" s="155">
        <v>0.16300000000000001</v>
      </c>
      <c r="BL113" s="156">
        <v>0.09</v>
      </c>
      <c r="BM113" s="155">
        <v>7.6999999999999999E-2</v>
      </c>
      <c r="BN113" s="155">
        <v>0.33900000000000002</v>
      </c>
      <c r="DU113" s="4"/>
      <c r="DZ113" s="5"/>
      <c r="EA113" s="5"/>
      <c r="EB113" s="5"/>
      <c r="EC113" s="5"/>
      <c r="ED113" s="5"/>
      <c r="EE113" s="5"/>
    </row>
    <row r="114" spans="1:135" ht="13" x14ac:dyDescent="0.15">
      <c r="A114" s="157">
        <v>25</v>
      </c>
      <c r="B114" s="157" t="s">
        <v>290</v>
      </c>
      <c r="C114" s="157" t="s">
        <v>235</v>
      </c>
      <c r="D114" s="157" t="s">
        <v>236</v>
      </c>
      <c r="E114" s="157">
        <v>31</v>
      </c>
      <c r="F114" s="157">
        <v>51</v>
      </c>
      <c r="G114" s="157">
        <v>0.378</v>
      </c>
      <c r="H114" s="157">
        <v>-3.67</v>
      </c>
      <c r="I114" s="157">
        <v>108.57</v>
      </c>
      <c r="J114" s="157">
        <v>112.35</v>
      </c>
      <c r="K114" s="157">
        <v>-3.77</v>
      </c>
      <c r="L114" s="157">
        <v>-3.87</v>
      </c>
      <c r="M114" s="157">
        <v>108.62</v>
      </c>
      <c r="N114" s="157">
        <v>112.6</v>
      </c>
      <c r="O114" s="158">
        <v>-3.98</v>
      </c>
      <c r="P114" s="158">
        <f t="shared" si="215"/>
        <v>29.752170797531292</v>
      </c>
      <c r="Q114" s="158">
        <f t="shared" si="216"/>
        <v>-33.732170797531282</v>
      </c>
      <c r="AD114" s="145">
        <f t="shared" si="212"/>
        <v>80.375</v>
      </c>
      <c r="AE114" s="145">
        <f t="shared" si="213"/>
        <v>90.513219284603423</v>
      </c>
      <c r="AF114" s="150">
        <v>26</v>
      </c>
      <c r="AG114" s="151" t="s">
        <v>291</v>
      </c>
      <c r="AH114" s="150">
        <v>24</v>
      </c>
      <c r="AI114" s="152">
        <v>1</v>
      </c>
      <c r="AJ114" s="153">
        <v>1929</v>
      </c>
      <c r="AK114" s="153">
        <v>1746</v>
      </c>
      <c r="AL114" s="150">
        <v>0.90500000000000003</v>
      </c>
      <c r="AM114" s="153">
        <v>762</v>
      </c>
      <c r="AN114" s="153">
        <v>669</v>
      </c>
      <c r="AO114" s="153">
        <v>1431</v>
      </c>
      <c r="AP114" s="154">
        <v>0.46800000000000003</v>
      </c>
      <c r="AQ114" s="152">
        <v>0.52</v>
      </c>
      <c r="AR114" s="155">
        <v>0.17799999999999999</v>
      </c>
      <c r="AS114" s="155">
        <v>9.6000000000000002E-2</v>
      </c>
      <c r="AT114" s="155">
        <v>7.0999999999999994E-2</v>
      </c>
      <c r="AU114" s="155">
        <v>0.42199999999999999</v>
      </c>
      <c r="AW114" s="5"/>
      <c r="AX114" s="145">
        <f t="shared" si="214"/>
        <v>70.795660036166367</v>
      </c>
      <c r="AY114" s="150">
        <v>26</v>
      </c>
      <c r="AZ114" s="151" t="s">
        <v>292</v>
      </c>
      <c r="BA114" s="150">
        <v>14</v>
      </c>
      <c r="BB114" s="152">
        <v>1</v>
      </c>
      <c r="BC114" s="153">
        <v>1106</v>
      </c>
      <c r="BD114" s="153">
        <v>783</v>
      </c>
      <c r="BE114" s="150">
        <v>0.70799999999999996</v>
      </c>
      <c r="BF114" s="153">
        <v>445</v>
      </c>
      <c r="BG114" s="153">
        <v>276</v>
      </c>
      <c r="BH114" s="153">
        <v>721</v>
      </c>
      <c r="BI114" s="154">
        <v>0.38300000000000001</v>
      </c>
      <c r="BJ114" s="154">
        <v>0.42499999999999999</v>
      </c>
      <c r="BK114" s="156">
        <v>0.25</v>
      </c>
      <c r="BL114" s="155">
        <v>0.114</v>
      </c>
      <c r="BM114" s="155">
        <v>7.1999999999999995E-2</v>
      </c>
      <c r="BN114" s="155">
        <v>0.33700000000000002</v>
      </c>
      <c r="DU114" s="4"/>
      <c r="DZ114" s="5"/>
      <c r="EA114" s="5"/>
      <c r="EB114" s="5"/>
      <c r="EC114" s="5"/>
      <c r="ED114" s="5"/>
      <c r="EE114" s="5"/>
    </row>
    <row r="115" spans="1:135" ht="13" x14ac:dyDescent="0.15">
      <c r="A115" s="157">
        <v>26</v>
      </c>
      <c r="B115" s="157" t="s">
        <v>293</v>
      </c>
      <c r="C115" s="157" t="s">
        <v>202</v>
      </c>
      <c r="D115" s="157" t="s">
        <v>218</v>
      </c>
      <c r="E115" s="157">
        <v>24</v>
      </c>
      <c r="F115" s="157">
        <v>58</v>
      </c>
      <c r="G115" s="157">
        <v>0.29299999999999998</v>
      </c>
      <c r="H115" s="157">
        <v>-5.63</v>
      </c>
      <c r="I115" s="157">
        <v>107.32</v>
      </c>
      <c r="J115" s="157">
        <v>112.79</v>
      </c>
      <c r="K115" s="157">
        <v>-5.47</v>
      </c>
      <c r="L115" s="157">
        <v>-5.14</v>
      </c>
      <c r="M115" s="157">
        <v>107.43</v>
      </c>
      <c r="N115" s="157">
        <v>112.41</v>
      </c>
      <c r="O115" s="158">
        <v>-4.9800000000000004</v>
      </c>
      <c r="P115" s="158">
        <f t="shared" si="215"/>
        <v>28.562170797531294</v>
      </c>
      <c r="Q115" s="158">
        <f t="shared" si="216"/>
        <v>-33.542170797531284</v>
      </c>
      <c r="AD115" s="145">
        <f t="shared" si="212"/>
        <v>81.400000000000006</v>
      </c>
      <c r="AE115" s="145">
        <f t="shared" si="213"/>
        <v>90.294840294840299</v>
      </c>
      <c r="AF115" s="150">
        <v>27</v>
      </c>
      <c r="AG115" s="151" t="s">
        <v>294</v>
      </c>
      <c r="AH115" s="150">
        <v>20</v>
      </c>
      <c r="AI115" s="152">
        <v>1</v>
      </c>
      <c r="AJ115" s="153">
        <v>1628</v>
      </c>
      <c r="AK115" s="153">
        <v>1470</v>
      </c>
      <c r="AL115" s="150">
        <v>0.90300000000000002</v>
      </c>
      <c r="AM115" s="153">
        <v>709</v>
      </c>
      <c r="AN115" s="153">
        <v>570</v>
      </c>
      <c r="AO115" s="153">
        <v>1279</v>
      </c>
      <c r="AP115" s="154">
        <v>0.44600000000000001</v>
      </c>
      <c r="AQ115" s="154">
        <v>0.50600000000000001</v>
      </c>
      <c r="AR115" s="155">
        <v>0.14699999999999999</v>
      </c>
      <c r="AS115" s="156">
        <v>0.09</v>
      </c>
      <c r="AT115" s="155">
        <v>7.6999999999999999E-2</v>
      </c>
      <c r="AU115" s="156">
        <v>0.41</v>
      </c>
      <c r="AW115" s="5"/>
      <c r="AX115" s="145">
        <f t="shared" si="214"/>
        <v>71.137339055793987</v>
      </c>
      <c r="AY115" s="150">
        <v>27</v>
      </c>
      <c r="AZ115" s="151" t="s">
        <v>295</v>
      </c>
      <c r="BA115" s="150">
        <v>24</v>
      </c>
      <c r="BB115" s="152">
        <v>1</v>
      </c>
      <c r="BC115" s="153">
        <v>1864</v>
      </c>
      <c r="BD115" s="153">
        <v>1326</v>
      </c>
      <c r="BE115" s="150">
        <v>0.71099999999999997</v>
      </c>
      <c r="BF115" s="153">
        <v>865</v>
      </c>
      <c r="BG115" s="153">
        <v>466</v>
      </c>
      <c r="BH115" s="153">
        <v>1331</v>
      </c>
      <c r="BI115" s="152">
        <v>0.35</v>
      </c>
      <c r="BJ115" s="154">
        <v>0.39400000000000002</v>
      </c>
      <c r="BK115" s="155">
        <v>0.187</v>
      </c>
      <c r="BL115" s="155">
        <v>0.11899999999999999</v>
      </c>
      <c r="BM115" s="155">
        <v>8.5000000000000006E-2</v>
      </c>
      <c r="BN115" s="156">
        <v>0.34</v>
      </c>
      <c r="DU115" s="4"/>
      <c r="DZ115" s="5"/>
      <c r="EA115" s="5"/>
      <c r="EB115" s="5"/>
      <c r="EC115" s="5"/>
      <c r="ED115" s="5"/>
      <c r="EE115" s="5"/>
    </row>
    <row r="116" spans="1:135" ht="13" x14ac:dyDescent="0.15">
      <c r="A116" s="157">
        <v>27</v>
      </c>
      <c r="B116" s="157" t="s">
        <v>296</v>
      </c>
      <c r="C116" s="157" t="s">
        <v>235</v>
      </c>
      <c r="D116" s="157" t="s">
        <v>236</v>
      </c>
      <c r="E116" s="157">
        <v>28</v>
      </c>
      <c r="F116" s="157">
        <v>54</v>
      </c>
      <c r="G116" s="157">
        <v>0.34100000000000003</v>
      </c>
      <c r="H116" s="157">
        <v>-5.7</v>
      </c>
      <c r="I116" s="157">
        <v>103.96</v>
      </c>
      <c r="J116" s="157">
        <v>109.81</v>
      </c>
      <c r="K116" s="157">
        <v>-5.85</v>
      </c>
      <c r="L116" s="157">
        <v>-5.83</v>
      </c>
      <c r="M116" s="157">
        <v>103.92</v>
      </c>
      <c r="N116" s="157">
        <v>109.91</v>
      </c>
      <c r="O116" s="158">
        <v>-5.99</v>
      </c>
      <c r="P116" s="158">
        <f t="shared" si="215"/>
        <v>25.052170797531289</v>
      </c>
      <c r="Q116" s="158">
        <f t="shared" si="216"/>
        <v>-31.042170797531284</v>
      </c>
      <c r="AD116" s="145">
        <f t="shared" si="212"/>
        <v>84.88</v>
      </c>
      <c r="AE116" s="145">
        <f t="shared" si="213"/>
        <v>90.197926484448629</v>
      </c>
      <c r="AF116" s="150">
        <v>28</v>
      </c>
      <c r="AG116" s="151" t="s">
        <v>297</v>
      </c>
      <c r="AH116" s="150">
        <v>25</v>
      </c>
      <c r="AI116" s="152">
        <v>1</v>
      </c>
      <c r="AJ116" s="153">
        <v>2122</v>
      </c>
      <c r="AK116" s="153">
        <v>1914</v>
      </c>
      <c r="AL116" s="150">
        <v>0.90200000000000002</v>
      </c>
      <c r="AM116" s="153">
        <v>767</v>
      </c>
      <c r="AN116" s="153">
        <v>714</v>
      </c>
      <c r="AO116" s="153">
        <v>1481</v>
      </c>
      <c r="AP116" s="154">
        <v>0.48199999999999998</v>
      </c>
      <c r="AQ116" s="154">
        <v>0.55100000000000005</v>
      </c>
      <c r="AR116" s="155">
        <v>0.221</v>
      </c>
      <c r="AS116" s="155">
        <v>9.9000000000000005E-2</v>
      </c>
      <c r="AT116" s="155">
        <v>8.3000000000000004E-2</v>
      </c>
      <c r="AU116" s="155">
        <v>0.41299999999999998</v>
      </c>
      <c r="AW116" s="5"/>
      <c r="AX116" s="145">
        <f t="shared" si="214"/>
        <v>71.085651936715763</v>
      </c>
      <c r="AY116" s="150">
        <v>28</v>
      </c>
      <c r="AZ116" s="151" t="s">
        <v>298</v>
      </c>
      <c r="BA116" s="150">
        <v>22</v>
      </c>
      <c r="BB116" s="152">
        <v>1</v>
      </c>
      <c r="BC116" s="153">
        <v>1833</v>
      </c>
      <c r="BD116" s="153">
        <v>1303</v>
      </c>
      <c r="BE116" s="150">
        <v>0.71099999999999997</v>
      </c>
      <c r="BF116" s="153">
        <v>776</v>
      </c>
      <c r="BG116" s="153">
        <v>463</v>
      </c>
      <c r="BH116" s="153">
        <v>1239</v>
      </c>
      <c r="BI116" s="154">
        <v>0.374</v>
      </c>
      <c r="BJ116" s="152">
        <v>0.41</v>
      </c>
      <c r="BK116" s="155">
        <v>0.218</v>
      </c>
      <c r="BL116" s="155">
        <v>0.125</v>
      </c>
      <c r="BM116" s="155">
        <v>0.10199999999999999</v>
      </c>
      <c r="BN116" s="155">
        <v>0.34899999999999998</v>
      </c>
      <c r="DU116" s="4"/>
      <c r="DZ116" s="5"/>
      <c r="EA116" s="5"/>
      <c r="EB116" s="5"/>
      <c r="EC116" s="5"/>
      <c r="ED116" s="5"/>
      <c r="EE116" s="5"/>
    </row>
    <row r="117" spans="1:135" ht="13" x14ac:dyDescent="0.15">
      <c r="A117" s="157">
        <v>28</v>
      </c>
      <c r="B117" s="157" t="s">
        <v>299</v>
      </c>
      <c r="C117" s="157" t="s">
        <v>202</v>
      </c>
      <c r="D117" s="157" t="s">
        <v>218</v>
      </c>
      <c r="E117" s="157">
        <v>26</v>
      </c>
      <c r="F117" s="157">
        <v>56</v>
      </c>
      <c r="G117" s="157">
        <v>0.317</v>
      </c>
      <c r="H117" s="157">
        <v>-6.88</v>
      </c>
      <c r="I117" s="157">
        <v>106.69</v>
      </c>
      <c r="J117" s="157">
        <v>113.72</v>
      </c>
      <c r="K117" s="157">
        <v>-7.02</v>
      </c>
      <c r="L117" s="157">
        <v>-6.29</v>
      </c>
      <c r="M117" s="157">
        <v>106.96</v>
      </c>
      <c r="N117" s="157">
        <v>113.38</v>
      </c>
      <c r="O117" s="158">
        <v>-6.42</v>
      </c>
      <c r="P117" s="158">
        <f t="shared" si="215"/>
        <v>28.092170797531281</v>
      </c>
      <c r="Q117" s="158">
        <f t="shared" si="216"/>
        <v>-34.512170797531283</v>
      </c>
      <c r="AD117" s="145">
        <f t="shared" si="212"/>
        <v>88.4</v>
      </c>
      <c r="AE117" s="145">
        <f t="shared" si="213"/>
        <v>89.875565610859738</v>
      </c>
      <c r="AF117" s="150">
        <v>29</v>
      </c>
      <c r="AG117" s="151" t="s">
        <v>300</v>
      </c>
      <c r="AH117" s="150">
        <v>20</v>
      </c>
      <c r="AI117" s="152">
        <v>1</v>
      </c>
      <c r="AJ117" s="153">
        <v>1768</v>
      </c>
      <c r="AK117" s="153">
        <v>1589</v>
      </c>
      <c r="AL117" s="150">
        <v>0.89900000000000002</v>
      </c>
      <c r="AM117" s="153">
        <v>755</v>
      </c>
      <c r="AN117" s="153">
        <v>578</v>
      </c>
      <c r="AO117" s="153">
        <v>1333</v>
      </c>
      <c r="AP117" s="154">
        <v>0.434</v>
      </c>
      <c r="AQ117" s="154">
        <v>0.48499999999999999</v>
      </c>
      <c r="AR117" s="155">
        <v>0.14099999999999999</v>
      </c>
      <c r="AS117" s="155">
        <v>0.13300000000000001</v>
      </c>
      <c r="AT117" s="156">
        <v>0.11</v>
      </c>
      <c r="AU117" s="155">
        <v>0.42199999999999999</v>
      </c>
      <c r="AW117" s="5"/>
      <c r="AX117" s="145">
        <f t="shared" si="214"/>
        <v>71.086956521739125</v>
      </c>
      <c r="AY117" s="150">
        <v>29</v>
      </c>
      <c r="AZ117" s="151" t="s">
        <v>301</v>
      </c>
      <c r="BA117" s="150">
        <v>16</v>
      </c>
      <c r="BB117" s="152">
        <v>1</v>
      </c>
      <c r="BC117" s="153">
        <v>1380</v>
      </c>
      <c r="BD117" s="153">
        <v>981</v>
      </c>
      <c r="BE117" s="150">
        <v>0.71099999999999997</v>
      </c>
      <c r="BF117" s="153">
        <v>626</v>
      </c>
      <c r="BG117" s="153">
        <v>343</v>
      </c>
      <c r="BH117" s="153">
        <v>969</v>
      </c>
      <c r="BI117" s="154">
        <v>0.35399999999999998</v>
      </c>
      <c r="BJ117" s="154">
        <v>0.38900000000000001</v>
      </c>
      <c r="BK117" s="155">
        <v>0.189</v>
      </c>
      <c r="BL117" s="155">
        <v>0.13300000000000001</v>
      </c>
      <c r="BM117" s="155">
        <v>0.114</v>
      </c>
      <c r="BN117" s="155">
        <v>0.34599999999999997</v>
      </c>
      <c r="DU117" s="4"/>
      <c r="DZ117" s="5"/>
      <c r="EA117" s="5"/>
      <c r="EB117" s="5"/>
      <c r="EC117" s="5"/>
      <c r="ED117" s="5"/>
      <c r="EE117" s="5"/>
    </row>
    <row r="118" spans="1:135" ht="13" x14ac:dyDescent="0.15">
      <c r="A118" s="157">
        <v>29</v>
      </c>
      <c r="B118" s="157" t="s">
        <v>302</v>
      </c>
      <c r="C118" s="157" t="s">
        <v>235</v>
      </c>
      <c r="D118" s="157" t="s">
        <v>236</v>
      </c>
      <c r="E118" s="157">
        <v>20</v>
      </c>
      <c r="F118" s="157">
        <v>62</v>
      </c>
      <c r="G118" s="157">
        <v>0.24399999999999999</v>
      </c>
      <c r="H118" s="157">
        <v>-6.73</v>
      </c>
      <c r="I118" s="157">
        <v>104.61</v>
      </c>
      <c r="J118" s="157">
        <v>111.34</v>
      </c>
      <c r="K118" s="157">
        <v>-6.73</v>
      </c>
      <c r="L118" s="157">
        <v>-6.74</v>
      </c>
      <c r="M118" s="157">
        <v>104.63</v>
      </c>
      <c r="N118" s="157">
        <v>111.37</v>
      </c>
      <c r="O118" s="158">
        <v>-6.74</v>
      </c>
      <c r="P118" s="158">
        <f t="shared" si="215"/>
        <v>25.762170797531283</v>
      </c>
      <c r="Q118" s="158">
        <f t="shared" si="216"/>
        <v>-32.502170797531292</v>
      </c>
      <c r="AD118" s="145">
        <f t="shared" si="212"/>
        <v>79.521739130434781</v>
      </c>
      <c r="AE118" s="145">
        <f t="shared" si="213"/>
        <v>89.885183160196817</v>
      </c>
      <c r="AF118" s="150">
        <v>30</v>
      </c>
      <c r="AG118" s="151" t="s">
        <v>303</v>
      </c>
      <c r="AH118" s="150">
        <v>23</v>
      </c>
      <c r="AI118" s="152">
        <v>1</v>
      </c>
      <c r="AJ118" s="153">
        <v>1829</v>
      </c>
      <c r="AK118" s="153">
        <v>1644</v>
      </c>
      <c r="AL118" s="150">
        <v>0.89900000000000002</v>
      </c>
      <c r="AM118" s="153">
        <v>741</v>
      </c>
      <c r="AN118" s="153">
        <v>564</v>
      </c>
      <c r="AO118" s="153">
        <v>1305</v>
      </c>
      <c r="AP118" s="154">
        <v>0.432</v>
      </c>
      <c r="AQ118" s="154">
        <v>0.49099999999999999</v>
      </c>
      <c r="AR118" s="155">
        <v>0.16500000000000001</v>
      </c>
      <c r="AS118" s="156">
        <v>0.15</v>
      </c>
      <c r="AT118" s="155">
        <v>0.109</v>
      </c>
      <c r="AU118" s="155">
        <v>0.41899999999999998</v>
      </c>
      <c r="AW118" s="5"/>
      <c r="AX118" s="145">
        <f t="shared" si="214"/>
        <v>71.198453608247419</v>
      </c>
      <c r="AY118" s="150">
        <v>30</v>
      </c>
      <c r="AZ118" s="151" t="s">
        <v>304</v>
      </c>
      <c r="BA118" s="150">
        <v>19</v>
      </c>
      <c r="BB118" s="152">
        <v>1</v>
      </c>
      <c r="BC118" s="153">
        <v>1552</v>
      </c>
      <c r="BD118" s="153">
        <v>1105</v>
      </c>
      <c r="BE118" s="150">
        <v>0.71199999999999997</v>
      </c>
      <c r="BF118" s="153">
        <v>804</v>
      </c>
      <c r="BG118" s="153">
        <v>414</v>
      </c>
      <c r="BH118" s="153">
        <v>1218</v>
      </c>
      <c r="BI118" s="152">
        <v>0.34</v>
      </c>
      <c r="BJ118" s="154">
        <v>0.38400000000000001</v>
      </c>
      <c r="BK118" s="155">
        <v>0.14299999999999999</v>
      </c>
      <c r="BL118" s="155">
        <v>8.6999999999999994E-2</v>
      </c>
      <c r="BM118" s="155">
        <v>7.5999999999999998E-2</v>
      </c>
      <c r="BN118" s="155">
        <v>0.32800000000000001</v>
      </c>
      <c r="DU118" s="4"/>
      <c r="DZ118" s="5"/>
      <c r="EA118" s="5"/>
      <c r="EB118" s="5"/>
      <c r="EC118" s="5"/>
      <c r="ED118" s="5"/>
      <c r="EE118" s="5"/>
    </row>
    <row r="119" spans="1:135" ht="13" x14ac:dyDescent="0.15">
      <c r="A119" s="157">
        <v>30</v>
      </c>
      <c r="B119" s="157" t="s">
        <v>305</v>
      </c>
      <c r="C119" s="157" t="s">
        <v>235</v>
      </c>
      <c r="D119" s="157" t="s">
        <v>245</v>
      </c>
      <c r="E119" s="157">
        <v>29</v>
      </c>
      <c r="F119" s="157">
        <v>53</v>
      </c>
      <c r="G119" s="157">
        <v>0.35399999999999998</v>
      </c>
      <c r="H119" s="157">
        <v>-6.57</v>
      </c>
      <c r="I119" s="157">
        <v>104.23</v>
      </c>
      <c r="J119" s="157">
        <v>111.11</v>
      </c>
      <c r="K119" s="157">
        <v>-6.88</v>
      </c>
      <c r="L119" s="157">
        <v>-6.61</v>
      </c>
      <c r="M119" s="157">
        <v>104.3</v>
      </c>
      <c r="N119" s="157">
        <v>111.21</v>
      </c>
      <c r="O119" s="158">
        <v>-6.92</v>
      </c>
      <c r="P119" s="158">
        <f t="shared" si="215"/>
        <v>25.432170797531285</v>
      </c>
      <c r="Q119" s="158">
        <f t="shared" si="216"/>
        <v>-32.342170797531281</v>
      </c>
      <c r="AD119" s="145">
        <f t="shared" si="212"/>
        <v>91.041666666666657</v>
      </c>
      <c r="AE119" s="145">
        <f t="shared" si="213"/>
        <v>89.839816933638446</v>
      </c>
      <c r="AF119" s="150">
        <v>31</v>
      </c>
      <c r="AG119" s="151" t="s">
        <v>233</v>
      </c>
      <c r="AH119" s="150">
        <v>24</v>
      </c>
      <c r="AI119" s="152">
        <v>1</v>
      </c>
      <c r="AJ119" s="153">
        <v>2185</v>
      </c>
      <c r="AK119" s="153">
        <v>1963</v>
      </c>
      <c r="AL119" s="150">
        <v>0.89800000000000002</v>
      </c>
      <c r="AM119" s="153">
        <v>826</v>
      </c>
      <c r="AN119" s="153">
        <v>770</v>
      </c>
      <c r="AO119" s="153">
        <v>1596</v>
      </c>
      <c r="AP119" s="154">
        <v>0.48199999999999998</v>
      </c>
      <c r="AQ119" s="154">
        <v>0.50900000000000001</v>
      </c>
      <c r="AR119" s="155">
        <v>0.17599999999999999</v>
      </c>
      <c r="AS119" s="155">
        <v>0.125</v>
      </c>
      <c r="AT119" s="155">
        <v>0.106</v>
      </c>
      <c r="AU119" s="155">
        <v>0.436</v>
      </c>
      <c r="AW119" s="5"/>
      <c r="AX119" s="145">
        <f t="shared" si="214"/>
        <v>71.457905544147849</v>
      </c>
      <c r="AY119" s="150">
        <v>31</v>
      </c>
      <c r="AZ119" s="151" t="s">
        <v>306</v>
      </c>
      <c r="BA119" s="150">
        <v>6</v>
      </c>
      <c r="BB119" s="152">
        <v>1</v>
      </c>
      <c r="BC119" s="153">
        <v>487</v>
      </c>
      <c r="BD119" s="153">
        <v>348</v>
      </c>
      <c r="BE119" s="150">
        <v>0.71499999999999997</v>
      </c>
      <c r="BF119" s="153">
        <v>237</v>
      </c>
      <c r="BG119" s="153">
        <v>127</v>
      </c>
      <c r="BH119" s="153">
        <v>364</v>
      </c>
      <c r="BI119" s="154">
        <v>0.34899999999999998</v>
      </c>
      <c r="BJ119" s="154">
        <v>0.39100000000000001</v>
      </c>
      <c r="BK119" s="156">
        <v>0.17</v>
      </c>
      <c r="BL119" s="155">
        <v>9.9000000000000005E-2</v>
      </c>
      <c r="BM119" s="155">
        <v>8.4000000000000005E-2</v>
      </c>
      <c r="BN119" s="155">
        <v>0.33500000000000002</v>
      </c>
      <c r="DU119" s="4"/>
      <c r="DZ119" s="5"/>
      <c r="EA119" s="5"/>
      <c r="EB119" s="5"/>
      <c r="EC119" s="5"/>
      <c r="ED119" s="5"/>
      <c r="EE119" s="5"/>
    </row>
    <row r="120" spans="1:135" ht="13" x14ac:dyDescent="0.15">
      <c r="AD120" s="145">
        <f t="shared" si="212"/>
        <v>82.333333333333329</v>
      </c>
      <c r="AE120" s="145">
        <f t="shared" si="213"/>
        <v>89.820705610179303</v>
      </c>
      <c r="AF120" s="150">
        <v>32</v>
      </c>
      <c r="AG120" s="151" t="s">
        <v>307</v>
      </c>
      <c r="AH120" s="150">
        <v>21</v>
      </c>
      <c r="AI120" s="152">
        <v>1</v>
      </c>
      <c r="AJ120" s="153">
        <v>1729</v>
      </c>
      <c r="AK120" s="153">
        <v>1553</v>
      </c>
      <c r="AL120" s="150">
        <v>0.89800000000000002</v>
      </c>
      <c r="AM120" s="153">
        <v>734</v>
      </c>
      <c r="AN120" s="153">
        <v>555</v>
      </c>
      <c r="AO120" s="153">
        <v>1289</v>
      </c>
      <c r="AP120" s="154">
        <v>0.43099999999999999</v>
      </c>
      <c r="AQ120" s="154">
        <v>0.51300000000000001</v>
      </c>
      <c r="AR120" s="155">
        <v>0.17199999999999999</v>
      </c>
      <c r="AS120" s="155">
        <v>9.4E-2</v>
      </c>
      <c r="AT120" s="155">
        <v>6.9000000000000006E-2</v>
      </c>
      <c r="AU120" s="155">
        <v>0.39800000000000002</v>
      </c>
      <c r="AW120" s="5"/>
      <c r="AX120" s="145">
        <f t="shared" si="214"/>
        <v>71.471471471471475</v>
      </c>
      <c r="AY120" s="150">
        <v>32</v>
      </c>
      <c r="AZ120" s="151" t="s">
        <v>239</v>
      </c>
      <c r="BA120" s="150">
        <v>17</v>
      </c>
      <c r="BB120" s="152">
        <v>1</v>
      </c>
      <c r="BC120" s="153">
        <v>1332</v>
      </c>
      <c r="BD120" s="153">
        <v>952</v>
      </c>
      <c r="BE120" s="150">
        <v>0.71499999999999997</v>
      </c>
      <c r="BF120" s="153">
        <v>559</v>
      </c>
      <c r="BG120" s="153">
        <v>318</v>
      </c>
      <c r="BH120" s="153">
        <v>877</v>
      </c>
      <c r="BI120" s="154">
        <v>0.36299999999999999</v>
      </c>
      <c r="BJ120" s="154">
        <v>0.42099999999999999</v>
      </c>
      <c r="BK120" s="155">
        <v>0.23699999999999999</v>
      </c>
      <c r="BL120" s="155">
        <v>0.123</v>
      </c>
      <c r="BM120" s="155">
        <v>9.6000000000000002E-2</v>
      </c>
      <c r="BN120" s="155">
        <v>0.33200000000000002</v>
      </c>
      <c r="DU120" s="4"/>
      <c r="DZ120" s="5"/>
      <c r="EA120" s="5"/>
      <c r="EB120" s="5"/>
      <c r="EC120" s="5"/>
      <c r="ED120" s="5"/>
      <c r="EE120" s="5"/>
    </row>
    <row r="121" spans="1:135" ht="13" x14ac:dyDescent="0.15">
      <c r="AD121" s="145">
        <f t="shared" si="212"/>
        <v>79.705882352941174</v>
      </c>
      <c r="AE121" s="145">
        <f t="shared" si="213"/>
        <v>89.594095940959406</v>
      </c>
      <c r="AF121" s="150">
        <v>33</v>
      </c>
      <c r="AG121" s="151" t="s">
        <v>308</v>
      </c>
      <c r="AH121" s="150">
        <v>17</v>
      </c>
      <c r="AI121" s="152">
        <v>1</v>
      </c>
      <c r="AJ121" s="153">
        <v>1355</v>
      </c>
      <c r="AK121" s="153">
        <v>1214</v>
      </c>
      <c r="AL121" s="150">
        <v>0.89600000000000002</v>
      </c>
      <c r="AM121" s="153">
        <v>519</v>
      </c>
      <c r="AN121" s="153">
        <v>443</v>
      </c>
      <c r="AO121" s="153">
        <v>962</v>
      </c>
      <c r="AP121" s="152">
        <v>0.46</v>
      </c>
      <c r="AQ121" s="154">
        <v>0.52400000000000002</v>
      </c>
      <c r="AR121" s="155">
        <v>0.19600000000000001</v>
      </c>
      <c r="AS121" s="155">
        <v>0.124</v>
      </c>
      <c r="AT121" s="155">
        <v>9.7000000000000003E-2</v>
      </c>
      <c r="AU121" s="155">
        <v>0.41299999999999998</v>
      </c>
      <c r="AW121" s="5"/>
      <c r="AX121" s="145">
        <f t="shared" si="214"/>
        <v>71.809661139149242</v>
      </c>
      <c r="AY121" s="150">
        <v>33</v>
      </c>
      <c r="AZ121" s="151" t="s">
        <v>309</v>
      </c>
      <c r="BA121" s="150">
        <v>17</v>
      </c>
      <c r="BB121" s="152">
        <v>1</v>
      </c>
      <c r="BC121" s="153">
        <v>1387</v>
      </c>
      <c r="BD121" s="153">
        <v>996</v>
      </c>
      <c r="BE121" s="150">
        <v>0.71799999999999997</v>
      </c>
      <c r="BF121" s="153">
        <v>587</v>
      </c>
      <c r="BG121" s="153">
        <v>353</v>
      </c>
      <c r="BH121" s="153">
        <v>940</v>
      </c>
      <c r="BI121" s="154">
        <v>0.376</v>
      </c>
      <c r="BJ121" s="154">
        <v>0.42199999999999999</v>
      </c>
      <c r="BK121" s="156">
        <v>0.23</v>
      </c>
      <c r="BL121" s="155">
        <v>0.115</v>
      </c>
      <c r="BM121" s="155">
        <v>8.6999999999999994E-2</v>
      </c>
      <c r="BN121" s="155">
        <v>0.33900000000000002</v>
      </c>
      <c r="DU121" s="4"/>
      <c r="DZ121" s="5"/>
      <c r="EA121" s="5"/>
      <c r="EB121" s="5"/>
      <c r="EC121" s="5"/>
      <c r="ED121" s="5"/>
      <c r="EE121" s="5"/>
    </row>
    <row r="122" spans="1:135" ht="13" x14ac:dyDescent="0.15">
      <c r="AD122" s="145">
        <f t="shared" si="212"/>
        <v>82.333333333333329</v>
      </c>
      <c r="AE122" s="145">
        <f t="shared" si="213"/>
        <v>89.271255060728748</v>
      </c>
      <c r="AF122" s="150">
        <v>34</v>
      </c>
      <c r="AG122" s="151" t="s">
        <v>310</v>
      </c>
      <c r="AH122" s="150">
        <v>12</v>
      </c>
      <c r="AI122" s="152">
        <v>1</v>
      </c>
      <c r="AJ122" s="153">
        <v>988</v>
      </c>
      <c r="AK122" s="153">
        <v>882</v>
      </c>
      <c r="AL122" s="150">
        <v>0.89300000000000002</v>
      </c>
      <c r="AM122" s="153">
        <v>464</v>
      </c>
      <c r="AN122" s="153">
        <v>308</v>
      </c>
      <c r="AO122" s="153">
        <v>772</v>
      </c>
      <c r="AP122" s="154">
        <v>0.39900000000000002</v>
      </c>
      <c r="AQ122" s="154">
        <v>0.47699999999999998</v>
      </c>
      <c r="AR122" s="155">
        <v>0.14199999999999999</v>
      </c>
      <c r="AS122" s="155">
        <v>9.8000000000000004E-2</v>
      </c>
      <c r="AT122" s="156">
        <v>0.08</v>
      </c>
      <c r="AU122" s="155">
        <v>0.38600000000000001</v>
      </c>
      <c r="AW122" s="5"/>
      <c r="AX122" s="145">
        <f t="shared" si="214"/>
        <v>71.763754045307451</v>
      </c>
      <c r="AY122" s="150">
        <v>34</v>
      </c>
      <c r="AZ122" s="151" t="s">
        <v>311</v>
      </c>
      <c r="BA122" s="150">
        <v>16</v>
      </c>
      <c r="BB122" s="152">
        <v>1</v>
      </c>
      <c r="BC122" s="153">
        <v>1236</v>
      </c>
      <c r="BD122" s="153">
        <v>887</v>
      </c>
      <c r="BE122" s="150">
        <v>0.71799999999999997</v>
      </c>
      <c r="BF122" s="153">
        <v>550</v>
      </c>
      <c r="BG122" s="153">
        <v>321</v>
      </c>
      <c r="BH122" s="153">
        <v>871</v>
      </c>
      <c r="BI122" s="154">
        <v>0.36899999999999999</v>
      </c>
      <c r="BJ122" s="154">
        <v>0.41799999999999998</v>
      </c>
      <c r="BK122" s="155">
        <v>0.20899999999999999</v>
      </c>
      <c r="BL122" s="155">
        <v>0.10299999999999999</v>
      </c>
      <c r="BM122" s="155">
        <v>8.1000000000000003E-2</v>
      </c>
      <c r="BN122" s="155">
        <v>0.33300000000000002</v>
      </c>
      <c r="DU122" s="4"/>
      <c r="DZ122" s="5"/>
      <c r="EA122" s="5"/>
      <c r="EB122" s="5"/>
      <c r="EC122" s="5"/>
      <c r="ED122" s="5"/>
      <c r="EE122" s="5"/>
    </row>
    <row r="123" spans="1:135" ht="13" x14ac:dyDescent="0.15">
      <c r="AD123" s="145">
        <f t="shared" si="212"/>
        <v>73.666666666666657</v>
      </c>
      <c r="AE123" s="145">
        <f t="shared" si="213"/>
        <v>89.25339366515837</v>
      </c>
      <c r="AF123" s="150">
        <v>35</v>
      </c>
      <c r="AG123" s="151" t="s">
        <v>312</v>
      </c>
      <c r="AH123" s="150">
        <v>12</v>
      </c>
      <c r="AI123" s="152">
        <v>1</v>
      </c>
      <c r="AJ123" s="153">
        <v>884</v>
      </c>
      <c r="AK123" s="153">
        <v>789</v>
      </c>
      <c r="AL123" s="150">
        <v>0.89300000000000002</v>
      </c>
      <c r="AM123" s="153">
        <v>375</v>
      </c>
      <c r="AN123" s="153">
        <v>282</v>
      </c>
      <c r="AO123" s="153">
        <v>657</v>
      </c>
      <c r="AP123" s="154">
        <v>0.42899999999999999</v>
      </c>
      <c r="AQ123" s="154">
        <v>0.505</v>
      </c>
      <c r="AR123" s="155">
        <v>0.17199999999999999</v>
      </c>
      <c r="AS123" s="156">
        <v>0.1</v>
      </c>
      <c r="AT123" s="155">
        <v>6.9000000000000006E-2</v>
      </c>
      <c r="AU123" s="155">
        <v>0.39800000000000002</v>
      </c>
      <c r="AW123" s="5"/>
      <c r="AX123" s="145">
        <f t="shared" si="214"/>
        <v>71.797323135755249</v>
      </c>
      <c r="AY123" s="150">
        <v>35</v>
      </c>
      <c r="AZ123" s="151" t="s">
        <v>313</v>
      </c>
      <c r="BA123" s="150">
        <v>14</v>
      </c>
      <c r="BB123" s="152">
        <v>1</v>
      </c>
      <c r="BC123" s="153">
        <v>1046</v>
      </c>
      <c r="BD123" s="153">
        <v>751</v>
      </c>
      <c r="BE123" s="150">
        <v>0.71799999999999997</v>
      </c>
      <c r="BF123" s="153">
        <v>489</v>
      </c>
      <c r="BG123" s="153">
        <v>279</v>
      </c>
      <c r="BH123" s="153">
        <v>768</v>
      </c>
      <c r="BI123" s="154">
        <v>0.36299999999999999</v>
      </c>
      <c r="BJ123" s="154">
        <v>0.42399999999999999</v>
      </c>
      <c r="BK123" s="156">
        <v>0.2</v>
      </c>
      <c r="BL123" s="155">
        <v>7.4999999999999997E-2</v>
      </c>
      <c r="BM123" s="155">
        <v>6.2E-2</v>
      </c>
      <c r="BN123" s="155">
        <v>0.32500000000000001</v>
      </c>
      <c r="DU123" s="4"/>
      <c r="DZ123" s="5"/>
      <c r="EA123" s="5"/>
      <c r="EB123" s="5"/>
      <c r="EC123" s="5"/>
      <c r="ED123" s="5"/>
      <c r="EE123" s="5"/>
    </row>
    <row r="124" spans="1:135" ht="13" x14ac:dyDescent="0.15">
      <c r="AD124" s="145">
        <f t="shared" si="212"/>
        <v>84.6111111111111</v>
      </c>
      <c r="AE124" s="145">
        <f t="shared" si="213"/>
        <v>89.231779382797114</v>
      </c>
      <c r="AF124" s="150">
        <v>36</v>
      </c>
      <c r="AG124" s="151" t="s">
        <v>314</v>
      </c>
      <c r="AH124" s="150">
        <v>18</v>
      </c>
      <c r="AI124" s="152">
        <v>1</v>
      </c>
      <c r="AJ124" s="153">
        <v>1523</v>
      </c>
      <c r="AK124" s="153">
        <v>1359</v>
      </c>
      <c r="AL124" s="150">
        <v>0.89200000000000002</v>
      </c>
      <c r="AM124" s="153">
        <v>588</v>
      </c>
      <c r="AN124" s="153">
        <v>491</v>
      </c>
      <c r="AO124" s="153">
        <v>1079</v>
      </c>
      <c r="AP124" s="154">
        <v>0.45500000000000002</v>
      </c>
      <c r="AQ124" s="154">
        <v>0.499</v>
      </c>
      <c r="AR124" s="155">
        <v>0.182</v>
      </c>
      <c r="AS124" s="155">
        <v>0.13900000000000001</v>
      </c>
      <c r="AT124" s="156">
        <v>0.11</v>
      </c>
      <c r="AU124" s="155">
        <v>0.42399999999999999</v>
      </c>
      <c r="AW124" s="5"/>
      <c r="AX124" s="145">
        <f t="shared" si="214"/>
        <v>71.896955503512885</v>
      </c>
      <c r="AY124" s="150">
        <v>36</v>
      </c>
      <c r="AZ124" s="151" t="s">
        <v>315</v>
      </c>
      <c r="BA124" s="150">
        <v>20</v>
      </c>
      <c r="BB124" s="152">
        <v>1</v>
      </c>
      <c r="BC124" s="153">
        <v>1708</v>
      </c>
      <c r="BD124" s="153">
        <v>1228</v>
      </c>
      <c r="BE124" s="150">
        <v>0.71899999999999997</v>
      </c>
      <c r="BF124" s="153">
        <v>718</v>
      </c>
      <c r="BG124" s="153">
        <v>436</v>
      </c>
      <c r="BH124" s="153">
        <v>1154</v>
      </c>
      <c r="BI124" s="154">
        <v>0.378</v>
      </c>
      <c r="BJ124" s="152">
        <v>0.41</v>
      </c>
      <c r="BK124" s="155">
        <v>0.219</v>
      </c>
      <c r="BL124" s="155">
        <v>0.125</v>
      </c>
      <c r="BM124" s="155">
        <v>9.7000000000000003E-2</v>
      </c>
      <c r="BN124" s="155">
        <v>0.35199999999999998</v>
      </c>
      <c r="DU124" s="4"/>
      <c r="DZ124" s="5"/>
      <c r="EA124" s="5"/>
      <c r="EB124" s="5"/>
      <c r="EC124" s="5"/>
      <c r="ED124" s="5"/>
      <c r="EE124" s="5"/>
    </row>
    <row r="125" spans="1:135" ht="13" x14ac:dyDescent="0.15">
      <c r="AD125" s="145">
        <f t="shared" si="212"/>
        <v>85.9</v>
      </c>
      <c r="AE125" s="145">
        <f t="shared" si="213"/>
        <v>89.057043073341092</v>
      </c>
      <c r="AF125" s="150">
        <v>37</v>
      </c>
      <c r="AG125" s="151" t="s">
        <v>316</v>
      </c>
      <c r="AH125" s="150">
        <v>20</v>
      </c>
      <c r="AI125" s="152">
        <v>1</v>
      </c>
      <c r="AJ125" s="153">
        <v>1718</v>
      </c>
      <c r="AK125" s="153">
        <v>1530</v>
      </c>
      <c r="AL125" s="150">
        <v>0.89100000000000001</v>
      </c>
      <c r="AM125" s="153">
        <v>747</v>
      </c>
      <c r="AN125" s="153">
        <v>553</v>
      </c>
      <c r="AO125" s="153">
        <v>1300</v>
      </c>
      <c r="AP125" s="154">
        <v>0.42499999999999999</v>
      </c>
      <c r="AQ125" s="154">
        <v>0.48799999999999999</v>
      </c>
      <c r="AR125" s="155">
        <v>0.155</v>
      </c>
      <c r="AS125" s="155">
        <v>0.111</v>
      </c>
      <c r="AT125" s="155">
        <v>8.8999999999999996E-2</v>
      </c>
      <c r="AU125" s="155">
        <v>0.40400000000000003</v>
      </c>
      <c r="AW125" s="5"/>
      <c r="AX125" s="145">
        <f t="shared" si="214"/>
        <v>71.909090909090907</v>
      </c>
      <c r="AY125" s="150">
        <v>37</v>
      </c>
      <c r="AZ125" s="151" t="s">
        <v>317</v>
      </c>
      <c r="BA125" s="150">
        <v>15</v>
      </c>
      <c r="BB125" s="152">
        <v>1</v>
      </c>
      <c r="BC125" s="153">
        <v>1100</v>
      </c>
      <c r="BD125" s="153">
        <v>791</v>
      </c>
      <c r="BE125" s="150">
        <v>0.71899999999999997</v>
      </c>
      <c r="BF125" s="153">
        <v>547</v>
      </c>
      <c r="BG125" s="153">
        <v>305</v>
      </c>
      <c r="BH125" s="153">
        <v>852</v>
      </c>
      <c r="BI125" s="154">
        <v>0.35799999999999998</v>
      </c>
      <c r="BJ125" s="154">
        <v>0.39200000000000002</v>
      </c>
      <c r="BK125" s="155">
        <v>0.14499999999999999</v>
      </c>
      <c r="BL125" s="155">
        <v>9.4E-2</v>
      </c>
      <c r="BM125" s="155">
        <v>6.9000000000000006E-2</v>
      </c>
      <c r="BN125" s="155">
        <v>0.34499999999999997</v>
      </c>
      <c r="DU125" s="4"/>
      <c r="DZ125" s="5"/>
      <c r="EA125" s="5"/>
      <c r="EB125" s="5"/>
      <c r="EC125" s="5"/>
      <c r="ED125" s="5"/>
      <c r="EE125" s="5"/>
    </row>
    <row r="126" spans="1:135" ht="13" x14ac:dyDescent="0.15">
      <c r="AD126" s="145">
        <f t="shared" si="212"/>
        <v>79.5</v>
      </c>
      <c r="AE126" s="145">
        <f t="shared" si="213"/>
        <v>89.022298456260714</v>
      </c>
      <c r="AF126" s="150">
        <v>38</v>
      </c>
      <c r="AG126" s="151" t="s">
        <v>318</v>
      </c>
      <c r="AH126" s="150">
        <v>22</v>
      </c>
      <c r="AI126" s="152">
        <v>1</v>
      </c>
      <c r="AJ126" s="153">
        <v>1749</v>
      </c>
      <c r="AK126" s="153">
        <v>1557</v>
      </c>
      <c r="AL126" s="150">
        <v>0.89</v>
      </c>
      <c r="AM126" s="153">
        <v>746</v>
      </c>
      <c r="AN126" s="153">
        <v>581</v>
      </c>
      <c r="AO126" s="153">
        <v>1327</v>
      </c>
      <c r="AP126" s="154">
        <v>0.438</v>
      </c>
      <c r="AQ126" s="154">
        <v>0.51100000000000001</v>
      </c>
      <c r="AR126" s="155">
        <v>0.16900000000000001</v>
      </c>
      <c r="AS126" s="156">
        <v>0.09</v>
      </c>
      <c r="AT126" s="155">
        <v>7.2999999999999995E-2</v>
      </c>
      <c r="AU126" s="155">
        <v>0.39900000000000002</v>
      </c>
      <c r="AW126" s="5"/>
      <c r="AX126" s="145">
        <f t="shared" si="214"/>
        <v>72.063666300768375</v>
      </c>
      <c r="AY126" s="150">
        <v>38</v>
      </c>
      <c r="AZ126" s="151" t="s">
        <v>319</v>
      </c>
      <c r="BA126" s="150">
        <v>22</v>
      </c>
      <c r="BB126" s="152">
        <v>1</v>
      </c>
      <c r="BC126" s="153">
        <v>1822</v>
      </c>
      <c r="BD126" s="153">
        <v>1313</v>
      </c>
      <c r="BE126" s="150">
        <v>0.72099999999999997</v>
      </c>
      <c r="BF126" s="153">
        <v>834</v>
      </c>
      <c r="BG126" s="153">
        <v>454</v>
      </c>
      <c r="BH126" s="153">
        <v>1288</v>
      </c>
      <c r="BI126" s="154">
        <v>0.35199999999999998</v>
      </c>
      <c r="BJ126" s="154">
        <v>0.39900000000000002</v>
      </c>
      <c r="BK126" s="155">
        <v>0.19900000000000001</v>
      </c>
      <c r="BL126" s="155">
        <v>0.114</v>
      </c>
      <c r="BM126" s="156">
        <v>0.09</v>
      </c>
      <c r="BN126" s="155">
        <v>0.33500000000000002</v>
      </c>
      <c r="DU126" s="4"/>
      <c r="DZ126" s="5"/>
      <c r="EA126" s="5"/>
      <c r="EB126" s="5"/>
      <c r="EC126" s="5"/>
      <c r="ED126" s="5"/>
      <c r="EE126" s="5"/>
    </row>
    <row r="127" spans="1:135" ht="13" x14ac:dyDescent="0.15">
      <c r="AD127" s="145">
        <f t="shared" si="212"/>
        <v>86.181818181818187</v>
      </c>
      <c r="AE127" s="145">
        <f t="shared" si="213"/>
        <v>88.976793248945157</v>
      </c>
      <c r="AF127" s="150">
        <v>39</v>
      </c>
      <c r="AG127" s="151" t="s">
        <v>229</v>
      </c>
      <c r="AH127" s="150">
        <v>22</v>
      </c>
      <c r="AI127" s="152">
        <v>1</v>
      </c>
      <c r="AJ127" s="153">
        <v>1896</v>
      </c>
      <c r="AK127" s="153">
        <v>1687</v>
      </c>
      <c r="AL127" s="150">
        <v>0.89</v>
      </c>
      <c r="AM127" s="153">
        <v>794</v>
      </c>
      <c r="AN127" s="153">
        <v>621</v>
      </c>
      <c r="AO127" s="153">
        <v>1415</v>
      </c>
      <c r="AP127" s="154">
        <v>0.439</v>
      </c>
      <c r="AQ127" s="154">
        <v>0.50900000000000001</v>
      </c>
      <c r="AR127" s="155">
        <v>0.17199999999999999</v>
      </c>
      <c r="AS127" s="155">
        <v>0.10299999999999999</v>
      </c>
      <c r="AT127" s="155">
        <v>8.6999999999999994E-2</v>
      </c>
      <c r="AU127" s="156">
        <v>0.4</v>
      </c>
      <c r="AW127" s="5"/>
      <c r="AX127" s="145">
        <f t="shared" si="214"/>
        <v>72.070534698521044</v>
      </c>
      <c r="AY127" s="150">
        <v>39</v>
      </c>
      <c r="AZ127" s="151" t="s">
        <v>318</v>
      </c>
      <c r="BA127" s="150">
        <v>22</v>
      </c>
      <c r="BB127" s="152">
        <v>1</v>
      </c>
      <c r="BC127" s="153">
        <v>1758</v>
      </c>
      <c r="BD127" s="153">
        <v>1267</v>
      </c>
      <c r="BE127" s="150">
        <v>0.72099999999999997</v>
      </c>
      <c r="BF127" s="153">
        <v>731</v>
      </c>
      <c r="BG127" s="153">
        <v>453</v>
      </c>
      <c r="BH127" s="153">
        <v>1184</v>
      </c>
      <c r="BI127" s="154">
        <v>0.38300000000000001</v>
      </c>
      <c r="BJ127" s="154">
        <v>0.432</v>
      </c>
      <c r="BK127" s="155">
        <v>0.22700000000000001</v>
      </c>
      <c r="BL127" s="155">
        <v>0.115</v>
      </c>
      <c r="BM127" s="155">
        <v>8.6999999999999994E-2</v>
      </c>
      <c r="BN127" s="155">
        <v>0.34399999999999997</v>
      </c>
      <c r="DU127" s="4"/>
      <c r="DZ127" s="5"/>
      <c r="EA127" s="5"/>
      <c r="EB127" s="5"/>
      <c r="EC127" s="5"/>
      <c r="ED127" s="5"/>
      <c r="EE127" s="5"/>
    </row>
    <row r="128" spans="1:135" ht="13" x14ac:dyDescent="0.15">
      <c r="N128" s="159"/>
      <c r="O128" s="77"/>
      <c r="AD128" s="145">
        <f t="shared" si="212"/>
        <v>77.21052631578948</v>
      </c>
      <c r="AE128" s="145">
        <f t="shared" si="213"/>
        <v>88.957055214723923</v>
      </c>
      <c r="AF128" s="150">
        <v>40</v>
      </c>
      <c r="AG128" s="151" t="s">
        <v>304</v>
      </c>
      <c r="AH128" s="150">
        <v>19</v>
      </c>
      <c r="AI128" s="152">
        <v>1</v>
      </c>
      <c r="AJ128" s="153">
        <v>1467</v>
      </c>
      <c r="AK128" s="153">
        <v>1305</v>
      </c>
      <c r="AL128" s="150">
        <v>0.89</v>
      </c>
      <c r="AM128" s="153">
        <v>541</v>
      </c>
      <c r="AN128" s="153">
        <v>484</v>
      </c>
      <c r="AO128" s="153">
        <v>1025</v>
      </c>
      <c r="AP128" s="154">
        <v>0.47199999999999998</v>
      </c>
      <c r="AQ128" s="154">
        <v>0.53300000000000003</v>
      </c>
      <c r="AR128" s="155">
        <v>0.215</v>
      </c>
      <c r="AS128" s="155">
        <v>0.111</v>
      </c>
      <c r="AT128" s="155">
        <v>8.5000000000000006E-2</v>
      </c>
      <c r="AU128" s="155">
        <v>0.40799999999999997</v>
      </c>
      <c r="AW128" s="5"/>
      <c r="AX128" s="145">
        <f t="shared" si="214"/>
        <v>72.19402143260011</v>
      </c>
      <c r="AY128" s="150">
        <v>40</v>
      </c>
      <c r="AZ128" s="151" t="s">
        <v>320</v>
      </c>
      <c r="BA128" s="150">
        <v>23</v>
      </c>
      <c r="BB128" s="152">
        <v>1</v>
      </c>
      <c r="BC128" s="153">
        <v>1773</v>
      </c>
      <c r="BD128" s="153">
        <v>1280</v>
      </c>
      <c r="BE128" s="150">
        <v>0.72199999999999998</v>
      </c>
      <c r="BF128" s="153">
        <v>815</v>
      </c>
      <c r="BG128" s="153">
        <v>482</v>
      </c>
      <c r="BH128" s="153">
        <v>1297</v>
      </c>
      <c r="BI128" s="154">
        <v>0.372</v>
      </c>
      <c r="BJ128" s="154">
        <v>0.41199999999999998</v>
      </c>
      <c r="BK128" s="155">
        <v>0.188</v>
      </c>
      <c r="BL128" s="155">
        <v>9.0999999999999998E-2</v>
      </c>
      <c r="BM128" s="155">
        <v>6.7000000000000004E-2</v>
      </c>
      <c r="BN128" s="155">
        <v>0.34499999999999997</v>
      </c>
      <c r="DU128" s="4"/>
      <c r="DZ128" s="5"/>
      <c r="EA128" s="5"/>
      <c r="EB128" s="5"/>
      <c r="EC128" s="5"/>
      <c r="ED128" s="5"/>
      <c r="EE128" s="5"/>
    </row>
    <row r="129" spans="2:135" ht="13" x14ac:dyDescent="0.15">
      <c r="D129" s="159"/>
      <c r="N129" s="159"/>
      <c r="O129" s="159"/>
      <c r="AD129" s="145">
        <f t="shared" si="212"/>
        <v>82.782608695652172</v>
      </c>
      <c r="AE129" s="145">
        <f t="shared" si="213"/>
        <v>88.65546218487394</v>
      </c>
      <c r="AF129" s="150">
        <v>41</v>
      </c>
      <c r="AG129" s="151" t="s">
        <v>321</v>
      </c>
      <c r="AH129" s="150">
        <v>23</v>
      </c>
      <c r="AI129" s="152">
        <v>1</v>
      </c>
      <c r="AJ129" s="153">
        <v>1904</v>
      </c>
      <c r="AK129" s="153">
        <v>1688</v>
      </c>
      <c r="AL129" s="150">
        <v>0.88700000000000001</v>
      </c>
      <c r="AM129" s="153">
        <v>799</v>
      </c>
      <c r="AN129" s="153">
        <v>600</v>
      </c>
      <c r="AO129" s="153">
        <v>1399</v>
      </c>
      <c r="AP129" s="154">
        <v>0.42899999999999999</v>
      </c>
      <c r="AQ129" s="154">
        <v>0.495</v>
      </c>
      <c r="AR129" s="155">
        <v>0.16600000000000001</v>
      </c>
      <c r="AS129" s="155">
        <v>0.115</v>
      </c>
      <c r="AT129" s="155">
        <v>8.4000000000000005E-2</v>
      </c>
      <c r="AU129" s="155">
        <v>0.40699999999999997</v>
      </c>
      <c r="AW129" s="5"/>
      <c r="AX129" s="145">
        <f t="shared" si="214"/>
        <v>72.180916976456018</v>
      </c>
      <c r="AY129" s="150">
        <v>41</v>
      </c>
      <c r="AZ129" s="151" t="s">
        <v>322</v>
      </c>
      <c r="BA129" s="150">
        <v>21</v>
      </c>
      <c r="BB129" s="152">
        <v>1</v>
      </c>
      <c r="BC129" s="153">
        <v>1614</v>
      </c>
      <c r="BD129" s="153">
        <v>1165</v>
      </c>
      <c r="BE129" s="150">
        <v>0.72199999999999998</v>
      </c>
      <c r="BF129" s="153">
        <v>728</v>
      </c>
      <c r="BG129" s="153">
        <v>427</v>
      </c>
      <c r="BH129" s="153">
        <v>1155</v>
      </c>
      <c r="BI129" s="152">
        <v>0.37</v>
      </c>
      <c r="BJ129" s="154">
        <v>0.42599999999999999</v>
      </c>
      <c r="BK129" s="155">
        <v>0.20799999999999999</v>
      </c>
      <c r="BL129" s="155">
        <v>8.6999999999999994E-2</v>
      </c>
      <c r="BM129" s="155">
        <v>6.3E-2</v>
      </c>
      <c r="BN129" s="155">
        <v>0.33400000000000002</v>
      </c>
      <c r="DU129" s="4"/>
      <c r="DZ129" s="5"/>
      <c r="EA129" s="5"/>
      <c r="EB129" s="5"/>
      <c r="EC129" s="5"/>
      <c r="ED129" s="5"/>
      <c r="EE129" s="5"/>
    </row>
    <row r="130" spans="2:135" ht="13" x14ac:dyDescent="0.15">
      <c r="D130" s="160"/>
      <c r="N130" s="160"/>
      <c r="O130" s="160"/>
      <c r="AD130" s="145">
        <f t="shared" si="212"/>
        <v>82.434782608695656</v>
      </c>
      <c r="AE130" s="145">
        <f t="shared" si="213"/>
        <v>88.660337552742618</v>
      </c>
      <c r="AF130" s="150">
        <v>42</v>
      </c>
      <c r="AG130" s="151" t="s">
        <v>323</v>
      </c>
      <c r="AH130" s="150">
        <v>23</v>
      </c>
      <c r="AI130" s="152">
        <v>1</v>
      </c>
      <c r="AJ130" s="153">
        <v>1896</v>
      </c>
      <c r="AK130" s="153">
        <v>1681</v>
      </c>
      <c r="AL130" s="150">
        <v>0.88700000000000001</v>
      </c>
      <c r="AM130" s="153">
        <v>836</v>
      </c>
      <c r="AN130" s="153">
        <v>630</v>
      </c>
      <c r="AO130" s="153">
        <v>1466</v>
      </c>
      <c r="AP130" s="152">
        <v>0.43</v>
      </c>
      <c r="AQ130" s="154">
        <v>0.48699999999999999</v>
      </c>
      <c r="AR130" s="155">
        <v>0.14499999999999999</v>
      </c>
      <c r="AS130" s="155">
        <v>0.10100000000000001</v>
      </c>
      <c r="AT130" s="155">
        <v>8.3000000000000004E-2</v>
      </c>
      <c r="AU130" s="155">
        <v>0.40899999999999997</v>
      </c>
      <c r="AW130" s="5"/>
      <c r="AX130" s="145">
        <f t="shared" si="214"/>
        <v>72.176759410801964</v>
      </c>
      <c r="AY130" s="150">
        <v>42</v>
      </c>
      <c r="AZ130" s="151" t="s">
        <v>237</v>
      </c>
      <c r="BA130" s="150">
        <v>8</v>
      </c>
      <c r="BB130" s="152">
        <v>1</v>
      </c>
      <c r="BC130" s="153">
        <v>611</v>
      </c>
      <c r="BD130" s="153">
        <v>441</v>
      </c>
      <c r="BE130" s="150">
        <v>0.72199999999999998</v>
      </c>
      <c r="BF130" s="153">
        <v>305</v>
      </c>
      <c r="BG130" s="153">
        <v>157</v>
      </c>
      <c r="BH130" s="153">
        <v>462</v>
      </c>
      <c r="BI130" s="152">
        <v>0.34</v>
      </c>
      <c r="BJ130" s="154">
        <v>0.38700000000000001</v>
      </c>
      <c r="BK130" s="155">
        <v>0.16500000000000001</v>
      </c>
      <c r="BL130" s="155">
        <v>9.2999999999999999E-2</v>
      </c>
      <c r="BM130" s="155">
        <v>7.9000000000000001E-2</v>
      </c>
      <c r="BN130" s="155">
        <v>0.33400000000000002</v>
      </c>
      <c r="DU130" s="4"/>
      <c r="DZ130" s="5"/>
      <c r="EA130" s="5"/>
      <c r="EB130" s="5"/>
      <c r="EC130" s="5"/>
      <c r="ED130" s="5"/>
      <c r="EE130" s="5"/>
    </row>
    <row r="131" spans="2:135" ht="13" x14ac:dyDescent="0.15">
      <c r="AD131" s="145">
        <f t="shared" si="212"/>
        <v>85</v>
      </c>
      <c r="AE131" s="145">
        <f t="shared" si="213"/>
        <v>88.588235294117652</v>
      </c>
      <c r="AF131" s="150">
        <v>43</v>
      </c>
      <c r="AG131" s="151" t="s">
        <v>324</v>
      </c>
      <c r="AH131" s="150">
        <v>20</v>
      </c>
      <c r="AI131" s="152">
        <v>1</v>
      </c>
      <c r="AJ131" s="153">
        <v>1700</v>
      </c>
      <c r="AK131" s="153">
        <v>1506</v>
      </c>
      <c r="AL131" s="150">
        <v>0.88600000000000001</v>
      </c>
      <c r="AM131" s="153">
        <v>700</v>
      </c>
      <c r="AN131" s="153">
        <v>564</v>
      </c>
      <c r="AO131" s="153">
        <v>1264</v>
      </c>
      <c r="AP131" s="154">
        <v>0.44600000000000001</v>
      </c>
      <c r="AQ131" s="154">
        <v>0.496</v>
      </c>
      <c r="AR131" s="155">
        <v>0.16300000000000001</v>
      </c>
      <c r="AS131" s="155">
        <v>0.124</v>
      </c>
      <c r="AT131" s="155">
        <v>0.104</v>
      </c>
      <c r="AU131" s="155">
        <v>0.41599999999999998</v>
      </c>
      <c r="AW131" s="5"/>
      <c r="AX131" s="145">
        <f t="shared" si="214"/>
        <v>72.396212672978876</v>
      </c>
      <c r="AY131" s="150">
        <v>43</v>
      </c>
      <c r="AZ131" s="151" t="s">
        <v>325</v>
      </c>
      <c r="BA131" s="150">
        <v>16</v>
      </c>
      <c r="BB131" s="152">
        <v>1</v>
      </c>
      <c r="BC131" s="153">
        <v>1373</v>
      </c>
      <c r="BD131" s="153">
        <v>994</v>
      </c>
      <c r="BE131" s="150">
        <v>0.72399999999999998</v>
      </c>
      <c r="BF131" s="153">
        <v>663</v>
      </c>
      <c r="BG131" s="153">
        <v>355</v>
      </c>
      <c r="BH131" s="153">
        <v>1018</v>
      </c>
      <c r="BI131" s="154">
        <v>0.34899999999999998</v>
      </c>
      <c r="BJ131" s="154">
        <v>0.39500000000000002</v>
      </c>
      <c r="BK131" s="156">
        <v>0.16</v>
      </c>
      <c r="BL131" s="155">
        <v>0.11899999999999999</v>
      </c>
      <c r="BM131" s="155">
        <v>8.2000000000000003E-2</v>
      </c>
      <c r="BN131" s="155">
        <v>0.34799999999999998</v>
      </c>
      <c r="DU131" s="4"/>
      <c r="DZ131" s="5"/>
      <c r="EA131" s="5"/>
      <c r="EB131" s="5"/>
      <c r="EC131" s="5"/>
      <c r="ED131" s="5"/>
      <c r="EE131" s="5"/>
    </row>
    <row r="132" spans="2:135" ht="13" x14ac:dyDescent="0.15">
      <c r="AD132" s="145">
        <f t="shared" si="212"/>
        <v>81.347826086956516</v>
      </c>
      <c r="AE132" s="145">
        <f t="shared" si="213"/>
        <v>88.615713522180656</v>
      </c>
      <c r="AF132" s="150">
        <v>44</v>
      </c>
      <c r="AG132" s="151" t="s">
        <v>326</v>
      </c>
      <c r="AH132" s="150">
        <v>23</v>
      </c>
      <c r="AI132" s="152">
        <v>1</v>
      </c>
      <c r="AJ132" s="153">
        <v>1871</v>
      </c>
      <c r="AK132" s="153">
        <v>1658</v>
      </c>
      <c r="AL132" s="150">
        <v>0.88600000000000001</v>
      </c>
      <c r="AM132" s="153">
        <v>767</v>
      </c>
      <c r="AN132" s="153">
        <v>604</v>
      </c>
      <c r="AO132" s="153">
        <v>1371</v>
      </c>
      <c r="AP132" s="154">
        <v>0.441</v>
      </c>
      <c r="AQ132" s="154">
        <v>0.505</v>
      </c>
      <c r="AR132" s="155">
        <v>0.17699999999999999</v>
      </c>
      <c r="AS132" s="155">
        <v>0.109</v>
      </c>
      <c r="AT132" s="155">
        <v>7.9000000000000001E-2</v>
      </c>
      <c r="AU132" s="155">
        <v>0.40400000000000003</v>
      </c>
      <c r="AW132" s="5"/>
      <c r="AX132" s="145">
        <f t="shared" si="214"/>
        <v>72.385542168674704</v>
      </c>
      <c r="AY132" s="150">
        <v>44</v>
      </c>
      <c r="AZ132" s="151" t="s">
        <v>327</v>
      </c>
      <c r="BA132" s="150">
        <v>23</v>
      </c>
      <c r="BB132" s="152">
        <v>1</v>
      </c>
      <c r="BC132" s="153">
        <v>2075</v>
      </c>
      <c r="BD132" s="153">
        <v>1502</v>
      </c>
      <c r="BE132" s="150">
        <v>0.72399999999999998</v>
      </c>
      <c r="BF132" s="153">
        <v>915</v>
      </c>
      <c r="BG132" s="153">
        <v>534</v>
      </c>
      <c r="BH132" s="153">
        <v>1449</v>
      </c>
      <c r="BI132" s="154">
        <v>0.36899999999999999</v>
      </c>
      <c r="BJ132" s="154">
        <v>0.41099999999999998</v>
      </c>
      <c r="BK132" s="155">
        <v>0.19800000000000001</v>
      </c>
      <c r="BL132" s="155">
        <v>0.121</v>
      </c>
      <c r="BM132" s="155">
        <v>9.8000000000000004E-2</v>
      </c>
      <c r="BN132" s="155">
        <v>0.34799999999999998</v>
      </c>
      <c r="DU132" s="4"/>
      <c r="DZ132" s="5"/>
      <c r="EA132" s="5"/>
      <c r="EB132" s="5"/>
      <c r="EC132" s="5"/>
      <c r="ED132" s="5"/>
      <c r="EE132" s="5"/>
    </row>
    <row r="133" spans="2:135" ht="13" x14ac:dyDescent="0.15">
      <c r="AD133" s="145">
        <f t="shared" si="212"/>
        <v>83.791666666666657</v>
      </c>
      <c r="AE133" s="145">
        <f t="shared" si="213"/>
        <v>88.314271506713084</v>
      </c>
      <c r="AF133" s="150">
        <v>45</v>
      </c>
      <c r="AG133" s="151" t="s">
        <v>328</v>
      </c>
      <c r="AH133" s="150">
        <v>24</v>
      </c>
      <c r="AI133" s="152">
        <v>1</v>
      </c>
      <c r="AJ133" s="153">
        <v>2011</v>
      </c>
      <c r="AK133" s="153">
        <v>1776</v>
      </c>
      <c r="AL133" s="150">
        <v>0.88300000000000001</v>
      </c>
      <c r="AM133" s="153">
        <v>806</v>
      </c>
      <c r="AN133" s="153">
        <v>652</v>
      </c>
      <c r="AO133" s="153">
        <v>1458</v>
      </c>
      <c r="AP133" s="154">
        <v>0.44700000000000001</v>
      </c>
      <c r="AQ133" s="154">
        <v>0.496</v>
      </c>
      <c r="AR133" s="155">
        <v>0.17399999999999999</v>
      </c>
      <c r="AS133" s="155">
        <v>0.124</v>
      </c>
      <c r="AT133" s="155">
        <v>0.10100000000000001</v>
      </c>
      <c r="AU133" s="155">
        <v>0.41599999999999998</v>
      </c>
      <c r="AW133" s="5"/>
      <c r="AX133" s="145">
        <f t="shared" si="214"/>
        <v>72.534464475079531</v>
      </c>
      <c r="AY133" s="150">
        <v>45</v>
      </c>
      <c r="AZ133" s="151" t="s">
        <v>312</v>
      </c>
      <c r="BA133" s="150">
        <v>12</v>
      </c>
      <c r="BB133" s="152">
        <v>1</v>
      </c>
      <c r="BC133" s="153">
        <v>943</v>
      </c>
      <c r="BD133" s="153">
        <v>684</v>
      </c>
      <c r="BE133" s="150">
        <v>0.72499999999999998</v>
      </c>
      <c r="BF133" s="153">
        <v>492</v>
      </c>
      <c r="BG133" s="153">
        <v>250</v>
      </c>
      <c r="BH133" s="153">
        <v>742</v>
      </c>
      <c r="BI133" s="154">
        <v>0.33700000000000002</v>
      </c>
      <c r="BJ133" s="154">
        <v>0.379</v>
      </c>
      <c r="BK133" s="156">
        <v>0.14000000000000001</v>
      </c>
      <c r="BL133" s="156">
        <v>0.1</v>
      </c>
      <c r="BM133" s="155">
        <v>8.7999999999999995E-2</v>
      </c>
      <c r="BN133" s="155">
        <v>0.33200000000000002</v>
      </c>
      <c r="DU133" s="4"/>
      <c r="DZ133" s="5"/>
      <c r="EA133" s="5"/>
      <c r="EB133" s="5"/>
      <c r="EC133" s="5"/>
      <c r="ED133" s="5"/>
      <c r="EE133" s="5"/>
    </row>
    <row r="134" spans="2:135" ht="13" x14ac:dyDescent="0.15">
      <c r="B134" s="159"/>
      <c r="AD134" s="145">
        <f t="shared" si="212"/>
        <v>82.285714285714278</v>
      </c>
      <c r="AE134" s="145">
        <f t="shared" si="213"/>
        <v>87.847222222222214</v>
      </c>
      <c r="AF134" s="150">
        <v>46</v>
      </c>
      <c r="AG134" s="151" t="s">
        <v>329</v>
      </c>
      <c r="AH134" s="150">
        <v>21</v>
      </c>
      <c r="AI134" s="152">
        <v>1</v>
      </c>
      <c r="AJ134" s="153">
        <v>1728</v>
      </c>
      <c r="AK134" s="153">
        <v>1518</v>
      </c>
      <c r="AL134" s="150">
        <v>0.878</v>
      </c>
      <c r="AM134" s="153">
        <v>737</v>
      </c>
      <c r="AN134" s="153">
        <v>550</v>
      </c>
      <c r="AO134" s="153">
        <v>1287</v>
      </c>
      <c r="AP134" s="154">
        <v>0.42699999999999999</v>
      </c>
      <c r="AQ134" s="154">
        <v>0.497</v>
      </c>
      <c r="AR134" s="155">
        <v>0.17899999999999999</v>
      </c>
      <c r="AS134" s="155">
        <v>9.7000000000000003E-2</v>
      </c>
      <c r="AT134" s="155">
        <v>7.8E-2</v>
      </c>
      <c r="AU134" s="155">
        <v>0.39200000000000002</v>
      </c>
      <c r="AW134" s="5"/>
      <c r="AX134" s="145">
        <f t="shared" si="214"/>
        <v>72.597676874340024</v>
      </c>
      <c r="AY134" s="150">
        <v>46</v>
      </c>
      <c r="AZ134" s="151" t="s">
        <v>330</v>
      </c>
      <c r="BA134" s="150">
        <v>23</v>
      </c>
      <c r="BB134" s="152">
        <v>1</v>
      </c>
      <c r="BC134" s="153">
        <v>1894</v>
      </c>
      <c r="BD134" s="153">
        <v>1375</v>
      </c>
      <c r="BE134" s="150">
        <v>0.72599999999999998</v>
      </c>
      <c r="BF134" s="153">
        <v>891</v>
      </c>
      <c r="BG134" s="153">
        <v>508</v>
      </c>
      <c r="BH134" s="153">
        <v>1399</v>
      </c>
      <c r="BI134" s="154">
        <v>0.36299999999999999</v>
      </c>
      <c r="BJ134" s="154">
        <v>0.40899999999999997</v>
      </c>
      <c r="BK134" s="155">
        <v>0.183</v>
      </c>
      <c r="BL134" s="155">
        <v>9.6000000000000002E-2</v>
      </c>
      <c r="BM134" s="156">
        <v>0.08</v>
      </c>
      <c r="BN134" s="155">
        <v>0.33900000000000002</v>
      </c>
      <c r="DU134" s="4"/>
      <c r="DZ134" s="5"/>
      <c r="EA134" s="5"/>
      <c r="EB134" s="5"/>
      <c r="EC134" s="5"/>
      <c r="ED134" s="5"/>
      <c r="EE134" s="5"/>
    </row>
    <row r="135" spans="2:135" ht="13" x14ac:dyDescent="0.15">
      <c r="AD135" s="145">
        <f t="shared" si="212"/>
        <v>89.149999999999991</v>
      </c>
      <c r="AE135" s="145">
        <f t="shared" si="213"/>
        <v>87.829500841278744</v>
      </c>
      <c r="AF135" s="150">
        <v>47</v>
      </c>
      <c r="AG135" s="151" t="s">
        <v>331</v>
      </c>
      <c r="AH135" s="150">
        <v>20</v>
      </c>
      <c r="AI135" s="152">
        <v>1</v>
      </c>
      <c r="AJ135" s="153">
        <v>1783</v>
      </c>
      <c r="AK135" s="153">
        <v>1566</v>
      </c>
      <c r="AL135" s="150">
        <v>0.878</v>
      </c>
      <c r="AM135" s="153">
        <v>765</v>
      </c>
      <c r="AN135" s="153">
        <v>554</v>
      </c>
      <c r="AO135" s="153">
        <v>1319</v>
      </c>
      <c r="AP135" s="152">
        <v>0.42</v>
      </c>
      <c r="AQ135" s="154">
        <v>0.48499999999999999</v>
      </c>
      <c r="AR135" s="155">
        <v>0.161</v>
      </c>
      <c r="AS135" s="155">
        <v>0.123</v>
      </c>
      <c r="AT135" s="156">
        <v>0.1</v>
      </c>
      <c r="AU135" s="155">
        <v>0.40200000000000002</v>
      </c>
      <c r="AW135" s="5"/>
      <c r="AX135" s="145">
        <f t="shared" si="214"/>
        <v>72.605459057071968</v>
      </c>
      <c r="AY135" s="150">
        <v>47</v>
      </c>
      <c r="AZ135" s="151" t="s">
        <v>332</v>
      </c>
      <c r="BA135" s="150">
        <v>24</v>
      </c>
      <c r="BB135" s="152">
        <v>1</v>
      </c>
      <c r="BC135" s="153">
        <v>2015</v>
      </c>
      <c r="BD135" s="153">
        <v>1463</v>
      </c>
      <c r="BE135" s="150">
        <v>0.72599999999999998</v>
      </c>
      <c r="BF135" s="153">
        <v>947</v>
      </c>
      <c r="BG135" s="153">
        <v>538</v>
      </c>
      <c r="BH135" s="153">
        <v>1485</v>
      </c>
      <c r="BI135" s="154">
        <v>0.36199999999999999</v>
      </c>
      <c r="BJ135" s="154">
        <v>0.41399999999999998</v>
      </c>
      <c r="BK135" s="155">
        <v>0.193</v>
      </c>
      <c r="BL135" s="155">
        <v>8.4000000000000005E-2</v>
      </c>
      <c r="BM135" s="155">
        <v>7.0999999999999994E-2</v>
      </c>
      <c r="BN135" s="155">
        <v>0.33200000000000002</v>
      </c>
      <c r="DU135" s="4"/>
      <c r="DZ135" s="5"/>
      <c r="EA135" s="5"/>
      <c r="EB135" s="5"/>
      <c r="EC135" s="5"/>
      <c r="ED135" s="5"/>
      <c r="EE135" s="5"/>
    </row>
    <row r="136" spans="2:135" ht="13" x14ac:dyDescent="0.15">
      <c r="AD136" s="145">
        <f t="shared" si="212"/>
        <v>77.315789473684205</v>
      </c>
      <c r="AE136" s="145">
        <f t="shared" si="213"/>
        <v>87.6786929884275</v>
      </c>
      <c r="AF136" s="150">
        <v>48</v>
      </c>
      <c r="AG136" s="151" t="s">
        <v>333</v>
      </c>
      <c r="AH136" s="150">
        <v>19</v>
      </c>
      <c r="AI136" s="152">
        <v>1</v>
      </c>
      <c r="AJ136" s="153">
        <v>1469</v>
      </c>
      <c r="AK136" s="153">
        <v>1288</v>
      </c>
      <c r="AL136" s="150">
        <v>0.877</v>
      </c>
      <c r="AM136" s="153">
        <v>583</v>
      </c>
      <c r="AN136" s="153">
        <v>453</v>
      </c>
      <c r="AO136" s="153">
        <v>1036</v>
      </c>
      <c r="AP136" s="154">
        <v>0.437</v>
      </c>
      <c r="AQ136" s="154">
        <v>0.49399999999999999</v>
      </c>
      <c r="AR136" s="156">
        <v>0.18</v>
      </c>
      <c r="AS136" s="155">
        <v>0.13800000000000001</v>
      </c>
      <c r="AT136" s="155">
        <v>0.113</v>
      </c>
      <c r="AU136" s="155">
        <v>0.41099999999999998</v>
      </c>
      <c r="AW136" s="5"/>
      <c r="AX136" s="145">
        <f t="shared" si="214"/>
        <v>72.554204124801686</v>
      </c>
      <c r="AY136" s="150">
        <v>48</v>
      </c>
      <c r="AZ136" s="151" t="s">
        <v>334</v>
      </c>
      <c r="BA136" s="150">
        <v>22</v>
      </c>
      <c r="BB136" s="152">
        <v>1</v>
      </c>
      <c r="BC136" s="153">
        <v>1891</v>
      </c>
      <c r="BD136" s="153">
        <v>1372</v>
      </c>
      <c r="BE136" s="150">
        <v>0.72599999999999998</v>
      </c>
      <c r="BF136" s="153">
        <v>789</v>
      </c>
      <c r="BG136" s="153">
        <v>491</v>
      </c>
      <c r="BH136" s="153">
        <v>1280</v>
      </c>
      <c r="BI136" s="154">
        <v>0.38400000000000001</v>
      </c>
      <c r="BJ136" s="154">
        <v>0.42699999999999999</v>
      </c>
      <c r="BK136" s="155">
        <v>0.223</v>
      </c>
      <c r="BL136" s="155">
        <v>0.11799999999999999</v>
      </c>
      <c r="BM136" s="155">
        <v>8.7999999999999995E-2</v>
      </c>
      <c r="BN136" s="155">
        <v>0.34799999999999998</v>
      </c>
      <c r="DU136" s="4"/>
      <c r="DZ136" s="5"/>
      <c r="EA136" s="5"/>
      <c r="EB136" s="5"/>
      <c r="EC136" s="5"/>
      <c r="ED136" s="5"/>
      <c r="EE136" s="5"/>
    </row>
    <row r="137" spans="2:135" ht="13" x14ac:dyDescent="0.15">
      <c r="AD137" s="145">
        <f t="shared" si="212"/>
        <v>78.090909090909093</v>
      </c>
      <c r="AE137" s="145">
        <f t="shared" si="213"/>
        <v>87.601862630966238</v>
      </c>
      <c r="AF137" s="150">
        <v>49</v>
      </c>
      <c r="AG137" s="151" t="s">
        <v>335</v>
      </c>
      <c r="AH137" s="150">
        <v>22</v>
      </c>
      <c r="AI137" s="152">
        <v>1</v>
      </c>
      <c r="AJ137" s="153">
        <v>1718</v>
      </c>
      <c r="AK137" s="153">
        <v>1505</v>
      </c>
      <c r="AL137" s="150">
        <v>0.876</v>
      </c>
      <c r="AM137" s="153">
        <v>647</v>
      </c>
      <c r="AN137" s="153">
        <v>512</v>
      </c>
      <c r="AO137" s="153">
        <v>1159</v>
      </c>
      <c r="AP137" s="154">
        <v>0.442</v>
      </c>
      <c r="AQ137" s="154">
        <v>0.52100000000000002</v>
      </c>
      <c r="AR137" s="155">
        <v>0.223</v>
      </c>
      <c r="AS137" s="156">
        <v>0.12</v>
      </c>
      <c r="AT137" s="155">
        <v>8.5999999999999993E-2</v>
      </c>
      <c r="AU137" s="155">
        <v>0.39200000000000002</v>
      </c>
      <c r="AW137" s="5"/>
      <c r="AX137" s="145">
        <f t="shared" si="214"/>
        <v>72.578692493946733</v>
      </c>
      <c r="AY137" s="150">
        <v>49</v>
      </c>
      <c r="AZ137" s="151" t="s">
        <v>336</v>
      </c>
      <c r="BA137" s="150">
        <v>20</v>
      </c>
      <c r="BB137" s="152">
        <v>1</v>
      </c>
      <c r="BC137" s="153">
        <v>1652</v>
      </c>
      <c r="BD137" s="153">
        <v>1199</v>
      </c>
      <c r="BE137" s="150">
        <v>0.72599999999999998</v>
      </c>
      <c r="BF137" s="153">
        <v>783</v>
      </c>
      <c r="BG137" s="153">
        <v>441</v>
      </c>
      <c r="BH137" s="153">
        <v>1224</v>
      </c>
      <c r="BI137" s="152">
        <v>0.36</v>
      </c>
      <c r="BJ137" s="154">
        <v>0.40799999999999997</v>
      </c>
      <c r="BK137" s="155">
        <v>0.188</v>
      </c>
      <c r="BL137" s="155">
        <v>9.0999999999999998E-2</v>
      </c>
      <c r="BM137" s="156">
        <v>7.0000000000000007E-2</v>
      </c>
      <c r="BN137" s="155">
        <v>0.33200000000000002</v>
      </c>
      <c r="DU137" s="4"/>
      <c r="DZ137" s="5"/>
      <c r="EA137" s="5"/>
      <c r="EB137" s="5"/>
      <c r="EC137" s="5"/>
      <c r="ED137" s="5"/>
      <c r="EE137" s="5"/>
    </row>
    <row r="138" spans="2:135" ht="13" x14ac:dyDescent="0.15">
      <c r="AD138" s="145">
        <f t="shared" si="212"/>
        <v>84.5</v>
      </c>
      <c r="AE138" s="145">
        <f t="shared" si="213"/>
        <v>87.57396449704143</v>
      </c>
      <c r="AF138" s="150">
        <v>50</v>
      </c>
      <c r="AG138" s="151" t="s">
        <v>337</v>
      </c>
      <c r="AH138" s="150">
        <v>4</v>
      </c>
      <c r="AI138" s="152">
        <v>1</v>
      </c>
      <c r="AJ138" s="153">
        <v>338</v>
      </c>
      <c r="AK138" s="153">
        <v>296</v>
      </c>
      <c r="AL138" s="150">
        <v>0.876</v>
      </c>
      <c r="AM138" s="153">
        <v>132</v>
      </c>
      <c r="AN138" s="153">
        <v>115</v>
      </c>
      <c r="AO138" s="153">
        <v>247</v>
      </c>
      <c r="AP138" s="154">
        <v>0.46600000000000003</v>
      </c>
      <c r="AQ138" s="154">
        <v>0.52400000000000002</v>
      </c>
      <c r="AR138" s="155">
        <v>0.19500000000000001</v>
      </c>
      <c r="AS138" s="155">
        <v>8.8999999999999996E-2</v>
      </c>
      <c r="AT138" s="155">
        <v>7.3999999999999996E-2</v>
      </c>
      <c r="AU138" s="155">
        <v>0.39900000000000002</v>
      </c>
      <c r="AW138" s="5"/>
      <c r="AX138" s="145">
        <f t="shared" si="214"/>
        <v>72.74666666666667</v>
      </c>
      <c r="AY138" s="150">
        <v>50</v>
      </c>
      <c r="AZ138" s="151" t="s">
        <v>338</v>
      </c>
      <c r="BA138" s="150">
        <v>23</v>
      </c>
      <c r="BB138" s="152">
        <v>1</v>
      </c>
      <c r="BC138" s="153">
        <v>1875</v>
      </c>
      <c r="BD138" s="153">
        <v>1364</v>
      </c>
      <c r="BE138" s="150">
        <v>0.72699999999999998</v>
      </c>
      <c r="BF138" s="153">
        <v>860</v>
      </c>
      <c r="BG138" s="153">
        <v>497</v>
      </c>
      <c r="BH138" s="153">
        <v>1357</v>
      </c>
      <c r="BI138" s="154">
        <v>0.36599999999999999</v>
      </c>
      <c r="BJ138" s="154">
        <v>0.40600000000000003</v>
      </c>
      <c r="BK138" s="155">
        <v>0.17799999999999999</v>
      </c>
      <c r="BL138" s="155">
        <v>0.114</v>
      </c>
      <c r="BM138" s="155">
        <v>7.8E-2</v>
      </c>
      <c r="BN138" s="156">
        <v>0.35</v>
      </c>
      <c r="DU138" s="4"/>
      <c r="DZ138" s="5"/>
      <c r="EA138" s="5"/>
      <c r="EB138" s="5"/>
      <c r="EC138" s="5"/>
      <c r="ED138" s="5"/>
      <c r="EE138" s="5"/>
    </row>
    <row r="139" spans="2:135" ht="13" x14ac:dyDescent="0.15">
      <c r="AD139" s="145">
        <f t="shared" si="212"/>
        <v>81.444444444444443</v>
      </c>
      <c r="AE139" s="145">
        <f t="shared" si="213"/>
        <v>87.380627557980901</v>
      </c>
      <c r="AF139" s="150">
        <v>51</v>
      </c>
      <c r="AG139" s="151" t="s">
        <v>339</v>
      </c>
      <c r="AH139" s="150">
        <v>18</v>
      </c>
      <c r="AI139" s="152">
        <v>1</v>
      </c>
      <c r="AJ139" s="153">
        <v>1466</v>
      </c>
      <c r="AK139" s="153">
        <v>1281</v>
      </c>
      <c r="AL139" s="150">
        <v>0.874</v>
      </c>
      <c r="AM139" s="153">
        <v>631</v>
      </c>
      <c r="AN139" s="153">
        <v>479</v>
      </c>
      <c r="AO139" s="153">
        <v>1110</v>
      </c>
      <c r="AP139" s="154">
        <v>0.432</v>
      </c>
      <c r="AQ139" s="154">
        <v>0.49299999999999999</v>
      </c>
      <c r="AR139" s="156">
        <v>0.17</v>
      </c>
      <c r="AS139" s="155">
        <v>9.0999999999999998E-2</v>
      </c>
      <c r="AT139" s="155">
        <v>7.3999999999999996E-2</v>
      </c>
      <c r="AU139" s="155">
        <v>0.39600000000000002</v>
      </c>
      <c r="AW139" s="5"/>
      <c r="AX139" s="145">
        <f t="shared" si="214"/>
        <v>72.696476964769658</v>
      </c>
      <c r="AY139" s="150">
        <v>51</v>
      </c>
      <c r="AZ139" s="151" t="s">
        <v>340</v>
      </c>
      <c r="BA139" s="150">
        <v>19</v>
      </c>
      <c r="BB139" s="152">
        <v>1</v>
      </c>
      <c r="BC139" s="153">
        <v>1476</v>
      </c>
      <c r="BD139" s="153">
        <v>1073</v>
      </c>
      <c r="BE139" s="150">
        <v>0.72699999999999998</v>
      </c>
      <c r="BF139" s="153">
        <v>634</v>
      </c>
      <c r="BG139" s="153">
        <v>392</v>
      </c>
      <c r="BH139" s="153">
        <v>1026</v>
      </c>
      <c r="BI139" s="154">
        <v>0.38200000000000001</v>
      </c>
      <c r="BJ139" s="154">
        <v>0.432</v>
      </c>
      <c r="BK139" s="155">
        <v>0.221</v>
      </c>
      <c r="BL139" s="155">
        <v>9.8000000000000004E-2</v>
      </c>
      <c r="BM139" s="155">
        <v>7.4999999999999997E-2</v>
      </c>
      <c r="BN139" s="155">
        <v>0.33900000000000002</v>
      </c>
      <c r="DU139" s="4"/>
      <c r="DZ139" s="5"/>
      <c r="EA139" s="5"/>
      <c r="EB139" s="5"/>
      <c r="EC139" s="5"/>
      <c r="ED139" s="5"/>
      <c r="EE139" s="5"/>
    </row>
    <row r="140" spans="2:135" ht="13" x14ac:dyDescent="0.15">
      <c r="AD140" s="145">
        <f t="shared" si="212"/>
        <v>76.125</v>
      </c>
      <c r="AE140" s="145">
        <f t="shared" si="213"/>
        <v>87.438423645320199</v>
      </c>
      <c r="AF140" s="150">
        <v>52</v>
      </c>
      <c r="AG140" s="151" t="s">
        <v>341</v>
      </c>
      <c r="AH140" s="150">
        <v>16</v>
      </c>
      <c r="AI140" s="152">
        <v>1</v>
      </c>
      <c r="AJ140" s="153">
        <v>1218</v>
      </c>
      <c r="AK140" s="153">
        <v>1065</v>
      </c>
      <c r="AL140" s="150">
        <v>0.874</v>
      </c>
      <c r="AM140" s="153">
        <v>484</v>
      </c>
      <c r="AN140" s="153">
        <v>383</v>
      </c>
      <c r="AO140" s="153">
        <v>867</v>
      </c>
      <c r="AP140" s="154">
        <v>0.442</v>
      </c>
      <c r="AQ140" s="152">
        <v>0.51</v>
      </c>
      <c r="AR140" s="156">
        <v>0.2</v>
      </c>
      <c r="AS140" s="155">
        <v>0.115</v>
      </c>
      <c r="AT140" s="155">
        <v>7.9000000000000001E-2</v>
      </c>
      <c r="AU140" s="155">
        <v>0.39600000000000002</v>
      </c>
      <c r="AW140" s="5"/>
      <c r="AX140" s="145">
        <f t="shared" si="214"/>
        <v>72.699149265274556</v>
      </c>
      <c r="AY140" s="150">
        <v>52</v>
      </c>
      <c r="AZ140" s="151" t="s">
        <v>342</v>
      </c>
      <c r="BA140" s="150">
        <v>16</v>
      </c>
      <c r="BB140" s="152">
        <v>1</v>
      </c>
      <c r="BC140" s="153">
        <v>1293</v>
      </c>
      <c r="BD140" s="153">
        <v>940</v>
      </c>
      <c r="BE140" s="150">
        <v>0.72699999999999998</v>
      </c>
      <c r="BF140" s="153">
        <v>570</v>
      </c>
      <c r="BG140" s="153">
        <v>355</v>
      </c>
      <c r="BH140" s="153">
        <v>925</v>
      </c>
      <c r="BI140" s="154">
        <v>0.38400000000000001</v>
      </c>
      <c r="BJ140" s="154">
        <v>0.41399999999999998</v>
      </c>
      <c r="BK140" s="155">
        <v>0.19400000000000001</v>
      </c>
      <c r="BL140" s="155">
        <v>0.113</v>
      </c>
      <c r="BM140" s="155">
        <v>9.7000000000000003E-2</v>
      </c>
      <c r="BN140" s="155">
        <v>0.35599999999999998</v>
      </c>
      <c r="DU140" s="4"/>
      <c r="DZ140" s="5"/>
      <c r="EA140" s="5"/>
      <c r="EB140" s="5"/>
      <c r="EC140" s="5"/>
      <c r="ED140" s="5"/>
      <c r="EE140" s="5"/>
    </row>
    <row r="141" spans="2:135" ht="13" x14ac:dyDescent="0.15">
      <c r="AD141" s="145">
        <f t="shared" si="212"/>
        <v>80.047619047619051</v>
      </c>
      <c r="AE141" s="145">
        <f t="shared" si="213"/>
        <v>87.031528851873887</v>
      </c>
      <c r="AF141" s="161">
        <v>53</v>
      </c>
      <c r="AG141" s="162" t="s">
        <v>343</v>
      </c>
      <c r="AH141" s="161">
        <v>21</v>
      </c>
      <c r="AI141" s="163">
        <v>1</v>
      </c>
      <c r="AJ141" s="164">
        <v>1681</v>
      </c>
      <c r="AK141" s="164">
        <v>1463</v>
      </c>
      <c r="AL141" s="161">
        <v>0.87</v>
      </c>
      <c r="AM141" s="164">
        <v>715</v>
      </c>
      <c r="AN141" s="164">
        <v>567</v>
      </c>
      <c r="AO141" s="164">
        <v>1282</v>
      </c>
      <c r="AP141" s="165">
        <v>0.442</v>
      </c>
      <c r="AQ141" s="165">
        <v>0.499</v>
      </c>
      <c r="AR141" s="166">
        <v>0.17</v>
      </c>
      <c r="AS141" s="167">
        <v>8.1000000000000003E-2</v>
      </c>
      <c r="AT141" s="167">
        <v>6.6000000000000003E-2</v>
      </c>
      <c r="AU141" s="167">
        <v>0.40100000000000002</v>
      </c>
      <c r="AW141" s="5"/>
      <c r="AX141" s="145">
        <f t="shared" si="214"/>
        <v>72.927689594356266</v>
      </c>
      <c r="AY141" s="150">
        <v>53</v>
      </c>
      <c r="AZ141" s="151" t="s">
        <v>344</v>
      </c>
      <c r="BA141" s="150">
        <v>14</v>
      </c>
      <c r="BB141" s="152">
        <v>1</v>
      </c>
      <c r="BC141" s="153">
        <v>1134</v>
      </c>
      <c r="BD141" s="153">
        <v>827</v>
      </c>
      <c r="BE141" s="150">
        <v>0.72899999999999998</v>
      </c>
      <c r="BF141" s="153">
        <v>600</v>
      </c>
      <c r="BG141" s="153">
        <v>314</v>
      </c>
      <c r="BH141" s="153">
        <v>914</v>
      </c>
      <c r="BI141" s="154">
        <v>0.34399999999999997</v>
      </c>
      <c r="BJ141" s="154">
        <v>0.39500000000000002</v>
      </c>
      <c r="BK141" s="156">
        <v>0.13</v>
      </c>
      <c r="BL141" s="155">
        <v>7.3999999999999996E-2</v>
      </c>
      <c r="BM141" s="155">
        <v>5.8000000000000003E-2</v>
      </c>
      <c r="BN141" s="155">
        <v>0.33300000000000002</v>
      </c>
      <c r="DU141" s="4"/>
      <c r="DZ141" s="5"/>
      <c r="EA141" s="5"/>
      <c r="EB141" s="5"/>
      <c r="EC141" s="5"/>
      <c r="ED141" s="5"/>
      <c r="EE141" s="5"/>
    </row>
    <row r="142" spans="2:135" ht="13" x14ac:dyDescent="0.15">
      <c r="AD142" s="145">
        <f t="shared" si="212"/>
        <v>85.941176470588232</v>
      </c>
      <c r="AE142" s="145">
        <f t="shared" si="213"/>
        <v>86.995208761122527</v>
      </c>
      <c r="AF142" s="150">
        <v>54</v>
      </c>
      <c r="AG142" s="151" t="s">
        <v>345</v>
      </c>
      <c r="AH142" s="150">
        <v>17</v>
      </c>
      <c r="AI142" s="152">
        <v>1</v>
      </c>
      <c r="AJ142" s="153">
        <v>1461</v>
      </c>
      <c r="AK142" s="153">
        <v>1271</v>
      </c>
      <c r="AL142" s="150">
        <v>0.87</v>
      </c>
      <c r="AM142" s="153">
        <v>669</v>
      </c>
      <c r="AN142" s="153">
        <v>452</v>
      </c>
      <c r="AO142" s="153">
        <v>1121</v>
      </c>
      <c r="AP142" s="154">
        <v>0.40300000000000002</v>
      </c>
      <c r="AQ142" s="154">
        <v>0.46200000000000002</v>
      </c>
      <c r="AR142" s="155">
        <v>0.129</v>
      </c>
      <c r="AS142" s="156">
        <v>0.12</v>
      </c>
      <c r="AT142" s="155">
        <v>0.10100000000000001</v>
      </c>
      <c r="AU142" s="155">
        <v>0.40100000000000002</v>
      </c>
      <c r="AW142" s="5"/>
      <c r="AX142" s="145">
        <f t="shared" si="214"/>
        <v>73.030303030303031</v>
      </c>
      <c r="AY142" s="150">
        <v>54</v>
      </c>
      <c r="AZ142" s="151" t="s">
        <v>346</v>
      </c>
      <c r="BA142" s="150">
        <v>22</v>
      </c>
      <c r="BB142" s="152">
        <v>1</v>
      </c>
      <c r="BC142" s="153">
        <v>1650</v>
      </c>
      <c r="BD142" s="153">
        <v>1205</v>
      </c>
      <c r="BE142" s="150">
        <v>0.73</v>
      </c>
      <c r="BF142" s="153">
        <v>740</v>
      </c>
      <c r="BG142" s="153">
        <v>419</v>
      </c>
      <c r="BH142" s="153">
        <v>1159</v>
      </c>
      <c r="BI142" s="154">
        <v>0.36199999999999999</v>
      </c>
      <c r="BJ142" s="154">
        <v>0.41199999999999998</v>
      </c>
      <c r="BK142" s="155">
        <v>0.19800000000000001</v>
      </c>
      <c r="BL142" s="155">
        <v>0.125</v>
      </c>
      <c r="BM142" s="155">
        <v>9.9000000000000005E-2</v>
      </c>
      <c r="BN142" s="155">
        <v>0.34200000000000003</v>
      </c>
      <c r="DU142" s="4"/>
      <c r="DZ142" s="5"/>
      <c r="EA142" s="5"/>
      <c r="EB142" s="5"/>
      <c r="EC142" s="5"/>
      <c r="ED142" s="5"/>
      <c r="EE142" s="5"/>
    </row>
    <row r="143" spans="2:135" ht="13" x14ac:dyDescent="0.15">
      <c r="AD143" s="145">
        <f t="shared" si="212"/>
        <v>81.039999999999992</v>
      </c>
      <c r="AE143" s="145">
        <f t="shared" si="213"/>
        <v>86.870681145113522</v>
      </c>
      <c r="AF143" s="150">
        <v>55</v>
      </c>
      <c r="AG143" s="151" t="s">
        <v>347</v>
      </c>
      <c r="AH143" s="150">
        <v>25</v>
      </c>
      <c r="AI143" s="152">
        <v>1</v>
      </c>
      <c r="AJ143" s="153">
        <v>2026</v>
      </c>
      <c r="AK143" s="153">
        <v>1760</v>
      </c>
      <c r="AL143" s="150">
        <v>0.86899999999999999</v>
      </c>
      <c r="AM143" s="153">
        <v>894</v>
      </c>
      <c r="AN143" s="153">
        <v>642</v>
      </c>
      <c r="AO143" s="153">
        <v>1536</v>
      </c>
      <c r="AP143" s="154">
        <v>0.41799999999999998</v>
      </c>
      <c r="AQ143" s="154">
        <v>0.47799999999999998</v>
      </c>
      <c r="AR143" s="155">
        <v>0.157</v>
      </c>
      <c r="AS143" s="155">
        <v>0.113</v>
      </c>
      <c r="AT143" s="155">
        <v>8.7999999999999995E-2</v>
      </c>
      <c r="AU143" s="155">
        <v>0.39400000000000002</v>
      </c>
      <c r="AW143" s="5"/>
      <c r="AX143" s="145">
        <f t="shared" si="214"/>
        <v>73.117338003502624</v>
      </c>
      <c r="AY143" s="150">
        <v>55</v>
      </c>
      <c r="AZ143" s="151" t="s">
        <v>348</v>
      </c>
      <c r="BA143" s="150">
        <v>15</v>
      </c>
      <c r="BB143" s="152">
        <v>1</v>
      </c>
      <c r="BC143" s="153">
        <v>1142</v>
      </c>
      <c r="BD143" s="153">
        <v>835</v>
      </c>
      <c r="BE143" s="150">
        <v>0.73099999999999998</v>
      </c>
      <c r="BF143" s="153">
        <v>549</v>
      </c>
      <c r="BG143" s="153">
        <v>298</v>
      </c>
      <c r="BH143" s="153">
        <v>847</v>
      </c>
      <c r="BI143" s="154">
        <v>0.35199999999999998</v>
      </c>
      <c r="BJ143" s="154">
        <v>0.39900000000000002</v>
      </c>
      <c r="BK143" s="155">
        <v>0.16600000000000001</v>
      </c>
      <c r="BL143" s="155">
        <v>0.108</v>
      </c>
      <c r="BM143" s="155">
        <v>8.1000000000000003E-2</v>
      </c>
      <c r="BN143" s="155">
        <v>0.34200000000000003</v>
      </c>
      <c r="DU143" s="4"/>
      <c r="DZ143" s="5"/>
      <c r="EA143" s="5"/>
      <c r="EB143" s="5"/>
      <c r="EC143" s="5"/>
      <c r="ED143" s="5"/>
      <c r="EE143" s="5"/>
    </row>
    <row r="144" spans="2:135" ht="13" x14ac:dyDescent="0.15">
      <c r="AD144" s="145">
        <f t="shared" si="212"/>
        <v>83.27272727272728</v>
      </c>
      <c r="AE144" s="145">
        <f t="shared" si="213"/>
        <v>86.681222707423572</v>
      </c>
      <c r="AF144" s="150">
        <v>56</v>
      </c>
      <c r="AG144" s="151" t="s">
        <v>319</v>
      </c>
      <c r="AH144" s="150">
        <v>22</v>
      </c>
      <c r="AI144" s="152">
        <v>1</v>
      </c>
      <c r="AJ144" s="153">
        <v>1832</v>
      </c>
      <c r="AK144" s="153">
        <v>1588</v>
      </c>
      <c r="AL144" s="150">
        <v>0.86699999999999999</v>
      </c>
      <c r="AM144" s="153">
        <v>743</v>
      </c>
      <c r="AN144" s="153">
        <v>607</v>
      </c>
      <c r="AO144" s="153">
        <v>1350</v>
      </c>
      <c r="AP144" s="152">
        <v>0.45</v>
      </c>
      <c r="AQ144" s="154">
        <v>0.503</v>
      </c>
      <c r="AR144" s="155">
        <v>0.18099999999999999</v>
      </c>
      <c r="AS144" s="155">
        <v>9.6000000000000002E-2</v>
      </c>
      <c r="AT144" s="155">
        <v>6.7000000000000004E-2</v>
      </c>
      <c r="AU144" s="155">
        <v>0.40300000000000002</v>
      </c>
      <c r="AW144" s="5"/>
      <c r="AX144" s="145">
        <f t="shared" si="214"/>
        <v>73.166926677067082</v>
      </c>
      <c r="AY144" s="150">
        <v>56</v>
      </c>
      <c r="AZ144" s="151" t="s">
        <v>349</v>
      </c>
      <c r="BA144" s="150">
        <v>16</v>
      </c>
      <c r="BB144" s="152">
        <v>1</v>
      </c>
      <c r="BC144" s="153">
        <v>1282</v>
      </c>
      <c r="BD144" s="153">
        <v>938</v>
      </c>
      <c r="BE144" s="150">
        <v>0.73199999999999998</v>
      </c>
      <c r="BF144" s="153">
        <v>588</v>
      </c>
      <c r="BG144" s="153">
        <v>345</v>
      </c>
      <c r="BH144" s="153">
        <v>933</v>
      </c>
      <c r="BI144" s="152">
        <v>0.37</v>
      </c>
      <c r="BJ144" s="154">
        <v>0.40799999999999997</v>
      </c>
      <c r="BK144" s="155">
        <v>0.17599999999999999</v>
      </c>
      <c r="BL144" s="155">
        <v>0.111</v>
      </c>
      <c r="BM144" s="155">
        <v>8.7999999999999995E-2</v>
      </c>
      <c r="BN144" s="155">
        <v>0.35299999999999998</v>
      </c>
      <c r="DU144" s="4"/>
      <c r="DZ144" s="5"/>
      <c r="EA144" s="5"/>
      <c r="EB144" s="5"/>
      <c r="EC144" s="5"/>
      <c r="ED144" s="5"/>
      <c r="EE144" s="5"/>
    </row>
    <row r="145" spans="30:135" ht="13" x14ac:dyDescent="0.15">
      <c r="AD145" s="145">
        <f t="shared" si="212"/>
        <v>93.761904761904759</v>
      </c>
      <c r="AE145" s="145">
        <f t="shared" si="213"/>
        <v>86.43981716607415</v>
      </c>
      <c r="AF145" s="150">
        <v>57</v>
      </c>
      <c r="AG145" s="151" t="s">
        <v>350</v>
      </c>
      <c r="AH145" s="150">
        <v>21</v>
      </c>
      <c r="AI145" s="152">
        <v>1</v>
      </c>
      <c r="AJ145" s="153">
        <v>1969</v>
      </c>
      <c r="AK145" s="153">
        <v>1702</v>
      </c>
      <c r="AL145" s="150">
        <v>0.86399999999999999</v>
      </c>
      <c r="AM145" s="153">
        <v>884</v>
      </c>
      <c r="AN145" s="153">
        <v>633</v>
      </c>
      <c r="AO145" s="153">
        <v>1517</v>
      </c>
      <c r="AP145" s="154">
        <v>0.41699999999999998</v>
      </c>
      <c r="AQ145" s="154">
        <v>0.47799999999999998</v>
      </c>
      <c r="AR145" s="155">
        <v>0.153</v>
      </c>
      <c r="AS145" s="155">
        <v>9.1999999999999998E-2</v>
      </c>
      <c r="AT145" s="156">
        <v>7.0000000000000007E-2</v>
      </c>
      <c r="AU145" s="155">
        <v>0.39500000000000002</v>
      </c>
      <c r="AW145" s="5"/>
      <c r="AX145" s="145">
        <f t="shared" si="214"/>
        <v>73.298816568047343</v>
      </c>
      <c r="AY145" s="150">
        <v>57</v>
      </c>
      <c r="AZ145" s="151" t="s">
        <v>345</v>
      </c>
      <c r="BA145" s="150">
        <v>17</v>
      </c>
      <c r="BB145" s="152">
        <v>1</v>
      </c>
      <c r="BC145" s="153">
        <v>1352</v>
      </c>
      <c r="BD145" s="153">
        <v>991</v>
      </c>
      <c r="BE145" s="150">
        <v>0.73299999999999998</v>
      </c>
      <c r="BF145" s="153">
        <v>584</v>
      </c>
      <c r="BG145" s="153">
        <v>356</v>
      </c>
      <c r="BH145" s="153">
        <v>940</v>
      </c>
      <c r="BI145" s="154">
        <v>0.379</v>
      </c>
      <c r="BJ145" s="154">
        <v>0.42799999999999999</v>
      </c>
      <c r="BK145" s="155">
        <v>0.20899999999999999</v>
      </c>
      <c r="BL145" s="155">
        <v>0.106</v>
      </c>
      <c r="BM145" s="155">
        <v>7.4999999999999997E-2</v>
      </c>
      <c r="BN145" s="155">
        <v>0.35199999999999998</v>
      </c>
      <c r="DU145" s="4"/>
      <c r="DZ145" s="5"/>
      <c r="EA145" s="5"/>
      <c r="EB145" s="5"/>
      <c r="EC145" s="5"/>
      <c r="ED145" s="5"/>
      <c r="EE145" s="5"/>
    </row>
    <row r="146" spans="30:135" ht="13" x14ac:dyDescent="0.15">
      <c r="AD146" s="145">
        <f t="shared" si="212"/>
        <v>76.777777777777786</v>
      </c>
      <c r="AE146" s="145">
        <f t="shared" si="213"/>
        <v>86.396526772793052</v>
      </c>
      <c r="AF146" s="150">
        <v>58</v>
      </c>
      <c r="AG146" s="151" t="s">
        <v>249</v>
      </c>
      <c r="AH146" s="150">
        <v>18</v>
      </c>
      <c r="AI146" s="152">
        <v>1</v>
      </c>
      <c r="AJ146" s="153">
        <v>1382</v>
      </c>
      <c r="AK146" s="153">
        <v>1194</v>
      </c>
      <c r="AL146" s="150">
        <v>0.86399999999999999</v>
      </c>
      <c r="AM146" s="153">
        <v>614</v>
      </c>
      <c r="AN146" s="153">
        <v>450</v>
      </c>
      <c r="AO146" s="153">
        <v>1064</v>
      </c>
      <c r="AP146" s="154">
        <v>0.42299999999999999</v>
      </c>
      <c r="AQ146" s="154">
        <v>0.48599999999999999</v>
      </c>
      <c r="AR146" s="155">
        <v>0.16200000000000001</v>
      </c>
      <c r="AS146" s="156">
        <v>0.09</v>
      </c>
      <c r="AT146" s="155">
        <v>7.1999999999999995E-2</v>
      </c>
      <c r="AU146" s="155">
        <v>0.38900000000000001</v>
      </c>
      <c r="AW146" s="5"/>
      <c r="AX146" s="145">
        <f t="shared" si="214"/>
        <v>73.337902673063738</v>
      </c>
      <c r="AY146" s="150">
        <v>58</v>
      </c>
      <c r="AZ146" s="151" t="s">
        <v>351</v>
      </c>
      <c r="BA146" s="150">
        <v>18</v>
      </c>
      <c r="BB146" s="152">
        <v>1</v>
      </c>
      <c r="BC146" s="153">
        <v>1459</v>
      </c>
      <c r="BD146" s="153">
        <v>1070</v>
      </c>
      <c r="BE146" s="150">
        <v>0.73299999999999998</v>
      </c>
      <c r="BF146" s="153">
        <v>534</v>
      </c>
      <c r="BG146" s="153">
        <v>370</v>
      </c>
      <c r="BH146" s="153">
        <v>904</v>
      </c>
      <c r="BI146" s="154">
        <v>0.40899999999999997</v>
      </c>
      <c r="BJ146" s="154">
        <v>0.45800000000000002</v>
      </c>
      <c r="BK146" s="155">
        <v>0.27300000000000002</v>
      </c>
      <c r="BL146" s="155">
        <v>0.125</v>
      </c>
      <c r="BM146" s="155">
        <v>9.2999999999999999E-2</v>
      </c>
      <c r="BN146" s="155">
        <v>0.34899999999999998</v>
      </c>
      <c r="DU146" s="4"/>
      <c r="DZ146" s="5"/>
      <c r="EA146" s="5"/>
      <c r="EB146" s="5"/>
      <c r="EC146" s="5"/>
      <c r="ED146" s="5"/>
      <c r="EE146" s="5"/>
    </row>
    <row r="147" spans="30:135" ht="13" x14ac:dyDescent="0.15">
      <c r="AD147" s="145">
        <f t="shared" si="212"/>
        <v>83.695652173913047</v>
      </c>
      <c r="AE147" s="145">
        <f t="shared" si="213"/>
        <v>86.389610389610397</v>
      </c>
      <c r="AF147" s="150">
        <v>59</v>
      </c>
      <c r="AG147" s="151" t="s">
        <v>352</v>
      </c>
      <c r="AH147" s="150">
        <v>23</v>
      </c>
      <c r="AI147" s="152">
        <v>1</v>
      </c>
      <c r="AJ147" s="153">
        <v>1925</v>
      </c>
      <c r="AK147" s="153">
        <v>1663</v>
      </c>
      <c r="AL147" s="150">
        <v>0.86399999999999999</v>
      </c>
      <c r="AM147" s="153">
        <v>853</v>
      </c>
      <c r="AN147" s="153">
        <v>630</v>
      </c>
      <c r="AO147" s="153">
        <v>1483</v>
      </c>
      <c r="AP147" s="154">
        <v>0.42499999999999999</v>
      </c>
      <c r="AQ147" s="154">
        <v>0.48199999999999998</v>
      </c>
      <c r="AR147" s="155">
        <v>0.156</v>
      </c>
      <c r="AS147" s="155">
        <v>9.2999999999999999E-2</v>
      </c>
      <c r="AT147" s="155">
        <v>7.3999999999999996E-2</v>
      </c>
      <c r="AU147" s="155">
        <v>0.39600000000000002</v>
      </c>
      <c r="AW147" s="5"/>
      <c r="AX147" s="145">
        <f t="shared" si="214"/>
        <v>73.400852878464818</v>
      </c>
      <c r="AY147" s="150">
        <v>59</v>
      </c>
      <c r="AZ147" s="151" t="s">
        <v>282</v>
      </c>
      <c r="BA147" s="150">
        <v>23</v>
      </c>
      <c r="BB147" s="152">
        <v>1</v>
      </c>
      <c r="BC147" s="153">
        <v>1876</v>
      </c>
      <c r="BD147" s="153">
        <v>1377</v>
      </c>
      <c r="BE147" s="150">
        <v>0.73399999999999999</v>
      </c>
      <c r="BF147" s="153">
        <v>859</v>
      </c>
      <c r="BG147" s="153">
        <v>519</v>
      </c>
      <c r="BH147" s="153">
        <v>1378</v>
      </c>
      <c r="BI147" s="154">
        <v>0.377</v>
      </c>
      <c r="BJ147" s="154">
        <v>0.433</v>
      </c>
      <c r="BK147" s="155">
        <v>0.19900000000000001</v>
      </c>
      <c r="BL147" s="155">
        <v>7.9000000000000001E-2</v>
      </c>
      <c r="BM147" s="155">
        <v>6.7000000000000004E-2</v>
      </c>
      <c r="BN147" s="155">
        <v>0.33500000000000002</v>
      </c>
      <c r="DU147" s="4"/>
      <c r="DZ147" s="5"/>
      <c r="EA147" s="5"/>
      <c r="EB147" s="5"/>
      <c r="EC147" s="5"/>
      <c r="ED147" s="5"/>
      <c r="EE147" s="5"/>
    </row>
    <row r="148" spans="30:135" ht="13" x14ac:dyDescent="0.15">
      <c r="AD148" s="145">
        <f t="shared" si="212"/>
        <v>82</v>
      </c>
      <c r="AE148" s="145">
        <f t="shared" si="213"/>
        <v>86.30820399113081</v>
      </c>
      <c r="AF148" s="150">
        <v>60</v>
      </c>
      <c r="AG148" s="151" t="s">
        <v>353</v>
      </c>
      <c r="AH148" s="150">
        <v>22</v>
      </c>
      <c r="AI148" s="152">
        <v>1</v>
      </c>
      <c r="AJ148" s="153">
        <v>1804</v>
      </c>
      <c r="AK148" s="153">
        <v>1557</v>
      </c>
      <c r="AL148" s="150">
        <v>0.86299999999999999</v>
      </c>
      <c r="AM148" s="153">
        <v>749</v>
      </c>
      <c r="AN148" s="153">
        <v>559</v>
      </c>
      <c r="AO148" s="153">
        <v>1308</v>
      </c>
      <c r="AP148" s="154">
        <v>0.42699999999999999</v>
      </c>
      <c r="AQ148" s="154">
        <v>0.50600000000000001</v>
      </c>
      <c r="AR148" s="155">
        <v>0.189</v>
      </c>
      <c r="AS148" s="155">
        <v>0.10299999999999999</v>
      </c>
      <c r="AT148" s="155">
        <v>7.3999999999999996E-2</v>
      </c>
      <c r="AU148" s="155">
        <v>0.38600000000000001</v>
      </c>
      <c r="AW148" s="5"/>
      <c r="AX148" s="145">
        <f t="shared" si="214"/>
        <v>73.425605536332185</v>
      </c>
      <c r="AY148" s="150">
        <v>60</v>
      </c>
      <c r="AZ148" s="151" t="s">
        <v>354</v>
      </c>
      <c r="BA148" s="150">
        <v>17</v>
      </c>
      <c r="BB148" s="152">
        <v>1</v>
      </c>
      <c r="BC148" s="153">
        <v>1445</v>
      </c>
      <c r="BD148" s="153">
        <v>1061</v>
      </c>
      <c r="BE148" s="150">
        <v>0.73399999999999999</v>
      </c>
      <c r="BF148" s="153">
        <v>570</v>
      </c>
      <c r="BG148" s="153">
        <v>362</v>
      </c>
      <c r="BH148" s="153">
        <v>932</v>
      </c>
      <c r="BI148" s="154">
        <v>0.38800000000000001</v>
      </c>
      <c r="BJ148" s="154">
        <v>0.43099999999999999</v>
      </c>
      <c r="BK148" s="155">
        <v>0.222</v>
      </c>
      <c r="BL148" s="155">
        <v>0.151</v>
      </c>
      <c r="BM148" s="155">
        <v>0.11700000000000001</v>
      </c>
      <c r="BN148" s="155">
        <v>0.36199999999999999</v>
      </c>
      <c r="DU148" s="4"/>
      <c r="DZ148" s="5"/>
      <c r="EA148" s="5"/>
      <c r="EB148" s="5"/>
      <c r="EC148" s="5"/>
      <c r="ED148" s="5"/>
      <c r="EE148" s="5"/>
    </row>
    <row r="149" spans="30:135" ht="13" x14ac:dyDescent="0.15">
      <c r="AD149" s="145">
        <f t="shared" si="212"/>
        <v>77.565217391304344</v>
      </c>
      <c r="AE149" s="145">
        <f t="shared" si="213"/>
        <v>86.32286995515696</v>
      </c>
      <c r="AF149" s="150">
        <v>61</v>
      </c>
      <c r="AG149" s="151" t="s">
        <v>355</v>
      </c>
      <c r="AH149" s="150">
        <v>23</v>
      </c>
      <c r="AI149" s="152">
        <v>1</v>
      </c>
      <c r="AJ149" s="153">
        <v>1784</v>
      </c>
      <c r="AK149" s="153">
        <v>1540</v>
      </c>
      <c r="AL149" s="150">
        <v>0.86299999999999999</v>
      </c>
      <c r="AM149" s="153">
        <v>744</v>
      </c>
      <c r="AN149" s="153">
        <v>550</v>
      </c>
      <c r="AO149" s="153">
        <v>1294</v>
      </c>
      <c r="AP149" s="154">
        <v>0.42499999999999999</v>
      </c>
      <c r="AQ149" s="154">
        <v>0.49399999999999999</v>
      </c>
      <c r="AR149" s="155">
        <v>0.187</v>
      </c>
      <c r="AS149" s="155">
        <v>0.107</v>
      </c>
      <c r="AT149" s="155">
        <v>7.4999999999999997E-2</v>
      </c>
      <c r="AU149" s="156">
        <v>0.39</v>
      </c>
      <c r="AW149" s="5"/>
      <c r="AX149" s="145">
        <f t="shared" si="214"/>
        <v>73.492217898832692</v>
      </c>
      <c r="AY149" s="150">
        <v>61</v>
      </c>
      <c r="AZ149" s="151" t="s">
        <v>356</v>
      </c>
      <c r="BA149" s="150">
        <v>24</v>
      </c>
      <c r="BB149" s="152">
        <v>1</v>
      </c>
      <c r="BC149" s="153">
        <v>2056</v>
      </c>
      <c r="BD149" s="153">
        <v>1511</v>
      </c>
      <c r="BE149" s="150">
        <v>0.73499999999999999</v>
      </c>
      <c r="BF149" s="153">
        <v>927</v>
      </c>
      <c r="BG149" s="153">
        <v>549</v>
      </c>
      <c r="BH149" s="153">
        <v>1476</v>
      </c>
      <c r="BI149" s="154">
        <v>0.372</v>
      </c>
      <c r="BJ149" s="154">
        <v>0.41799999999999998</v>
      </c>
      <c r="BK149" s="155">
        <v>0.19400000000000001</v>
      </c>
      <c r="BL149" s="155">
        <v>0.106</v>
      </c>
      <c r="BM149" s="155">
        <v>8.7999999999999995E-2</v>
      </c>
      <c r="BN149" s="155">
        <v>0.34499999999999997</v>
      </c>
      <c r="DU149" s="4"/>
      <c r="DZ149" s="5"/>
      <c r="EA149" s="5"/>
      <c r="EB149" s="5"/>
      <c r="EC149" s="5"/>
      <c r="ED149" s="5"/>
      <c r="EE149" s="5"/>
    </row>
    <row r="150" spans="30:135" ht="13" x14ac:dyDescent="0.15">
      <c r="AD150" s="145">
        <f t="shared" si="212"/>
        <v>84.166666666666657</v>
      </c>
      <c r="AE150" s="145">
        <f t="shared" si="213"/>
        <v>86.089108910891085</v>
      </c>
      <c r="AF150" s="150">
        <v>62</v>
      </c>
      <c r="AG150" s="151" t="s">
        <v>357</v>
      </c>
      <c r="AH150" s="150">
        <v>24</v>
      </c>
      <c r="AI150" s="152">
        <v>1</v>
      </c>
      <c r="AJ150" s="153">
        <v>2020</v>
      </c>
      <c r="AK150" s="153">
        <v>1739</v>
      </c>
      <c r="AL150" s="150">
        <v>0.86099999999999999</v>
      </c>
      <c r="AM150" s="153">
        <v>835</v>
      </c>
      <c r="AN150" s="153">
        <v>662</v>
      </c>
      <c r="AO150" s="153">
        <v>1497</v>
      </c>
      <c r="AP150" s="154">
        <v>0.442</v>
      </c>
      <c r="AQ150" s="154">
        <v>0.499</v>
      </c>
      <c r="AR150" s="155">
        <v>0.17799999999999999</v>
      </c>
      <c r="AS150" s="155">
        <v>0.10100000000000001</v>
      </c>
      <c r="AT150" s="155">
        <v>7.5999999999999998E-2</v>
      </c>
      <c r="AU150" s="155">
        <v>0.39800000000000002</v>
      </c>
      <c r="AW150" s="5"/>
      <c r="AX150" s="145">
        <f t="shared" si="214"/>
        <v>73.452380952380963</v>
      </c>
      <c r="AY150" s="150">
        <v>62</v>
      </c>
      <c r="AZ150" s="151" t="s">
        <v>358</v>
      </c>
      <c r="BA150" s="150">
        <v>20</v>
      </c>
      <c r="BB150" s="152">
        <v>1</v>
      </c>
      <c r="BC150" s="153">
        <v>1680</v>
      </c>
      <c r="BD150" s="153">
        <v>1234</v>
      </c>
      <c r="BE150" s="150">
        <v>0.73499999999999999</v>
      </c>
      <c r="BF150" s="153">
        <v>815</v>
      </c>
      <c r="BG150" s="153">
        <v>452</v>
      </c>
      <c r="BH150" s="153">
        <v>1267</v>
      </c>
      <c r="BI150" s="154">
        <v>0.35699999999999998</v>
      </c>
      <c r="BJ150" s="154">
        <v>0.40500000000000003</v>
      </c>
      <c r="BK150" s="155">
        <v>0.16600000000000001</v>
      </c>
      <c r="BL150" s="155">
        <v>9.2999999999999999E-2</v>
      </c>
      <c r="BM150" s="155">
        <v>7.5999999999999998E-2</v>
      </c>
      <c r="BN150" s="155">
        <v>0.34300000000000003</v>
      </c>
      <c r="DU150" s="4"/>
      <c r="DZ150" s="5"/>
      <c r="EA150" s="5"/>
      <c r="EB150" s="5"/>
      <c r="EC150" s="5"/>
      <c r="ED150" s="5"/>
      <c r="EE150" s="5"/>
    </row>
    <row r="151" spans="30:135" ht="13" x14ac:dyDescent="0.15">
      <c r="AD151" s="145">
        <f t="shared" si="212"/>
        <v>85.761904761904759</v>
      </c>
      <c r="AE151" s="145">
        <f t="shared" si="213"/>
        <v>86.063298167684621</v>
      </c>
      <c r="AF151" s="150">
        <v>63</v>
      </c>
      <c r="AG151" s="151" t="s">
        <v>359</v>
      </c>
      <c r="AH151" s="150">
        <v>21</v>
      </c>
      <c r="AI151" s="152">
        <v>1</v>
      </c>
      <c r="AJ151" s="153">
        <v>1801</v>
      </c>
      <c r="AK151" s="153">
        <v>1550</v>
      </c>
      <c r="AL151" s="150">
        <v>0.86099999999999999</v>
      </c>
      <c r="AM151" s="153">
        <v>832</v>
      </c>
      <c r="AN151" s="153">
        <v>535</v>
      </c>
      <c r="AO151" s="153">
        <v>1367</v>
      </c>
      <c r="AP151" s="154">
        <v>0.39100000000000001</v>
      </c>
      <c r="AQ151" s="152">
        <v>0.46</v>
      </c>
      <c r="AR151" s="155">
        <v>0.128</v>
      </c>
      <c r="AS151" s="155">
        <v>0.13500000000000001</v>
      </c>
      <c r="AT151" s="155">
        <v>9.9000000000000005E-2</v>
      </c>
      <c r="AU151" s="155">
        <v>0.39900000000000002</v>
      </c>
      <c r="AW151" s="5"/>
      <c r="AX151" s="145">
        <f t="shared" si="214"/>
        <v>73.531269740998113</v>
      </c>
      <c r="AY151" s="150">
        <v>63</v>
      </c>
      <c r="AZ151" s="151" t="s">
        <v>360</v>
      </c>
      <c r="BA151" s="150">
        <v>20</v>
      </c>
      <c r="BB151" s="152">
        <v>1</v>
      </c>
      <c r="BC151" s="153">
        <v>1583</v>
      </c>
      <c r="BD151" s="153">
        <v>1164</v>
      </c>
      <c r="BE151" s="150">
        <v>0.73499999999999999</v>
      </c>
      <c r="BF151" s="153">
        <v>710</v>
      </c>
      <c r="BG151" s="153">
        <v>425</v>
      </c>
      <c r="BH151" s="153">
        <v>1135</v>
      </c>
      <c r="BI151" s="154">
        <v>0.374</v>
      </c>
      <c r="BJ151" s="154">
        <v>0.432</v>
      </c>
      <c r="BK151" s="155">
        <v>0.21099999999999999</v>
      </c>
      <c r="BL151" s="155">
        <v>8.7999999999999995E-2</v>
      </c>
      <c r="BM151" s="155">
        <v>7.0999999999999994E-2</v>
      </c>
      <c r="BN151" s="155">
        <v>0.33300000000000002</v>
      </c>
      <c r="DU151" s="4"/>
      <c r="DZ151" s="5"/>
      <c r="EA151" s="5"/>
      <c r="EB151" s="5"/>
      <c r="EC151" s="5"/>
      <c r="ED151" s="5"/>
      <c r="EE151" s="5"/>
    </row>
    <row r="152" spans="30:135" ht="13" x14ac:dyDescent="0.15">
      <c r="AD152" s="145">
        <f t="shared" si="212"/>
        <v>84.181818181818187</v>
      </c>
      <c r="AE152" s="145">
        <f t="shared" si="213"/>
        <v>86.069114470842337</v>
      </c>
      <c r="AF152" s="150">
        <v>64</v>
      </c>
      <c r="AG152" s="151" t="s">
        <v>361</v>
      </c>
      <c r="AH152" s="150">
        <v>22</v>
      </c>
      <c r="AI152" s="152">
        <v>1</v>
      </c>
      <c r="AJ152" s="153">
        <v>1852</v>
      </c>
      <c r="AK152" s="153">
        <v>1594</v>
      </c>
      <c r="AL152" s="150">
        <v>0.86099999999999999</v>
      </c>
      <c r="AM152" s="153">
        <v>846</v>
      </c>
      <c r="AN152" s="153">
        <v>549</v>
      </c>
      <c r="AO152" s="153">
        <v>1395</v>
      </c>
      <c r="AP152" s="154">
        <v>0.39400000000000002</v>
      </c>
      <c r="AQ152" s="154">
        <v>0.46300000000000002</v>
      </c>
      <c r="AR152" s="155">
        <v>0.14899999999999999</v>
      </c>
      <c r="AS152" s="155">
        <v>0.114</v>
      </c>
      <c r="AT152" s="155">
        <v>8.8999999999999996E-2</v>
      </c>
      <c r="AU152" s="155">
        <v>0.39100000000000001</v>
      </c>
      <c r="AW152" s="5"/>
      <c r="AX152" s="145">
        <f t="shared" si="214"/>
        <v>73.611111111111114</v>
      </c>
      <c r="AY152" s="150">
        <v>64</v>
      </c>
      <c r="AZ152" s="151" t="s">
        <v>268</v>
      </c>
      <c r="BA152" s="150">
        <v>22</v>
      </c>
      <c r="BB152" s="152">
        <v>1</v>
      </c>
      <c r="BC152" s="153">
        <v>1800</v>
      </c>
      <c r="BD152" s="153">
        <v>1325</v>
      </c>
      <c r="BE152" s="150">
        <v>0.73599999999999999</v>
      </c>
      <c r="BF152" s="153">
        <v>831</v>
      </c>
      <c r="BG152" s="153">
        <v>497</v>
      </c>
      <c r="BH152" s="153">
        <v>1328</v>
      </c>
      <c r="BI152" s="154">
        <v>0.374</v>
      </c>
      <c r="BJ152" s="154">
        <v>0.41499999999999998</v>
      </c>
      <c r="BK152" s="155">
        <v>0.185</v>
      </c>
      <c r="BL152" s="155">
        <v>9.1999999999999998E-2</v>
      </c>
      <c r="BM152" s="155">
        <v>7.5999999999999998E-2</v>
      </c>
      <c r="BN152" s="155">
        <v>0.34699999999999998</v>
      </c>
      <c r="DU152" s="4"/>
      <c r="DZ152" s="5"/>
      <c r="EA152" s="5"/>
      <c r="EB152" s="5"/>
      <c r="EC152" s="5"/>
      <c r="ED152" s="5"/>
      <c r="EE152" s="5"/>
    </row>
    <row r="153" spans="30:135" ht="13" x14ac:dyDescent="0.15">
      <c r="AD153" s="145">
        <f t="shared" si="212"/>
        <v>80.045454545454533</v>
      </c>
      <c r="AE153" s="145">
        <f t="shared" si="213"/>
        <v>86.087450312322545</v>
      </c>
      <c r="AF153" s="150">
        <v>65</v>
      </c>
      <c r="AG153" s="151" t="s">
        <v>362</v>
      </c>
      <c r="AH153" s="150">
        <v>22</v>
      </c>
      <c r="AI153" s="152">
        <v>1</v>
      </c>
      <c r="AJ153" s="153">
        <v>1761</v>
      </c>
      <c r="AK153" s="153">
        <v>1516</v>
      </c>
      <c r="AL153" s="150">
        <v>0.86099999999999999</v>
      </c>
      <c r="AM153" s="153">
        <v>714</v>
      </c>
      <c r="AN153" s="153">
        <v>515</v>
      </c>
      <c r="AO153" s="153">
        <v>1229</v>
      </c>
      <c r="AP153" s="154">
        <v>0.41899999999999998</v>
      </c>
      <c r="AQ153" s="154">
        <v>0.48599999999999999</v>
      </c>
      <c r="AR153" s="155">
        <v>0.191</v>
      </c>
      <c r="AS153" s="155">
        <v>0.125</v>
      </c>
      <c r="AT153" s="155">
        <v>8.5999999999999993E-2</v>
      </c>
      <c r="AU153" s="155">
        <v>0.39400000000000002</v>
      </c>
      <c r="AW153" s="5"/>
      <c r="AX153" s="145">
        <f t="shared" si="214"/>
        <v>73.767123287671239</v>
      </c>
      <c r="AY153" s="150">
        <v>65</v>
      </c>
      <c r="AZ153" s="151" t="s">
        <v>363</v>
      </c>
      <c r="BA153" s="150">
        <v>18</v>
      </c>
      <c r="BB153" s="152">
        <v>1</v>
      </c>
      <c r="BC153" s="153">
        <v>1460</v>
      </c>
      <c r="BD153" s="153">
        <v>1077</v>
      </c>
      <c r="BE153" s="150">
        <v>0.73799999999999999</v>
      </c>
      <c r="BF153" s="153">
        <v>602</v>
      </c>
      <c r="BG153" s="153">
        <v>387</v>
      </c>
      <c r="BH153" s="153">
        <v>989</v>
      </c>
      <c r="BI153" s="154">
        <v>0.39100000000000001</v>
      </c>
      <c r="BJ153" s="154">
        <v>0.42699999999999999</v>
      </c>
      <c r="BK153" s="155">
        <v>0.21199999999999999</v>
      </c>
      <c r="BL153" s="155">
        <v>0.128</v>
      </c>
      <c r="BM153" s="156">
        <v>0.1</v>
      </c>
      <c r="BN153" s="155">
        <v>0.36199999999999999</v>
      </c>
      <c r="DU153" s="4"/>
      <c r="DZ153" s="5"/>
      <c r="EA153" s="5"/>
      <c r="EB153" s="5"/>
      <c r="EC153" s="5"/>
      <c r="ED153" s="5"/>
      <c r="EE153" s="5"/>
    </row>
    <row r="154" spans="30:135" ht="15.75" customHeight="1" x14ac:dyDescent="0.15">
      <c r="AD154" s="145">
        <f t="shared" si="212"/>
        <v>79.571428571428569</v>
      </c>
      <c r="AE154" s="145">
        <f t="shared" si="213"/>
        <v>86.056253740275281</v>
      </c>
      <c r="AF154" s="150">
        <v>66</v>
      </c>
      <c r="AG154" s="151" t="s">
        <v>364</v>
      </c>
      <c r="AH154" s="150">
        <v>21</v>
      </c>
      <c r="AI154" s="152">
        <v>1</v>
      </c>
      <c r="AJ154" s="153">
        <v>1671</v>
      </c>
      <c r="AK154" s="153">
        <v>1438</v>
      </c>
      <c r="AL154" s="150">
        <v>0.86099999999999999</v>
      </c>
      <c r="AM154" s="153">
        <v>711</v>
      </c>
      <c r="AN154" s="153">
        <v>513</v>
      </c>
      <c r="AO154" s="153">
        <v>1224</v>
      </c>
      <c r="AP154" s="154">
        <v>0.41899999999999998</v>
      </c>
      <c r="AQ154" s="154">
        <v>0.496</v>
      </c>
      <c r="AR154" s="155">
        <v>0.185</v>
      </c>
      <c r="AS154" s="155">
        <v>0.10100000000000001</v>
      </c>
      <c r="AT154" s="155">
        <v>6.9000000000000006E-2</v>
      </c>
      <c r="AU154" s="155">
        <v>0.38500000000000001</v>
      </c>
      <c r="AW154" s="5"/>
      <c r="AX154" s="145">
        <f t="shared" si="214"/>
        <v>73.789649415692821</v>
      </c>
      <c r="AY154" s="150">
        <v>66</v>
      </c>
      <c r="AZ154" s="151" t="s">
        <v>365</v>
      </c>
      <c r="BA154" s="150">
        <v>23</v>
      </c>
      <c r="BB154" s="152">
        <v>1</v>
      </c>
      <c r="BC154" s="153">
        <v>1797</v>
      </c>
      <c r="BD154" s="153">
        <v>1326</v>
      </c>
      <c r="BE154" s="150">
        <v>0.73799999999999999</v>
      </c>
      <c r="BF154" s="153">
        <v>832</v>
      </c>
      <c r="BG154" s="153">
        <v>483</v>
      </c>
      <c r="BH154" s="153">
        <v>1315</v>
      </c>
      <c r="BI154" s="154">
        <v>0.36699999999999999</v>
      </c>
      <c r="BJ154" s="154">
        <v>0.40600000000000003</v>
      </c>
      <c r="BK154" s="155">
        <v>0.18099999999999999</v>
      </c>
      <c r="BL154" s="155">
        <v>0.109</v>
      </c>
      <c r="BM154" s="155">
        <v>9.0999999999999998E-2</v>
      </c>
      <c r="BN154" s="155">
        <v>0.34899999999999998</v>
      </c>
      <c r="DU154" s="4"/>
      <c r="DZ154" s="5"/>
      <c r="EA154" s="5"/>
      <c r="EB154" s="5"/>
      <c r="EC154" s="5"/>
      <c r="ED154" s="5"/>
      <c r="EE154" s="5"/>
    </row>
    <row r="155" spans="30:135" ht="13" x14ac:dyDescent="0.15">
      <c r="AD155" s="145">
        <f t="shared" si="212"/>
        <v>87.15789473684211</v>
      </c>
      <c r="AE155" s="145">
        <f t="shared" si="213"/>
        <v>85.869565217391312</v>
      </c>
      <c r="AF155" s="150">
        <v>67</v>
      </c>
      <c r="AG155" s="151" t="s">
        <v>366</v>
      </c>
      <c r="AH155" s="150">
        <v>19</v>
      </c>
      <c r="AI155" s="152">
        <v>1</v>
      </c>
      <c r="AJ155" s="153">
        <v>1656</v>
      </c>
      <c r="AK155" s="153">
        <v>1422</v>
      </c>
      <c r="AL155" s="150">
        <v>0.85899999999999999</v>
      </c>
      <c r="AM155" s="153">
        <v>700</v>
      </c>
      <c r="AN155" s="153">
        <v>494</v>
      </c>
      <c r="AO155" s="153">
        <v>1194</v>
      </c>
      <c r="AP155" s="154">
        <v>0.41399999999999998</v>
      </c>
      <c r="AQ155" s="154">
        <v>0.45300000000000001</v>
      </c>
      <c r="AR155" s="155">
        <v>0.155</v>
      </c>
      <c r="AS155" s="155">
        <v>0.14899999999999999</v>
      </c>
      <c r="AT155" s="155">
        <v>0.115</v>
      </c>
      <c r="AU155" s="155">
        <v>0.41599999999999998</v>
      </c>
      <c r="AW155" s="5"/>
      <c r="AX155" s="145">
        <f t="shared" si="214"/>
        <v>73.81703470031546</v>
      </c>
      <c r="AY155" s="150">
        <v>67</v>
      </c>
      <c r="AZ155" s="151" t="s">
        <v>367</v>
      </c>
      <c r="BA155" s="150">
        <v>22</v>
      </c>
      <c r="BB155" s="152">
        <v>1</v>
      </c>
      <c r="BC155" s="153">
        <v>1902</v>
      </c>
      <c r="BD155" s="153">
        <v>1404</v>
      </c>
      <c r="BE155" s="150">
        <v>0.73799999999999999</v>
      </c>
      <c r="BF155" s="153">
        <v>711</v>
      </c>
      <c r="BG155" s="153">
        <v>474</v>
      </c>
      <c r="BH155" s="153">
        <v>1185</v>
      </c>
      <c r="BI155" s="152">
        <v>0.4</v>
      </c>
      <c r="BJ155" s="154">
        <v>0.45600000000000002</v>
      </c>
      <c r="BK155" s="156">
        <v>0.26</v>
      </c>
      <c r="BL155" s="155">
        <v>0.13700000000000001</v>
      </c>
      <c r="BM155" s="155">
        <v>9.7000000000000003E-2</v>
      </c>
      <c r="BN155" s="155">
        <v>0.35099999999999998</v>
      </c>
      <c r="DU155" s="4"/>
      <c r="DZ155" s="5"/>
      <c r="EA155" s="5"/>
      <c r="EB155" s="5"/>
      <c r="EC155" s="5"/>
      <c r="ED155" s="5"/>
      <c r="EE155" s="5"/>
    </row>
    <row r="156" spans="30:135" ht="13" x14ac:dyDescent="0.15">
      <c r="AD156" s="145">
        <f t="shared" si="212"/>
        <v>83.13636363636364</v>
      </c>
      <c r="AE156" s="145">
        <f t="shared" si="213"/>
        <v>85.94860579551667</v>
      </c>
      <c r="AF156" s="150">
        <v>68</v>
      </c>
      <c r="AG156" s="151" t="s">
        <v>368</v>
      </c>
      <c r="AH156" s="150">
        <v>22</v>
      </c>
      <c r="AI156" s="152">
        <v>1</v>
      </c>
      <c r="AJ156" s="153">
        <v>1829</v>
      </c>
      <c r="AK156" s="153">
        <v>1572</v>
      </c>
      <c r="AL156" s="150">
        <v>0.85899999999999999</v>
      </c>
      <c r="AM156" s="153">
        <v>793</v>
      </c>
      <c r="AN156" s="153">
        <v>517</v>
      </c>
      <c r="AO156" s="153">
        <v>1310</v>
      </c>
      <c r="AP156" s="154">
        <v>0.39500000000000002</v>
      </c>
      <c r="AQ156" s="154">
        <v>0.47099999999999997</v>
      </c>
      <c r="AR156" s="155">
        <v>0.17699999999999999</v>
      </c>
      <c r="AS156" s="156">
        <v>0.13</v>
      </c>
      <c r="AT156" s="155">
        <v>0.106</v>
      </c>
      <c r="AU156" s="155">
        <v>0.38200000000000001</v>
      </c>
      <c r="AW156" s="5"/>
      <c r="AX156" s="145">
        <f t="shared" si="214"/>
        <v>73.796192609182526</v>
      </c>
      <c r="AY156" s="150">
        <v>68</v>
      </c>
      <c r="AZ156" s="151" t="s">
        <v>291</v>
      </c>
      <c r="BA156" s="150">
        <v>24</v>
      </c>
      <c r="BB156" s="152">
        <v>1</v>
      </c>
      <c r="BC156" s="153">
        <v>1786</v>
      </c>
      <c r="BD156" s="153">
        <v>1318</v>
      </c>
      <c r="BE156" s="150">
        <v>0.73799999999999999</v>
      </c>
      <c r="BF156" s="153">
        <v>790</v>
      </c>
      <c r="BG156" s="153">
        <v>464</v>
      </c>
      <c r="BH156" s="153">
        <v>1254</v>
      </c>
      <c r="BI156" s="152">
        <v>0.37</v>
      </c>
      <c r="BJ156" s="154">
        <v>0.41899999999999998</v>
      </c>
      <c r="BK156" s="155">
        <v>0.19900000000000001</v>
      </c>
      <c r="BL156" s="155">
        <v>0.115</v>
      </c>
      <c r="BM156" s="155">
        <v>9.2999999999999999E-2</v>
      </c>
      <c r="BN156" s="155">
        <v>0.34799999999999998</v>
      </c>
      <c r="DU156" s="4"/>
      <c r="DZ156" s="5"/>
      <c r="EA156" s="5"/>
      <c r="EB156" s="5"/>
      <c r="EC156" s="5"/>
      <c r="ED156" s="5"/>
      <c r="EE156" s="5"/>
    </row>
    <row r="157" spans="30:135" ht="13" x14ac:dyDescent="0.15">
      <c r="AD157" s="145">
        <f t="shared" si="212"/>
        <v>84.590909090909093</v>
      </c>
      <c r="AE157" s="145">
        <f t="shared" si="213"/>
        <v>85.867813003761412</v>
      </c>
      <c r="AF157" s="150">
        <v>69</v>
      </c>
      <c r="AG157" s="151" t="s">
        <v>369</v>
      </c>
      <c r="AH157" s="150">
        <v>22</v>
      </c>
      <c r="AI157" s="152">
        <v>1</v>
      </c>
      <c r="AJ157" s="153">
        <v>1861</v>
      </c>
      <c r="AK157" s="153">
        <v>1598</v>
      </c>
      <c r="AL157" s="150">
        <v>0.85899999999999999</v>
      </c>
      <c r="AM157" s="153">
        <v>748</v>
      </c>
      <c r="AN157" s="153">
        <v>637</v>
      </c>
      <c r="AO157" s="153">
        <v>1385</v>
      </c>
      <c r="AP157" s="152">
        <v>0.46</v>
      </c>
      <c r="AQ157" s="154">
        <v>0.49399999999999999</v>
      </c>
      <c r="AR157" s="155">
        <v>0.17899999999999999</v>
      </c>
      <c r="AS157" s="155">
        <v>9.7000000000000003E-2</v>
      </c>
      <c r="AT157" s="155">
        <v>8.1000000000000003E-2</v>
      </c>
      <c r="AU157" s="156">
        <v>0.41</v>
      </c>
      <c r="AW157" s="5"/>
      <c r="AX157" s="145">
        <f t="shared" si="214"/>
        <v>73.893521488133416</v>
      </c>
      <c r="AY157" s="150">
        <v>69</v>
      </c>
      <c r="AZ157" s="151" t="s">
        <v>370</v>
      </c>
      <c r="BA157" s="150">
        <v>20</v>
      </c>
      <c r="BB157" s="152">
        <v>1</v>
      </c>
      <c r="BC157" s="153">
        <v>1559</v>
      </c>
      <c r="BD157" s="153">
        <v>1152</v>
      </c>
      <c r="BE157" s="150">
        <v>0.73899999999999999</v>
      </c>
      <c r="BF157" s="153">
        <v>575</v>
      </c>
      <c r="BG157" s="153">
        <v>440</v>
      </c>
      <c r="BH157" s="153">
        <v>1015</v>
      </c>
      <c r="BI157" s="154">
        <v>0.433</v>
      </c>
      <c r="BJ157" s="154">
        <v>0.46400000000000002</v>
      </c>
      <c r="BK157" s="155">
        <v>0.25800000000000001</v>
      </c>
      <c r="BL157" s="155">
        <v>0.11899999999999999</v>
      </c>
      <c r="BM157" s="155">
        <v>9.4E-2</v>
      </c>
      <c r="BN157" s="155">
        <v>0.36099999999999999</v>
      </c>
      <c r="DU157" s="4"/>
      <c r="DZ157" s="5"/>
      <c r="EA157" s="5"/>
      <c r="EB157" s="5"/>
      <c r="EC157" s="5"/>
      <c r="ED157" s="5"/>
      <c r="EE157" s="5"/>
    </row>
    <row r="158" spans="30:135" ht="13" x14ac:dyDescent="0.15">
      <c r="AD158" s="145">
        <f t="shared" si="212"/>
        <v>81.199999999999989</v>
      </c>
      <c r="AE158" s="145">
        <f t="shared" si="213"/>
        <v>85.911330049261082</v>
      </c>
      <c r="AF158" s="150">
        <v>70</v>
      </c>
      <c r="AG158" s="151" t="s">
        <v>371</v>
      </c>
      <c r="AH158" s="150">
        <v>25</v>
      </c>
      <c r="AI158" s="152">
        <v>1</v>
      </c>
      <c r="AJ158" s="153">
        <v>2030</v>
      </c>
      <c r="AK158" s="153">
        <v>1744</v>
      </c>
      <c r="AL158" s="150">
        <v>0.85899999999999999</v>
      </c>
      <c r="AM158" s="153">
        <v>858</v>
      </c>
      <c r="AN158" s="153">
        <v>596</v>
      </c>
      <c r="AO158" s="153">
        <v>1454</v>
      </c>
      <c r="AP158" s="152">
        <v>0.41</v>
      </c>
      <c r="AQ158" s="154">
        <v>0.48399999999999999</v>
      </c>
      <c r="AR158" s="155">
        <v>0.18099999999999999</v>
      </c>
      <c r="AS158" s="155">
        <v>0.115</v>
      </c>
      <c r="AT158" s="155">
        <v>8.7999999999999995E-2</v>
      </c>
      <c r="AU158" s="155">
        <v>0.39200000000000002</v>
      </c>
      <c r="AW158" s="5"/>
      <c r="AX158" s="145">
        <f t="shared" si="214"/>
        <v>73.972602739726028</v>
      </c>
      <c r="AY158" s="150">
        <v>70</v>
      </c>
      <c r="AZ158" s="151" t="s">
        <v>372</v>
      </c>
      <c r="BA158" s="150">
        <v>4</v>
      </c>
      <c r="BB158" s="152">
        <v>1</v>
      </c>
      <c r="BC158" s="153">
        <v>365</v>
      </c>
      <c r="BD158" s="153">
        <v>270</v>
      </c>
      <c r="BE158" s="150">
        <v>0.74</v>
      </c>
      <c r="BF158" s="153">
        <v>163</v>
      </c>
      <c r="BG158" s="153">
        <v>100</v>
      </c>
      <c r="BH158" s="153">
        <v>263</v>
      </c>
      <c r="BI158" s="152">
        <v>0.38</v>
      </c>
      <c r="BJ158" s="154">
        <v>0.42199999999999999</v>
      </c>
      <c r="BK158" s="155">
        <v>0.192</v>
      </c>
      <c r="BL158" s="155">
        <v>0.10100000000000001</v>
      </c>
      <c r="BM158" s="155">
        <v>7.3999999999999996E-2</v>
      </c>
      <c r="BN158" s="155">
        <v>0.35099999999999998</v>
      </c>
      <c r="DU158" s="4"/>
      <c r="DZ158" s="5"/>
      <c r="EA158" s="5"/>
      <c r="EB158" s="5"/>
      <c r="EC158" s="5"/>
      <c r="ED158" s="5"/>
      <c r="EE158" s="5"/>
    </row>
    <row r="159" spans="30:135" ht="13" x14ac:dyDescent="0.15">
      <c r="AD159" s="145">
        <f t="shared" si="212"/>
        <v>85.708333333333329</v>
      </c>
      <c r="AE159" s="145">
        <f t="shared" si="213"/>
        <v>85.804569761789011</v>
      </c>
      <c r="AF159" s="150">
        <v>71</v>
      </c>
      <c r="AG159" s="151" t="s">
        <v>373</v>
      </c>
      <c r="AH159" s="150">
        <v>24</v>
      </c>
      <c r="AI159" s="152">
        <v>1</v>
      </c>
      <c r="AJ159" s="153">
        <v>2057</v>
      </c>
      <c r="AK159" s="153">
        <v>1765</v>
      </c>
      <c r="AL159" s="150">
        <v>0.85799999999999998</v>
      </c>
      <c r="AM159" s="153">
        <v>788</v>
      </c>
      <c r="AN159" s="153">
        <v>610</v>
      </c>
      <c r="AO159" s="153">
        <v>1398</v>
      </c>
      <c r="AP159" s="154">
        <v>0.436</v>
      </c>
      <c r="AQ159" s="154">
        <v>0.48399999999999999</v>
      </c>
      <c r="AR159" s="155">
        <v>0.193</v>
      </c>
      <c r="AS159" s="155">
        <v>0.156</v>
      </c>
      <c r="AT159" s="155">
        <v>0.11600000000000001</v>
      </c>
      <c r="AU159" s="155">
        <v>0.41099999999999998</v>
      </c>
      <c r="AW159" s="5"/>
      <c r="AX159" s="145">
        <f t="shared" si="214"/>
        <v>74.04148334380892</v>
      </c>
      <c r="AY159" s="150">
        <v>71</v>
      </c>
      <c r="AZ159" s="151" t="s">
        <v>246</v>
      </c>
      <c r="BA159" s="150">
        <v>19</v>
      </c>
      <c r="BB159" s="152">
        <v>1</v>
      </c>
      <c r="BC159" s="153">
        <v>1591</v>
      </c>
      <c r="BD159" s="153">
        <v>1178</v>
      </c>
      <c r="BE159" s="150">
        <v>0.74</v>
      </c>
      <c r="BF159" s="153">
        <v>801</v>
      </c>
      <c r="BG159" s="153">
        <v>438</v>
      </c>
      <c r="BH159" s="153">
        <v>1239</v>
      </c>
      <c r="BI159" s="154">
        <v>0.35399999999999998</v>
      </c>
      <c r="BJ159" s="154">
        <v>0.41199999999999998</v>
      </c>
      <c r="BK159" s="155">
        <v>0.157</v>
      </c>
      <c r="BL159" s="155">
        <v>8.3000000000000004E-2</v>
      </c>
      <c r="BM159" s="155">
        <v>6.9000000000000006E-2</v>
      </c>
      <c r="BN159" s="155">
        <v>0.33100000000000002</v>
      </c>
      <c r="DU159" s="4"/>
      <c r="DZ159" s="5"/>
      <c r="EA159" s="5"/>
      <c r="EB159" s="5"/>
      <c r="EC159" s="5"/>
      <c r="ED159" s="5"/>
      <c r="EE159" s="5"/>
    </row>
    <row r="160" spans="30:135" ht="13" x14ac:dyDescent="0.15">
      <c r="AD160" s="145">
        <f t="shared" si="212"/>
        <v>84.6111111111111</v>
      </c>
      <c r="AE160" s="145">
        <f t="shared" si="213"/>
        <v>85.75180564674983</v>
      </c>
      <c r="AF160" s="150">
        <v>72</v>
      </c>
      <c r="AG160" s="151" t="s">
        <v>374</v>
      </c>
      <c r="AH160" s="150">
        <v>18</v>
      </c>
      <c r="AI160" s="152">
        <v>1</v>
      </c>
      <c r="AJ160" s="153">
        <v>1523</v>
      </c>
      <c r="AK160" s="153">
        <v>1306</v>
      </c>
      <c r="AL160" s="150">
        <v>0.85799999999999998</v>
      </c>
      <c r="AM160" s="153">
        <v>648</v>
      </c>
      <c r="AN160" s="153">
        <v>505</v>
      </c>
      <c r="AO160" s="153">
        <v>1153</v>
      </c>
      <c r="AP160" s="154">
        <v>0.438</v>
      </c>
      <c r="AQ160" s="154">
        <v>0.48899999999999999</v>
      </c>
      <c r="AR160" s="155">
        <v>0.16400000000000001</v>
      </c>
      <c r="AS160" s="155">
        <v>0.109</v>
      </c>
      <c r="AT160" s="155">
        <v>9.1999999999999998E-2</v>
      </c>
      <c r="AU160" s="155">
        <v>0.39900000000000002</v>
      </c>
      <c r="AW160" s="5"/>
      <c r="AX160" s="145">
        <f t="shared" si="214"/>
        <v>73.954116059379217</v>
      </c>
      <c r="AY160" s="150">
        <v>72</v>
      </c>
      <c r="AZ160" s="151" t="s">
        <v>375</v>
      </c>
      <c r="BA160" s="150">
        <v>19</v>
      </c>
      <c r="BB160" s="152">
        <v>1</v>
      </c>
      <c r="BC160" s="153">
        <v>1482</v>
      </c>
      <c r="BD160" s="153">
        <v>1096</v>
      </c>
      <c r="BE160" s="150">
        <v>0.74</v>
      </c>
      <c r="BF160" s="153">
        <v>647</v>
      </c>
      <c r="BG160" s="153">
        <v>409</v>
      </c>
      <c r="BH160" s="153">
        <v>1056</v>
      </c>
      <c r="BI160" s="154">
        <v>0.38700000000000001</v>
      </c>
      <c r="BJ160" s="154">
        <v>0.432</v>
      </c>
      <c r="BK160" s="155">
        <v>0.20899999999999999</v>
      </c>
      <c r="BL160" s="155">
        <v>9.8000000000000004E-2</v>
      </c>
      <c r="BM160" s="156">
        <v>0.08</v>
      </c>
      <c r="BN160" s="155">
        <v>0.34799999999999998</v>
      </c>
      <c r="DU160" s="4"/>
      <c r="DZ160" s="5"/>
      <c r="EA160" s="5"/>
      <c r="EB160" s="5"/>
      <c r="EC160" s="5"/>
      <c r="ED160" s="5"/>
      <c r="EE160" s="5"/>
    </row>
    <row r="161" spans="30:135" ht="13" x14ac:dyDescent="0.15">
      <c r="AD161" s="145">
        <f t="shared" si="212"/>
        <v>84.952380952380949</v>
      </c>
      <c r="AE161" s="145">
        <f t="shared" si="213"/>
        <v>85.426008968609864</v>
      </c>
      <c r="AF161" s="150">
        <v>73</v>
      </c>
      <c r="AG161" s="151" t="s">
        <v>376</v>
      </c>
      <c r="AH161" s="150">
        <v>21</v>
      </c>
      <c r="AI161" s="152">
        <v>1</v>
      </c>
      <c r="AJ161" s="153">
        <v>1784</v>
      </c>
      <c r="AK161" s="153">
        <v>1524</v>
      </c>
      <c r="AL161" s="150">
        <v>0.85399999999999998</v>
      </c>
      <c r="AM161" s="153">
        <v>839</v>
      </c>
      <c r="AN161" s="153">
        <v>532</v>
      </c>
      <c r="AO161" s="153">
        <v>1371</v>
      </c>
      <c r="AP161" s="154">
        <v>0.38800000000000001</v>
      </c>
      <c r="AQ161" s="154">
        <v>0.45200000000000001</v>
      </c>
      <c r="AR161" s="155">
        <v>0.13600000000000001</v>
      </c>
      <c r="AS161" s="155">
        <v>0.11700000000000001</v>
      </c>
      <c r="AT161" s="155">
        <v>8.2000000000000003E-2</v>
      </c>
      <c r="AU161" s="155">
        <v>0.38900000000000001</v>
      </c>
      <c r="AW161" s="5"/>
      <c r="AX161" s="145">
        <f t="shared" si="214"/>
        <v>74.057891862370283</v>
      </c>
      <c r="AY161" s="150">
        <v>73</v>
      </c>
      <c r="AZ161" s="151" t="s">
        <v>377</v>
      </c>
      <c r="BA161" s="150">
        <v>21</v>
      </c>
      <c r="BB161" s="152">
        <v>1</v>
      </c>
      <c r="BC161" s="153">
        <v>1831</v>
      </c>
      <c r="BD161" s="153">
        <v>1356</v>
      </c>
      <c r="BE161" s="150">
        <v>0.74099999999999999</v>
      </c>
      <c r="BF161" s="153">
        <v>855</v>
      </c>
      <c r="BG161" s="153">
        <v>501</v>
      </c>
      <c r="BH161" s="153">
        <v>1356</v>
      </c>
      <c r="BI161" s="154">
        <v>0.36899999999999999</v>
      </c>
      <c r="BJ161" s="154">
        <v>0.41599999999999998</v>
      </c>
      <c r="BK161" s="156">
        <v>0.18</v>
      </c>
      <c r="BL161" s="155">
        <v>9.9000000000000005E-2</v>
      </c>
      <c r="BM161" s="155">
        <v>8.6999999999999994E-2</v>
      </c>
      <c r="BN161" s="155">
        <v>0.34799999999999998</v>
      </c>
      <c r="DU161" s="4"/>
      <c r="DZ161" s="5"/>
      <c r="EA161" s="5"/>
      <c r="EB161" s="5"/>
      <c r="EC161" s="5"/>
      <c r="ED161" s="5"/>
      <c r="EE161" s="5"/>
    </row>
    <row r="162" spans="30:135" ht="13" x14ac:dyDescent="0.15">
      <c r="AD162" s="145">
        <f t="shared" si="212"/>
        <v>80.545454545454547</v>
      </c>
      <c r="AE162" s="145">
        <f t="shared" si="213"/>
        <v>85.383747178329571</v>
      </c>
      <c r="AF162" s="150">
        <v>74</v>
      </c>
      <c r="AG162" s="151" t="s">
        <v>378</v>
      </c>
      <c r="AH162" s="150">
        <v>22</v>
      </c>
      <c r="AI162" s="152">
        <v>1</v>
      </c>
      <c r="AJ162" s="153">
        <v>1772</v>
      </c>
      <c r="AK162" s="153">
        <v>1513</v>
      </c>
      <c r="AL162" s="150">
        <v>0.85399999999999998</v>
      </c>
      <c r="AM162" s="153">
        <v>758</v>
      </c>
      <c r="AN162" s="153">
        <v>553</v>
      </c>
      <c r="AO162" s="153">
        <v>1311</v>
      </c>
      <c r="AP162" s="154">
        <v>0.42199999999999999</v>
      </c>
      <c r="AQ162" s="154">
        <v>0.47899999999999998</v>
      </c>
      <c r="AR162" s="156">
        <v>0.17</v>
      </c>
      <c r="AS162" s="155">
        <v>0.112</v>
      </c>
      <c r="AT162" s="155">
        <v>8.4000000000000005E-2</v>
      </c>
      <c r="AU162" s="155">
        <v>0.39700000000000002</v>
      </c>
      <c r="AW162" s="5"/>
      <c r="AX162" s="145">
        <f t="shared" si="214"/>
        <v>74.349635796045789</v>
      </c>
      <c r="AY162" s="150">
        <v>74</v>
      </c>
      <c r="AZ162" s="151" t="s">
        <v>232</v>
      </c>
      <c r="BA162" s="150">
        <v>23</v>
      </c>
      <c r="BB162" s="152">
        <v>1</v>
      </c>
      <c r="BC162" s="153">
        <v>1922</v>
      </c>
      <c r="BD162" s="153">
        <v>1429</v>
      </c>
      <c r="BE162" s="150">
        <v>0.74299999999999999</v>
      </c>
      <c r="BF162" s="153">
        <v>875</v>
      </c>
      <c r="BG162" s="153">
        <v>520</v>
      </c>
      <c r="BH162" s="153">
        <v>1395</v>
      </c>
      <c r="BI162" s="154">
        <v>0.373</v>
      </c>
      <c r="BJ162" s="154">
        <v>0.41299999999999998</v>
      </c>
      <c r="BK162" s="155">
        <v>0.183</v>
      </c>
      <c r="BL162" s="155">
        <v>0.11600000000000001</v>
      </c>
      <c r="BM162" s="155">
        <v>9.7000000000000003E-2</v>
      </c>
      <c r="BN162" s="155">
        <v>0.35299999999999998</v>
      </c>
      <c r="DU162" s="4"/>
      <c r="DZ162" s="5"/>
      <c r="EA162" s="5"/>
      <c r="EB162" s="5"/>
      <c r="EC162" s="5"/>
      <c r="ED162" s="5"/>
      <c r="EE162" s="5"/>
    </row>
    <row r="163" spans="30:135" ht="13" x14ac:dyDescent="0.15">
      <c r="AD163" s="145">
        <f t="shared" si="212"/>
        <v>87.5</v>
      </c>
      <c r="AE163" s="145">
        <f t="shared" si="213"/>
        <v>85.402597402597408</v>
      </c>
      <c r="AF163" s="150">
        <v>75</v>
      </c>
      <c r="AG163" s="151" t="s">
        <v>379</v>
      </c>
      <c r="AH163" s="150">
        <v>22</v>
      </c>
      <c r="AI163" s="152">
        <v>1</v>
      </c>
      <c r="AJ163" s="153">
        <v>1925</v>
      </c>
      <c r="AK163" s="153">
        <v>1644</v>
      </c>
      <c r="AL163" s="150">
        <v>0.85399999999999998</v>
      </c>
      <c r="AM163" s="153">
        <v>855</v>
      </c>
      <c r="AN163" s="153">
        <v>600</v>
      </c>
      <c r="AO163" s="153">
        <v>1455</v>
      </c>
      <c r="AP163" s="154">
        <v>0.41199999999999998</v>
      </c>
      <c r="AQ163" s="154">
        <v>0.46300000000000002</v>
      </c>
      <c r="AR163" s="155">
        <v>0.14799999999999999</v>
      </c>
      <c r="AS163" s="155">
        <v>0.11700000000000001</v>
      </c>
      <c r="AT163" s="155">
        <v>8.5999999999999993E-2</v>
      </c>
      <c r="AU163" s="155">
        <v>0.39900000000000002</v>
      </c>
      <c r="AW163" s="5"/>
      <c r="AX163" s="145">
        <f t="shared" si="214"/>
        <v>74.273072060682679</v>
      </c>
      <c r="AY163" s="150">
        <v>75</v>
      </c>
      <c r="AZ163" s="151" t="s">
        <v>380</v>
      </c>
      <c r="BA163" s="150">
        <v>19</v>
      </c>
      <c r="BB163" s="152">
        <v>1</v>
      </c>
      <c r="BC163" s="153">
        <v>1582</v>
      </c>
      <c r="BD163" s="153">
        <v>1175</v>
      </c>
      <c r="BE163" s="150">
        <v>0.74299999999999999</v>
      </c>
      <c r="BF163" s="153">
        <v>673</v>
      </c>
      <c r="BG163" s="153">
        <v>396</v>
      </c>
      <c r="BH163" s="153">
        <v>1069</v>
      </c>
      <c r="BI163" s="152">
        <v>0.37</v>
      </c>
      <c r="BJ163" s="154">
        <v>0.42299999999999999</v>
      </c>
      <c r="BK163" s="155">
        <v>0.20699999999999999</v>
      </c>
      <c r="BL163" s="155">
        <v>0.13400000000000001</v>
      </c>
      <c r="BM163" s="155">
        <v>9.7000000000000003E-2</v>
      </c>
      <c r="BN163" s="155">
        <v>0.35299999999999998</v>
      </c>
      <c r="DU163" s="4"/>
      <c r="DZ163" s="5"/>
      <c r="EA163" s="5"/>
      <c r="EB163" s="5"/>
      <c r="EC163" s="5"/>
      <c r="ED163" s="5"/>
      <c r="EE163" s="5"/>
    </row>
    <row r="164" spans="30:135" ht="13" x14ac:dyDescent="0.15">
      <c r="AD164" s="145">
        <f t="shared" si="212"/>
        <v>75.571428571428569</v>
      </c>
      <c r="AE164" s="145">
        <f t="shared" si="213"/>
        <v>85.444234404536871</v>
      </c>
      <c r="AF164" s="150">
        <v>76</v>
      </c>
      <c r="AG164" s="151" t="s">
        <v>381</v>
      </c>
      <c r="AH164" s="150">
        <v>21</v>
      </c>
      <c r="AI164" s="152">
        <v>1</v>
      </c>
      <c r="AJ164" s="153">
        <v>1587</v>
      </c>
      <c r="AK164" s="153">
        <v>1356</v>
      </c>
      <c r="AL164" s="150">
        <v>0.85399999999999998</v>
      </c>
      <c r="AM164" s="153">
        <v>667</v>
      </c>
      <c r="AN164" s="153">
        <v>501</v>
      </c>
      <c r="AO164" s="153">
        <v>1168</v>
      </c>
      <c r="AP164" s="154">
        <v>0.42899999999999999</v>
      </c>
      <c r="AQ164" s="154">
        <v>0.48299999999999998</v>
      </c>
      <c r="AR164" s="155">
        <v>0.17499999999999999</v>
      </c>
      <c r="AS164" s="155">
        <v>0.106</v>
      </c>
      <c r="AT164" s="155">
        <v>7.6999999999999999E-2</v>
      </c>
      <c r="AU164" s="155">
        <v>0.39900000000000002</v>
      </c>
      <c r="AW164" s="5"/>
      <c r="AX164" s="145">
        <f t="shared" si="214"/>
        <v>74.303405572755423</v>
      </c>
      <c r="AY164" s="150">
        <v>76</v>
      </c>
      <c r="AZ164" s="151" t="s">
        <v>337</v>
      </c>
      <c r="BA164" s="150">
        <v>4</v>
      </c>
      <c r="BB164" s="152">
        <v>1</v>
      </c>
      <c r="BC164" s="153">
        <v>323</v>
      </c>
      <c r="BD164" s="153">
        <v>240</v>
      </c>
      <c r="BE164" s="150">
        <v>0.74299999999999999</v>
      </c>
      <c r="BF164" s="153">
        <v>166</v>
      </c>
      <c r="BG164" s="153">
        <v>97</v>
      </c>
      <c r="BH164" s="153">
        <v>263</v>
      </c>
      <c r="BI164" s="154">
        <v>0.36899999999999999</v>
      </c>
      <c r="BJ164" s="154">
        <v>0.40300000000000002</v>
      </c>
      <c r="BK164" s="155">
        <v>0.127</v>
      </c>
      <c r="BL164" s="156">
        <v>0.08</v>
      </c>
      <c r="BM164" s="155">
        <v>7.3999999999999996E-2</v>
      </c>
      <c r="BN164" s="155">
        <v>0.35899999999999999</v>
      </c>
      <c r="DU164" s="4"/>
      <c r="DZ164" s="5"/>
      <c r="EA164" s="5"/>
      <c r="EB164" s="5"/>
      <c r="EC164" s="5"/>
      <c r="ED164" s="5"/>
      <c r="EE164" s="5"/>
    </row>
    <row r="165" spans="30:135" ht="13" x14ac:dyDescent="0.15">
      <c r="AD165" s="145">
        <f t="shared" si="212"/>
        <v>83.208333333333329</v>
      </c>
      <c r="AE165" s="145">
        <f t="shared" si="213"/>
        <v>85.227841762643962</v>
      </c>
      <c r="AF165" s="150">
        <v>77</v>
      </c>
      <c r="AG165" s="151" t="s">
        <v>382</v>
      </c>
      <c r="AH165" s="150">
        <v>24</v>
      </c>
      <c r="AI165" s="152">
        <v>1</v>
      </c>
      <c r="AJ165" s="153">
        <v>1997</v>
      </c>
      <c r="AK165" s="153">
        <v>1702</v>
      </c>
      <c r="AL165" s="150">
        <v>0.85199999999999998</v>
      </c>
      <c r="AM165" s="153">
        <v>855</v>
      </c>
      <c r="AN165" s="153">
        <v>614</v>
      </c>
      <c r="AO165" s="153">
        <v>1469</v>
      </c>
      <c r="AP165" s="154">
        <v>0.41799999999999998</v>
      </c>
      <c r="AQ165" s="154">
        <v>0.46500000000000002</v>
      </c>
      <c r="AR165" s="155">
        <v>0.16300000000000001</v>
      </c>
      <c r="AS165" s="155">
        <v>0.124</v>
      </c>
      <c r="AT165" s="155">
        <v>9.4E-2</v>
      </c>
      <c r="AU165" s="155">
        <v>0.39900000000000002</v>
      </c>
      <c r="AW165" s="5"/>
      <c r="AX165" s="145">
        <f t="shared" si="214"/>
        <v>74.307692307692307</v>
      </c>
      <c r="AY165" s="150">
        <v>77</v>
      </c>
      <c r="AZ165" s="151" t="s">
        <v>321</v>
      </c>
      <c r="BA165" s="150">
        <v>23</v>
      </c>
      <c r="BB165" s="152">
        <v>1</v>
      </c>
      <c r="BC165" s="153">
        <v>1950</v>
      </c>
      <c r="BD165" s="153">
        <v>1449</v>
      </c>
      <c r="BE165" s="150">
        <v>0.74299999999999999</v>
      </c>
      <c r="BF165" s="153">
        <v>816</v>
      </c>
      <c r="BG165" s="153">
        <v>523</v>
      </c>
      <c r="BH165" s="153">
        <v>1339</v>
      </c>
      <c r="BI165" s="154">
        <v>0.39100000000000001</v>
      </c>
      <c r="BJ165" s="154">
        <v>0.44500000000000001</v>
      </c>
      <c r="BK165" s="155">
        <v>0.22600000000000001</v>
      </c>
      <c r="BL165" s="155">
        <v>0.10100000000000001</v>
      </c>
      <c r="BM165" s="155">
        <v>7.8E-2</v>
      </c>
      <c r="BN165" s="155">
        <v>0.34499999999999997</v>
      </c>
      <c r="DU165" s="4"/>
      <c r="DZ165" s="5"/>
      <c r="EA165" s="5"/>
      <c r="EB165" s="5"/>
      <c r="EC165" s="5"/>
      <c r="ED165" s="5"/>
      <c r="EE165" s="5"/>
    </row>
    <row r="166" spans="30:135" ht="13" x14ac:dyDescent="0.15">
      <c r="AD166" s="145">
        <f t="shared" si="212"/>
        <v>81.045454545454561</v>
      </c>
      <c r="AE166" s="145">
        <f t="shared" si="213"/>
        <v>85.137408861469439</v>
      </c>
      <c r="AF166" s="150">
        <v>78</v>
      </c>
      <c r="AG166" s="151" t="s">
        <v>383</v>
      </c>
      <c r="AH166" s="150">
        <v>22</v>
      </c>
      <c r="AI166" s="152">
        <v>1</v>
      </c>
      <c r="AJ166" s="153">
        <v>1783</v>
      </c>
      <c r="AK166" s="153">
        <v>1518</v>
      </c>
      <c r="AL166" s="150">
        <v>0.85099999999999998</v>
      </c>
      <c r="AM166" s="153">
        <v>730</v>
      </c>
      <c r="AN166" s="153">
        <v>568</v>
      </c>
      <c r="AO166" s="153">
        <v>1298</v>
      </c>
      <c r="AP166" s="154">
        <v>0.438</v>
      </c>
      <c r="AQ166" s="154">
        <v>0.496</v>
      </c>
      <c r="AR166" s="155">
        <v>0.192</v>
      </c>
      <c r="AS166" s="155">
        <v>0.10100000000000001</v>
      </c>
      <c r="AT166" s="155">
        <v>7.5999999999999998E-2</v>
      </c>
      <c r="AU166" s="156">
        <v>0.39</v>
      </c>
      <c r="AW166" s="5"/>
      <c r="AX166" s="145">
        <f t="shared" si="214"/>
        <v>74.381625441696116</v>
      </c>
      <c r="AY166" s="150">
        <v>78</v>
      </c>
      <c r="AZ166" s="151" t="s">
        <v>329</v>
      </c>
      <c r="BA166" s="150">
        <v>21</v>
      </c>
      <c r="BB166" s="152">
        <v>1</v>
      </c>
      <c r="BC166" s="153">
        <v>1698</v>
      </c>
      <c r="BD166" s="153">
        <v>1263</v>
      </c>
      <c r="BE166" s="150">
        <v>0.74399999999999999</v>
      </c>
      <c r="BF166" s="153">
        <v>746</v>
      </c>
      <c r="BG166" s="153">
        <v>460</v>
      </c>
      <c r="BH166" s="153">
        <v>1206</v>
      </c>
      <c r="BI166" s="154">
        <v>0.38100000000000001</v>
      </c>
      <c r="BJ166" s="154">
        <v>0.42299999999999999</v>
      </c>
      <c r="BK166" s="155">
        <v>0.20399999999999999</v>
      </c>
      <c r="BL166" s="155">
        <v>0.10199999999999999</v>
      </c>
      <c r="BM166" s="155">
        <v>7.6999999999999999E-2</v>
      </c>
      <c r="BN166" s="155">
        <v>0.35199999999999998</v>
      </c>
      <c r="DU166" s="4"/>
      <c r="DZ166" s="5"/>
      <c r="EA166" s="5"/>
      <c r="EB166" s="5"/>
      <c r="EC166" s="5"/>
      <c r="ED166" s="5"/>
      <c r="EE166" s="5"/>
    </row>
    <row r="167" spans="30:135" ht="13" x14ac:dyDescent="0.15">
      <c r="AD167" s="145">
        <f t="shared" si="212"/>
        <v>82.368421052631575</v>
      </c>
      <c r="AE167" s="145">
        <f t="shared" si="213"/>
        <v>85.047923322683701</v>
      </c>
      <c r="AF167" s="150">
        <v>79</v>
      </c>
      <c r="AG167" s="151" t="s">
        <v>384</v>
      </c>
      <c r="AH167" s="150">
        <v>19</v>
      </c>
      <c r="AI167" s="152">
        <v>1</v>
      </c>
      <c r="AJ167" s="153">
        <v>1565</v>
      </c>
      <c r="AK167" s="153">
        <v>1331</v>
      </c>
      <c r="AL167" s="150">
        <v>0.85</v>
      </c>
      <c r="AM167" s="153">
        <v>625</v>
      </c>
      <c r="AN167" s="153">
        <v>506</v>
      </c>
      <c r="AO167" s="153">
        <v>1131</v>
      </c>
      <c r="AP167" s="154">
        <v>0.44700000000000001</v>
      </c>
      <c r="AQ167" s="154">
        <v>0.49299999999999999</v>
      </c>
      <c r="AR167" s="156">
        <v>0.19</v>
      </c>
      <c r="AS167" s="155">
        <v>0.104</v>
      </c>
      <c r="AT167" s="155">
        <v>7.8E-2</v>
      </c>
      <c r="AU167" s="155">
        <v>0.40300000000000002</v>
      </c>
      <c r="AW167" s="5"/>
      <c r="AX167" s="145">
        <f t="shared" si="214"/>
        <v>74.37759336099586</v>
      </c>
      <c r="AY167" s="150">
        <v>79</v>
      </c>
      <c r="AZ167" s="151" t="s">
        <v>385</v>
      </c>
      <c r="BA167" s="150">
        <v>23</v>
      </c>
      <c r="BB167" s="152">
        <v>1</v>
      </c>
      <c r="BC167" s="153">
        <v>1928</v>
      </c>
      <c r="BD167" s="153">
        <v>1434</v>
      </c>
      <c r="BE167" s="150">
        <v>0.74399999999999999</v>
      </c>
      <c r="BF167" s="153">
        <v>893</v>
      </c>
      <c r="BG167" s="153">
        <v>527</v>
      </c>
      <c r="BH167" s="153">
        <v>1420</v>
      </c>
      <c r="BI167" s="154">
        <v>0.371</v>
      </c>
      <c r="BJ167" s="154">
        <v>0.41399999999999998</v>
      </c>
      <c r="BK167" s="155">
        <v>0.18099999999999999</v>
      </c>
      <c r="BL167" s="155">
        <v>0.105</v>
      </c>
      <c r="BM167" s="155">
        <v>8.6999999999999994E-2</v>
      </c>
      <c r="BN167" s="155">
        <v>0.34799999999999998</v>
      </c>
      <c r="DU167" s="4"/>
      <c r="DZ167" s="5"/>
      <c r="EA167" s="5"/>
      <c r="EB167" s="5"/>
      <c r="EC167" s="5"/>
      <c r="ED167" s="5"/>
      <c r="EE167" s="5"/>
    </row>
    <row r="168" spans="30:135" ht="13" x14ac:dyDescent="0.15">
      <c r="AD168" s="145">
        <f t="shared" si="212"/>
        <v>91.086956521739125</v>
      </c>
      <c r="AE168" s="145">
        <f t="shared" si="213"/>
        <v>85.011933174224339</v>
      </c>
      <c r="AF168" s="150">
        <v>80</v>
      </c>
      <c r="AG168" s="151" t="s">
        <v>289</v>
      </c>
      <c r="AH168" s="150">
        <v>23</v>
      </c>
      <c r="AI168" s="152">
        <v>1</v>
      </c>
      <c r="AJ168" s="153">
        <v>2095</v>
      </c>
      <c r="AK168" s="153">
        <v>1781</v>
      </c>
      <c r="AL168" s="150">
        <v>0.85</v>
      </c>
      <c r="AM168" s="153">
        <v>875</v>
      </c>
      <c r="AN168" s="153">
        <v>674</v>
      </c>
      <c r="AO168" s="153">
        <v>1549</v>
      </c>
      <c r="AP168" s="154">
        <v>0.435</v>
      </c>
      <c r="AQ168" s="154">
        <v>0.46700000000000003</v>
      </c>
      <c r="AR168" s="156">
        <v>0.15</v>
      </c>
      <c r="AS168" s="155">
        <v>0.13100000000000001</v>
      </c>
      <c r="AT168" s="155">
        <v>0.108</v>
      </c>
      <c r="AU168" s="155">
        <v>0.41599999999999998</v>
      </c>
      <c r="AW168" s="5"/>
      <c r="AX168" s="145">
        <f t="shared" si="214"/>
        <v>74.411764705882348</v>
      </c>
      <c r="AY168" s="150">
        <v>80</v>
      </c>
      <c r="AZ168" s="151" t="s">
        <v>386</v>
      </c>
      <c r="BA168" s="150">
        <v>23</v>
      </c>
      <c r="BB168" s="152">
        <v>1</v>
      </c>
      <c r="BC168" s="153">
        <v>1700</v>
      </c>
      <c r="BD168" s="153">
        <v>1265</v>
      </c>
      <c r="BE168" s="150">
        <v>0.74399999999999999</v>
      </c>
      <c r="BF168" s="153">
        <v>704</v>
      </c>
      <c r="BG168" s="153">
        <v>459</v>
      </c>
      <c r="BH168" s="153">
        <v>1163</v>
      </c>
      <c r="BI168" s="154">
        <v>0.39500000000000002</v>
      </c>
      <c r="BJ168" s="154">
        <v>0.438</v>
      </c>
      <c r="BK168" s="155">
        <v>0.218</v>
      </c>
      <c r="BL168" s="155">
        <v>0.115</v>
      </c>
      <c r="BM168" s="155">
        <v>9.7000000000000003E-2</v>
      </c>
      <c r="BN168" s="155">
        <v>0.35799999999999998</v>
      </c>
      <c r="DU168" s="4"/>
      <c r="DZ168" s="5"/>
      <c r="EA168" s="5"/>
      <c r="EB168" s="5"/>
      <c r="EC168" s="5"/>
      <c r="ED168" s="5"/>
      <c r="EE168" s="5"/>
    </row>
    <row r="169" spans="30:135" ht="13" x14ac:dyDescent="0.15">
      <c r="AD169" s="145">
        <f t="shared" si="212"/>
        <v>85.434782608695642</v>
      </c>
      <c r="AE169" s="145">
        <f t="shared" si="213"/>
        <v>84.936386768447832</v>
      </c>
      <c r="AF169" s="150">
        <v>81</v>
      </c>
      <c r="AG169" s="151" t="s">
        <v>387</v>
      </c>
      <c r="AH169" s="150">
        <v>23</v>
      </c>
      <c r="AI169" s="152">
        <v>1</v>
      </c>
      <c r="AJ169" s="153">
        <v>1965</v>
      </c>
      <c r="AK169" s="153">
        <v>1669</v>
      </c>
      <c r="AL169" s="150">
        <v>0.84899999999999998</v>
      </c>
      <c r="AM169" s="153">
        <v>782</v>
      </c>
      <c r="AN169" s="153">
        <v>575</v>
      </c>
      <c r="AO169" s="153">
        <v>1357</v>
      </c>
      <c r="AP169" s="154">
        <v>0.42399999999999999</v>
      </c>
      <c r="AQ169" s="154">
        <v>0.501</v>
      </c>
      <c r="AR169" s="156">
        <v>0.21</v>
      </c>
      <c r="AS169" s="155">
        <v>0.11899999999999999</v>
      </c>
      <c r="AT169" s="155">
        <v>8.1000000000000003E-2</v>
      </c>
      <c r="AU169" s="155">
        <v>0.38500000000000001</v>
      </c>
      <c r="AW169" s="5"/>
      <c r="AX169" s="145">
        <f t="shared" si="214"/>
        <v>74.501573976914997</v>
      </c>
      <c r="AY169" s="150">
        <v>81</v>
      </c>
      <c r="AZ169" s="151" t="s">
        <v>388</v>
      </c>
      <c r="BA169" s="150">
        <v>12</v>
      </c>
      <c r="BB169" s="152">
        <v>1</v>
      </c>
      <c r="BC169" s="153">
        <v>953</v>
      </c>
      <c r="BD169" s="153">
        <v>710</v>
      </c>
      <c r="BE169" s="150">
        <v>0.745</v>
      </c>
      <c r="BF169" s="153">
        <v>446</v>
      </c>
      <c r="BG169" s="153">
        <v>256</v>
      </c>
      <c r="BH169" s="153">
        <v>702</v>
      </c>
      <c r="BI169" s="154">
        <v>0.36499999999999999</v>
      </c>
      <c r="BJ169" s="152">
        <v>0.42</v>
      </c>
      <c r="BK169" s="155">
        <v>0.186</v>
      </c>
      <c r="BL169" s="155">
        <v>9.9000000000000005E-2</v>
      </c>
      <c r="BM169" s="155">
        <v>7.2999999999999995E-2</v>
      </c>
      <c r="BN169" s="155">
        <v>0.33600000000000002</v>
      </c>
      <c r="DU169" s="4"/>
      <c r="DZ169" s="5"/>
      <c r="EA169" s="5"/>
      <c r="EB169" s="5"/>
      <c r="EC169" s="5"/>
      <c r="ED169" s="5"/>
      <c r="EE169" s="5"/>
    </row>
    <row r="170" spans="30:135" ht="13" x14ac:dyDescent="0.15">
      <c r="AD170" s="145">
        <f t="shared" si="212"/>
        <v>74.857142857142861</v>
      </c>
      <c r="AE170" s="145">
        <f t="shared" si="213"/>
        <v>84.860050890585242</v>
      </c>
      <c r="AF170" s="150">
        <v>82</v>
      </c>
      <c r="AG170" s="151" t="s">
        <v>389</v>
      </c>
      <c r="AH170" s="150">
        <v>21</v>
      </c>
      <c r="AI170" s="152">
        <v>1</v>
      </c>
      <c r="AJ170" s="153">
        <v>1572</v>
      </c>
      <c r="AK170" s="153">
        <v>1334</v>
      </c>
      <c r="AL170" s="150">
        <v>0.84899999999999998</v>
      </c>
      <c r="AM170" s="153">
        <v>685</v>
      </c>
      <c r="AN170" s="153">
        <v>488</v>
      </c>
      <c r="AO170" s="153">
        <v>1173</v>
      </c>
      <c r="AP170" s="154">
        <v>0.41599999999999998</v>
      </c>
      <c r="AQ170" s="154">
        <v>0.47499999999999998</v>
      </c>
      <c r="AR170" s="155">
        <v>0.16700000000000001</v>
      </c>
      <c r="AS170" s="156">
        <v>0.1</v>
      </c>
      <c r="AT170" s="155">
        <v>7.3999999999999996E-2</v>
      </c>
      <c r="AU170" s="156">
        <v>0.39</v>
      </c>
      <c r="AW170" s="5"/>
      <c r="AX170" s="145">
        <f t="shared" si="214"/>
        <v>74.473180076628353</v>
      </c>
      <c r="AY170" s="150">
        <v>82</v>
      </c>
      <c r="AZ170" s="151" t="s">
        <v>262</v>
      </c>
      <c r="BA170" s="150">
        <v>25</v>
      </c>
      <c r="BB170" s="152">
        <v>1</v>
      </c>
      <c r="BC170" s="153">
        <v>2088</v>
      </c>
      <c r="BD170" s="153">
        <v>1555</v>
      </c>
      <c r="BE170" s="150">
        <v>0.745</v>
      </c>
      <c r="BF170" s="153">
        <v>993</v>
      </c>
      <c r="BG170" s="153">
        <v>570</v>
      </c>
      <c r="BH170" s="153">
        <v>1563</v>
      </c>
      <c r="BI170" s="154">
        <v>0.36499999999999999</v>
      </c>
      <c r="BJ170" s="154">
        <v>0.39700000000000002</v>
      </c>
      <c r="BK170" s="155">
        <v>0.156</v>
      </c>
      <c r="BL170" s="155">
        <v>0.11799999999999999</v>
      </c>
      <c r="BM170" s="155">
        <v>9.2999999999999999E-2</v>
      </c>
      <c r="BN170" s="155">
        <v>0.35699999999999998</v>
      </c>
      <c r="DU170" s="4"/>
      <c r="DZ170" s="5"/>
      <c r="EA170" s="5"/>
      <c r="EB170" s="5"/>
      <c r="EC170" s="5"/>
      <c r="ED170" s="5"/>
      <c r="EE170" s="5"/>
    </row>
    <row r="171" spans="30:135" ht="13" x14ac:dyDescent="0.15">
      <c r="AD171" s="145">
        <f t="shared" si="212"/>
        <v>88.909090909090907</v>
      </c>
      <c r="AE171" s="145">
        <f t="shared" si="213"/>
        <v>84.509202453987726</v>
      </c>
      <c r="AF171" s="150">
        <v>83</v>
      </c>
      <c r="AG171" s="151" t="s">
        <v>367</v>
      </c>
      <c r="AH171" s="150">
        <v>22</v>
      </c>
      <c r="AI171" s="152">
        <v>1</v>
      </c>
      <c r="AJ171" s="153">
        <v>1956</v>
      </c>
      <c r="AK171" s="153">
        <v>1653</v>
      </c>
      <c r="AL171" s="150">
        <v>0.84499999999999997</v>
      </c>
      <c r="AM171" s="153">
        <v>827</v>
      </c>
      <c r="AN171" s="153">
        <v>634</v>
      </c>
      <c r="AO171" s="153">
        <v>1461</v>
      </c>
      <c r="AP171" s="154">
        <v>0.434</v>
      </c>
      <c r="AQ171" s="154">
        <v>0.48199999999999998</v>
      </c>
      <c r="AR171" s="155">
        <v>0.16900000000000001</v>
      </c>
      <c r="AS171" s="155">
        <v>0.104</v>
      </c>
      <c r="AT171" s="155">
        <v>8.2000000000000003E-2</v>
      </c>
      <c r="AU171" s="155">
        <v>0.39800000000000002</v>
      </c>
      <c r="AW171" s="5"/>
      <c r="AX171" s="145">
        <f t="shared" si="214"/>
        <v>74.574347332576622</v>
      </c>
      <c r="AY171" s="150">
        <v>83</v>
      </c>
      <c r="AZ171" s="151" t="s">
        <v>279</v>
      </c>
      <c r="BA171" s="150">
        <v>22</v>
      </c>
      <c r="BB171" s="152">
        <v>1</v>
      </c>
      <c r="BC171" s="153">
        <v>1762</v>
      </c>
      <c r="BD171" s="153">
        <v>1314</v>
      </c>
      <c r="BE171" s="150">
        <v>0.746</v>
      </c>
      <c r="BF171" s="153">
        <v>794</v>
      </c>
      <c r="BG171" s="153">
        <v>462</v>
      </c>
      <c r="BH171" s="153">
        <v>1256</v>
      </c>
      <c r="BI171" s="154">
        <v>0.36799999999999999</v>
      </c>
      <c r="BJ171" s="154">
        <v>0.42399999999999999</v>
      </c>
      <c r="BK171" s="155">
        <v>0.19600000000000001</v>
      </c>
      <c r="BL171" s="155">
        <v>0.108</v>
      </c>
      <c r="BM171" s="155">
        <v>9.4E-2</v>
      </c>
      <c r="BN171" s="155">
        <v>0.34399999999999997</v>
      </c>
      <c r="DU171" s="4"/>
      <c r="DZ171" s="5"/>
      <c r="EA171" s="5"/>
      <c r="EB171" s="5"/>
      <c r="EC171" s="5"/>
      <c r="ED171" s="5"/>
      <c r="EE171" s="5"/>
    </row>
    <row r="172" spans="30:135" ht="13" x14ac:dyDescent="0.15">
      <c r="AD172" s="145">
        <f t="shared" si="212"/>
        <v>83.52000000000001</v>
      </c>
      <c r="AE172" s="145">
        <f t="shared" si="213"/>
        <v>84.530651340996172</v>
      </c>
      <c r="AF172" s="150">
        <v>84</v>
      </c>
      <c r="AG172" s="151" t="s">
        <v>390</v>
      </c>
      <c r="AH172" s="150">
        <v>25</v>
      </c>
      <c r="AI172" s="152">
        <v>1</v>
      </c>
      <c r="AJ172" s="153">
        <v>2088</v>
      </c>
      <c r="AK172" s="153">
        <v>1765</v>
      </c>
      <c r="AL172" s="150">
        <v>0.84499999999999997</v>
      </c>
      <c r="AM172" s="153">
        <v>866</v>
      </c>
      <c r="AN172" s="153">
        <v>615</v>
      </c>
      <c r="AO172" s="153">
        <v>1481</v>
      </c>
      <c r="AP172" s="154">
        <v>0.41499999999999998</v>
      </c>
      <c r="AQ172" s="154">
        <v>0.46400000000000002</v>
      </c>
      <c r="AR172" s="156">
        <v>0.18</v>
      </c>
      <c r="AS172" s="155">
        <v>0.13400000000000001</v>
      </c>
      <c r="AT172" s="155">
        <v>0.109</v>
      </c>
      <c r="AU172" s="155">
        <v>0.39500000000000002</v>
      </c>
      <c r="AW172" s="5"/>
      <c r="AX172" s="145">
        <f t="shared" si="214"/>
        <v>74.647887323943664</v>
      </c>
      <c r="AY172" s="150">
        <v>84</v>
      </c>
      <c r="AZ172" s="151" t="s">
        <v>391</v>
      </c>
      <c r="BA172" s="150">
        <v>21</v>
      </c>
      <c r="BB172" s="152">
        <v>1</v>
      </c>
      <c r="BC172" s="153">
        <v>1704</v>
      </c>
      <c r="BD172" s="153">
        <v>1272</v>
      </c>
      <c r="BE172" s="150">
        <v>0.746</v>
      </c>
      <c r="BF172" s="153">
        <v>822</v>
      </c>
      <c r="BG172" s="153">
        <v>461</v>
      </c>
      <c r="BH172" s="153">
        <v>1283</v>
      </c>
      <c r="BI172" s="154">
        <v>0.35899999999999999</v>
      </c>
      <c r="BJ172" s="154">
        <v>0.41299999999999998</v>
      </c>
      <c r="BK172" s="155">
        <v>0.161</v>
      </c>
      <c r="BL172" s="155">
        <v>0.10299999999999999</v>
      </c>
      <c r="BM172" s="155">
        <v>8.7999999999999995E-2</v>
      </c>
      <c r="BN172" s="155">
        <v>0.34599999999999997</v>
      </c>
      <c r="DU172" s="4"/>
      <c r="DZ172" s="5"/>
      <c r="EA172" s="5"/>
      <c r="EB172" s="5"/>
      <c r="EC172" s="5"/>
      <c r="ED172" s="5"/>
      <c r="EE172" s="5"/>
    </row>
    <row r="173" spans="30:135" ht="13" x14ac:dyDescent="0.15">
      <c r="AD173" s="145">
        <f t="shared" si="212"/>
        <v>85.3125</v>
      </c>
      <c r="AE173" s="145">
        <f t="shared" si="213"/>
        <v>84.395604395604394</v>
      </c>
      <c r="AF173" s="150">
        <v>85</v>
      </c>
      <c r="AG173" s="151" t="s">
        <v>301</v>
      </c>
      <c r="AH173" s="150">
        <v>16</v>
      </c>
      <c r="AI173" s="152">
        <v>1</v>
      </c>
      <c r="AJ173" s="153">
        <v>1365</v>
      </c>
      <c r="AK173" s="153">
        <v>1152</v>
      </c>
      <c r="AL173" s="150">
        <v>0.84399999999999997</v>
      </c>
      <c r="AM173" s="153">
        <v>533</v>
      </c>
      <c r="AN173" s="153">
        <v>402</v>
      </c>
      <c r="AO173" s="153">
        <v>935</v>
      </c>
      <c r="AP173" s="152">
        <v>0.43</v>
      </c>
      <c r="AQ173" s="154">
        <v>0.48299999999999998</v>
      </c>
      <c r="AR173" s="155">
        <v>0.191</v>
      </c>
      <c r="AS173" s="155">
        <v>0.14799999999999999</v>
      </c>
      <c r="AT173" s="155">
        <v>0.109</v>
      </c>
      <c r="AU173" s="155">
        <v>0.40100000000000002</v>
      </c>
      <c r="AW173" s="5"/>
      <c r="AX173" s="145">
        <f t="shared" si="214"/>
        <v>74.585308056872037</v>
      </c>
      <c r="AY173" s="150">
        <v>85</v>
      </c>
      <c r="AZ173" s="151" t="s">
        <v>392</v>
      </c>
      <c r="BA173" s="150">
        <v>22</v>
      </c>
      <c r="BB173" s="152">
        <v>1</v>
      </c>
      <c r="BC173" s="153">
        <v>1688</v>
      </c>
      <c r="BD173" s="153">
        <v>1259</v>
      </c>
      <c r="BE173" s="150">
        <v>0.746</v>
      </c>
      <c r="BF173" s="153">
        <v>735</v>
      </c>
      <c r="BG173" s="153">
        <v>451</v>
      </c>
      <c r="BH173" s="153">
        <v>1186</v>
      </c>
      <c r="BI173" s="152">
        <v>0.38</v>
      </c>
      <c r="BJ173" s="154">
        <v>0.432</v>
      </c>
      <c r="BK173" s="156">
        <v>0.21</v>
      </c>
      <c r="BL173" s="155">
        <v>0.104</v>
      </c>
      <c r="BM173" s="155">
        <v>8.4000000000000005E-2</v>
      </c>
      <c r="BN173" s="155">
        <v>0.34899999999999998</v>
      </c>
      <c r="DU173" s="4"/>
      <c r="DZ173" s="5"/>
      <c r="EA173" s="5"/>
      <c r="EB173" s="5"/>
      <c r="EC173" s="5"/>
      <c r="ED173" s="5"/>
      <c r="EE173" s="5"/>
    </row>
    <row r="174" spans="30:135" ht="13" x14ac:dyDescent="0.15">
      <c r="AD174" s="145">
        <f t="shared" si="212"/>
        <v>83.863636363636374</v>
      </c>
      <c r="AE174" s="145">
        <f t="shared" si="213"/>
        <v>84.390243902439025</v>
      </c>
      <c r="AF174" s="150">
        <v>86</v>
      </c>
      <c r="AG174" s="151" t="s">
        <v>392</v>
      </c>
      <c r="AH174" s="150">
        <v>22</v>
      </c>
      <c r="AI174" s="152">
        <v>1</v>
      </c>
      <c r="AJ174" s="153">
        <v>1845</v>
      </c>
      <c r="AK174" s="153">
        <v>1557</v>
      </c>
      <c r="AL174" s="150">
        <v>0.84399999999999997</v>
      </c>
      <c r="AM174" s="153">
        <v>815</v>
      </c>
      <c r="AN174" s="153">
        <v>587</v>
      </c>
      <c r="AO174" s="153">
        <v>1402</v>
      </c>
      <c r="AP174" s="154">
        <v>0.41899999999999998</v>
      </c>
      <c r="AQ174" s="154">
        <v>0.46300000000000002</v>
      </c>
      <c r="AR174" s="156">
        <v>0.15</v>
      </c>
      <c r="AS174" s="155">
        <v>0.106</v>
      </c>
      <c r="AT174" s="155">
        <v>8.3000000000000004E-2</v>
      </c>
      <c r="AU174" s="155">
        <v>0.39900000000000002</v>
      </c>
      <c r="AW174" s="5"/>
      <c r="AX174" s="145">
        <f t="shared" si="214"/>
        <v>74.645390070921991</v>
      </c>
      <c r="AY174" s="150">
        <v>86</v>
      </c>
      <c r="AZ174" s="151" t="s">
        <v>393</v>
      </c>
      <c r="BA174" s="150">
        <v>22</v>
      </c>
      <c r="BB174" s="152">
        <v>1</v>
      </c>
      <c r="BC174" s="153">
        <v>1692</v>
      </c>
      <c r="BD174" s="153">
        <v>1263</v>
      </c>
      <c r="BE174" s="150">
        <v>0.746</v>
      </c>
      <c r="BF174" s="153">
        <v>756</v>
      </c>
      <c r="BG174" s="153">
        <v>479</v>
      </c>
      <c r="BH174" s="153">
        <v>1235</v>
      </c>
      <c r="BI174" s="154">
        <v>0.38800000000000001</v>
      </c>
      <c r="BJ174" s="154">
        <v>0.43099999999999999</v>
      </c>
      <c r="BK174" s="155">
        <v>0.191</v>
      </c>
      <c r="BL174" s="155">
        <v>9.2999999999999999E-2</v>
      </c>
      <c r="BM174" s="155">
        <v>6.7000000000000004E-2</v>
      </c>
      <c r="BN174" s="155">
        <v>0.35599999999999998</v>
      </c>
      <c r="DU174" s="4"/>
      <c r="DZ174" s="5"/>
      <c r="EA174" s="5"/>
      <c r="EB174" s="5"/>
      <c r="EC174" s="5"/>
      <c r="ED174" s="5"/>
      <c r="EE174" s="5"/>
    </row>
    <row r="175" spans="30:135" ht="13" x14ac:dyDescent="0.15">
      <c r="AD175" s="145">
        <f t="shared" si="212"/>
        <v>83.458333333333329</v>
      </c>
      <c r="AE175" s="145">
        <f t="shared" si="213"/>
        <v>84.373439840239641</v>
      </c>
      <c r="AF175" s="150">
        <v>87</v>
      </c>
      <c r="AG175" s="151" t="s">
        <v>332</v>
      </c>
      <c r="AH175" s="150">
        <v>24</v>
      </c>
      <c r="AI175" s="152">
        <v>1</v>
      </c>
      <c r="AJ175" s="153">
        <v>2003</v>
      </c>
      <c r="AK175" s="153">
        <v>1690</v>
      </c>
      <c r="AL175" s="150">
        <v>0.84399999999999997</v>
      </c>
      <c r="AM175" s="153">
        <v>885</v>
      </c>
      <c r="AN175" s="153">
        <v>657</v>
      </c>
      <c r="AO175" s="153">
        <v>1542</v>
      </c>
      <c r="AP175" s="154">
        <v>0.42599999999999999</v>
      </c>
      <c r="AQ175" s="154">
        <v>0.47099999999999997</v>
      </c>
      <c r="AR175" s="155">
        <v>0.155</v>
      </c>
      <c r="AS175" s="155">
        <v>9.8000000000000004E-2</v>
      </c>
      <c r="AT175" s="155">
        <v>8.1000000000000003E-2</v>
      </c>
      <c r="AU175" s="155">
        <v>0.39500000000000002</v>
      </c>
      <c r="AW175" s="5"/>
      <c r="AX175" s="145">
        <f t="shared" si="214"/>
        <v>74.666092201637227</v>
      </c>
      <c r="AY175" s="150">
        <v>87</v>
      </c>
      <c r="AZ175" s="151" t="s">
        <v>394</v>
      </c>
      <c r="BA175" s="150">
        <v>24</v>
      </c>
      <c r="BB175" s="152">
        <v>1</v>
      </c>
      <c r="BC175" s="153">
        <v>2321</v>
      </c>
      <c r="BD175" s="153">
        <v>1733</v>
      </c>
      <c r="BE175" s="150">
        <v>0.747</v>
      </c>
      <c r="BF175" s="153">
        <v>1016</v>
      </c>
      <c r="BG175" s="153">
        <v>628</v>
      </c>
      <c r="BH175" s="153">
        <v>1644</v>
      </c>
      <c r="BI175" s="154">
        <v>0.38200000000000001</v>
      </c>
      <c r="BJ175" s="154">
        <v>0.432</v>
      </c>
      <c r="BK175" s="155">
        <v>0.19900000000000001</v>
      </c>
      <c r="BL175" s="156">
        <v>0.11</v>
      </c>
      <c r="BM175" s="155">
        <v>7.6999999999999999E-2</v>
      </c>
      <c r="BN175" s="155">
        <v>0.34899999999999998</v>
      </c>
      <c r="DU175" s="4"/>
      <c r="DZ175" s="5"/>
      <c r="EA175" s="5"/>
      <c r="EB175" s="5"/>
      <c r="EC175" s="5"/>
      <c r="ED175" s="5"/>
      <c r="EE175" s="5"/>
    </row>
    <row r="176" spans="30:135" ht="13" x14ac:dyDescent="0.15">
      <c r="AD176" s="145">
        <f t="shared" si="212"/>
        <v>87.91304347826086</v>
      </c>
      <c r="AE176" s="145">
        <f t="shared" si="213"/>
        <v>84.272997032640944</v>
      </c>
      <c r="AF176" s="150">
        <v>88</v>
      </c>
      <c r="AG176" s="151" t="s">
        <v>395</v>
      </c>
      <c r="AH176" s="150">
        <v>23</v>
      </c>
      <c r="AI176" s="152">
        <v>1</v>
      </c>
      <c r="AJ176" s="153">
        <v>2022</v>
      </c>
      <c r="AK176" s="153">
        <v>1704</v>
      </c>
      <c r="AL176" s="150">
        <v>0.84299999999999997</v>
      </c>
      <c r="AM176" s="153">
        <v>849</v>
      </c>
      <c r="AN176" s="153">
        <v>616</v>
      </c>
      <c r="AO176" s="153">
        <v>1465</v>
      </c>
      <c r="AP176" s="152">
        <v>0.42</v>
      </c>
      <c r="AQ176" s="154">
        <v>0.48799999999999999</v>
      </c>
      <c r="AR176" s="155">
        <v>0.187</v>
      </c>
      <c r="AS176" s="155">
        <v>0.11600000000000001</v>
      </c>
      <c r="AT176" s="155">
        <v>9.7000000000000003E-2</v>
      </c>
      <c r="AU176" s="155">
        <v>0.38300000000000001</v>
      </c>
      <c r="AW176" s="5"/>
      <c r="AX176" s="145">
        <f t="shared" si="214"/>
        <v>74.677187948350081</v>
      </c>
      <c r="AY176" s="150">
        <v>88</v>
      </c>
      <c r="AZ176" s="151" t="s">
        <v>396</v>
      </c>
      <c r="BA176" s="150">
        <v>17</v>
      </c>
      <c r="BB176" s="152">
        <v>1</v>
      </c>
      <c r="BC176" s="153">
        <v>1394</v>
      </c>
      <c r="BD176" s="153">
        <v>1041</v>
      </c>
      <c r="BE176" s="150">
        <v>0.747</v>
      </c>
      <c r="BF176" s="153">
        <v>601</v>
      </c>
      <c r="BG176" s="153">
        <v>379</v>
      </c>
      <c r="BH176" s="153">
        <v>980</v>
      </c>
      <c r="BI176" s="154">
        <v>0.38700000000000001</v>
      </c>
      <c r="BJ176" s="154">
        <v>0.438</v>
      </c>
      <c r="BK176" s="155">
        <v>0.217</v>
      </c>
      <c r="BL176" s="155">
        <v>9.6000000000000002E-2</v>
      </c>
      <c r="BM176" s="155">
        <v>7.2999999999999995E-2</v>
      </c>
      <c r="BN176" s="155">
        <v>0.34799999999999998</v>
      </c>
      <c r="DU176" s="4"/>
      <c r="DZ176" s="5"/>
      <c r="EA176" s="5"/>
      <c r="EB176" s="5"/>
      <c r="EC176" s="5"/>
      <c r="ED176" s="5"/>
      <c r="EE176" s="5"/>
    </row>
    <row r="177" spans="30:135" ht="13" x14ac:dyDescent="0.15">
      <c r="AD177" s="145">
        <f t="shared" si="212"/>
        <v>93.952380952380963</v>
      </c>
      <c r="AE177" s="145">
        <f t="shared" si="213"/>
        <v>84.3385707045109</v>
      </c>
      <c r="AF177" s="150">
        <v>89</v>
      </c>
      <c r="AG177" s="151" t="s">
        <v>397</v>
      </c>
      <c r="AH177" s="150">
        <v>21</v>
      </c>
      <c r="AI177" s="152">
        <v>1</v>
      </c>
      <c r="AJ177" s="153">
        <v>1973</v>
      </c>
      <c r="AK177" s="153">
        <v>1664</v>
      </c>
      <c r="AL177" s="150">
        <v>0.84299999999999997</v>
      </c>
      <c r="AM177" s="153">
        <v>819</v>
      </c>
      <c r="AN177" s="153">
        <v>620</v>
      </c>
      <c r="AO177" s="153">
        <v>1439</v>
      </c>
      <c r="AP177" s="154">
        <v>0.43099999999999999</v>
      </c>
      <c r="AQ177" s="154">
        <v>0.47799999999999998</v>
      </c>
      <c r="AR177" s="155">
        <v>0.17299999999999999</v>
      </c>
      <c r="AS177" s="156">
        <v>0.12</v>
      </c>
      <c r="AT177" s="155">
        <v>9.0999999999999998E-2</v>
      </c>
      <c r="AU177" s="155">
        <v>0.39800000000000002</v>
      </c>
      <c r="AW177" s="5"/>
      <c r="AX177" s="145">
        <f t="shared" si="214"/>
        <v>74.838330393885954</v>
      </c>
      <c r="AY177" s="150">
        <v>89</v>
      </c>
      <c r="AZ177" s="151" t="s">
        <v>398</v>
      </c>
      <c r="BA177" s="150">
        <v>21</v>
      </c>
      <c r="BB177" s="152">
        <v>1</v>
      </c>
      <c r="BC177" s="153">
        <v>1701</v>
      </c>
      <c r="BD177" s="153">
        <v>1273</v>
      </c>
      <c r="BE177" s="150">
        <v>0.748</v>
      </c>
      <c r="BF177" s="153">
        <v>804</v>
      </c>
      <c r="BG177" s="153">
        <v>474</v>
      </c>
      <c r="BH177" s="153">
        <v>1278</v>
      </c>
      <c r="BI177" s="154">
        <v>0.371</v>
      </c>
      <c r="BJ177" s="154">
        <v>0.41599999999999998</v>
      </c>
      <c r="BK177" s="156">
        <v>0.17</v>
      </c>
      <c r="BL177" s="155">
        <v>9.8000000000000004E-2</v>
      </c>
      <c r="BM177" s="155">
        <v>7.6999999999999999E-2</v>
      </c>
      <c r="BN177" s="155">
        <v>0.34899999999999998</v>
      </c>
      <c r="DU177" s="4"/>
      <c r="DZ177" s="5"/>
      <c r="EA177" s="5"/>
      <c r="EB177" s="5"/>
      <c r="EC177" s="5"/>
      <c r="ED177" s="5"/>
      <c r="EE177" s="5"/>
    </row>
    <row r="178" spans="30:135" ht="13" x14ac:dyDescent="0.15">
      <c r="AD178" s="145">
        <f t="shared" si="212"/>
        <v>76</v>
      </c>
      <c r="AE178" s="145">
        <f t="shared" si="213"/>
        <v>83.771929824561411</v>
      </c>
      <c r="AF178" s="150">
        <v>90</v>
      </c>
      <c r="AG178" s="151" t="s">
        <v>399</v>
      </c>
      <c r="AH178" s="150">
        <v>9</v>
      </c>
      <c r="AI178" s="152">
        <v>1</v>
      </c>
      <c r="AJ178" s="153">
        <v>684</v>
      </c>
      <c r="AK178" s="153">
        <v>573</v>
      </c>
      <c r="AL178" s="150">
        <v>0.83799999999999997</v>
      </c>
      <c r="AM178" s="153">
        <v>259</v>
      </c>
      <c r="AN178" s="153">
        <v>210</v>
      </c>
      <c r="AO178" s="153">
        <v>469</v>
      </c>
      <c r="AP178" s="154">
        <v>0.44800000000000001</v>
      </c>
      <c r="AQ178" s="154">
        <v>0.48899999999999999</v>
      </c>
      <c r="AR178" s="155">
        <v>0.21099999999999999</v>
      </c>
      <c r="AS178" s="155">
        <v>0.13600000000000001</v>
      </c>
      <c r="AT178" s="155">
        <v>0.105</v>
      </c>
      <c r="AU178" s="155">
        <v>0.39200000000000002</v>
      </c>
      <c r="AW178" s="5"/>
      <c r="AX178" s="145">
        <f t="shared" si="214"/>
        <v>74.843126069594973</v>
      </c>
      <c r="AY178" s="150">
        <v>90</v>
      </c>
      <c r="AZ178" s="151" t="s">
        <v>400</v>
      </c>
      <c r="BA178" s="150">
        <v>22</v>
      </c>
      <c r="BB178" s="152">
        <v>1</v>
      </c>
      <c r="BC178" s="153">
        <v>1753</v>
      </c>
      <c r="BD178" s="153">
        <v>1312</v>
      </c>
      <c r="BE178" s="150">
        <v>0.748</v>
      </c>
      <c r="BF178" s="153">
        <v>756</v>
      </c>
      <c r="BG178" s="153">
        <v>489</v>
      </c>
      <c r="BH178" s="153">
        <v>1245</v>
      </c>
      <c r="BI178" s="154">
        <v>0.39300000000000002</v>
      </c>
      <c r="BJ178" s="154">
        <v>0.44600000000000001</v>
      </c>
      <c r="BK178" s="155">
        <v>0.214</v>
      </c>
      <c r="BL178" s="155">
        <v>8.8999999999999996E-2</v>
      </c>
      <c r="BM178" s="155">
        <v>6.8000000000000005E-2</v>
      </c>
      <c r="BN178" s="155">
        <v>0.34699999999999998</v>
      </c>
      <c r="DU178" s="4"/>
      <c r="DZ178" s="5"/>
      <c r="EA178" s="5"/>
      <c r="EB178" s="5"/>
      <c r="EC178" s="5"/>
      <c r="ED178" s="5"/>
      <c r="EE178" s="5"/>
    </row>
    <row r="179" spans="30:135" ht="13" x14ac:dyDescent="0.15">
      <c r="AD179" s="145">
        <f t="shared" si="212"/>
        <v>81.222222222222214</v>
      </c>
      <c r="AE179" s="145">
        <f t="shared" si="213"/>
        <v>83.789329685362517</v>
      </c>
      <c r="AF179" s="150">
        <v>91</v>
      </c>
      <c r="AG179" s="151" t="s">
        <v>363</v>
      </c>
      <c r="AH179" s="150">
        <v>18</v>
      </c>
      <c r="AI179" s="152">
        <v>1</v>
      </c>
      <c r="AJ179" s="153">
        <v>1462</v>
      </c>
      <c r="AK179" s="153">
        <v>1225</v>
      </c>
      <c r="AL179" s="150">
        <v>0.83799999999999997</v>
      </c>
      <c r="AM179" s="153">
        <v>569</v>
      </c>
      <c r="AN179" s="153">
        <v>450</v>
      </c>
      <c r="AO179" s="153">
        <v>1019</v>
      </c>
      <c r="AP179" s="154">
        <v>0.442</v>
      </c>
      <c r="AQ179" s="154">
        <v>0.498</v>
      </c>
      <c r="AR179" s="155">
        <v>0.19900000000000001</v>
      </c>
      <c r="AS179" s="155">
        <v>0.124</v>
      </c>
      <c r="AT179" s="155">
        <v>0.106</v>
      </c>
      <c r="AU179" s="155">
        <v>0.39700000000000002</v>
      </c>
      <c r="AW179" s="5"/>
      <c r="AX179" s="145">
        <f t="shared" si="214"/>
        <v>74.967658473479943</v>
      </c>
      <c r="AY179" s="150">
        <v>91</v>
      </c>
      <c r="AZ179" s="151" t="s">
        <v>401</v>
      </c>
      <c r="BA179" s="150">
        <v>20</v>
      </c>
      <c r="BB179" s="152">
        <v>1</v>
      </c>
      <c r="BC179" s="153">
        <v>1546</v>
      </c>
      <c r="BD179" s="153">
        <v>1159</v>
      </c>
      <c r="BE179" s="150">
        <v>0.75</v>
      </c>
      <c r="BF179" s="153">
        <v>616</v>
      </c>
      <c r="BG179" s="153">
        <v>427</v>
      </c>
      <c r="BH179" s="153">
        <v>1043</v>
      </c>
      <c r="BI179" s="154">
        <v>0.40899999999999997</v>
      </c>
      <c r="BJ179" s="154">
        <v>0.45500000000000002</v>
      </c>
      <c r="BK179" s="155">
        <v>0.23499999999999999</v>
      </c>
      <c r="BL179" s="155">
        <v>0.105</v>
      </c>
      <c r="BM179" s="155">
        <v>8.3000000000000004E-2</v>
      </c>
      <c r="BN179" s="155">
        <v>0.35599999999999998</v>
      </c>
      <c r="DU179" s="4"/>
      <c r="DZ179" s="5"/>
      <c r="EA179" s="5"/>
      <c r="EB179" s="5"/>
      <c r="EC179" s="5"/>
      <c r="ED179" s="5"/>
      <c r="EE179" s="5"/>
    </row>
    <row r="180" spans="30:135" ht="13" x14ac:dyDescent="0.15">
      <c r="AD180" s="145">
        <f t="shared" si="212"/>
        <v>82.34782608695653</v>
      </c>
      <c r="AE180" s="145">
        <f t="shared" si="213"/>
        <v>83.685322069693768</v>
      </c>
      <c r="AF180" s="150">
        <v>92</v>
      </c>
      <c r="AG180" s="151" t="s">
        <v>330</v>
      </c>
      <c r="AH180" s="150">
        <v>23</v>
      </c>
      <c r="AI180" s="152">
        <v>1</v>
      </c>
      <c r="AJ180" s="153">
        <v>1894</v>
      </c>
      <c r="AK180" s="153">
        <v>1585</v>
      </c>
      <c r="AL180" s="150">
        <v>0.83699999999999997</v>
      </c>
      <c r="AM180" s="153">
        <v>777</v>
      </c>
      <c r="AN180" s="153">
        <v>580</v>
      </c>
      <c r="AO180" s="153">
        <v>1357</v>
      </c>
      <c r="AP180" s="154">
        <v>0.42699999999999999</v>
      </c>
      <c r="AQ180" s="154">
        <v>0.47599999999999998</v>
      </c>
      <c r="AR180" s="156">
        <v>0.18</v>
      </c>
      <c r="AS180" s="155">
        <v>0.126</v>
      </c>
      <c r="AT180" s="155">
        <v>0.10199999999999999</v>
      </c>
      <c r="AU180" s="155">
        <v>0.39900000000000002</v>
      </c>
      <c r="AW180" s="5"/>
      <c r="AX180" s="145">
        <f t="shared" si="214"/>
        <v>75.04520795660035</v>
      </c>
      <c r="AY180" s="150">
        <v>92</v>
      </c>
      <c r="AZ180" s="151" t="s">
        <v>288</v>
      </c>
      <c r="BA180" s="150">
        <v>21</v>
      </c>
      <c r="BB180" s="152">
        <v>1</v>
      </c>
      <c r="BC180" s="153">
        <v>1659</v>
      </c>
      <c r="BD180" s="153">
        <v>1245</v>
      </c>
      <c r="BE180" s="150">
        <v>0.75</v>
      </c>
      <c r="BF180" s="153">
        <v>735</v>
      </c>
      <c r="BG180" s="153">
        <v>431</v>
      </c>
      <c r="BH180" s="153">
        <v>1166</v>
      </c>
      <c r="BI180" s="152">
        <v>0.37</v>
      </c>
      <c r="BJ180" s="154">
        <v>0.436</v>
      </c>
      <c r="BK180" s="155">
        <v>0.20399999999999999</v>
      </c>
      <c r="BL180" s="156">
        <v>0.11</v>
      </c>
      <c r="BM180" s="155">
        <v>7.8E-2</v>
      </c>
      <c r="BN180" s="155">
        <v>0.34100000000000003</v>
      </c>
      <c r="DU180" s="4"/>
      <c r="DZ180" s="5"/>
      <c r="EA180" s="5"/>
      <c r="EB180" s="5"/>
      <c r="EC180" s="5"/>
      <c r="ED180" s="5"/>
      <c r="EE180" s="5"/>
    </row>
    <row r="181" spans="30:135" ht="13" x14ac:dyDescent="0.15">
      <c r="AD181" s="145">
        <f t="shared" si="212"/>
        <v>79.77272727272728</v>
      </c>
      <c r="AE181" s="145">
        <f t="shared" si="213"/>
        <v>83.703703703703695</v>
      </c>
      <c r="AF181" s="150">
        <v>93</v>
      </c>
      <c r="AG181" s="151" t="s">
        <v>402</v>
      </c>
      <c r="AH181" s="150">
        <v>22</v>
      </c>
      <c r="AI181" s="152">
        <v>1</v>
      </c>
      <c r="AJ181" s="153">
        <v>1755</v>
      </c>
      <c r="AK181" s="153">
        <v>1469</v>
      </c>
      <c r="AL181" s="150">
        <v>0.83699999999999997</v>
      </c>
      <c r="AM181" s="153">
        <v>773</v>
      </c>
      <c r="AN181" s="153">
        <v>531</v>
      </c>
      <c r="AO181" s="153">
        <v>1304</v>
      </c>
      <c r="AP181" s="154">
        <v>0.40699999999999997</v>
      </c>
      <c r="AQ181" s="154">
        <v>0.45600000000000002</v>
      </c>
      <c r="AR181" s="156">
        <v>0.16</v>
      </c>
      <c r="AS181" s="155">
        <v>0.121</v>
      </c>
      <c r="AT181" s="155">
        <v>9.4E-2</v>
      </c>
      <c r="AU181" s="156">
        <v>0.39</v>
      </c>
      <c r="AW181" s="5"/>
      <c r="AX181" s="145">
        <f t="shared" si="214"/>
        <v>75.047378395451673</v>
      </c>
      <c r="AY181" s="150">
        <v>93</v>
      </c>
      <c r="AZ181" s="151" t="s">
        <v>294</v>
      </c>
      <c r="BA181" s="150">
        <v>20</v>
      </c>
      <c r="BB181" s="152">
        <v>1</v>
      </c>
      <c r="BC181" s="153">
        <v>1583</v>
      </c>
      <c r="BD181" s="153">
        <v>1188</v>
      </c>
      <c r="BE181" s="150">
        <v>0.75</v>
      </c>
      <c r="BF181" s="153">
        <v>737</v>
      </c>
      <c r="BG181" s="153">
        <v>434</v>
      </c>
      <c r="BH181" s="153">
        <v>1171</v>
      </c>
      <c r="BI181" s="154">
        <v>0.371</v>
      </c>
      <c r="BJ181" s="154">
        <v>0.42099999999999999</v>
      </c>
      <c r="BK181" s="155">
        <v>0.18099999999999999</v>
      </c>
      <c r="BL181" s="155">
        <v>9.7000000000000003E-2</v>
      </c>
      <c r="BM181" s="155">
        <v>8.4000000000000005E-2</v>
      </c>
      <c r="BN181" s="155">
        <v>0.34599999999999997</v>
      </c>
      <c r="DU181" s="4"/>
      <c r="DZ181" s="5"/>
      <c r="EA181" s="5"/>
      <c r="EB181" s="5"/>
      <c r="EC181" s="5"/>
      <c r="ED181" s="5"/>
      <c r="EE181" s="5"/>
    </row>
    <row r="182" spans="30:135" ht="13" x14ac:dyDescent="0.15">
      <c r="AD182" s="145">
        <f t="shared" si="212"/>
        <v>75.388888888888886</v>
      </c>
      <c r="AE182" s="145">
        <f t="shared" si="213"/>
        <v>83.64038319823139</v>
      </c>
      <c r="AF182" s="150">
        <v>94</v>
      </c>
      <c r="AG182" s="151" t="s">
        <v>403</v>
      </c>
      <c r="AH182" s="150">
        <v>18</v>
      </c>
      <c r="AI182" s="152">
        <v>1</v>
      </c>
      <c r="AJ182" s="153">
        <v>1357</v>
      </c>
      <c r="AK182" s="153">
        <v>1135</v>
      </c>
      <c r="AL182" s="150">
        <v>0.83599999999999997</v>
      </c>
      <c r="AM182" s="153">
        <v>572</v>
      </c>
      <c r="AN182" s="153">
        <v>444</v>
      </c>
      <c r="AO182" s="153">
        <v>1016</v>
      </c>
      <c r="AP182" s="154">
        <v>0.437</v>
      </c>
      <c r="AQ182" s="154">
        <v>0.497</v>
      </c>
      <c r="AR182" s="155">
        <v>0.187</v>
      </c>
      <c r="AS182" s="155">
        <v>8.3000000000000004E-2</v>
      </c>
      <c r="AT182" s="155">
        <v>6.4000000000000001E-2</v>
      </c>
      <c r="AU182" s="155">
        <v>0.38300000000000001</v>
      </c>
      <c r="AW182" s="5"/>
      <c r="AX182" s="145">
        <f t="shared" si="214"/>
        <v>75.115740740740748</v>
      </c>
      <c r="AY182" s="150">
        <v>94</v>
      </c>
      <c r="AZ182" s="151" t="s">
        <v>335</v>
      </c>
      <c r="BA182" s="150">
        <v>22</v>
      </c>
      <c r="BB182" s="152">
        <v>1</v>
      </c>
      <c r="BC182" s="153">
        <v>1728</v>
      </c>
      <c r="BD182" s="153">
        <v>1298</v>
      </c>
      <c r="BE182" s="150">
        <v>0.751</v>
      </c>
      <c r="BF182" s="153">
        <v>770</v>
      </c>
      <c r="BG182" s="153">
        <v>491</v>
      </c>
      <c r="BH182" s="153">
        <v>1261</v>
      </c>
      <c r="BI182" s="154">
        <v>0.38900000000000001</v>
      </c>
      <c r="BJ182" s="154">
        <v>0.433</v>
      </c>
      <c r="BK182" s="155">
        <v>0.189</v>
      </c>
      <c r="BL182" s="155">
        <v>0.10199999999999999</v>
      </c>
      <c r="BM182" s="155">
        <v>8.5999999999999993E-2</v>
      </c>
      <c r="BN182" s="155">
        <v>0.35399999999999998</v>
      </c>
      <c r="DU182" s="4"/>
      <c r="DZ182" s="5"/>
      <c r="EA182" s="5"/>
      <c r="EB182" s="5"/>
      <c r="EC182" s="5"/>
      <c r="ED182" s="5"/>
      <c r="EE182" s="5"/>
    </row>
    <row r="183" spans="30:135" ht="13" x14ac:dyDescent="0.15">
      <c r="AD183" s="145">
        <f t="shared" si="212"/>
        <v>80.94736842105263</v>
      </c>
      <c r="AE183" s="145">
        <f t="shared" si="213"/>
        <v>83.4850455136541</v>
      </c>
      <c r="AF183" s="150">
        <v>95</v>
      </c>
      <c r="AG183" s="151" t="s">
        <v>286</v>
      </c>
      <c r="AH183" s="150">
        <v>19</v>
      </c>
      <c r="AI183" s="152">
        <v>1</v>
      </c>
      <c r="AJ183" s="153">
        <v>1538</v>
      </c>
      <c r="AK183" s="153">
        <v>1284</v>
      </c>
      <c r="AL183" s="150">
        <v>0.83499999999999996</v>
      </c>
      <c r="AM183" s="153">
        <v>688</v>
      </c>
      <c r="AN183" s="153">
        <v>474</v>
      </c>
      <c r="AO183" s="153">
        <v>1162</v>
      </c>
      <c r="AP183" s="154">
        <v>0.40799999999999997</v>
      </c>
      <c r="AQ183" s="154">
        <v>0.45700000000000002</v>
      </c>
      <c r="AR183" s="155">
        <v>0.153</v>
      </c>
      <c r="AS183" s="155">
        <v>0.112</v>
      </c>
      <c r="AT183" s="155">
        <v>8.7999999999999995E-2</v>
      </c>
      <c r="AU183" s="155">
        <v>0.39400000000000002</v>
      </c>
      <c r="AW183" s="5"/>
      <c r="AX183" s="145">
        <f t="shared" si="214"/>
        <v>75.230769230769241</v>
      </c>
      <c r="AY183" s="150">
        <v>95</v>
      </c>
      <c r="AZ183" s="151" t="s">
        <v>308</v>
      </c>
      <c r="BA183" s="150">
        <v>17</v>
      </c>
      <c r="BB183" s="152">
        <v>1</v>
      </c>
      <c r="BC183" s="153">
        <v>1300</v>
      </c>
      <c r="BD183" s="153">
        <v>978</v>
      </c>
      <c r="BE183" s="150">
        <v>0.752</v>
      </c>
      <c r="BF183" s="153">
        <v>549</v>
      </c>
      <c r="BG183" s="153">
        <v>371</v>
      </c>
      <c r="BH183" s="153">
        <v>920</v>
      </c>
      <c r="BI183" s="154">
        <v>0.40300000000000002</v>
      </c>
      <c r="BJ183" s="154">
        <v>0.44900000000000001</v>
      </c>
      <c r="BK183" s="156">
        <v>0.22</v>
      </c>
      <c r="BL183" s="155">
        <v>9.0999999999999998E-2</v>
      </c>
      <c r="BM183" s="155">
        <v>7.5999999999999998E-2</v>
      </c>
      <c r="BN183" s="155">
        <v>0.35099999999999998</v>
      </c>
      <c r="DU183" s="4"/>
      <c r="DZ183" s="5"/>
      <c r="EA183" s="5"/>
      <c r="EB183" s="5"/>
      <c r="EC183" s="5"/>
      <c r="ED183" s="5"/>
      <c r="EE183" s="5"/>
    </row>
    <row r="184" spans="30:135" ht="13" x14ac:dyDescent="0.15">
      <c r="AD184" s="145">
        <f t="shared" si="212"/>
        <v>87.136363636363626</v>
      </c>
      <c r="AE184" s="145">
        <f t="shared" si="213"/>
        <v>83.515910276473662</v>
      </c>
      <c r="AF184" s="150">
        <v>96</v>
      </c>
      <c r="AG184" s="151" t="s">
        <v>404</v>
      </c>
      <c r="AH184" s="150">
        <v>22</v>
      </c>
      <c r="AI184" s="152">
        <v>1</v>
      </c>
      <c r="AJ184" s="153">
        <v>1917</v>
      </c>
      <c r="AK184" s="153">
        <v>1601</v>
      </c>
      <c r="AL184" s="150">
        <v>0.83499999999999996</v>
      </c>
      <c r="AM184" s="153">
        <v>850</v>
      </c>
      <c r="AN184" s="153">
        <v>592</v>
      </c>
      <c r="AO184" s="153">
        <v>1442</v>
      </c>
      <c r="AP184" s="154">
        <v>0.41099999999999998</v>
      </c>
      <c r="AQ184" s="154">
        <v>0.45900000000000002</v>
      </c>
      <c r="AR184" s="155">
        <v>0.155</v>
      </c>
      <c r="AS184" s="155">
        <v>0.11600000000000001</v>
      </c>
      <c r="AT184" s="155">
        <v>0.10100000000000001</v>
      </c>
      <c r="AU184" s="155">
        <v>0.39100000000000001</v>
      </c>
      <c r="AW184" s="5"/>
      <c r="AX184" s="145">
        <f t="shared" si="214"/>
        <v>75.177865612648219</v>
      </c>
      <c r="AY184" s="150">
        <v>96</v>
      </c>
      <c r="AZ184" s="151" t="s">
        <v>405</v>
      </c>
      <c r="BA184" s="150">
        <v>15</v>
      </c>
      <c r="BB184" s="152">
        <v>1</v>
      </c>
      <c r="BC184" s="153">
        <v>1265</v>
      </c>
      <c r="BD184" s="153">
        <v>951</v>
      </c>
      <c r="BE184" s="150">
        <v>0.752</v>
      </c>
      <c r="BF184" s="153">
        <v>518</v>
      </c>
      <c r="BG184" s="153">
        <v>337</v>
      </c>
      <c r="BH184" s="153">
        <v>855</v>
      </c>
      <c r="BI184" s="154">
        <v>0.39400000000000002</v>
      </c>
      <c r="BJ184" s="154">
        <v>0.443</v>
      </c>
      <c r="BK184" s="155">
        <v>0.219</v>
      </c>
      <c r="BL184" s="155">
        <v>0.13100000000000001</v>
      </c>
      <c r="BM184" s="155">
        <v>0.10100000000000001</v>
      </c>
      <c r="BN184" s="155">
        <v>0.35699999999999998</v>
      </c>
      <c r="DU184" s="4"/>
      <c r="DZ184" s="5"/>
      <c r="EA184" s="5"/>
      <c r="EB184" s="5"/>
      <c r="EC184" s="5"/>
      <c r="ED184" s="5"/>
      <c r="EE184" s="5"/>
    </row>
    <row r="185" spans="30:135" ht="13" x14ac:dyDescent="0.15">
      <c r="AD185" s="145">
        <f t="shared" si="212"/>
        <v>79.047619047619051</v>
      </c>
      <c r="AE185" s="145">
        <f t="shared" si="213"/>
        <v>83.493975903614455</v>
      </c>
      <c r="AF185" s="150">
        <v>97</v>
      </c>
      <c r="AG185" s="151" t="s">
        <v>406</v>
      </c>
      <c r="AH185" s="150">
        <v>21</v>
      </c>
      <c r="AI185" s="152">
        <v>1</v>
      </c>
      <c r="AJ185" s="153">
        <v>1660</v>
      </c>
      <c r="AK185" s="153">
        <v>1386</v>
      </c>
      <c r="AL185" s="150">
        <v>0.83499999999999996</v>
      </c>
      <c r="AM185" s="153">
        <v>737</v>
      </c>
      <c r="AN185" s="153">
        <v>524</v>
      </c>
      <c r="AO185" s="153">
        <v>1261</v>
      </c>
      <c r="AP185" s="154">
        <v>0.41599999999999998</v>
      </c>
      <c r="AQ185" s="154">
        <v>0.46500000000000002</v>
      </c>
      <c r="AR185" s="155">
        <v>0.155</v>
      </c>
      <c r="AS185" s="155">
        <v>0.104</v>
      </c>
      <c r="AT185" s="155">
        <v>8.3000000000000004E-2</v>
      </c>
      <c r="AU185" s="155">
        <v>0.39100000000000001</v>
      </c>
      <c r="AW185" s="5"/>
      <c r="AX185" s="145">
        <f t="shared" si="214"/>
        <v>75.223880597014926</v>
      </c>
      <c r="AY185" s="161">
        <v>97</v>
      </c>
      <c r="AZ185" s="162" t="s">
        <v>343</v>
      </c>
      <c r="BA185" s="161">
        <v>21</v>
      </c>
      <c r="BB185" s="163">
        <v>1</v>
      </c>
      <c r="BC185" s="164">
        <v>1675</v>
      </c>
      <c r="BD185" s="164">
        <v>1260</v>
      </c>
      <c r="BE185" s="161">
        <v>0.752</v>
      </c>
      <c r="BF185" s="164">
        <v>781</v>
      </c>
      <c r="BG185" s="164">
        <v>434</v>
      </c>
      <c r="BH185" s="164">
        <v>1215</v>
      </c>
      <c r="BI185" s="165">
        <v>0.35699999999999998</v>
      </c>
      <c r="BJ185" s="165">
        <v>0.41099999999999998</v>
      </c>
      <c r="BK185" s="167">
        <v>0.18099999999999999</v>
      </c>
      <c r="BL185" s="167">
        <v>0.108</v>
      </c>
      <c r="BM185" s="167">
        <v>8.7999999999999995E-2</v>
      </c>
      <c r="BN185" s="167">
        <v>0.34499999999999997</v>
      </c>
      <c r="DU185" s="4"/>
      <c r="DZ185" s="5"/>
      <c r="EA185" s="5"/>
      <c r="EB185" s="5"/>
      <c r="EC185" s="5"/>
      <c r="ED185" s="5"/>
      <c r="EE185" s="5"/>
    </row>
    <row r="186" spans="30:135" ht="13" x14ac:dyDescent="0.15">
      <c r="AD186" s="145">
        <f t="shared" si="212"/>
        <v>81.875</v>
      </c>
      <c r="AE186" s="145">
        <f t="shared" si="213"/>
        <v>83.460559796437664</v>
      </c>
      <c r="AF186" s="150">
        <v>98</v>
      </c>
      <c r="AG186" s="151" t="s">
        <v>407</v>
      </c>
      <c r="AH186" s="150">
        <v>24</v>
      </c>
      <c r="AI186" s="152">
        <v>1</v>
      </c>
      <c r="AJ186" s="153">
        <v>1965</v>
      </c>
      <c r="AK186" s="153">
        <v>1640</v>
      </c>
      <c r="AL186" s="150">
        <v>0.83499999999999996</v>
      </c>
      <c r="AM186" s="153">
        <v>871</v>
      </c>
      <c r="AN186" s="153">
        <v>577</v>
      </c>
      <c r="AO186" s="153">
        <v>1448</v>
      </c>
      <c r="AP186" s="154">
        <v>0.39800000000000002</v>
      </c>
      <c r="AQ186" s="152">
        <v>0.46</v>
      </c>
      <c r="AR186" s="155">
        <v>0.16300000000000001</v>
      </c>
      <c r="AS186" s="155">
        <v>0.121</v>
      </c>
      <c r="AT186" s="155">
        <v>9.7000000000000003E-2</v>
      </c>
      <c r="AU186" s="155">
        <v>0.38500000000000001</v>
      </c>
      <c r="AW186" s="5"/>
      <c r="AX186" s="145">
        <f t="shared" si="214"/>
        <v>75.323383084577117</v>
      </c>
      <c r="AY186" s="150">
        <v>98</v>
      </c>
      <c r="AZ186" s="151" t="s">
        <v>408</v>
      </c>
      <c r="BA186" s="150">
        <v>25</v>
      </c>
      <c r="BB186" s="152">
        <v>1</v>
      </c>
      <c r="BC186" s="153">
        <v>2010</v>
      </c>
      <c r="BD186" s="153">
        <v>1514</v>
      </c>
      <c r="BE186" s="150">
        <v>0.753</v>
      </c>
      <c r="BF186" s="153">
        <v>936</v>
      </c>
      <c r="BG186" s="153">
        <v>542</v>
      </c>
      <c r="BH186" s="153">
        <v>1478</v>
      </c>
      <c r="BI186" s="154">
        <v>0.36699999999999999</v>
      </c>
      <c r="BJ186" s="154">
        <v>0.41399999999999998</v>
      </c>
      <c r="BK186" s="155">
        <v>0.17699999999999999</v>
      </c>
      <c r="BL186" s="155">
        <v>0.107</v>
      </c>
      <c r="BM186" s="155">
        <v>9.1999999999999998E-2</v>
      </c>
      <c r="BN186" s="155">
        <v>0.35099999999999998</v>
      </c>
      <c r="DU186" s="4"/>
      <c r="DZ186" s="5"/>
      <c r="EA186" s="5"/>
      <c r="EB186" s="5"/>
      <c r="EC186" s="5"/>
      <c r="ED186" s="5"/>
      <c r="EE186" s="5"/>
    </row>
    <row r="187" spans="30:135" ht="13" x14ac:dyDescent="0.15">
      <c r="AD187" s="145">
        <f t="shared" si="212"/>
        <v>103.875</v>
      </c>
      <c r="AE187" s="145">
        <f t="shared" si="213"/>
        <v>83.433614119534695</v>
      </c>
      <c r="AF187" s="150">
        <v>99</v>
      </c>
      <c r="AG187" s="151" t="s">
        <v>394</v>
      </c>
      <c r="AH187" s="150">
        <v>24</v>
      </c>
      <c r="AI187" s="152">
        <v>1</v>
      </c>
      <c r="AJ187" s="153">
        <v>2493</v>
      </c>
      <c r="AK187" s="153">
        <v>2080</v>
      </c>
      <c r="AL187" s="150">
        <v>0.83399999999999996</v>
      </c>
      <c r="AM187" s="153">
        <v>1087</v>
      </c>
      <c r="AN187" s="153">
        <v>758</v>
      </c>
      <c r="AO187" s="153">
        <v>1845</v>
      </c>
      <c r="AP187" s="154">
        <v>0.41099999999999998</v>
      </c>
      <c r="AQ187" s="154">
        <v>0.44900000000000001</v>
      </c>
      <c r="AR187" s="155">
        <v>0.155</v>
      </c>
      <c r="AS187" s="155">
        <v>0.129</v>
      </c>
      <c r="AT187" s="155">
        <v>9.7000000000000003E-2</v>
      </c>
      <c r="AU187" s="156">
        <v>0.4</v>
      </c>
      <c r="AW187" s="5"/>
      <c r="AX187" s="145">
        <f t="shared" si="214"/>
        <v>75.534950071326676</v>
      </c>
      <c r="AY187" s="150">
        <v>99</v>
      </c>
      <c r="AZ187" s="151" t="s">
        <v>409</v>
      </c>
      <c r="BA187" s="150">
        <v>17</v>
      </c>
      <c r="BB187" s="152">
        <v>1</v>
      </c>
      <c r="BC187" s="153">
        <v>1402</v>
      </c>
      <c r="BD187" s="153">
        <v>1059</v>
      </c>
      <c r="BE187" s="150">
        <v>0.755</v>
      </c>
      <c r="BF187" s="153">
        <v>611</v>
      </c>
      <c r="BG187" s="153">
        <v>381</v>
      </c>
      <c r="BH187" s="153">
        <v>992</v>
      </c>
      <c r="BI187" s="154">
        <v>0.38400000000000001</v>
      </c>
      <c r="BJ187" s="154">
        <v>0.439</v>
      </c>
      <c r="BK187" s="156">
        <v>0.21</v>
      </c>
      <c r="BL187" s="155">
        <v>9.8000000000000004E-2</v>
      </c>
      <c r="BM187" s="155">
        <v>7.4999999999999997E-2</v>
      </c>
      <c r="BN187" s="156">
        <v>0.35</v>
      </c>
      <c r="DU187" s="4"/>
      <c r="DZ187" s="5"/>
      <c r="EA187" s="5"/>
      <c r="EB187" s="5"/>
      <c r="EC187" s="5"/>
      <c r="ED187" s="5"/>
      <c r="EE187" s="5"/>
    </row>
    <row r="188" spans="30:135" ht="13" x14ac:dyDescent="0.15">
      <c r="AD188" s="145">
        <f t="shared" si="212"/>
        <v>78</v>
      </c>
      <c r="AE188" s="145">
        <f t="shared" si="213"/>
        <v>83.333333333333343</v>
      </c>
      <c r="AF188" s="150">
        <v>100</v>
      </c>
      <c r="AG188" s="151" t="s">
        <v>263</v>
      </c>
      <c r="AH188" s="150">
        <v>12</v>
      </c>
      <c r="AI188" s="152">
        <v>1</v>
      </c>
      <c r="AJ188" s="153">
        <v>936</v>
      </c>
      <c r="AK188" s="153">
        <v>780</v>
      </c>
      <c r="AL188" s="150">
        <v>0.83299999999999996</v>
      </c>
      <c r="AM188" s="153">
        <v>380</v>
      </c>
      <c r="AN188" s="153">
        <v>315</v>
      </c>
      <c r="AO188" s="153">
        <v>695</v>
      </c>
      <c r="AP188" s="154">
        <v>0.45300000000000001</v>
      </c>
      <c r="AQ188" s="154">
        <v>0.502</v>
      </c>
      <c r="AR188" s="155">
        <v>0.19600000000000001</v>
      </c>
      <c r="AS188" s="155">
        <v>6.8000000000000005E-2</v>
      </c>
      <c r="AT188" s="155">
        <v>5.0999999999999997E-2</v>
      </c>
      <c r="AU188" s="155">
        <v>0.39100000000000001</v>
      </c>
      <c r="AW188" s="5"/>
      <c r="AX188" s="145">
        <f t="shared" si="214"/>
        <v>75.471698113207552</v>
      </c>
      <c r="AY188" s="150">
        <v>100</v>
      </c>
      <c r="AZ188" s="151" t="s">
        <v>410</v>
      </c>
      <c r="BA188" s="150">
        <v>14</v>
      </c>
      <c r="BB188" s="152">
        <v>1</v>
      </c>
      <c r="BC188" s="153">
        <v>1219</v>
      </c>
      <c r="BD188" s="153">
        <v>920</v>
      </c>
      <c r="BE188" s="150">
        <v>0.755</v>
      </c>
      <c r="BF188" s="153">
        <v>557</v>
      </c>
      <c r="BG188" s="153">
        <v>335</v>
      </c>
      <c r="BH188" s="153">
        <v>892</v>
      </c>
      <c r="BI188" s="154">
        <v>0.376</v>
      </c>
      <c r="BJ188" s="154">
        <v>0.41699999999999998</v>
      </c>
      <c r="BK188" s="155">
        <v>0.16700000000000001</v>
      </c>
      <c r="BL188" s="156">
        <v>0.12</v>
      </c>
      <c r="BM188" s="155">
        <v>0.10299999999999999</v>
      </c>
      <c r="BN188" s="155">
        <v>0.36199999999999999</v>
      </c>
      <c r="DU188" s="4"/>
      <c r="DZ188" s="5"/>
      <c r="EA188" s="5"/>
      <c r="EB188" s="5"/>
      <c r="EC188" s="5"/>
      <c r="ED188" s="5"/>
      <c r="EE188" s="5"/>
    </row>
    <row r="189" spans="30:135" ht="13" x14ac:dyDescent="0.15">
      <c r="AD189" s="145">
        <f t="shared" si="212"/>
        <v>82.705882352941188</v>
      </c>
      <c r="AE189" s="145">
        <f t="shared" si="213"/>
        <v>83.285917496443815</v>
      </c>
      <c r="AF189" s="150">
        <v>101</v>
      </c>
      <c r="AG189" s="151" t="s">
        <v>409</v>
      </c>
      <c r="AH189" s="150">
        <v>17</v>
      </c>
      <c r="AI189" s="152">
        <v>1</v>
      </c>
      <c r="AJ189" s="153">
        <v>1406</v>
      </c>
      <c r="AK189" s="153">
        <v>1171</v>
      </c>
      <c r="AL189" s="150">
        <v>0.83299999999999996</v>
      </c>
      <c r="AM189" s="153">
        <v>599</v>
      </c>
      <c r="AN189" s="153">
        <v>442</v>
      </c>
      <c r="AO189" s="153">
        <v>1041</v>
      </c>
      <c r="AP189" s="154">
        <v>0.42499999999999999</v>
      </c>
      <c r="AQ189" s="154">
        <v>0.47299999999999998</v>
      </c>
      <c r="AR189" s="155">
        <v>0.17100000000000001</v>
      </c>
      <c r="AS189" s="155">
        <v>0.109</v>
      </c>
      <c r="AT189" s="155">
        <v>8.1000000000000003E-2</v>
      </c>
      <c r="AU189" s="155">
        <v>0.39500000000000002</v>
      </c>
      <c r="AW189" s="5"/>
      <c r="AX189" s="145">
        <f t="shared" si="214"/>
        <v>75.645268034414286</v>
      </c>
      <c r="AY189" s="150">
        <v>101</v>
      </c>
      <c r="AZ189" s="151" t="s">
        <v>411</v>
      </c>
      <c r="BA189" s="150">
        <v>18</v>
      </c>
      <c r="BB189" s="152">
        <v>1</v>
      </c>
      <c r="BC189" s="153">
        <v>1511</v>
      </c>
      <c r="BD189" s="153">
        <v>1143</v>
      </c>
      <c r="BE189" s="150">
        <v>0.75600000000000001</v>
      </c>
      <c r="BF189" s="153">
        <v>594</v>
      </c>
      <c r="BG189" s="153">
        <v>391</v>
      </c>
      <c r="BH189" s="153">
        <v>985</v>
      </c>
      <c r="BI189" s="154">
        <v>0.39700000000000002</v>
      </c>
      <c r="BJ189" s="154">
        <v>0.44400000000000001</v>
      </c>
      <c r="BK189" s="155">
        <v>0.222</v>
      </c>
      <c r="BL189" s="155">
        <v>0.14499999999999999</v>
      </c>
      <c r="BM189" s="155">
        <v>0.105</v>
      </c>
      <c r="BN189" s="155">
        <v>0.36599999999999999</v>
      </c>
      <c r="DU189" s="4"/>
      <c r="DZ189" s="5"/>
      <c r="EA189" s="5"/>
      <c r="EB189" s="5"/>
      <c r="EC189" s="5"/>
      <c r="ED189" s="5"/>
      <c r="EE189" s="5"/>
    </row>
    <row r="190" spans="30:135" ht="13" x14ac:dyDescent="0.15">
      <c r="AD190" s="145">
        <f t="shared" si="212"/>
        <v>78.041666666666657</v>
      </c>
      <c r="AE190" s="145">
        <f t="shared" si="213"/>
        <v>83.182060864922576</v>
      </c>
      <c r="AF190" s="150">
        <v>102</v>
      </c>
      <c r="AG190" s="151" t="s">
        <v>412</v>
      </c>
      <c r="AH190" s="150">
        <v>24</v>
      </c>
      <c r="AI190" s="152">
        <v>1</v>
      </c>
      <c r="AJ190" s="153">
        <v>1873</v>
      </c>
      <c r="AK190" s="153">
        <v>1558</v>
      </c>
      <c r="AL190" s="150">
        <v>0.83199999999999996</v>
      </c>
      <c r="AM190" s="153">
        <v>780</v>
      </c>
      <c r="AN190" s="153">
        <v>564</v>
      </c>
      <c r="AO190" s="153">
        <v>1344</v>
      </c>
      <c r="AP190" s="152">
        <v>0.42</v>
      </c>
      <c r="AQ190" s="154">
        <v>0.47299999999999998</v>
      </c>
      <c r="AR190" s="155">
        <v>0.192</v>
      </c>
      <c r="AS190" s="155">
        <v>0.108</v>
      </c>
      <c r="AT190" s="155">
        <v>8.7999999999999995E-2</v>
      </c>
      <c r="AU190" s="155">
        <v>0.38500000000000001</v>
      </c>
      <c r="AW190" s="5"/>
      <c r="AX190" s="145">
        <f t="shared" si="214"/>
        <v>75.637583892617457</v>
      </c>
      <c r="AY190" s="150">
        <v>102</v>
      </c>
      <c r="AZ190" s="151" t="s">
        <v>333</v>
      </c>
      <c r="BA190" s="150">
        <v>19</v>
      </c>
      <c r="BB190" s="152">
        <v>1</v>
      </c>
      <c r="BC190" s="153">
        <v>1490</v>
      </c>
      <c r="BD190" s="153">
        <v>1127</v>
      </c>
      <c r="BE190" s="150">
        <v>0.75600000000000001</v>
      </c>
      <c r="BF190" s="153">
        <v>665</v>
      </c>
      <c r="BG190" s="153">
        <v>396</v>
      </c>
      <c r="BH190" s="153">
        <v>1061</v>
      </c>
      <c r="BI190" s="154">
        <v>0.373</v>
      </c>
      <c r="BJ190" s="154">
        <v>0.43099999999999999</v>
      </c>
      <c r="BK190" s="155">
        <v>0.19900000000000001</v>
      </c>
      <c r="BL190" s="155">
        <v>0.10299999999999999</v>
      </c>
      <c r="BM190" s="155">
        <v>8.1000000000000003E-2</v>
      </c>
      <c r="BN190" s="155">
        <v>0.34699999999999998</v>
      </c>
      <c r="DU190" s="4"/>
      <c r="DZ190" s="5"/>
      <c r="EA190" s="5"/>
      <c r="EB190" s="5"/>
      <c r="EC190" s="5"/>
      <c r="ED190" s="5"/>
      <c r="EE190" s="5"/>
    </row>
    <row r="191" spans="30:135" ht="13" x14ac:dyDescent="0.15">
      <c r="AD191" s="145">
        <f t="shared" si="212"/>
        <v>82.608695652173907</v>
      </c>
      <c r="AE191" s="145">
        <f t="shared" si="213"/>
        <v>82.89473684210526</v>
      </c>
      <c r="AF191" s="150">
        <v>103</v>
      </c>
      <c r="AG191" s="151" t="s">
        <v>413</v>
      </c>
      <c r="AH191" s="150">
        <v>23</v>
      </c>
      <c r="AI191" s="152">
        <v>1</v>
      </c>
      <c r="AJ191" s="153">
        <v>1900</v>
      </c>
      <c r="AK191" s="153">
        <v>1575</v>
      </c>
      <c r="AL191" s="150">
        <v>0.82899999999999996</v>
      </c>
      <c r="AM191" s="153">
        <v>761</v>
      </c>
      <c r="AN191" s="153">
        <v>578</v>
      </c>
      <c r="AO191" s="153">
        <v>1339</v>
      </c>
      <c r="AP191" s="154">
        <v>0.432</v>
      </c>
      <c r="AQ191" s="154">
        <v>0.48599999999999999</v>
      </c>
      <c r="AR191" s="155">
        <v>0.20399999999999999</v>
      </c>
      <c r="AS191" s="156">
        <v>0.11</v>
      </c>
      <c r="AT191" s="155">
        <v>8.1000000000000003E-2</v>
      </c>
      <c r="AU191" s="155">
        <v>0.38800000000000001</v>
      </c>
      <c r="AW191" s="5"/>
      <c r="AX191" s="145">
        <f t="shared" si="214"/>
        <v>75.707257072570727</v>
      </c>
      <c r="AY191" s="150">
        <v>103</v>
      </c>
      <c r="AZ191" s="151" t="s">
        <v>381</v>
      </c>
      <c r="BA191" s="150">
        <v>21</v>
      </c>
      <c r="BB191" s="152">
        <v>1</v>
      </c>
      <c r="BC191" s="153">
        <v>1626</v>
      </c>
      <c r="BD191" s="153">
        <v>1231</v>
      </c>
      <c r="BE191" s="150">
        <v>0.75700000000000001</v>
      </c>
      <c r="BF191" s="153">
        <v>755</v>
      </c>
      <c r="BG191" s="153">
        <v>423</v>
      </c>
      <c r="BH191" s="153">
        <v>1178</v>
      </c>
      <c r="BI191" s="154">
        <v>0.35899999999999999</v>
      </c>
      <c r="BJ191" s="154">
        <v>0.438</v>
      </c>
      <c r="BK191" s="155">
        <v>0.19900000000000001</v>
      </c>
      <c r="BL191" s="155">
        <v>9.1999999999999998E-2</v>
      </c>
      <c r="BM191" s="155">
        <v>6.9000000000000006E-2</v>
      </c>
      <c r="BN191" s="155">
        <v>0.33300000000000002</v>
      </c>
      <c r="DU191" s="4"/>
      <c r="DZ191" s="5"/>
      <c r="EA191" s="5"/>
      <c r="EB191" s="5"/>
      <c r="EC191" s="5"/>
      <c r="ED191" s="5"/>
      <c r="EE191" s="5"/>
    </row>
    <row r="192" spans="30:135" ht="13" x14ac:dyDescent="0.15">
      <c r="AD192" s="145">
        <f t="shared" si="212"/>
        <v>89.631578947368411</v>
      </c>
      <c r="AE192" s="145">
        <f t="shared" si="213"/>
        <v>82.853787433940113</v>
      </c>
      <c r="AF192" s="150">
        <v>104</v>
      </c>
      <c r="AG192" s="151" t="s">
        <v>414</v>
      </c>
      <c r="AH192" s="150">
        <v>19</v>
      </c>
      <c r="AI192" s="152">
        <v>1</v>
      </c>
      <c r="AJ192" s="153">
        <v>1703</v>
      </c>
      <c r="AK192" s="153">
        <v>1411</v>
      </c>
      <c r="AL192" s="150">
        <v>0.82899999999999996</v>
      </c>
      <c r="AM192" s="153">
        <v>718</v>
      </c>
      <c r="AN192" s="153">
        <v>516</v>
      </c>
      <c r="AO192" s="153">
        <v>1234</v>
      </c>
      <c r="AP192" s="154">
        <v>0.41799999999999998</v>
      </c>
      <c r="AQ192" s="154">
        <v>0.47699999999999998</v>
      </c>
      <c r="AR192" s="155">
        <v>0.184</v>
      </c>
      <c r="AS192" s="155">
        <v>0.11600000000000001</v>
      </c>
      <c r="AT192" s="155">
        <v>8.5000000000000006E-2</v>
      </c>
      <c r="AU192" s="155">
        <v>0.379</v>
      </c>
      <c r="AW192" s="5"/>
      <c r="AX192" s="145">
        <f t="shared" si="214"/>
        <v>75.69818716315531</v>
      </c>
      <c r="AY192" s="150">
        <v>104</v>
      </c>
      <c r="AZ192" s="151" t="s">
        <v>415</v>
      </c>
      <c r="BA192" s="150">
        <v>25</v>
      </c>
      <c r="BB192" s="152">
        <v>1</v>
      </c>
      <c r="BC192" s="153">
        <v>2041</v>
      </c>
      <c r="BD192" s="153">
        <v>1545</v>
      </c>
      <c r="BE192" s="150">
        <v>0.75700000000000001</v>
      </c>
      <c r="BF192" s="153">
        <v>902</v>
      </c>
      <c r="BG192" s="153">
        <v>576</v>
      </c>
      <c r="BH192" s="153">
        <v>1478</v>
      </c>
      <c r="BI192" s="152">
        <v>0.39</v>
      </c>
      <c r="BJ192" s="154">
        <v>0.438</v>
      </c>
      <c r="BK192" s="155">
        <v>0.19700000000000001</v>
      </c>
      <c r="BL192" s="155">
        <v>9.5000000000000001E-2</v>
      </c>
      <c r="BM192" s="155">
        <v>8.1000000000000003E-2</v>
      </c>
      <c r="BN192" s="155">
        <v>0.35199999999999998</v>
      </c>
      <c r="DU192" s="4"/>
      <c r="DZ192" s="5"/>
      <c r="EA192" s="5"/>
      <c r="EB192" s="5"/>
      <c r="EC192" s="5"/>
      <c r="ED192" s="5"/>
      <c r="EE192" s="5"/>
    </row>
    <row r="193" spans="30:135" ht="13" x14ac:dyDescent="0.15">
      <c r="AD193" s="145">
        <f t="shared" si="212"/>
        <v>87.34782608695653</v>
      </c>
      <c r="AE193" s="145">
        <f t="shared" si="213"/>
        <v>82.777501244400199</v>
      </c>
      <c r="AF193" s="150">
        <v>105</v>
      </c>
      <c r="AG193" s="151" t="s">
        <v>277</v>
      </c>
      <c r="AH193" s="150">
        <v>23</v>
      </c>
      <c r="AI193" s="152">
        <v>1</v>
      </c>
      <c r="AJ193" s="153">
        <v>2009</v>
      </c>
      <c r="AK193" s="153">
        <v>1663</v>
      </c>
      <c r="AL193" s="150">
        <v>0.82799999999999996</v>
      </c>
      <c r="AM193" s="153">
        <v>807</v>
      </c>
      <c r="AN193" s="153">
        <v>640</v>
      </c>
      <c r="AO193" s="153">
        <v>1447</v>
      </c>
      <c r="AP193" s="154">
        <v>0.442</v>
      </c>
      <c r="AQ193" s="152">
        <v>0.48</v>
      </c>
      <c r="AR193" s="155">
        <v>0.19800000000000001</v>
      </c>
      <c r="AS193" s="156">
        <v>0.1</v>
      </c>
      <c r="AT193" s="155">
        <v>8.2000000000000003E-2</v>
      </c>
      <c r="AU193" s="155">
        <v>0.39400000000000002</v>
      </c>
      <c r="AW193" s="5"/>
      <c r="AX193" s="145">
        <f t="shared" si="214"/>
        <v>75.747508305647841</v>
      </c>
      <c r="AY193" s="150">
        <v>105</v>
      </c>
      <c r="AZ193" s="151" t="s">
        <v>383</v>
      </c>
      <c r="BA193" s="150">
        <v>22</v>
      </c>
      <c r="BB193" s="152">
        <v>1</v>
      </c>
      <c r="BC193" s="153">
        <v>1806</v>
      </c>
      <c r="BD193" s="153">
        <v>1368</v>
      </c>
      <c r="BE193" s="150">
        <v>0.75700000000000001</v>
      </c>
      <c r="BF193" s="153">
        <v>845</v>
      </c>
      <c r="BG193" s="153">
        <v>516</v>
      </c>
      <c r="BH193" s="153">
        <v>1361</v>
      </c>
      <c r="BI193" s="154">
        <v>0.379</v>
      </c>
      <c r="BJ193" s="154">
        <v>0.433</v>
      </c>
      <c r="BK193" s="155">
        <v>0.17699999999999999</v>
      </c>
      <c r="BL193" s="155">
        <v>8.5999999999999993E-2</v>
      </c>
      <c r="BM193" s="155">
        <v>7.5999999999999998E-2</v>
      </c>
      <c r="BN193" s="155">
        <v>0.34799999999999998</v>
      </c>
      <c r="DU193" s="4"/>
      <c r="DZ193" s="5"/>
      <c r="EA193" s="5"/>
      <c r="EB193" s="5"/>
      <c r="EC193" s="5"/>
      <c r="ED193" s="5"/>
      <c r="EE193" s="5"/>
    </row>
    <row r="194" spans="30:135" ht="13" x14ac:dyDescent="0.15">
      <c r="AD194" s="145">
        <f t="shared" si="212"/>
        <v>84.578947368421055</v>
      </c>
      <c r="AE194" s="145">
        <f t="shared" si="213"/>
        <v>82.762912258867459</v>
      </c>
      <c r="AF194" s="150">
        <v>106</v>
      </c>
      <c r="AG194" s="151" t="s">
        <v>416</v>
      </c>
      <c r="AH194" s="150">
        <v>19</v>
      </c>
      <c r="AI194" s="152">
        <v>1</v>
      </c>
      <c r="AJ194" s="153">
        <v>1607</v>
      </c>
      <c r="AK194" s="153">
        <v>1330</v>
      </c>
      <c r="AL194" s="150">
        <v>0.82799999999999996</v>
      </c>
      <c r="AM194" s="153">
        <v>664</v>
      </c>
      <c r="AN194" s="153">
        <v>469</v>
      </c>
      <c r="AO194" s="153">
        <v>1133</v>
      </c>
      <c r="AP194" s="154">
        <v>0.41399999999999998</v>
      </c>
      <c r="AQ194" s="154">
        <v>0.45300000000000001</v>
      </c>
      <c r="AR194" s="155">
        <v>0.189</v>
      </c>
      <c r="AS194" s="156">
        <v>0.13</v>
      </c>
      <c r="AT194" s="155">
        <v>9.6000000000000002E-2</v>
      </c>
      <c r="AU194" s="155">
        <v>0.39300000000000002</v>
      </c>
      <c r="AW194" s="5"/>
      <c r="AX194" s="145">
        <f t="shared" si="214"/>
        <v>75.724937862468934</v>
      </c>
      <c r="AY194" s="150">
        <v>106</v>
      </c>
      <c r="AZ194" s="151" t="s">
        <v>417</v>
      </c>
      <c r="BA194" s="150">
        <v>14</v>
      </c>
      <c r="BB194" s="152">
        <v>1</v>
      </c>
      <c r="BC194" s="153">
        <v>1207</v>
      </c>
      <c r="BD194" s="153">
        <v>914</v>
      </c>
      <c r="BE194" s="150">
        <v>0.75700000000000001</v>
      </c>
      <c r="BF194" s="153">
        <v>504</v>
      </c>
      <c r="BG194" s="153">
        <v>331</v>
      </c>
      <c r="BH194" s="153">
        <v>835</v>
      </c>
      <c r="BI194" s="154">
        <v>0.39600000000000002</v>
      </c>
      <c r="BJ194" s="154">
        <v>0.438</v>
      </c>
      <c r="BK194" s="155">
        <v>0.19800000000000001</v>
      </c>
      <c r="BL194" s="155">
        <v>0.13300000000000001</v>
      </c>
      <c r="BM194" s="155">
        <v>0.107</v>
      </c>
      <c r="BN194" s="155">
        <v>0.36899999999999999</v>
      </c>
      <c r="DU194" s="4"/>
      <c r="DZ194" s="5"/>
      <c r="EA194" s="5"/>
      <c r="EB194" s="5"/>
      <c r="EC194" s="5"/>
      <c r="ED194" s="5"/>
      <c r="EE194" s="5"/>
    </row>
    <row r="195" spans="30:135" ht="13" x14ac:dyDescent="0.15">
      <c r="AD195" s="145">
        <f t="shared" si="212"/>
        <v>88.181818181818187</v>
      </c>
      <c r="AE195" s="145">
        <f t="shared" si="213"/>
        <v>82.680412371134011</v>
      </c>
      <c r="AF195" s="150">
        <v>107</v>
      </c>
      <c r="AG195" s="151" t="s">
        <v>418</v>
      </c>
      <c r="AH195" s="150">
        <v>22</v>
      </c>
      <c r="AI195" s="152">
        <v>1</v>
      </c>
      <c r="AJ195" s="153">
        <v>1940</v>
      </c>
      <c r="AK195" s="153">
        <v>1604</v>
      </c>
      <c r="AL195" s="150">
        <v>0.82699999999999996</v>
      </c>
      <c r="AM195" s="153">
        <v>871</v>
      </c>
      <c r="AN195" s="153">
        <v>588</v>
      </c>
      <c r="AO195" s="153">
        <v>1459</v>
      </c>
      <c r="AP195" s="154">
        <v>0.40300000000000002</v>
      </c>
      <c r="AQ195" s="154">
        <v>0.44900000000000001</v>
      </c>
      <c r="AR195" s="155">
        <v>0.152</v>
      </c>
      <c r="AS195" s="155">
        <v>0.112</v>
      </c>
      <c r="AT195" s="156">
        <v>0.08</v>
      </c>
      <c r="AU195" s="155">
        <v>0.39200000000000002</v>
      </c>
      <c r="AW195" s="5"/>
      <c r="AX195" s="145">
        <f t="shared" si="214"/>
        <v>75.897129186602868</v>
      </c>
      <c r="AY195" s="150">
        <v>107</v>
      </c>
      <c r="AZ195" s="151" t="s">
        <v>419</v>
      </c>
      <c r="BA195" s="150">
        <v>20</v>
      </c>
      <c r="BB195" s="152">
        <v>1</v>
      </c>
      <c r="BC195" s="153">
        <v>1672</v>
      </c>
      <c r="BD195" s="153">
        <v>1269</v>
      </c>
      <c r="BE195" s="150">
        <v>0.75900000000000001</v>
      </c>
      <c r="BF195" s="153">
        <v>707</v>
      </c>
      <c r="BG195" s="153">
        <v>436</v>
      </c>
      <c r="BH195" s="153">
        <v>1143</v>
      </c>
      <c r="BI195" s="154">
        <v>0.38100000000000001</v>
      </c>
      <c r="BJ195" s="152">
        <v>0.42</v>
      </c>
      <c r="BK195" s="155">
        <v>0.19700000000000001</v>
      </c>
      <c r="BL195" s="155">
        <v>0.13600000000000001</v>
      </c>
      <c r="BM195" s="155">
        <v>0.104</v>
      </c>
      <c r="BN195" s="155">
        <v>0.373</v>
      </c>
      <c r="DU195" s="4"/>
      <c r="DZ195" s="5"/>
      <c r="EA195" s="5"/>
      <c r="EB195" s="5"/>
      <c r="EC195" s="5"/>
      <c r="ED195" s="5"/>
      <c r="EE195" s="5"/>
    </row>
    <row r="196" spans="30:135" ht="13" x14ac:dyDescent="0.15">
      <c r="AD196" s="145">
        <f t="shared" si="212"/>
        <v>84.565217391304358</v>
      </c>
      <c r="AE196" s="145">
        <f t="shared" si="213"/>
        <v>82.673521850899746</v>
      </c>
      <c r="AF196" s="150">
        <v>108</v>
      </c>
      <c r="AG196" s="151" t="s">
        <v>420</v>
      </c>
      <c r="AH196" s="150">
        <v>23</v>
      </c>
      <c r="AI196" s="152">
        <v>1</v>
      </c>
      <c r="AJ196" s="153">
        <v>1945</v>
      </c>
      <c r="AK196" s="153">
        <v>1608</v>
      </c>
      <c r="AL196" s="150">
        <v>0.82699999999999996</v>
      </c>
      <c r="AM196" s="153">
        <v>817</v>
      </c>
      <c r="AN196" s="153">
        <v>607</v>
      </c>
      <c r="AO196" s="153">
        <v>1424</v>
      </c>
      <c r="AP196" s="154">
        <v>0.42599999999999999</v>
      </c>
      <c r="AQ196" s="154">
        <v>0.47599999999999998</v>
      </c>
      <c r="AR196" s="155">
        <v>0.17499999999999999</v>
      </c>
      <c r="AS196" s="156">
        <v>0.11</v>
      </c>
      <c r="AT196" s="155">
        <v>8.5000000000000006E-2</v>
      </c>
      <c r="AU196" s="155">
        <v>0.39300000000000002</v>
      </c>
      <c r="AW196" s="5"/>
      <c r="AX196" s="145">
        <f t="shared" si="214"/>
        <v>76.004464285714292</v>
      </c>
      <c r="AY196" s="150">
        <v>108</v>
      </c>
      <c r="AZ196" s="151" t="s">
        <v>421</v>
      </c>
      <c r="BA196" s="150">
        <v>20</v>
      </c>
      <c r="BB196" s="152">
        <v>1</v>
      </c>
      <c r="BC196" s="153">
        <v>1792</v>
      </c>
      <c r="BD196" s="153">
        <v>1362</v>
      </c>
      <c r="BE196" s="150">
        <v>0.76</v>
      </c>
      <c r="BF196" s="153">
        <v>750</v>
      </c>
      <c r="BG196" s="153">
        <v>478</v>
      </c>
      <c r="BH196" s="153">
        <v>1228</v>
      </c>
      <c r="BI196" s="154">
        <v>0.38900000000000001</v>
      </c>
      <c r="BJ196" s="154">
        <v>0.42399999999999999</v>
      </c>
      <c r="BK196" s="155">
        <v>0.192</v>
      </c>
      <c r="BL196" s="155">
        <v>0.14699999999999999</v>
      </c>
      <c r="BM196" s="155">
        <v>0.11700000000000001</v>
      </c>
      <c r="BN196" s="155">
        <v>0.372</v>
      </c>
      <c r="DU196" s="4"/>
      <c r="DZ196" s="5"/>
      <c r="EA196" s="5"/>
      <c r="EB196" s="5"/>
      <c r="EC196" s="5"/>
      <c r="ED196" s="5"/>
      <c r="EE196" s="5"/>
    </row>
    <row r="197" spans="30:135" ht="13" x14ac:dyDescent="0.15">
      <c r="AD197" s="145">
        <f t="shared" si="212"/>
        <v>83.2</v>
      </c>
      <c r="AE197" s="145">
        <f t="shared" si="213"/>
        <v>82.451923076923066</v>
      </c>
      <c r="AF197" s="150">
        <v>109</v>
      </c>
      <c r="AG197" s="151" t="s">
        <v>422</v>
      </c>
      <c r="AH197" s="150">
        <v>20</v>
      </c>
      <c r="AI197" s="152">
        <v>1</v>
      </c>
      <c r="AJ197" s="153">
        <v>1664</v>
      </c>
      <c r="AK197" s="153">
        <v>1372</v>
      </c>
      <c r="AL197" s="150">
        <v>0.82499999999999996</v>
      </c>
      <c r="AM197" s="153">
        <v>729</v>
      </c>
      <c r="AN197" s="153">
        <v>487</v>
      </c>
      <c r="AO197" s="153">
        <v>1216</v>
      </c>
      <c r="AP197" s="152">
        <v>0.4</v>
      </c>
      <c r="AQ197" s="154">
        <v>0.46100000000000002</v>
      </c>
      <c r="AR197" s="155">
        <v>0.17399999999999999</v>
      </c>
      <c r="AS197" s="156">
        <v>0.11</v>
      </c>
      <c r="AT197" s="155">
        <v>7.8E-2</v>
      </c>
      <c r="AU197" s="155">
        <v>0.38300000000000001</v>
      </c>
      <c r="AW197" s="5"/>
      <c r="AX197" s="145">
        <f t="shared" si="214"/>
        <v>76.016830294530152</v>
      </c>
      <c r="AY197" s="150">
        <v>109</v>
      </c>
      <c r="AZ197" s="151" t="s">
        <v>423</v>
      </c>
      <c r="BA197" s="150">
        <v>18</v>
      </c>
      <c r="BB197" s="152">
        <v>1</v>
      </c>
      <c r="BC197" s="153">
        <v>1426</v>
      </c>
      <c r="BD197" s="153">
        <v>1084</v>
      </c>
      <c r="BE197" s="150">
        <v>0.76</v>
      </c>
      <c r="BF197" s="153">
        <v>574</v>
      </c>
      <c r="BG197" s="153">
        <v>377</v>
      </c>
      <c r="BH197" s="153">
        <v>951</v>
      </c>
      <c r="BI197" s="154">
        <v>0.39600000000000002</v>
      </c>
      <c r="BJ197" s="152">
        <v>0.45</v>
      </c>
      <c r="BK197" s="155">
        <v>0.22900000000000001</v>
      </c>
      <c r="BL197" s="156">
        <v>0.12</v>
      </c>
      <c r="BM197" s="155">
        <v>7.5999999999999998E-2</v>
      </c>
      <c r="BN197" s="155">
        <v>0.35799999999999998</v>
      </c>
      <c r="DU197" s="4"/>
      <c r="DZ197" s="5"/>
      <c r="EA197" s="5"/>
      <c r="EB197" s="5"/>
      <c r="EC197" s="5"/>
      <c r="ED197" s="5"/>
      <c r="EE197" s="5"/>
    </row>
    <row r="198" spans="30:135" ht="13" x14ac:dyDescent="0.15">
      <c r="AD198" s="145">
        <f t="shared" si="212"/>
        <v>85.666666666666657</v>
      </c>
      <c r="AE198" s="145">
        <f t="shared" si="213"/>
        <v>82.545858810450241</v>
      </c>
      <c r="AF198" s="150">
        <v>110</v>
      </c>
      <c r="AG198" s="151" t="s">
        <v>391</v>
      </c>
      <c r="AH198" s="150">
        <v>21</v>
      </c>
      <c r="AI198" s="152">
        <v>1</v>
      </c>
      <c r="AJ198" s="153">
        <v>1799</v>
      </c>
      <c r="AK198" s="153">
        <v>1485</v>
      </c>
      <c r="AL198" s="150">
        <v>0.82499999999999996</v>
      </c>
      <c r="AM198" s="153">
        <v>744</v>
      </c>
      <c r="AN198" s="153">
        <v>584</v>
      </c>
      <c r="AO198" s="153">
        <v>1328</v>
      </c>
      <c r="AP198" s="152">
        <v>0.44</v>
      </c>
      <c r="AQ198" s="154">
        <v>0.47599999999999998</v>
      </c>
      <c r="AR198" s="155">
        <v>0.18099999999999999</v>
      </c>
      <c r="AS198" s="155">
        <v>9.7000000000000003E-2</v>
      </c>
      <c r="AT198" s="155">
        <v>8.2000000000000003E-2</v>
      </c>
      <c r="AU198" s="155">
        <v>0.39500000000000002</v>
      </c>
      <c r="AW198" s="5"/>
      <c r="AX198" s="145">
        <f t="shared" si="214"/>
        <v>76.024411508282469</v>
      </c>
      <c r="AY198" s="150">
        <v>110</v>
      </c>
      <c r="AZ198" s="151" t="s">
        <v>424</v>
      </c>
      <c r="BA198" s="150">
        <v>14</v>
      </c>
      <c r="BB198" s="152">
        <v>1</v>
      </c>
      <c r="BC198" s="153">
        <v>1147</v>
      </c>
      <c r="BD198" s="153">
        <v>872</v>
      </c>
      <c r="BE198" s="150">
        <v>0.76</v>
      </c>
      <c r="BF198" s="153">
        <v>476</v>
      </c>
      <c r="BG198" s="153">
        <v>314</v>
      </c>
      <c r="BH198" s="153">
        <v>790</v>
      </c>
      <c r="BI198" s="154">
        <v>0.39700000000000002</v>
      </c>
      <c r="BJ198" s="154">
        <v>0.45500000000000002</v>
      </c>
      <c r="BK198" s="155">
        <v>0.22700000000000001</v>
      </c>
      <c r="BL198" s="156">
        <v>0.1</v>
      </c>
      <c r="BM198" s="155">
        <v>8.6999999999999994E-2</v>
      </c>
      <c r="BN198" s="155">
        <v>0.34799999999999998</v>
      </c>
      <c r="DU198" s="4"/>
      <c r="DZ198" s="5"/>
      <c r="EA198" s="5"/>
      <c r="EB198" s="5"/>
      <c r="EC198" s="5"/>
      <c r="ED198" s="5"/>
      <c r="EE198" s="5"/>
    </row>
    <row r="199" spans="30:135" ht="13" x14ac:dyDescent="0.15">
      <c r="AD199" s="145">
        <f t="shared" si="212"/>
        <v>73.578947368421055</v>
      </c>
      <c r="AE199" s="145">
        <f t="shared" si="213"/>
        <v>82.546494992846917</v>
      </c>
      <c r="AF199" s="150">
        <v>111</v>
      </c>
      <c r="AG199" s="151" t="s">
        <v>425</v>
      </c>
      <c r="AH199" s="150">
        <v>19</v>
      </c>
      <c r="AI199" s="152">
        <v>1</v>
      </c>
      <c r="AJ199" s="153">
        <v>1398</v>
      </c>
      <c r="AK199" s="153">
        <v>1154</v>
      </c>
      <c r="AL199" s="150">
        <v>0.82499999999999996</v>
      </c>
      <c r="AM199" s="153">
        <v>666</v>
      </c>
      <c r="AN199" s="153">
        <v>434</v>
      </c>
      <c r="AO199" s="153">
        <v>1100</v>
      </c>
      <c r="AP199" s="154">
        <v>0.39500000000000002</v>
      </c>
      <c r="AQ199" s="154">
        <v>0.45600000000000002</v>
      </c>
      <c r="AR199" s="155">
        <v>0.14399999999999999</v>
      </c>
      <c r="AS199" s="155">
        <v>8.4000000000000005E-2</v>
      </c>
      <c r="AT199" s="155">
        <v>7.1999999999999995E-2</v>
      </c>
      <c r="AU199" s="155">
        <v>0.374</v>
      </c>
      <c r="AW199" s="5"/>
      <c r="AX199" s="145">
        <f t="shared" si="214"/>
        <v>76.081871345029242</v>
      </c>
      <c r="AY199" s="150">
        <v>111</v>
      </c>
      <c r="AZ199" s="151" t="s">
        <v>426</v>
      </c>
      <c r="BA199" s="150">
        <v>21</v>
      </c>
      <c r="BB199" s="152">
        <v>1</v>
      </c>
      <c r="BC199" s="153">
        <v>1710</v>
      </c>
      <c r="BD199" s="153">
        <v>1301</v>
      </c>
      <c r="BE199" s="150">
        <v>0.76100000000000001</v>
      </c>
      <c r="BF199" s="153">
        <v>795</v>
      </c>
      <c r="BG199" s="153">
        <v>478</v>
      </c>
      <c r="BH199" s="153">
        <v>1273</v>
      </c>
      <c r="BI199" s="154">
        <v>0.375</v>
      </c>
      <c r="BJ199" s="154">
        <v>0.43099999999999999</v>
      </c>
      <c r="BK199" s="155">
        <v>0.17499999999999999</v>
      </c>
      <c r="BL199" s="155">
        <v>9.4E-2</v>
      </c>
      <c r="BM199" s="155">
        <v>7.6999999999999999E-2</v>
      </c>
      <c r="BN199" s="155">
        <v>0.35099999999999998</v>
      </c>
      <c r="DU199" s="4"/>
      <c r="DZ199" s="5"/>
      <c r="EA199" s="5"/>
      <c r="EB199" s="5"/>
      <c r="EC199" s="5"/>
      <c r="ED199" s="5"/>
      <c r="EE199" s="5"/>
    </row>
    <row r="200" spans="30:135" ht="13" x14ac:dyDescent="0.15">
      <c r="AD200" s="145">
        <f t="shared" si="212"/>
        <v>78.600000000000009</v>
      </c>
      <c r="AE200" s="145">
        <f t="shared" si="213"/>
        <v>82.379134860050897</v>
      </c>
      <c r="AF200" s="150">
        <v>112</v>
      </c>
      <c r="AG200" s="151" t="s">
        <v>427</v>
      </c>
      <c r="AH200" s="150">
        <v>20</v>
      </c>
      <c r="AI200" s="152">
        <v>1</v>
      </c>
      <c r="AJ200" s="153">
        <v>1572</v>
      </c>
      <c r="AK200" s="153">
        <v>1295</v>
      </c>
      <c r="AL200" s="150">
        <v>0.82399999999999995</v>
      </c>
      <c r="AM200" s="153">
        <v>687</v>
      </c>
      <c r="AN200" s="153">
        <v>448</v>
      </c>
      <c r="AO200" s="153">
        <v>1135</v>
      </c>
      <c r="AP200" s="154">
        <v>0.39500000000000002</v>
      </c>
      <c r="AQ200" s="154">
        <v>0.46700000000000003</v>
      </c>
      <c r="AR200" s="155">
        <v>0.191</v>
      </c>
      <c r="AS200" s="155">
        <v>0.10299999999999999</v>
      </c>
      <c r="AT200" s="155">
        <v>8.4000000000000005E-2</v>
      </c>
      <c r="AU200" s="155">
        <v>0.36699999999999999</v>
      </c>
      <c r="AW200" s="5"/>
      <c r="AX200" s="145">
        <f t="shared" si="214"/>
        <v>76.068965517241381</v>
      </c>
      <c r="AY200" s="150">
        <v>112</v>
      </c>
      <c r="AZ200" s="151" t="s">
        <v>428</v>
      </c>
      <c r="BA200" s="150">
        <v>15</v>
      </c>
      <c r="BB200" s="152">
        <v>1</v>
      </c>
      <c r="BC200" s="153">
        <v>1450</v>
      </c>
      <c r="BD200" s="153">
        <v>1103</v>
      </c>
      <c r="BE200" s="150">
        <v>0.76100000000000001</v>
      </c>
      <c r="BF200" s="153">
        <v>600</v>
      </c>
      <c r="BG200" s="153">
        <v>390</v>
      </c>
      <c r="BH200" s="153">
        <v>990</v>
      </c>
      <c r="BI200" s="154">
        <v>0.39400000000000002</v>
      </c>
      <c r="BJ200" s="154">
        <v>0.443</v>
      </c>
      <c r="BK200" s="155">
        <v>0.20699999999999999</v>
      </c>
      <c r="BL200" s="155">
        <v>0.13100000000000001</v>
      </c>
      <c r="BM200" s="156">
        <v>0.09</v>
      </c>
      <c r="BN200" s="155">
        <v>0.36399999999999999</v>
      </c>
      <c r="DU200" s="4"/>
      <c r="DZ200" s="5"/>
      <c r="EA200" s="5"/>
      <c r="EB200" s="5"/>
      <c r="EC200" s="5"/>
      <c r="ED200" s="5"/>
      <c r="EE200" s="5"/>
    </row>
    <row r="201" spans="30:135" ht="13" x14ac:dyDescent="0.15">
      <c r="AD201" s="145">
        <f t="shared" si="212"/>
        <v>85.347826086956516</v>
      </c>
      <c r="AE201" s="145">
        <f t="shared" si="213"/>
        <v>82.32297503820682</v>
      </c>
      <c r="AF201" s="150">
        <v>113</v>
      </c>
      <c r="AG201" s="151" t="s">
        <v>429</v>
      </c>
      <c r="AH201" s="150">
        <v>23</v>
      </c>
      <c r="AI201" s="152">
        <v>1</v>
      </c>
      <c r="AJ201" s="153">
        <v>1963</v>
      </c>
      <c r="AK201" s="153">
        <v>1616</v>
      </c>
      <c r="AL201" s="150">
        <v>0.82299999999999995</v>
      </c>
      <c r="AM201" s="153">
        <v>854</v>
      </c>
      <c r="AN201" s="153">
        <v>542</v>
      </c>
      <c r="AO201" s="153">
        <v>1396</v>
      </c>
      <c r="AP201" s="154">
        <v>0.38800000000000001</v>
      </c>
      <c r="AQ201" s="154">
        <v>0.44800000000000001</v>
      </c>
      <c r="AR201" s="155">
        <v>0.16600000000000001</v>
      </c>
      <c r="AS201" s="155">
        <v>0.14299999999999999</v>
      </c>
      <c r="AT201" s="155">
        <v>0.104</v>
      </c>
      <c r="AU201" s="155">
        <v>0.38600000000000001</v>
      </c>
      <c r="AW201" s="5"/>
      <c r="AX201" s="145">
        <f t="shared" si="214"/>
        <v>76.171428571428564</v>
      </c>
      <c r="AY201" s="150">
        <v>113</v>
      </c>
      <c r="AZ201" s="151" t="s">
        <v>430</v>
      </c>
      <c r="BA201" s="150">
        <v>21</v>
      </c>
      <c r="BB201" s="152">
        <v>1</v>
      </c>
      <c r="BC201" s="153">
        <v>1750</v>
      </c>
      <c r="BD201" s="153">
        <v>1333</v>
      </c>
      <c r="BE201" s="150">
        <v>0.76200000000000001</v>
      </c>
      <c r="BF201" s="153">
        <v>634</v>
      </c>
      <c r="BG201" s="153">
        <v>471</v>
      </c>
      <c r="BH201" s="153">
        <v>1105</v>
      </c>
      <c r="BI201" s="154">
        <v>0.42599999999999999</v>
      </c>
      <c r="BJ201" s="152">
        <v>0.47</v>
      </c>
      <c r="BK201" s="155">
        <v>0.255</v>
      </c>
      <c r="BL201" s="155">
        <v>0.127</v>
      </c>
      <c r="BM201" s="155">
        <v>9.2999999999999999E-2</v>
      </c>
      <c r="BN201" s="156">
        <v>0.37</v>
      </c>
      <c r="DU201" s="4"/>
      <c r="DZ201" s="5"/>
      <c r="EA201" s="5"/>
      <c r="EB201" s="5"/>
      <c r="EC201" s="5"/>
      <c r="ED201" s="5"/>
      <c r="EE201" s="5"/>
    </row>
    <row r="202" spans="30:135" ht="13" x14ac:dyDescent="0.15">
      <c r="AD202" s="145">
        <f t="shared" si="212"/>
        <v>85.8</v>
      </c>
      <c r="AE202" s="145">
        <f t="shared" si="213"/>
        <v>82.226107226107231</v>
      </c>
      <c r="AF202" s="150">
        <v>114</v>
      </c>
      <c r="AG202" s="151" t="s">
        <v>419</v>
      </c>
      <c r="AH202" s="150">
        <v>20</v>
      </c>
      <c r="AI202" s="152">
        <v>1</v>
      </c>
      <c r="AJ202" s="153">
        <v>1716</v>
      </c>
      <c r="AK202" s="153">
        <v>1411</v>
      </c>
      <c r="AL202" s="150">
        <v>0.82199999999999995</v>
      </c>
      <c r="AM202" s="153">
        <v>699</v>
      </c>
      <c r="AN202" s="153">
        <v>523</v>
      </c>
      <c r="AO202" s="153">
        <v>1222</v>
      </c>
      <c r="AP202" s="154">
        <v>0.42799999999999999</v>
      </c>
      <c r="AQ202" s="154">
        <v>0.46400000000000002</v>
      </c>
      <c r="AR202" s="155">
        <v>0.185</v>
      </c>
      <c r="AS202" s="155">
        <v>0.129</v>
      </c>
      <c r="AT202" s="155">
        <v>0.104</v>
      </c>
      <c r="AU202" s="155">
        <v>0.39500000000000002</v>
      </c>
      <c r="AW202" s="5"/>
      <c r="AX202" s="145">
        <f t="shared" si="214"/>
        <v>76.301476301476299</v>
      </c>
      <c r="AY202" s="150">
        <v>114</v>
      </c>
      <c r="AZ202" s="151" t="s">
        <v>431</v>
      </c>
      <c r="BA202" s="150">
        <v>17</v>
      </c>
      <c r="BB202" s="152">
        <v>1</v>
      </c>
      <c r="BC202" s="153">
        <v>1287</v>
      </c>
      <c r="BD202" s="153">
        <v>982</v>
      </c>
      <c r="BE202" s="150">
        <v>0.76300000000000001</v>
      </c>
      <c r="BF202" s="153">
        <v>607</v>
      </c>
      <c r="BG202" s="153">
        <v>362</v>
      </c>
      <c r="BH202" s="153">
        <v>969</v>
      </c>
      <c r="BI202" s="154">
        <v>0.374</v>
      </c>
      <c r="BJ202" s="154">
        <v>0.42899999999999999</v>
      </c>
      <c r="BK202" s="155">
        <v>0.17100000000000001</v>
      </c>
      <c r="BL202" s="155">
        <v>8.7999999999999995E-2</v>
      </c>
      <c r="BM202" s="155">
        <v>6.9000000000000006E-2</v>
      </c>
      <c r="BN202" s="155">
        <v>0.35399999999999998</v>
      </c>
      <c r="DU202" s="4"/>
      <c r="DZ202" s="5"/>
      <c r="EA202" s="5"/>
      <c r="EB202" s="5"/>
      <c r="EC202" s="5"/>
      <c r="ED202" s="5"/>
      <c r="EE202" s="5"/>
    </row>
    <row r="203" spans="30:135" ht="13" x14ac:dyDescent="0.15">
      <c r="AD203" s="145">
        <f t="shared" si="212"/>
        <v>79.333333333333343</v>
      </c>
      <c r="AE203" s="145">
        <f t="shared" si="213"/>
        <v>82.195378151260499</v>
      </c>
      <c r="AF203" s="150">
        <v>115</v>
      </c>
      <c r="AG203" s="151" t="s">
        <v>432</v>
      </c>
      <c r="AH203" s="150">
        <v>24</v>
      </c>
      <c r="AI203" s="152">
        <v>1</v>
      </c>
      <c r="AJ203" s="153">
        <v>1904</v>
      </c>
      <c r="AK203" s="153">
        <v>1565</v>
      </c>
      <c r="AL203" s="150">
        <v>0.82199999999999995</v>
      </c>
      <c r="AM203" s="153">
        <v>785</v>
      </c>
      <c r="AN203" s="153">
        <v>556</v>
      </c>
      <c r="AO203" s="153">
        <v>1341</v>
      </c>
      <c r="AP203" s="154">
        <v>0.41499999999999998</v>
      </c>
      <c r="AQ203" s="154">
        <v>0.47499999999999998</v>
      </c>
      <c r="AR203" s="155">
        <v>0.19400000000000001</v>
      </c>
      <c r="AS203" s="155">
        <v>0.11700000000000001</v>
      </c>
      <c r="AT203" s="155">
        <v>9.2999999999999999E-2</v>
      </c>
      <c r="AU203" s="155">
        <v>0.38500000000000001</v>
      </c>
      <c r="AW203" s="5"/>
      <c r="AX203" s="145">
        <f t="shared" si="214"/>
        <v>76.321709786276713</v>
      </c>
      <c r="AY203" s="150">
        <v>115</v>
      </c>
      <c r="AZ203" s="151" t="s">
        <v>369</v>
      </c>
      <c r="BA203" s="150">
        <v>22</v>
      </c>
      <c r="BB203" s="152">
        <v>1</v>
      </c>
      <c r="BC203" s="153">
        <v>1778</v>
      </c>
      <c r="BD203" s="153">
        <v>1357</v>
      </c>
      <c r="BE203" s="150">
        <v>0.76300000000000001</v>
      </c>
      <c r="BF203" s="153">
        <v>804</v>
      </c>
      <c r="BG203" s="153">
        <v>507</v>
      </c>
      <c r="BH203" s="153">
        <v>1311</v>
      </c>
      <c r="BI203" s="154">
        <v>0.38700000000000001</v>
      </c>
      <c r="BJ203" s="154">
        <v>0.43099999999999999</v>
      </c>
      <c r="BK203" s="156">
        <v>0.19</v>
      </c>
      <c r="BL203" s="155">
        <v>9.0999999999999998E-2</v>
      </c>
      <c r="BM203" s="155">
        <v>7.4999999999999997E-2</v>
      </c>
      <c r="BN203" s="155">
        <v>0.35299999999999998</v>
      </c>
      <c r="DU203" s="4"/>
      <c r="DZ203" s="5"/>
      <c r="EA203" s="5"/>
      <c r="EB203" s="5"/>
      <c r="EC203" s="5"/>
      <c r="ED203" s="5"/>
      <c r="EE203" s="5"/>
    </row>
    <row r="204" spans="30:135" ht="13" x14ac:dyDescent="0.15">
      <c r="AD204" s="145">
        <f t="shared" si="212"/>
        <v>84.149999999999991</v>
      </c>
      <c r="AE204" s="145">
        <f t="shared" si="213"/>
        <v>82.234105763517533</v>
      </c>
      <c r="AF204" s="150">
        <v>116</v>
      </c>
      <c r="AG204" s="151" t="s">
        <v>433</v>
      </c>
      <c r="AH204" s="150">
        <v>20</v>
      </c>
      <c r="AI204" s="152">
        <v>1</v>
      </c>
      <c r="AJ204" s="153">
        <v>1683</v>
      </c>
      <c r="AK204" s="153">
        <v>1384</v>
      </c>
      <c r="AL204" s="150">
        <v>0.82199999999999995</v>
      </c>
      <c r="AM204" s="153">
        <v>757</v>
      </c>
      <c r="AN204" s="153">
        <v>510</v>
      </c>
      <c r="AO204" s="153">
        <v>1267</v>
      </c>
      <c r="AP204" s="154">
        <v>0.40300000000000002</v>
      </c>
      <c r="AQ204" s="154">
        <v>0.435</v>
      </c>
      <c r="AR204" s="155">
        <v>0.13200000000000001</v>
      </c>
      <c r="AS204" s="155">
        <v>0.13700000000000001</v>
      </c>
      <c r="AT204" s="155">
        <v>0.108</v>
      </c>
      <c r="AU204" s="155">
        <v>0.40300000000000002</v>
      </c>
      <c r="AW204" s="5"/>
      <c r="AX204" s="145">
        <f t="shared" si="214"/>
        <v>76.414189837008621</v>
      </c>
      <c r="AY204" s="150">
        <v>116</v>
      </c>
      <c r="AZ204" s="151" t="s">
        <v>434</v>
      </c>
      <c r="BA204" s="150">
        <v>13</v>
      </c>
      <c r="BB204" s="152">
        <v>1</v>
      </c>
      <c r="BC204" s="153">
        <v>1043</v>
      </c>
      <c r="BD204" s="153">
        <v>797</v>
      </c>
      <c r="BE204" s="150">
        <v>0.76400000000000001</v>
      </c>
      <c r="BF204" s="153">
        <v>456</v>
      </c>
      <c r="BG204" s="153">
        <v>292</v>
      </c>
      <c r="BH204" s="153">
        <v>748</v>
      </c>
      <c r="BI204" s="152">
        <v>0.39</v>
      </c>
      <c r="BJ204" s="154">
        <v>0.42199999999999999</v>
      </c>
      <c r="BK204" s="155">
        <v>0.17599999999999999</v>
      </c>
      <c r="BL204" s="156">
        <v>0.13</v>
      </c>
      <c r="BM204" s="155">
        <v>9.7000000000000003E-2</v>
      </c>
      <c r="BN204" s="155">
        <v>0.376</v>
      </c>
      <c r="DU204" s="4"/>
      <c r="DZ204" s="5"/>
      <c r="EA204" s="5"/>
      <c r="EB204" s="5"/>
      <c r="EC204" s="5"/>
      <c r="ED204" s="5"/>
      <c r="EE204" s="5"/>
    </row>
    <row r="205" spans="30:135" ht="13" x14ac:dyDescent="0.15">
      <c r="AD205" s="145">
        <f t="shared" si="212"/>
        <v>77.869565217391298</v>
      </c>
      <c r="AE205" s="145">
        <f t="shared" si="213"/>
        <v>82.244556113902846</v>
      </c>
      <c r="AF205" s="150">
        <v>117</v>
      </c>
      <c r="AG205" s="151" t="s">
        <v>435</v>
      </c>
      <c r="AH205" s="150">
        <v>23</v>
      </c>
      <c r="AI205" s="152">
        <v>1</v>
      </c>
      <c r="AJ205" s="153">
        <v>1791</v>
      </c>
      <c r="AK205" s="153">
        <v>1473</v>
      </c>
      <c r="AL205" s="150">
        <v>0.82199999999999995</v>
      </c>
      <c r="AM205" s="153">
        <v>789</v>
      </c>
      <c r="AN205" s="153">
        <v>495</v>
      </c>
      <c r="AO205" s="153">
        <v>1284</v>
      </c>
      <c r="AP205" s="154">
        <v>0.38600000000000001</v>
      </c>
      <c r="AQ205" s="154">
        <v>0.46700000000000003</v>
      </c>
      <c r="AR205" s="155">
        <v>0.183</v>
      </c>
      <c r="AS205" s="155">
        <v>0.11700000000000001</v>
      </c>
      <c r="AT205" s="156">
        <v>0.09</v>
      </c>
      <c r="AU205" s="155">
        <v>0.36699999999999999</v>
      </c>
      <c r="AW205" s="5"/>
      <c r="AX205" s="145">
        <f t="shared" si="214"/>
        <v>76.476476476476478</v>
      </c>
      <c r="AY205" s="150">
        <v>117</v>
      </c>
      <c r="AZ205" s="151" t="s">
        <v>436</v>
      </c>
      <c r="BA205" s="150">
        <v>25</v>
      </c>
      <c r="BB205" s="152">
        <v>1</v>
      </c>
      <c r="BC205" s="153">
        <v>1998</v>
      </c>
      <c r="BD205" s="153">
        <v>1528</v>
      </c>
      <c r="BE205" s="150">
        <v>0.76500000000000001</v>
      </c>
      <c r="BF205" s="153">
        <v>785</v>
      </c>
      <c r="BG205" s="153">
        <v>560</v>
      </c>
      <c r="BH205" s="153">
        <v>1345</v>
      </c>
      <c r="BI205" s="154">
        <v>0.41599999999999998</v>
      </c>
      <c r="BJ205" s="154">
        <v>0.45700000000000002</v>
      </c>
      <c r="BK205" s="155">
        <v>0.23200000000000001</v>
      </c>
      <c r="BL205" s="155">
        <v>0.11600000000000001</v>
      </c>
      <c r="BM205" s="155">
        <v>8.7999999999999995E-2</v>
      </c>
      <c r="BN205" s="155">
        <v>0.36699999999999999</v>
      </c>
      <c r="DU205" s="4"/>
      <c r="DZ205" s="5"/>
      <c r="EA205" s="5"/>
      <c r="EB205" s="5"/>
      <c r="EC205" s="5"/>
      <c r="ED205" s="5"/>
      <c r="EE205" s="5"/>
    </row>
    <row r="206" spans="30:135" ht="13" x14ac:dyDescent="0.15">
      <c r="AD206" s="145">
        <f t="shared" si="212"/>
        <v>74.933333333333337</v>
      </c>
      <c r="AE206" s="145">
        <f t="shared" si="213"/>
        <v>82.117437722419922</v>
      </c>
      <c r="AF206" s="150">
        <v>118</v>
      </c>
      <c r="AG206" s="151" t="s">
        <v>317</v>
      </c>
      <c r="AH206" s="150">
        <v>15</v>
      </c>
      <c r="AI206" s="152">
        <v>1</v>
      </c>
      <c r="AJ206" s="153">
        <v>1124</v>
      </c>
      <c r="AK206" s="153">
        <v>923</v>
      </c>
      <c r="AL206" s="150">
        <v>0.82099999999999995</v>
      </c>
      <c r="AM206" s="153">
        <v>497</v>
      </c>
      <c r="AN206" s="153">
        <v>329</v>
      </c>
      <c r="AO206" s="153">
        <v>826</v>
      </c>
      <c r="AP206" s="154">
        <v>0.39800000000000002</v>
      </c>
      <c r="AQ206" s="154">
        <v>0.47599999999999998</v>
      </c>
      <c r="AR206" s="155">
        <v>0.187</v>
      </c>
      <c r="AS206" s="156">
        <v>0.09</v>
      </c>
      <c r="AT206" s="156">
        <v>0.06</v>
      </c>
      <c r="AU206" s="155">
        <v>0.36399999999999999</v>
      </c>
      <c r="AW206" s="5"/>
      <c r="AX206" s="145">
        <f t="shared" si="214"/>
        <v>76.536312849162016</v>
      </c>
      <c r="AY206" s="150">
        <v>118</v>
      </c>
      <c r="AZ206" s="151" t="s">
        <v>433</v>
      </c>
      <c r="BA206" s="150">
        <v>20</v>
      </c>
      <c r="BB206" s="152">
        <v>1</v>
      </c>
      <c r="BC206" s="153">
        <v>1611</v>
      </c>
      <c r="BD206" s="153">
        <v>1233</v>
      </c>
      <c r="BE206" s="150">
        <v>0.76500000000000001</v>
      </c>
      <c r="BF206" s="153">
        <v>604</v>
      </c>
      <c r="BG206" s="153">
        <v>441</v>
      </c>
      <c r="BH206" s="153">
        <v>1045</v>
      </c>
      <c r="BI206" s="154">
        <v>0.42199999999999999</v>
      </c>
      <c r="BJ206" s="154">
        <v>0.47699999999999998</v>
      </c>
      <c r="BK206" s="155">
        <v>0.25900000000000001</v>
      </c>
      <c r="BL206" s="155">
        <v>0.115</v>
      </c>
      <c r="BM206" s="155">
        <v>9.4E-2</v>
      </c>
      <c r="BN206" s="155">
        <v>0.35799999999999998</v>
      </c>
      <c r="DU206" s="4"/>
      <c r="DZ206" s="5"/>
      <c r="EA206" s="5"/>
      <c r="EB206" s="5"/>
      <c r="EC206" s="5"/>
      <c r="ED206" s="5"/>
      <c r="EE206" s="5"/>
    </row>
    <row r="207" spans="30:135" ht="13" x14ac:dyDescent="0.15">
      <c r="AD207" s="145">
        <f t="shared" si="212"/>
        <v>87.434782608695656</v>
      </c>
      <c r="AE207" s="145">
        <f t="shared" si="213"/>
        <v>82.098458478368968</v>
      </c>
      <c r="AF207" s="150">
        <v>119</v>
      </c>
      <c r="AG207" s="151" t="s">
        <v>437</v>
      </c>
      <c r="AH207" s="150">
        <v>23</v>
      </c>
      <c r="AI207" s="152">
        <v>1</v>
      </c>
      <c r="AJ207" s="153">
        <v>2011</v>
      </c>
      <c r="AK207" s="153">
        <v>1651</v>
      </c>
      <c r="AL207" s="150">
        <v>0.82099999999999995</v>
      </c>
      <c r="AM207" s="153">
        <v>889</v>
      </c>
      <c r="AN207" s="153">
        <v>619</v>
      </c>
      <c r="AO207" s="153">
        <v>1508</v>
      </c>
      <c r="AP207" s="152">
        <v>0.41</v>
      </c>
      <c r="AQ207" s="152">
        <v>0.47</v>
      </c>
      <c r="AR207" s="155">
        <v>0.17299999999999999</v>
      </c>
      <c r="AS207" s="155">
        <v>9.1999999999999998E-2</v>
      </c>
      <c r="AT207" s="155">
        <v>7.9000000000000001E-2</v>
      </c>
      <c r="AU207" s="155">
        <v>0.372</v>
      </c>
      <c r="AW207" s="5"/>
      <c r="AX207" s="145">
        <f t="shared" si="214"/>
        <v>76.552106430155206</v>
      </c>
      <c r="AY207" s="150">
        <v>119</v>
      </c>
      <c r="AZ207" s="151" t="s">
        <v>438</v>
      </c>
      <c r="BA207" s="150">
        <v>21</v>
      </c>
      <c r="BB207" s="152">
        <v>1</v>
      </c>
      <c r="BC207" s="153">
        <v>1804</v>
      </c>
      <c r="BD207" s="153">
        <v>1381</v>
      </c>
      <c r="BE207" s="150">
        <v>0.76600000000000001</v>
      </c>
      <c r="BF207" s="153">
        <v>795</v>
      </c>
      <c r="BG207" s="153">
        <v>514</v>
      </c>
      <c r="BH207" s="153">
        <v>1309</v>
      </c>
      <c r="BI207" s="154">
        <v>0.39300000000000002</v>
      </c>
      <c r="BJ207" s="154">
        <v>0.437</v>
      </c>
      <c r="BK207" s="155">
        <v>0.183</v>
      </c>
      <c r="BL207" s="155">
        <v>0.111</v>
      </c>
      <c r="BM207" s="155">
        <v>9.0999999999999998E-2</v>
      </c>
      <c r="BN207" s="155">
        <v>0.36399999999999999</v>
      </c>
      <c r="DU207" s="4"/>
      <c r="DZ207" s="5"/>
      <c r="EA207" s="5"/>
      <c r="EB207" s="5"/>
      <c r="EC207" s="5"/>
      <c r="ED207" s="5"/>
      <c r="EE207" s="5"/>
    </row>
    <row r="208" spans="30:135" ht="13" x14ac:dyDescent="0.15">
      <c r="AD208" s="145">
        <f t="shared" si="212"/>
        <v>72.428571428571431</v>
      </c>
      <c r="AE208" s="145">
        <f t="shared" si="213"/>
        <v>81.952662721893489</v>
      </c>
      <c r="AF208" s="150">
        <v>120</v>
      </c>
      <c r="AG208" s="151" t="s">
        <v>313</v>
      </c>
      <c r="AH208" s="150">
        <v>14</v>
      </c>
      <c r="AI208" s="152">
        <v>1</v>
      </c>
      <c r="AJ208" s="153">
        <v>1014</v>
      </c>
      <c r="AK208" s="153">
        <v>831</v>
      </c>
      <c r="AL208" s="150">
        <v>0.82</v>
      </c>
      <c r="AM208" s="153">
        <v>455</v>
      </c>
      <c r="AN208" s="153">
        <v>315</v>
      </c>
      <c r="AO208" s="153">
        <v>770</v>
      </c>
      <c r="AP208" s="154">
        <v>0.40899999999999997</v>
      </c>
      <c r="AQ208" s="154">
        <v>0.47899999999999998</v>
      </c>
      <c r="AR208" s="155">
        <v>0.18099999999999999</v>
      </c>
      <c r="AS208" s="155">
        <v>7.5999999999999998E-2</v>
      </c>
      <c r="AT208" s="155">
        <v>6.2E-2</v>
      </c>
      <c r="AU208" s="155">
        <v>0.36499999999999999</v>
      </c>
      <c r="AW208" s="5"/>
      <c r="AX208" s="145">
        <f t="shared" si="214"/>
        <v>76.64637520752629</v>
      </c>
      <c r="AY208" s="150">
        <v>120</v>
      </c>
      <c r="AZ208" s="151" t="s">
        <v>361</v>
      </c>
      <c r="BA208" s="150">
        <v>22</v>
      </c>
      <c r="BB208" s="152">
        <v>1</v>
      </c>
      <c r="BC208" s="153">
        <v>1807</v>
      </c>
      <c r="BD208" s="153">
        <v>1385</v>
      </c>
      <c r="BE208" s="150">
        <v>0.76600000000000001</v>
      </c>
      <c r="BF208" s="153">
        <v>752</v>
      </c>
      <c r="BG208" s="153">
        <v>473</v>
      </c>
      <c r="BH208" s="153">
        <v>1225</v>
      </c>
      <c r="BI208" s="154">
        <v>0.38600000000000001</v>
      </c>
      <c r="BJ208" s="154">
        <v>0.442</v>
      </c>
      <c r="BK208" s="155">
        <v>0.21099999999999999</v>
      </c>
      <c r="BL208" s="155">
        <v>0.129</v>
      </c>
      <c r="BM208" s="155">
        <v>9.0999999999999998E-2</v>
      </c>
      <c r="BN208" s="155">
        <v>0.36099999999999999</v>
      </c>
      <c r="DU208" s="4"/>
      <c r="DZ208" s="5"/>
      <c r="EA208" s="5"/>
      <c r="EB208" s="5"/>
      <c r="EC208" s="5"/>
      <c r="ED208" s="5"/>
      <c r="EE208" s="5"/>
    </row>
    <row r="209" spans="30:135" ht="13" x14ac:dyDescent="0.15">
      <c r="AD209" s="145">
        <f t="shared" si="212"/>
        <v>78.150000000000006</v>
      </c>
      <c r="AE209" s="145">
        <f t="shared" si="213"/>
        <v>82.021753039027516</v>
      </c>
      <c r="AF209" s="150">
        <v>121</v>
      </c>
      <c r="AG209" s="151" t="s">
        <v>439</v>
      </c>
      <c r="AH209" s="150">
        <v>20</v>
      </c>
      <c r="AI209" s="152">
        <v>1</v>
      </c>
      <c r="AJ209" s="153">
        <v>1563</v>
      </c>
      <c r="AK209" s="153">
        <v>1282</v>
      </c>
      <c r="AL209" s="150">
        <v>0.82</v>
      </c>
      <c r="AM209" s="153">
        <v>683</v>
      </c>
      <c r="AN209" s="153">
        <v>455</v>
      </c>
      <c r="AO209" s="153">
        <v>1138</v>
      </c>
      <c r="AP209" s="152">
        <v>0.4</v>
      </c>
      <c r="AQ209" s="154">
        <v>0.46400000000000002</v>
      </c>
      <c r="AR209" s="155">
        <v>0.17899999999999999</v>
      </c>
      <c r="AS209" s="155">
        <v>0.108</v>
      </c>
      <c r="AT209" s="155">
        <v>8.1000000000000003E-2</v>
      </c>
      <c r="AU209" s="155">
        <v>0.376</v>
      </c>
      <c r="AW209" s="5"/>
      <c r="AX209" s="145">
        <f t="shared" si="214"/>
        <v>76.633785450061652</v>
      </c>
      <c r="AY209" s="150">
        <v>121</v>
      </c>
      <c r="AZ209" s="151" t="s">
        <v>440</v>
      </c>
      <c r="BA209" s="150">
        <v>20</v>
      </c>
      <c r="BB209" s="152">
        <v>1</v>
      </c>
      <c r="BC209" s="153">
        <v>1622</v>
      </c>
      <c r="BD209" s="153">
        <v>1243</v>
      </c>
      <c r="BE209" s="150">
        <v>0.76600000000000001</v>
      </c>
      <c r="BF209" s="153">
        <v>606</v>
      </c>
      <c r="BG209" s="153">
        <v>444</v>
      </c>
      <c r="BH209" s="153">
        <v>1050</v>
      </c>
      <c r="BI209" s="154">
        <v>0.42299999999999999</v>
      </c>
      <c r="BJ209" s="154">
        <v>0.46500000000000002</v>
      </c>
      <c r="BK209" s="156">
        <v>0.24</v>
      </c>
      <c r="BL209" s="155">
        <v>0.13100000000000001</v>
      </c>
      <c r="BM209" s="155">
        <v>9.4E-2</v>
      </c>
      <c r="BN209" s="155">
        <v>0.371</v>
      </c>
      <c r="DU209" s="4"/>
      <c r="DZ209" s="5"/>
      <c r="EA209" s="5"/>
      <c r="EB209" s="5"/>
      <c r="EC209" s="5"/>
      <c r="ED209" s="5"/>
      <c r="EE209" s="5"/>
    </row>
    <row r="210" spans="30:135" ht="13" x14ac:dyDescent="0.15">
      <c r="AD210" s="145">
        <f t="shared" si="212"/>
        <v>87.521739130434781</v>
      </c>
      <c r="AE210" s="145">
        <f t="shared" si="213"/>
        <v>81.867858917039243</v>
      </c>
      <c r="AF210" s="150">
        <v>122</v>
      </c>
      <c r="AG210" s="151" t="s">
        <v>441</v>
      </c>
      <c r="AH210" s="150">
        <v>23</v>
      </c>
      <c r="AI210" s="152">
        <v>1</v>
      </c>
      <c r="AJ210" s="153">
        <v>2013</v>
      </c>
      <c r="AK210" s="153">
        <v>1648</v>
      </c>
      <c r="AL210" s="150">
        <v>0.81899999999999995</v>
      </c>
      <c r="AM210" s="153">
        <v>909</v>
      </c>
      <c r="AN210" s="153">
        <v>596</v>
      </c>
      <c r="AO210" s="153">
        <v>1505</v>
      </c>
      <c r="AP210" s="154">
        <v>0.39600000000000002</v>
      </c>
      <c r="AQ210" s="154">
        <v>0.442</v>
      </c>
      <c r="AR210" s="155">
        <v>0.16200000000000001</v>
      </c>
      <c r="AS210" s="155">
        <v>0.106</v>
      </c>
      <c r="AT210" s="155">
        <v>8.5000000000000006E-2</v>
      </c>
      <c r="AU210" s="155">
        <v>0.38100000000000001</v>
      </c>
      <c r="AW210" s="5"/>
      <c r="AX210" s="145">
        <f t="shared" si="214"/>
        <v>76.687988628287144</v>
      </c>
      <c r="AY210" s="150">
        <v>122</v>
      </c>
      <c r="AZ210" s="151" t="s">
        <v>442</v>
      </c>
      <c r="BA210" s="150">
        <v>18</v>
      </c>
      <c r="BB210" s="152">
        <v>1</v>
      </c>
      <c r="BC210" s="153">
        <v>1407</v>
      </c>
      <c r="BD210" s="153">
        <v>1079</v>
      </c>
      <c r="BE210" s="150">
        <v>0.76700000000000002</v>
      </c>
      <c r="BF210" s="153">
        <v>587</v>
      </c>
      <c r="BG210" s="153">
        <v>401</v>
      </c>
      <c r="BH210" s="153">
        <v>988</v>
      </c>
      <c r="BI210" s="154">
        <v>0.40600000000000003</v>
      </c>
      <c r="BJ210" s="154">
        <v>0.44600000000000001</v>
      </c>
      <c r="BK210" s="155">
        <v>0.20799999999999999</v>
      </c>
      <c r="BL210" s="155">
        <v>0.106</v>
      </c>
      <c r="BM210" s="155">
        <v>8.6999999999999994E-2</v>
      </c>
      <c r="BN210" s="155">
        <v>0.36499999999999999</v>
      </c>
      <c r="DU210" s="4"/>
      <c r="DZ210" s="5"/>
      <c r="EA210" s="5"/>
      <c r="EB210" s="5"/>
      <c r="EC210" s="5"/>
      <c r="ED210" s="5"/>
      <c r="EE210" s="5"/>
    </row>
    <row r="211" spans="30:135" ht="13" x14ac:dyDescent="0.15">
      <c r="AD211" s="145">
        <f t="shared" si="212"/>
        <v>85.95</v>
      </c>
      <c r="AE211" s="145">
        <f t="shared" si="213"/>
        <v>81.791739383362412</v>
      </c>
      <c r="AF211" s="150">
        <v>123</v>
      </c>
      <c r="AG211" s="151" t="s">
        <v>443</v>
      </c>
      <c r="AH211" s="150">
        <v>20</v>
      </c>
      <c r="AI211" s="152">
        <v>1</v>
      </c>
      <c r="AJ211" s="153">
        <v>1719</v>
      </c>
      <c r="AK211" s="153">
        <v>1406</v>
      </c>
      <c r="AL211" s="150">
        <v>0.81799999999999995</v>
      </c>
      <c r="AM211" s="153">
        <v>778</v>
      </c>
      <c r="AN211" s="153">
        <v>535</v>
      </c>
      <c r="AO211" s="153">
        <v>1313</v>
      </c>
      <c r="AP211" s="154">
        <v>0.40699999999999997</v>
      </c>
      <c r="AQ211" s="154">
        <v>0.45200000000000001</v>
      </c>
      <c r="AR211" s="155">
        <v>0.14399999999999999</v>
      </c>
      <c r="AS211" s="155">
        <v>0.112</v>
      </c>
      <c r="AT211" s="155">
        <v>8.7999999999999995E-2</v>
      </c>
      <c r="AU211" s="155">
        <v>0.38700000000000001</v>
      </c>
      <c r="AW211" s="5"/>
      <c r="AX211" s="145">
        <f t="shared" si="214"/>
        <v>76.70753064798599</v>
      </c>
      <c r="AY211" s="150">
        <v>123</v>
      </c>
      <c r="AZ211" s="151" t="s">
        <v>316</v>
      </c>
      <c r="BA211" s="150">
        <v>20</v>
      </c>
      <c r="BB211" s="152">
        <v>1</v>
      </c>
      <c r="BC211" s="153">
        <v>1713</v>
      </c>
      <c r="BD211" s="153">
        <v>1314</v>
      </c>
      <c r="BE211" s="150">
        <v>0.76700000000000002</v>
      </c>
      <c r="BF211" s="153">
        <v>719</v>
      </c>
      <c r="BG211" s="153">
        <v>518</v>
      </c>
      <c r="BH211" s="153">
        <v>1237</v>
      </c>
      <c r="BI211" s="154">
        <v>0.41899999999999998</v>
      </c>
      <c r="BJ211" s="152">
        <v>0.46</v>
      </c>
      <c r="BK211" s="155">
        <v>0.217</v>
      </c>
      <c r="BL211" s="155">
        <v>7.8E-2</v>
      </c>
      <c r="BM211" s="155">
        <v>6.0999999999999999E-2</v>
      </c>
      <c r="BN211" s="156">
        <v>0.36</v>
      </c>
      <c r="DU211" s="4"/>
      <c r="DZ211" s="5"/>
      <c r="EA211" s="5"/>
      <c r="EB211" s="5"/>
      <c r="EC211" s="5"/>
      <c r="ED211" s="5"/>
      <c r="EE211" s="5"/>
    </row>
    <row r="212" spans="30:135" ht="13" x14ac:dyDescent="0.15">
      <c r="AD212" s="145">
        <f t="shared" si="212"/>
        <v>78.681818181818187</v>
      </c>
      <c r="AE212" s="145">
        <f t="shared" si="213"/>
        <v>81.744656268053149</v>
      </c>
      <c r="AF212" s="150">
        <v>124</v>
      </c>
      <c r="AG212" s="151" t="s">
        <v>444</v>
      </c>
      <c r="AH212" s="150">
        <v>22</v>
      </c>
      <c r="AI212" s="152">
        <v>1</v>
      </c>
      <c r="AJ212" s="153">
        <v>1731</v>
      </c>
      <c r="AK212" s="153">
        <v>1415</v>
      </c>
      <c r="AL212" s="150">
        <v>0.81699999999999995</v>
      </c>
      <c r="AM212" s="153">
        <v>740</v>
      </c>
      <c r="AN212" s="153">
        <v>506</v>
      </c>
      <c r="AO212" s="153">
        <v>1246</v>
      </c>
      <c r="AP212" s="154">
        <v>0.40600000000000003</v>
      </c>
      <c r="AQ212" s="154">
        <v>0.45600000000000002</v>
      </c>
      <c r="AR212" s="155">
        <v>0.188</v>
      </c>
      <c r="AS212" s="156">
        <v>0.11</v>
      </c>
      <c r="AT212" s="155">
        <v>6.9000000000000006E-2</v>
      </c>
      <c r="AU212" s="156">
        <v>0.38</v>
      </c>
      <c r="AW212" s="5"/>
      <c r="AX212" s="145">
        <f t="shared" si="214"/>
        <v>76.65260196905767</v>
      </c>
      <c r="AY212" s="150">
        <v>124</v>
      </c>
      <c r="AZ212" s="151" t="s">
        <v>445</v>
      </c>
      <c r="BA212" s="150">
        <v>19</v>
      </c>
      <c r="BB212" s="152">
        <v>1</v>
      </c>
      <c r="BC212" s="153">
        <v>1422</v>
      </c>
      <c r="BD212" s="153">
        <v>1090</v>
      </c>
      <c r="BE212" s="150">
        <v>0.76700000000000002</v>
      </c>
      <c r="BF212" s="153">
        <v>579</v>
      </c>
      <c r="BG212" s="153">
        <v>384</v>
      </c>
      <c r="BH212" s="153">
        <v>963</v>
      </c>
      <c r="BI212" s="154">
        <v>0.39900000000000002</v>
      </c>
      <c r="BJ212" s="152">
        <v>0.45</v>
      </c>
      <c r="BK212" s="155">
        <v>0.219</v>
      </c>
      <c r="BL212" s="156">
        <v>0.12</v>
      </c>
      <c r="BM212" s="155">
        <v>9.1999999999999998E-2</v>
      </c>
      <c r="BN212" s="155">
        <v>0.36299999999999999</v>
      </c>
      <c r="DU212" s="4"/>
      <c r="DZ212" s="5"/>
      <c r="EA212" s="5"/>
      <c r="EB212" s="5"/>
      <c r="EC212" s="5"/>
      <c r="ED212" s="5"/>
      <c r="EE212" s="5"/>
    </row>
    <row r="213" spans="30:135" ht="13" x14ac:dyDescent="0.15">
      <c r="AD213" s="145">
        <f t="shared" si="212"/>
        <v>80.357142857142861</v>
      </c>
      <c r="AE213" s="145">
        <f t="shared" si="213"/>
        <v>81.688888888888883</v>
      </c>
      <c r="AF213" s="150">
        <v>125</v>
      </c>
      <c r="AG213" s="151" t="s">
        <v>344</v>
      </c>
      <c r="AH213" s="150">
        <v>14</v>
      </c>
      <c r="AI213" s="152">
        <v>1</v>
      </c>
      <c r="AJ213" s="153">
        <v>1125</v>
      </c>
      <c r="AK213" s="153">
        <v>919</v>
      </c>
      <c r="AL213" s="150">
        <v>0.81699999999999995</v>
      </c>
      <c r="AM213" s="153">
        <v>500</v>
      </c>
      <c r="AN213" s="153">
        <v>321</v>
      </c>
      <c r="AO213" s="153">
        <v>821</v>
      </c>
      <c r="AP213" s="154">
        <v>0.39100000000000001</v>
      </c>
      <c r="AQ213" s="154">
        <v>0.437</v>
      </c>
      <c r="AR213" s="155">
        <v>0.151</v>
      </c>
      <c r="AS213" s="155">
        <v>0.13700000000000001</v>
      </c>
      <c r="AT213" s="155">
        <v>9.5000000000000001E-2</v>
      </c>
      <c r="AU213" s="155">
        <v>0.39400000000000002</v>
      </c>
      <c r="AW213" s="5"/>
      <c r="AX213" s="145">
        <f t="shared" si="214"/>
        <v>76.794258373205736</v>
      </c>
      <c r="AY213" s="150">
        <v>125</v>
      </c>
      <c r="AZ213" s="151" t="s">
        <v>446</v>
      </c>
      <c r="BA213" s="150">
        <v>5</v>
      </c>
      <c r="BB213" s="152">
        <v>1</v>
      </c>
      <c r="BC213" s="153">
        <v>418</v>
      </c>
      <c r="BD213" s="153">
        <v>321</v>
      </c>
      <c r="BE213" s="150">
        <v>0.76800000000000002</v>
      </c>
      <c r="BF213" s="153">
        <v>175</v>
      </c>
      <c r="BG213" s="153">
        <v>122</v>
      </c>
      <c r="BH213" s="153">
        <v>297</v>
      </c>
      <c r="BI213" s="154">
        <v>0.41099999999999998</v>
      </c>
      <c r="BJ213" s="154">
        <v>0.45600000000000002</v>
      </c>
      <c r="BK213" s="155">
        <v>0.21099999999999999</v>
      </c>
      <c r="BL213" s="155">
        <v>9.6000000000000002E-2</v>
      </c>
      <c r="BM213" s="155">
        <v>8.8999999999999996E-2</v>
      </c>
      <c r="BN213" s="155">
        <v>0.36399999999999999</v>
      </c>
      <c r="DU213" s="4"/>
      <c r="DZ213" s="5"/>
      <c r="EA213" s="5"/>
      <c r="EB213" s="5"/>
      <c r="EC213" s="5"/>
      <c r="ED213" s="5"/>
      <c r="EE213" s="5"/>
    </row>
    <row r="214" spans="30:135" ht="13" x14ac:dyDescent="0.15">
      <c r="AD214" s="145">
        <f t="shared" si="212"/>
        <v>80.166666666666671</v>
      </c>
      <c r="AE214" s="145">
        <f t="shared" si="213"/>
        <v>81.4968814968815</v>
      </c>
      <c r="AF214" s="150">
        <v>126</v>
      </c>
      <c r="AG214" s="151" t="s">
        <v>447</v>
      </c>
      <c r="AH214" s="150">
        <v>18</v>
      </c>
      <c r="AI214" s="152">
        <v>1</v>
      </c>
      <c r="AJ214" s="153">
        <v>1443</v>
      </c>
      <c r="AK214" s="153">
        <v>1176</v>
      </c>
      <c r="AL214" s="150">
        <v>0.81499999999999995</v>
      </c>
      <c r="AM214" s="153">
        <v>595</v>
      </c>
      <c r="AN214" s="153">
        <v>432</v>
      </c>
      <c r="AO214" s="153">
        <v>1027</v>
      </c>
      <c r="AP214" s="154">
        <v>0.42099999999999999</v>
      </c>
      <c r="AQ214" s="152">
        <v>0.47</v>
      </c>
      <c r="AR214" s="155">
        <v>0.185</v>
      </c>
      <c r="AS214" s="155">
        <v>0.126</v>
      </c>
      <c r="AT214" s="155">
        <v>0.10299999999999999</v>
      </c>
      <c r="AU214" s="155">
        <v>0.38900000000000001</v>
      </c>
      <c r="AW214" s="5"/>
      <c r="AX214" s="145">
        <f t="shared" si="214"/>
        <v>76.820307281229134</v>
      </c>
      <c r="AY214" s="150">
        <v>126</v>
      </c>
      <c r="AZ214" s="151" t="s">
        <v>254</v>
      </c>
      <c r="BA214" s="150">
        <v>18</v>
      </c>
      <c r="BB214" s="152">
        <v>1</v>
      </c>
      <c r="BC214" s="153">
        <v>1497</v>
      </c>
      <c r="BD214" s="153">
        <v>1150</v>
      </c>
      <c r="BE214" s="150">
        <v>0.76800000000000002</v>
      </c>
      <c r="BF214" s="153">
        <v>732</v>
      </c>
      <c r="BG214" s="153">
        <v>425</v>
      </c>
      <c r="BH214" s="153">
        <v>1157</v>
      </c>
      <c r="BI214" s="154">
        <v>0.36699999999999999</v>
      </c>
      <c r="BJ214" s="154">
        <v>0.41799999999999998</v>
      </c>
      <c r="BK214" s="156">
        <v>0.15</v>
      </c>
      <c r="BL214" s="155">
        <v>9.0999999999999998E-2</v>
      </c>
      <c r="BM214" s="155">
        <v>7.9000000000000001E-2</v>
      </c>
      <c r="BN214" s="155">
        <v>0.35499999999999998</v>
      </c>
      <c r="DU214" s="4"/>
      <c r="DZ214" s="5"/>
      <c r="EA214" s="5"/>
      <c r="EB214" s="5"/>
      <c r="EC214" s="5"/>
      <c r="ED214" s="5"/>
      <c r="EE214" s="5"/>
    </row>
    <row r="215" spans="30:135" ht="13" x14ac:dyDescent="0.15">
      <c r="AD215" s="145">
        <f t="shared" si="212"/>
        <v>83.458333333333329</v>
      </c>
      <c r="AE215" s="145">
        <f t="shared" si="213"/>
        <v>81.527708437343989</v>
      </c>
      <c r="AF215" s="150">
        <v>127</v>
      </c>
      <c r="AG215" s="151" t="s">
        <v>448</v>
      </c>
      <c r="AH215" s="150">
        <v>24</v>
      </c>
      <c r="AI215" s="152">
        <v>1</v>
      </c>
      <c r="AJ215" s="153">
        <v>2003</v>
      </c>
      <c r="AK215" s="153">
        <v>1633</v>
      </c>
      <c r="AL215" s="150">
        <v>0.81499999999999995</v>
      </c>
      <c r="AM215" s="153">
        <v>835</v>
      </c>
      <c r="AN215" s="153">
        <v>567</v>
      </c>
      <c r="AO215" s="153">
        <v>1402</v>
      </c>
      <c r="AP215" s="154">
        <v>0.40400000000000003</v>
      </c>
      <c r="AQ215" s="154">
        <v>0.47099999999999997</v>
      </c>
      <c r="AR215" s="155">
        <v>0.20200000000000001</v>
      </c>
      <c r="AS215" s="155">
        <v>0.11700000000000001</v>
      </c>
      <c r="AT215" s="155">
        <v>9.6000000000000002E-2</v>
      </c>
      <c r="AU215" s="155">
        <v>0.375</v>
      </c>
      <c r="AW215" s="5"/>
      <c r="AX215" s="145">
        <f t="shared" si="214"/>
        <v>76.781933662667612</v>
      </c>
      <c r="AY215" s="150">
        <v>127</v>
      </c>
      <c r="AZ215" s="151" t="s">
        <v>447</v>
      </c>
      <c r="BA215" s="150">
        <v>18</v>
      </c>
      <c r="BB215" s="152">
        <v>1</v>
      </c>
      <c r="BC215" s="153">
        <v>1417</v>
      </c>
      <c r="BD215" s="153">
        <v>1088</v>
      </c>
      <c r="BE215" s="150">
        <v>0.76800000000000002</v>
      </c>
      <c r="BF215" s="153">
        <v>621</v>
      </c>
      <c r="BG215" s="153">
        <v>396</v>
      </c>
      <c r="BH215" s="153">
        <v>1017</v>
      </c>
      <c r="BI215" s="154">
        <v>0.38900000000000001</v>
      </c>
      <c r="BJ215" s="152">
        <v>0.45</v>
      </c>
      <c r="BK215" s="155">
        <v>0.20399999999999999</v>
      </c>
      <c r="BL215" s="155">
        <v>9.5000000000000001E-2</v>
      </c>
      <c r="BM215" s="155">
        <v>7.0999999999999994E-2</v>
      </c>
      <c r="BN215" s="155">
        <v>0.34899999999999998</v>
      </c>
      <c r="DU215" s="4"/>
      <c r="DZ215" s="5"/>
      <c r="EA215" s="5"/>
      <c r="EB215" s="5"/>
      <c r="EC215" s="5"/>
      <c r="ED215" s="5"/>
      <c r="EE215" s="5"/>
    </row>
    <row r="216" spans="30:135" ht="13" x14ac:dyDescent="0.15">
      <c r="AD216" s="145">
        <f t="shared" si="212"/>
        <v>82.833333333333329</v>
      </c>
      <c r="AE216" s="145">
        <f t="shared" si="213"/>
        <v>81.354795439302478</v>
      </c>
      <c r="AF216" s="150">
        <v>128</v>
      </c>
      <c r="AG216" s="151" t="s">
        <v>272</v>
      </c>
      <c r="AH216" s="150">
        <v>18</v>
      </c>
      <c r="AI216" s="152">
        <v>1</v>
      </c>
      <c r="AJ216" s="153">
        <v>1491</v>
      </c>
      <c r="AK216" s="153">
        <v>1213</v>
      </c>
      <c r="AL216" s="150">
        <v>0.81399999999999995</v>
      </c>
      <c r="AM216" s="153">
        <v>679</v>
      </c>
      <c r="AN216" s="153">
        <v>411</v>
      </c>
      <c r="AO216" s="153">
        <v>1090</v>
      </c>
      <c r="AP216" s="154">
        <v>0.377</v>
      </c>
      <c r="AQ216" s="154">
        <v>0.439</v>
      </c>
      <c r="AR216" s="155">
        <v>0.157</v>
      </c>
      <c r="AS216" s="155">
        <v>0.125</v>
      </c>
      <c r="AT216" s="155">
        <v>9.6000000000000002E-2</v>
      </c>
      <c r="AU216" s="155">
        <v>0.377</v>
      </c>
      <c r="AW216" s="5"/>
      <c r="AX216" s="145">
        <f t="shared" si="214"/>
        <v>76.806083650190118</v>
      </c>
      <c r="AY216" s="150">
        <v>128</v>
      </c>
      <c r="AZ216" s="151" t="s">
        <v>449</v>
      </c>
      <c r="BA216" s="150">
        <v>17</v>
      </c>
      <c r="BB216" s="152">
        <v>1</v>
      </c>
      <c r="BC216" s="153">
        <v>1315</v>
      </c>
      <c r="BD216" s="153">
        <v>1010</v>
      </c>
      <c r="BE216" s="150">
        <v>0.76800000000000002</v>
      </c>
      <c r="BF216" s="153">
        <v>579</v>
      </c>
      <c r="BG216" s="153">
        <v>352</v>
      </c>
      <c r="BH216" s="153">
        <v>931</v>
      </c>
      <c r="BI216" s="154">
        <v>0.378</v>
      </c>
      <c r="BJ216" s="154">
        <v>0.439</v>
      </c>
      <c r="BK216" s="155">
        <v>0.192</v>
      </c>
      <c r="BL216" s="155">
        <v>0.11600000000000001</v>
      </c>
      <c r="BM216" s="155">
        <v>8.7999999999999995E-2</v>
      </c>
      <c r="BN216" s="155">
        <v>0.35399999999999998</v>
      </c>
      <c r="DU216" s="4"/>
      <c r="DZ216" s="5"/>
      <c r="EA216" s="5"/>
      <c r="EB216" s="5"/>
      <c r="EC216" s="5"/>
      <c r="ED216" s="5"/>
      <c r="EE216" s="5"/>
    </row>
    <row r="217" spans="30:135" ht="13" x14ac:dyDescent="0.15">
      <c r="AD217" s="145">
        <f t="shared" si="212"/>
        <v>82.523809523809533</v>
      </c>
      <c r="AE217" s="145">
        <f t="shared" si="213"/>
        <v>81.41950375072129</v>
      </c>
      <c r="AF217" s="150">
        <v>129</v>
      </c>
      <c r="AG217" s="151" t="s">
        <v>450</v>
      </c>
      <c r="AH217" s="150">
        <v>21</v>
      </c>
      <c r="AI217" s="152">
        <v>1</v>
      </c>
      <c r="AJ217" s="153">
        <v>1733</v>
      </c>
      <c r="AK217" s="153">
        <v>1411</v>
      </c>
      <c r="AL217" s="150">
        <v>0.81399999999999995</v>
      </c>
      <c r="AM217" s="153">
        <v>777</v>
      </c>
      <c r="AN217" s="153">
        <v>492</v>
      </c>
      <c r="AO217" s="153">
        <v>1269</v>
      </c>
      <c r="AP217" s="154">
        <v>0.38800000000000001</v>
      </c>
      <c r="AQ217" s="154">
        <v>0.44700000000000001</v>
      </c>
      <c r="AR217" s="155">
        <v>0.17399999999999999</v>
      </c>
      <c r="AS217" s="155">
        <v>0.114</v>
      </c>
      <c r="AT217" s="155">
        <v>8.7999999999999995E-2</v>
      </c>
      <c r="AU217" s="155">
        <v>0.371</v>
      </c>
      <c r="AW217" s="5"/>
      <c r="AX217" s="145">
        <f t="shared" si="214"/>
        <v>76.927312775330392</v>
      </c>
      <c r="AY217" s="150">
        <v>129</v>
      </c>
      <c r="AZ217" s="151" t="s">
        <v>303</v>
      </c>
      <c r="BA217" s="150">
        <v>23</v>
      </c>
      <c r="BB217" s="152">
        <v>1</v>
      </c>
      <c r="BC217" s="153">
        <v>1816</v>
      </c>
      <c r="BD217" s="153">
        <v>1397</v>
      </c>
      <c r="BE217" s="150">
        <v>0.76900000000000002</v>
      </c>
      <c r="BF217" s="153">
        <v>810</v>
      </c>
      <c r="BG217" s="153">
        <v>498</v>
      </c>
      <c r="BH217" s="153">
        <v>1308</v>
      </c>
      <c r="BI217" s="154">
        <v>0.38100000000000001</v>
      </c>
      <c r="BJ217" s="154">
        <v>0.433</v>
      </c>
      <c r="BK217" s="156">
        <v>0.19</v>
      </c>
      <c r="BL217" s="155">
        <v>0.106</v>
      </c>
      <c r="BM217" s="155">
        <v>9.2999999999999999E-2</v>
      </c>
      <c r="BN217" s="155">
        <v>0.35799999999999998</v>
      </c>
      <c r="DU217" s="4"/>
      <c r="DZ217" s="5"/>
      <c r="EA217" s="5"/>
      <c r="EB217" s="5"/>
      <c r="EC217" s="5"/>
      <c r="ED217" s="5"/>
      <c r="EE217" s="5"/>
    </row>
    <row r="218" spans="30:135" ht="13" x14ac:dyDescent="0.15">
      <c r="AD218" s="145">
        <f t="shared" si="212"/>
        <v>79.05</v>
      </c>
      <c r="AE218" s="145">
        <f t="shared" si="213"/>
        <v>81.340923466160646</v>
      </c>
      <c r="AF218" s="150">
        <v>130</v>
      </c>
      <c r="AG218" s="151" t="s">
        <v>451</v>
      </c>
      <c r="AH218" s="150">
        <v>20</v>
      </c>
      <c r="AI218" s="152">
        <v>1</v>
      </c>
      <c r="AJ218" s="153">
        <v>1581</v>
      </c>
      <c r="AK218" s="153">
        <v>1286</v>
      </c>
      <c r="AL218" s="150">
        <v>0.81299999999999994</v>
      </c>
      <c r="AM218" s="153">
        <v>707</v>
      </c>
      <c r="AN218" s="153">
        <v>467</v>
      </c>
      <c r="AO218" s="153">
        <v>1174</v>
      </c>
      <c r="AP218" s="154">
        <v>0.39800000000000002</v>
      </c>
      <c r="AQ218" s="154">
        <v>0.44500000000000001</v>
      </c>
      <c r="AR218" s="156">
        <v>0.16</v>
      </c>
      <c r="AS218" s="155">
        <v>0.122</v>
      </c>
      <c r="AT218" s="155">
        <v>0.105</v>
      </c>
      <c r="AU218" s="155">
        <v>0.38300000000000001</v>
      </c>
      <c r="AW218" s="5"/>
      <c r="AX218" s="145">
        <f t="shared" si="214"/>
        <v>76.854433909648634</v>
      </c>
      <c r="AY218" s="150">
        <v>130</v>
      </c>
      <c r="AZ218" s="151" t="s">
        <v>452</v>
      </c>
      <c r="BA218" s="150">
        <v>20</v>
      </c>
      <c r="BB218" s="152">
        <v>1</v>
      </c>
      <c r="BC218" s="153">
        <v>1793</v>
      </c>
      <c r="BD218" s="153">
        <v>1378</v>
      </c>
      <c r="BE218" s="150">
        <v>0.76900000000000002</v>
      </c>
      <c r="BF218" s="153">
        <v>640</v>
      </c>
      <c r="BG218" s="153">
        <v>480</v>
      </c>
      <c r="BH218" s="153">
        <v>1120</v>
      </c>
      <c r="BI218" s="154">
        <v>0.42899999999999999</v>
      </c>
      <c r="BJ218" s="154">
        <v>0.46100000000000002</v>
      </c>
      <c r="BK218" s="156">
        <v>0.25</v>
      </c>
      <c r="BL218" s="155">
        <v>0.14399999999999999</v>
      </c>
      <c r="BM218" s="155">
        <v>0.10299999999999999</v>
      </c>
      <c r="BN218" s="155">
        <v>0.38200000000000001</v>
      </c>
      <c r="DU218" s="4"/>
      <c r="DZ218" s="5"/>
      <c r="EA218" s="5"/>
      <c r="EB218" s="5"/>
      <c r="EC218" s="5"/>
      <c r="ED218" s="5"/>
      <c r="EE218" s="5"/>
    </row>
    <row r="219" spans="30:135" ht="13" x14ac:dyDescent="0.15">
      <c r="AD219" s="145">
        <f t="shared" si="212"/>
        <v>81.866666666666674</v>
      </c>
      <c r="AE219" s="145">
        <f t="shared" si="213"/>
        <v>81.188925081433226</v>
      </c>
      <c r="AF219" s="150">
        <v>131</v>
      </c>
      <c r="AG219" s="151" t="s">
        <v>348</v>
      </c>
      <c r="AH219" s="150">
        <v>15</v>
      </c>
      <c r="AI219" s="152">
        <v>1</v>
      </c>
      <c r="AJ219" s="153">
        <v>1228</v>
      </c>
      <c r="AK219" s="153">
        <v>997</v>
      </c>
      <c r="AL219" s="150">
        <v>0.81200000000000006</v>
      </c>
      <c r="AM219" s="153">
        <v>536</v>
      </c>
      <c r="AN219" s="153">
        <v>372</v>
      </c>
      <c r="AO219" s="153">
        <v>908</v>
      </c>
      <c r="AP219" s="152">
        <v>0.41</v>
      </c>
      <c r="AQ219" s="154">
        <v>0.45900000000000002</v>
      </c>
      <c r="AR219" s="155">
        <v>0.17299999999999999</v>
      </c>
      <c r="AS219" s="155">
        <v>0.104</v>
      </c>
      <c r="AT219" s="155">
        <v>7.9000000000000001E-2</v>
      </c>
      <c r="AU219" s="155">
        <v>0.379</v>
      </c>
      <c r="AW219" s="5"/>
      <c r="AX219" s="145">
        <f t="shared" si="214"/>
        <v>76.923076923076934</v>
      </c>
      <c r="AY219" s="150">
        <v>131</v>
      </c>
      <c r="AZ219" s="151" t="s">
        <v>453</v>
      </c>
      <c r="BA219" s="150">
        <v>24</v>
      </c>
      <c r="BB219" s="152">
        <v>1</v>
      </c>
      <c r="BC219" s="153">
        <v>2041</v>
      </c>
      <c r="BD219" s="153">
        <v>1570</v>
      </c>
      <c r="BE219" s="150">
        <v>0.76900000000000002</v>
      </c>
      <c r="BF219" s="153">
        <v>859</v>
      </c>
      <c r="BG219" s="153">
        <v>565</v>
      </c>
      <c r="BH219" s="153">
        <v>1424</v>
      </c>
      <c r="BI219" s="154">
        <v>0.39700000000000002</v>
      </c>
      <c r="BJ219" s="154">
        <v>0.44400000000000001</v>
      </c>
      <c r="BK219" s="155">
        <v>0.20499999999999999</v>
      </c>
      <c r="BL219" s="155">
        <v>0.115</v>
      </c>
      <c r="BM219" s="155">
        <v>8.2000000000000003E-2</v>
      </c>
      <c r="BN219" s="155">
        <v>0.36499999999999999</v>
      </c>
      <c r="DU219" s="4"/>
      <c r="DZ219" s="5"/>
      <c r="EA219" s="5"/>
      <c r="EB219" s="5"/>
      <c r="EC219" s="5"/>
      <c r="ED219" s="5"/>
      <c r="EE219" s="5"/>
    </row>
    <row r="220" spans="30:135" ht="13" x14ac:dyDescent="0.15">
      <c r="AD220" s="145">
        <f t="shared" si="212"/>
        <v>85.76</v>
      </c>
      <c r="AE220" s="145">
        <f t="shared" si="213"/>
        <v>81.25</v>
      </c>
      <c r="AF220" s="150">
        <v>132</v>
      </c>
      <c r="AG220" s="151" t="s">
        <v>436</v>
      </c>
      <c r="AH220" s="150">
        <v>25</v>
      </c>
      <c r="AI220" s="152">
        <v>1</v>
      </c>
      <c r="AJ220" s="153">
        <v>2144</v>
      </c>
      <c r="AK220" s="153">
        <v>1742</v>
      </c>
      <c r="AL220" s="150">
        <v>0.81200000000000006</v>
      </c>
      <c r="AM220" s="153">
        <v>940</v>
      </c>
      <c r="AN220" s="153">
        <v>647</v>
      </c>
      <c r="AO220" s="153">
        <v>1587</v>
      </c>
      <c r="AP220" s="154">
        <v>0.40799999999999997</v>
      </c>
      <c r="AQ220" s="154">
        <v>0.44700000000000001</v>
      </c>
      <c r="AR220" s="155">
        <v>0.16500000000000001</v>
      </c>
      <c r="AS220" s="155">
        <v>0.11899999999999999</v>
      </c>
      <c r="AT220" s="155">
        <v>9.9000000000000005E-2</v>
      </c>
      <c r="AU220" s="155">
        <v>0.38600000000000001</v>
      </c>
      <c r="AW220" s="5"/>
      <c r="AX220" s="145">
        <f t="shared" si="214"/>
        <v>76.945668135095445</v>
      </c>
      <c r="AY220" s="150">
        <v>132</v>
      </c>
      <c r="AZ220" s="151" t="s">
        <v>454</v>
      </c>
      <c r="BA220" s="150">
        <v>22</v>
      </c>
      <c r="BB220" s="152">
        <v>1</v>
      </c>
      <c r="BC220" s="153">
        <v>2043</v>
      </c>
      <c r="BD220" s="153">
        <v>1572</v>
      </c>
      <c r="BE220" s="150">
        <v>0.76900000000000002</v>
      </c>
      <c r="BF220" s="153">
        <v>869</v>
      </c>
      <c r="BG220" s="153">
        <v>547</v>
      </c>
      <c r="BH220" s="153">
        <v>1416</v>
      </c>
      <c r="BI220" s="154">
        <v>0.38600000000000001</v>
      </c>
      <c r="BJ220" s="154">
        <v>0.44700000000000001</v>
      </c>
      <c r="BK220" s="155">
        <v>0.20599999999999999</v>
      </c>
      <c r="BL220" s="155">
        <v>0.124</v>
      </c>
      <c r="BM220" s="156">
        <v>0.09</v>
      </c>
      <c r="BN220" s="155">
        <v>0.35599999999999998</v>
      </c>
      <c r="DU220" s="4"/>
      <c r="DZ220" s="5"/>
      <c r="EA220" s="5"/>
      <c r="EB220" s="5"/>
      <c r="EC220" s="5"/>
      <c r="ED220" s="5"/>
      <c r="EE220" s="5"/>
    </row>
    <row r="221" spans="30:135" ht="13" x14ac:dyDescent="0.15">
      <c r="AD221" s="145">
        <f t="shared" si="212"/>
        <v>83</v>
      </c>
      <c r="AE221" s="145">
        <f t="shared" si="213"/>
        <v>81.067125645438892</v>
      </c>
      <c r="AF221" s="150">
        <v>133</v>
      </c>
      <c r="AG221" s="151" t="s">
        <v>455</v>
      </c>
      <c r="AH221" s="150">
        <v>21</v>
      </c>
      <c r="AI221" s="152">
        <v>1</v>
      </c>
      <c r="AJ221" s="153">
        <v>1743</v>
      </c>
      <c r="AK221" s="153">
        <v>1413</v>
      </c>
      <c r="AL221" s="150">
        <v>0.81100000000000005</v>
      </c>
      <c r="AM221" s="153">
        <v>762</v>
      </c>
      <c r="AN221" s="153">
        <v>528</v>
      </c>
      <c r="AO221" s="153">
        <v>1290</v>
      </c>
      <c r="AP221" s="154">
        <v>0.40899999999999997</v>
      </c>
      <c r="AQ221" s="154">
        <v>0.46700000000000003</v>
      </c>
      <c r="AR221" s="155">
        <v>0.188</v>
      </c>
      <c r="AS221" s="155">
        <v>8.6999999999999994E-2</v>
      </c>
      <c r="AT221" s="155">
        <v>6.7000000000000004E-2</v>
      </c>
      <c r="AU221" s="155">
        <v>0.371</v>
      </c>
      <c r="AW221" s="5"/>
      <c r="AX221" s="145">
        <f t="shared" si="214"/>
        <v>76.940814757878556</v>
      </c>
      <c r="AY221" s="150">
        <v>133</v>
      </c>
      <c r="AZ221" s="151" t="s">
        <v>456</v>
      </c>
      <c r="BA221" s="150">
        <v>14</v>
      </c>
      <c r="BB221" s="152">
        <v>1</v>
      </c>
      <c r="BC221" s="153">
        <v>1301</v>
      </c>
      <c r="BD221" s="153">
        <v>1001</v>
      </c>
      <c r="BE221" s="150">
        <v>0.76900000000000002</v>
      </c>
      <c r="BF221" s="153">
        <v>521</v>
      </c>
      <c r="BG221" s="153">
        <v>356</v>
      </c>
      <c r="BH221" s="153">
        <v>877</v>
      </c>
      <c r="BI221" s="154">
        <v>0.40600000000000003</v>
      </c>
      <c r="BJ221" s="154">
        <v>0.44900000000000001</v>
      </c>
      <c r="BK221" s="155">
        <v>0.221</v>
      </c>
      <c r="BL221" s="155">
        <v>0.125</v>
      </c>
      <c r="BM221" s="155">
        <v>9.0999999999999998E-2</v>
      </c>
      <c r="BN221" s="155">
        <v>0.36899999999999999</v>
      </c>
      <c r="DU221" s="4"/>
      <c r="DZ221" s="5"/>
      <c r="EA221" s="5"/>
      <c r="EB221" s="5"/>
      <c r="EC221" s="5"/>
      <c r="ED221" s="5"/>
      <c r="EE221" s="5"/>
    </row>
    <row r="222" spans="30:135" ht="13" x14ac:dyDescent="0.15">
      <c r="AD222" s="145">
        <f t="shared" si="212"/>
        <v>84</v>
      </c>
      <c r="AE222" s="145">
        <f t="shared" si="213"/>
        <v>81.055900621118013</v>
      </c>
      <c r="AF222" s="150">
        <v>134</v>
      </c>
      <c r="AG222" s="151" t="s">
        <v>457</v>
      </c>
      <c r="AH222" s="150">
        <v>23</v>
      </c>
      <c r="AI222" s="152">
        <v>1</v>
      </c>
      <c r="AJ222" s="153">
        <v>1932</v>
      </c>
      <c r="AK222" s="153">
        <v>1566</v>
      </c>
      <c r="AL222" s="150">
        <v>0.81100000000000005</v>
      </c>
      <c r="AM222" s="153">
        <v>853</v>
      </c>
      <c r="AN222" s="153">
        <v>572</v>
      </c>
      <c r="AO222" s="153">
        <v>1425</v>
      </c>
      <c r="AP222" s="154">
        <v>0.40100000000000002</v>
      </c>
      <c r="AQ222" s="154">
        <v>0.45400000000000001</v>
      </c>
      <c r="AR222" s="155">
        <v>0.17499999999999999</v>
      </c>
      <c r="AS222" s="155">
        <v>0.109</v>
      </c>
      <c r="AT222" s="155">
        <v>9.0999999999999998E-2</v>
      </c>
      <c r="AU222" s="155">
        <v>0.375</v>
      </c>
      <c r="AW222" s="5"/>
      <c r="AX222" s="145">
        <f t="shared" si="214"/>
        <v>76.876513317191282</v>
      </c>
      <c r="AY222" s="150">
        <v>134</v>
      </c>
      <c r="AZ222" s="151" t="s">
        <v>458</v>
      </c>
      <c r="BA222" s="150">
        <v>21</v>
      </c>
      <c r="BB222" s="152">
        <v>1</v>
      </c>
      <c r="BC222" s="153">
        <v>1652</v>
      </c>
      <c r="BD222" s="153">
        <v>1270</v>
      </c>
      <c r="BE222" s="150">
        <v>0.76900000000000002</v>
      </c>
      <c r="BF222" s="153">
        <v>665</v>
      </c>
      <c r="BG222" s="153">
        <v>436</v>
      </c>
      <c r="BH222" s="153">
        <v>1101</v>
      </c>
      <c r="BI222" s="154">
        <v>0.39600000000000002</v>
      </c>
      <c r="BJ222" s="154">
        <v>0.439</v>
      </c>
      <c r="BK222" s="155">
        <v>0.215</v>
      </c>
      <c r="BL222" s="156">
        <v>0.14000000000000001</v>
      </c>
      <c r="BM222" s="155">
        <v>0.111</v>
      </c>
      <c r="BN222" s="155">
        <v>0.36899999999999999</v>
      </c>
      <c r="DU222" s="4"/>
      <c r="DZ222" s="5"/>
      <c r="EA222" s="5"/>
      <c r="EB222" s="5"/>
      <c r="EC222" s="5"/>
      <c r="ED222" s="5"/>
      <c r="EE222" s="5"/>
    </row>
    <row r="223" spans="30:135" ht="13" x14ac:dyDescent="0.15">
      <c r="AD223" s="145">
        <f t="shared" si="212"/>
        <v>77</v>
      </c>
      <c r="AE223" s="145">
        <f t="shared" si="213"/>
        <v>80.977845683728034</v>
      </c>
      <c r="AF223" s="150">
        <v>135</v>
      </c>
      <c r="AG223" s="151" t="s">
        <v>431</v>
      </c>
      <c r="AH223" s="150">
        <v>17</v>
      </c>
      <c r="AI223" s="152">
        <v>1</v>
      </c>
      <c r="AJ223" s="153">
        <v>1309</v>
      </c>
      <c r="AK223" s="153">
        <v>1060</v>
      </c>
      <c r="AL223" s="150">
        <v>0.81</v>
      </c>
      <c r="AM223" s="153">
        <v>550</v>
      </c>
      <c r="AN223" s="153">
        <v>377</v>
      </c>
      <c r="AO223" s="153">
        <v>927</v>
      </c>
      <c r="AP223" s="154">
        <v>0.40699999999999997</v>
      </c>
      <c r="AQ223" s="154">
        <v>0.46100000000000002</v>
      </c>
      <c r="AR223" s="155">
        <v>0.19500000000000001</v>
      </c>
      <c r="AS223" s="155">
        <v>0.123</v>
      </c>
      <c r="AT223" s="155">
        <v>9.6000000000000002E-2</v>
      </c>
      <c r="AU223" s="155">
        <v>0.377</v>
      </c>
      <c r="AW223" s="5"/>
      <c r="AX223" s="145">
        <f t="shared" si="214"/>
        <v>76.950354609929079</v>
      </c>
      <c r="AY223" s="150">
        <v>135</v>
      </c>
      <c r="AZ223" s="151" t="s">
        <v>459</v>
      </c>
      <c r="BA223" s="150">
        <v>23</v>
      </c>
      <c r="BB223" s="152">
        <v>1</v>
      </c>
      <c r="BC223" s="153">
        <v>1974</v>
      </c>
      <c r="BD223" s="153">
        <v>1519</v>
      </c>
      <c r="BE223" s="150">
        <v>0.77</v>
      </c>
      <c r="BF223" s="153">
        <v>800</v>
      </c>
      <c r="BG223" s="153">
        <v>548</v>
      </c>
      <c r="BH223" s="153">
        <v>1348</v>
      </c>
      <c r="BI223" s="154">
        <v>0.40699999999999997</v>
      </c>
      <c r="BJ223" s="154">
        <v>0.45200000000000001</v>
      </c>
      <c r="BK223" s="155">
        <v>0.221</v>
      </c>
      <c r="BL223" s="155">
        <v>0.11600000000000001</v>
      </c>
      <c r="BM223" s="155">
        <v>9.4E-2</v>
      </c>
      <c r="BN223" s="155">
        <v>0.36799999999999999</v>
      </c>
      <c r="DU223" s="4"/>
      <c r="DZ223" s="5"/>
      <c r="EA223" s="5"/>
      <c r="EB223" s="5"/>
      <c r="EC223" s="5"/>
      <c r="ED223" s="5"/>
      <c r="EE223" s="5"/>
    </row>
    <row r="224" spans="30:135" ht="13" x14ac:dyDescent="0.15">
      <c r="AD224" s="145">
        <f t="shared" si="212"/>
        <v>92.25</v>
      </c>
      <c r="AE224" s="145">
        <f t="shared" si="213"/>
        <v>81.029810298102973</v>
      </c>
      <c r="AF224" s="150">
        <v>136</v>
      </c>
      <c r="AG224" s="151" t="s">
        <v>460</v>
      </c>
      <c r="AH224" s="150">
        <v>8</v>
      </c>
      <c r="AI224" s="152">
        <v>1</v>
      </c>
      <c r="AJ224" s="153">
        <v>738</v>
      </c>
      <c r="AK224" s="153">
        <v>598</v>
      </c>
      <c r="AL224" s="150">
        <v>0.81</v>
      </c>
      <c r="AM224" s="153">
        <v>324</v>
      </c>
      <c r="AN224" s="153">
        <v>224</v>
      </c>
      <c r="AO224" s="153">
        <v>548</v>
      </c>
      <c r="AP224" s="154">
        <v>0.40899999999999997</v>
      </c>
      <c r="AQ224" s="154">
        <v>0.45800000000000002</v>
      </c>
      <c r="AR224" s="155">
        <v>0.17299999999999999</v>
      </c>
      <c r="AS224" s="155">
        <v>0.107</v>
      </c>
      <c r="AT224" s="155">
        <v>9.0999999999999998E-2</v>
      </c>
      <c r="AU224" s="155">
        <v>0.377</v>
      </c>
      <c r="AW224" s="5"/>
      <c r="AX224" s="145">
        <f t="shared" si="214"/>
        <v>77.094105480868663</v>
      </c>
      <c r="AY224" s="150">
        <v>136</v>
      </c>
      <c r="AZ224" s="151" t="s">
        <v>435</v>
      </c>
      <c r="BA224" s="150">
        <v>23</v>
      </c>
      <c r="BB224" s="152">
        <v>1</v>
      </c>
      <c r="BC224" s="153">
        <v>1934</v>
      </c>
      <c r="BD224" s="153">
        <v>1491</v>
      </c>
      <c r="BE224" s="150">
        <v>0.77100000000000002</v>
      </c>
      <c r="BF224" s="153">
        <v>789</v>
      </c>
      <c r="BG224" s="153">
        <v>528</v>
      </c>
      <c r="BH224" s="153">
        <v>1317</v>
      </c>
      <c r="BI224" s="154">
        <v>0.40100000000000002</v>
      </c>
      <c r="BJ224" s="154">
        <v>0.44700000000000001</v>
      </c>
      <c r="BK224" s="155">
        <v>0.20899999999999999</v>
      </c>
      <c r="BL224" s="155">
        <v>0.129</v>
      </c>
      <c r="BM224" s="156">
        <v>0.1</v>
      </c>
      <c r="BN224" s="155">
        <v>0.371</v>
      </c>
      <c r="DU224" s="4"/>
      <c r="DZ224" s="5"/>
      <c r="EA224" s="5"/>
      <c r="EB224" s="5"/>
      <c r="EC224" s="5"/>
      <c r="ED224" s="5"/>
      <c r="EE224" s="5"/>
    </row>
    <row r="225" spans="30:135" ht="13" x14ac:dyDescent="0.15">
      <c r="AD225" s="145">
        <f t="shared" si="212"/>
        <v>78.916666666666671</v>
      </c>
      <c r="AE225" s="145">
        <f t="shared" si="213"/>
        <v>80.992608236536441</v>
      </c>
      <c r="AF225" s="150">
        <v>137</v>
      </c>
      <c r="AG225" s="151" t="s">
        <v>295</v>
      </c>
      <c r="AH225" s="150">
        <v>24</v>
      </c>
      <c r="AI225" s="152">
        <v>1</v>
      </c>
      <c r="AJ225" s="153">
        <v>1894</v>
      </c>
      <c r="AK225" s="153">
        <v>1534</v>
      </c>
      <c r="AL225" s="150">
        <v>0.81</v>
      </c>
      <c r="AM225" s="153">
        <v>760</v>
      </c>
      <c r="AN225" s="153">
        <v>522</v>
      </c>
      <c r="AO225" s="153">
        <v>1282</v>
      </c>
      <c r="AP225" s="154">
        <v>0.40699999999999997</v>
      </c>
      <c r="AQ225" s="154">
        <v>0.46100000000000002</v>
      </c>
      <c r="AR225" s="156">
        <v>0.22</v>
      </c>
      <c r="AS225" s="155">
        <v>0.11899999999999999</v>
      </c>
      <c r="AT225" s="155">
        <v>8.1000000000000003E-2</v>
      </c>
      <c r="AU225" s="155">
        <v>0.373</v>
      </c>
      <c r="AW225" s="5"/>
      <c r="AX225" s="145">
        <f t="shared" si="214"/>
        <v>77.08693149107657</v>
      </c>
      <c r="AY225" s="150">
        <v>137</v>
      </c>
      <c r="AZ225" s="151" t="s">
        <v>461</v>
      </c>
      <c r="BA225" s="150">
        <v>21</v>
      </c>
      <c r="BB225" s="152">
        <v>1</v>
      </c>
      <c r="BC225" s="153">
        <v>1737</v>
      </c>
      <c r="BD225" s="153">
        <v>1339</v>
      </c>
      <c r="BE225" s="150">
        <v>0.77100000000000002</v>
      </c>
      <c r="BF225" s="153">
        <v>732</v>
      </c>
      <c r="BG225" s="153">
        <v>473</v>
      </c>
      <c r="BH225" s="153">
        <v>1205</v>
      </c>
      <c r="BI225" s="154">
        <v>0.39300000000000002</v>
      </c>
      <c r="BJ225" s="154">
        <v>0.45100000000000001</v>
      </c>
      <c r="BK225" s="155">
        <v>0.21299999999999999</v>
      </c>
      <c r="BL225" s="155">
        <v>0.111</v>
      </c>
      <c r="BM225" s="155">
        <v>9.1999999999999998E-2</v>
      </c>
      <c r="BN225" s="155">
        <v>0.35599999999999998</v>
      </c>
      <c r="DU225" s="4"/>
      <c r="DZ225" s="5"/>
      <c r="EA225" s="5"/>
      <c r="EB225" s="5"/>
      <c r="EC225" s="5"/>
      <c r="ED225" s="5"/>
      <c r="EE225" s="5"/>
    </row>
    <row r="226" spans="30:135" ht="13" x14ac:dyDescent="0.15">
      <c r="AD226" s="145">
        <f t="shared" si="212"/>
        <v>84.590909090909093</v>
      </c>
      <c r="AE226" s="145">
        <f t="shared" si="213"/>
        <v>80.816765180010748</v>
      </c>
      <c r="AF226" s="150">
        <v>138</v>
      </c>
      <c r="AG226" s="151" t="s">
        <v>298</v>
      </c>
      <c r="AH226" s="150">
        <v>22</v>
      </c>
      <c r="AI226" s="152">
        <v>1</v>
      </c>
      <c r="AJ226" s="153">
        <v>1861</v>
      </c>
      <c r="AK226" s="153">
        <v>1504</v>
      </c>
      <c r="AL226" s="150">
        <v>0.80800000000000005</v>
      </c>
      <c r="AM226" s="153">
        <v>889</v>
      </c>
      <c r="AN226" s="153">
        <v>587</v>
      </c>
      <c r="AO226" s="153">
        <v>1476</v>
      </c>
      <c r="AP226" s="154">
        <v>0.39800000000000002</v>
      </c>
      <c r="AQ226" s="154">
        <v>0.432</v>
      </c>
      <c r="AR226" s="155">
        <v>0.129</v>
      </c>
      <c r="AS226" s="155">
        <v>9.5000000000000001E-2</v>
      </c>
      <c r="AT226" s="155">
        <v>7.9000000000000001E-2</v>
      </c>
      <c r="AU226" s="155">
        <v>0.38600000000000001</v>
      </c>
      <c r="AW226" s="5"/>
      <c r="AX226" s="145">
        <f t="shared" si="214"/>
        <v>77.107061503416858</v>
      </c>
      <c r="AY226" s="150">
        <v>138</v>
      </c>
      <c r="AZ226" s="151" t="s">
        <v>462</v>
      </c>
      <c r="BA226" s="150">
        <v>10</v>
      </c>
      <c r="BB226" s="152">
        <v>1</v>
      </c>
      <c r="BC226" s="153">
        <v>878</v>
      </c>
      <c r="BD226" s="153">
        <v>677</v>
      </c>
      <c r="BE226" s="150">
        <v>0.77100000000000002</v>
      </c>
      <c r="BF226" s="153">
        <v>362</v>
      </c>
      <c r="BG226" s="153">
        <v>255</v>
      </c>
      <c r="BH226" s="153">
        <v>617</v>
      </c>
      <c r="BI226" s="154">
        <v>0.41299999999999998</v>
      </c>
      <c r="BJ226" s="152">
        <v>0.46</v>
      </c>
      <c r="BK226" s="155">
        <v>0.216</v>
      </c>
      <c r="BL226" s="155">
        <v>9.7000000000000003E-2</v>
      </c>
      <c r="BM226" s="155">
        <v>7.0999999999999994E-2</v>
      </c>
      <c r="BN226" s="156">
        <v>0.36</v>
      </c>
      <c r="DU226" s="4"/>
      <c r="DZ226" s="5"/>
      <c r="EA226" s="5"/>
      <c r="EB226" s="5"/>
      <c r="EC226" s="5"/>
      <c r="ED226" s="5"/>
      <c r="EE226" s="5"/>
    </row>
    <row r="227" spans="30:135" ht="13" x14ac:dyDescent="0.15">
      <c r="AD227" s="145">
        <f t="shared" si="212"/>
        <v>78</v>
      </c>
      <c r="AE227" s="145">
        <f t="shared" si="213"/>
        <v>80.693815987933633</v>
      </c>
      <c r="AF227" s="150">
        <v>139</v>
      </c>
      <c r="AG227" s="151" t="s">
        <v>463</v>
      </c>
      <c r="AH227" s="150">
        <v>17</v>
      </c>
      <c r="AI227" s="152">
        <v>1</v>
      </c>
      <c r="AJ227" s="153">
        <v>1326</v>
      </c>
      <c r="AK227" s="153">
        <v>1070</v>
      </c>
      <c r="AL227" s="150">
        <v>0.80700000000000005</v>
      </c>
      <c r="AM227" s="153">
        <v>575</v>
      </c>
      <c r="AN227" s="153">
        <v>384</v>
      </c>
      <c r="AO227" s="153">
        <v>959</v>
      </c>
      <c r="AP227" s="152">
        <v>0.4</v>
      </c>
      <c r="AQ227" s="154">
        <v>0.45300000000000001</v>
      </c>
      <c r="AR227" s="155">
        <v>0.183</v>
      </c>
      <c r="AS227" s="155">
        <v>0.11600000000000001</v>
      </c>
      <c r="AT227" s="155">
        <v>8.5000000000000006E-2</v>
      </c>
      <c r="AU227" s="155">
        <v>0.376</v>
      </c>
      <c r="AW227" s="5"/>
      <c r="AX227" s="145">
        <f t="shared" si="214"/>
        <v>77.190406265296133</v>
      </c>
      <c r="AY227" s="150">
        <v>139</v>
      </c>
      <c r="AZ227" s="151" t="s">
        <v>464</v>
      </c>
      <c r="BA227" s="150">
        <v>25</v>
      </c>
      <c r="BB227" s="152">
        <v>1</v>
      </c>
      <c r="BC227" s="153">
        <v>2043</v>
      </c>
      <c r="BD227" s="153">
        <v>1577</v>
      </c>
      <c r="BE227" s="150">
        <v>0.77200000000000002</v>
      </c>
      <c r="BF227" s="153">
        <v>808</v>
      </c>
      <c r="BG227" s="153">
        <v>571</v>
      </c>
      <c r="BH227" s="153">
        <v>1379</v>
      </c>
      <c r="BI227" s="154">
        <v>0.41399999999999998</v>
      </c>
      <c r="BJ227" s="152">
        <v>0.46</v>
      </c>
      <c r="BK227" s="155">
        <v>0.22700000000000001</v>
      </c>
      <c r="BL227" s="155">
        <v>0.124</v>
      </c>
      <c r="BM227" s="155">
        <v>9.1999999999999998E-2</v>
      </c>
      <c r="BN227" s="155">
        <v>0.36399999999999999</v>
      </c>
      <c r="DU227" s="4"/>
      <c r="DZ227" s="5"/>
      <c r="EA227" s="5"/>
      <c r="EB227" s="5"/>
      <c r="EC227" s="5"/>
      <c r="ED227" s="5"/>
      <c r="EE227" s="5"/>
    </row>
    <row r="228" spans="30:135" ht="13" x14ac:dyDescent="0.15">
      <c r="AD228" s="145">
        <f t="shared" si="212"/>
        <v>78.89473684210526</v>
      </c>
      <c r="AE228" s="145">
        <f t="shared" si="213"/>
        <v>80.587058038692462</v>
      </c>
      <c r="AF228" s="150">
        <v>140</v>
      </c>
      <c r="AG228" s="151" t="s">
        <v>375</v>
      </c>
      <c r="AH228" s="150">
        <v>19</v>
      </c>
      <c r="AI228" s="152">
        <v>1</v>
      </c>
      <c r="AJ228" s="153">
        <v>1499</v>
      </c>
      <c r="AK228" s="153">
        <v>1208</v>
      </c>
      <c r="AL228" s="150">
        <v>0.80600000000000005</v>
      </c>
      <c r="AM228" s="153">
        <v>658</v>
      </c>
      <c r="AN228" s="153">
        <v>428</v>
      </c>
      <c r="AO228" s="153">
        <v>1086</v>
      </c>
      <c r="AP228" s="154">
        <v>0.39400000000000002</v>
      </c>
      <c r="AQ228" s="154">
        <v>0.436</v>
      </c>
      <c r="AR228" s="155">
        <v>0.16900000000000001</v>
      </c>
      <c r="AS228" s="155">
        <v>0.128</v>
      </c>
      <c r="AT228" s="156">
        <v>0.1</v>
      </c>
      <c r="AU228" s="156">
        <v>0.38</v>
      </c>
      <c r="AW228" s="5"/>
      <c r="AX228" s="145">
        <f t="shared" si="214"/>
        <v>77.234042553191486</v>
      </c>
      <c r="AY228" s="150">
        <v>140</v>
      </c>
      <c r="AZ228" s="151" t="s">
        <v>465</v>
      </c>
      <c r="BA228" s="150">
        <v>17</v>
      </c>
      <c r="BB228" s="152">
        <v>1</v>
      </c>
      <c r="BC228" s="153">
        <v>1410</v>
      </c>
      <c r="BD228" s="153">
        <v>1089</v>
      </c>
      <c r="BE228" s="150">
        <v>0.77200000000000002</v>
      </c>
      <c r="BF228" s="153">
        <v>620</v>
      </c>
      <c r="BG228" s="153">
        <v>407</v>
      </c>
      <c r="BH228" s="153">
        <v>1027</v>
      </c>
      <c r="BI228" s="154">
        <v>0.39600000000000002</v>
      </c>
      <c r="BJ228" s="154">
        <v>0.44500000000000001</v>
      </c>
      <c r="BK228" s="155">
        <v>0.187</v>
      </c>
      <c r="BL228" s="155">
        <v>0.10100000000000001</v>
      </c>
      <c r="BM228" s="155">
        <v>7.4999999999999997E-2</v>
      </c>
      <c r="BN228" s="155">
        <v>0.36199999999999999</v>
      </c>
      <c r="DU228" s="4"/>
      <c r="DZ228" s="5"/>
      <c r="EA228" s="5"/>
      <c r="EB228" s="5"/>
      <c r="EC228" s="5"/>
      <c r="ED228" s="5"/>
      <c r="EE228" s="5"/>
    </row>
    <row r="229" spans="30:135" ht="13" x14ac:dyDescent="0.15">
      <c r="AD229" s="145">
        <f t="shared" si="212"/>
        <v>77.833333333333329</v>
      </c>
      <c r="AE229" s="145">
        <f t="shared" si="213"/>
        <v>80.585296216987871</v>
      </c>
      <c r="AF229" s="150">
        <v>141</v>
      </c>
      <c r="AG229" s="151" t="s">
        <v>243</v>
      </c>
      <c r="AH229" s="150">
        <v>18</v>
      </c>
      <c r="AI229" s="152">
        <v>1</v>
      </c>
      <c r="AJ229" s="153">
        <v>1401</v>
      </c>
      <c r="AK229" s="153">
        <v>1129</v>
      </c>
      <c r="AL229" s="150">
        <v>0.80600000000000005</v>
      </c>
      <c r="AM229" s="153">
        <v>617</v>
      </c>
      <c r="AN229" s="153">
        <v>428</v>
      </c>
      <c r="AO229" s="153">
        <v>1045</v>
      </c>
      <c r="AP229" s="152">
        <v>0.41</v>
      </c>
      <c r="AQ229" s="154">
        <v>0.45800000000000002</v>
      </c>
      <c r="AR229" s="155">
        <v>0.17599999999999999</v>
      </c>
      <c r="AS229" s="155">
        <v>9.9000000000000005E-2</v>
      </c>
      <c r="AT229" s="155">
        <v>7.9000000000000001E-2</v>
      </c>
      <c r="AU229" s="155">
        <v>0.373</v>
      </c>
      <c r="AW229" s="5"/>
      <c r="AX229" s="145">
        <f t="shared" si="214"/>
        <v>77.348777348777347</v>
      </c>
      <c r="AY229" s="150">
        <v>141</v>
      </c>
      <c r="AZ229" s="151" t="s">
        <v>451</v>
      </c>
      <c r="BA229" s="150">
        <v>20</v>
      </c>
      <c r="BB229" s="152">
        <v>1</v>
      </c>
      <c r="BC229" s="153">
        <v>1554</v>
      </c>
      <c r="BD229" s="153">
        <v>1202</v>
      </c>
      <c r="BE229" s="150">
        <v>0.77300000000000002</v>
      </c>
      <c r="BF229" s="153">
        <v>640</v>
      </c>
      <c r="BG229" s="153">
        <v>439</v>
      </c>
      <c r="BH229" s="153">
        <v>1079</v>
      </c>
      <c r="BI229" s="154">
        <v>0.40699999999999997</v>
      </c>
      <c r="BJ229" s="154">
        <v>0.47099999999999997</v>
      </c>
      <c r="BK229" s="155">
        <v>0.221</v>
      </c>
      <c r="BL229" s="155">
        <v>0.10299999999999999</v>
      </c>
      <c r="BM229" s="155">
        <v>8.2000000000000003E-2</v>
      </c>
      <c r="BN229" s="155">
        <v>0.35799999999999998</v>
      </c>
      <c r="DU229" s="4"/>
      <c r="DZ229" s="5"/>
      <c r="EA229" s="5"/>
      <c r="EB229" s="5"/>
      <c r="EC229" s="5"/>
      <c r="ED229" s="5"/>
      <c r="EE229" s="5"/>
    </row>
    <row r="230" spans="30:135" ht="13" x14ac:dyDescent="0.15">
      <c r="AD230" s="145">
        <f t="shared" si="212"/>
        <v>86</v>
      </c>
      <c r="AE230" s="145">
        <f t="shared" si="213"/>
        <v>80.391120507399577</v>
      </c>
      <c r="AF230" s="150">
        <v>142</v>
      </c>
      <c r="AG230" s="151" t="s">
        <v>466</v>
      </c>
      <c r="AH230" s="150">
        <v>22</v>
      </c>
      <c r="AI230" s="152">
        <v>1</v>
      </c>
      <c r="AJ230" s="153">
        <v>1892</v>
      </c>
      <c r="AK230" s="153">
        <v>1521</v>
      </c>
      <c r="AL230" s="150">
        <v>0.80400000000000005</v>
      </c>
      <c r="AM230" s="153">
        <v>807</v>
      </c>
      <c r="AN230" s="153">
        <v>553</v>
      </c>
      <c r="AO230" s="153">
        <v>1360</v>
      </c>
      <c r="AP230" s="154">
        <v>0.40699999999999997</v>
      </c>
      <c r="AQ230" s="154">
        <v>0.45800000000000002</v>
      </c>
      <c r="AR230" s="155">
        <v>0.19500000000000001</v>
      </c>
      <c r="AS230" s="156">
        <v>0.1</v>
      </c>
      <c r="AT230" s="155">
        <v>8.1000000000000003E-2</v>
      </c>
      <c r="AU230" s="155">
        <v>0.374</v>
      </c>
      <c r="AW230" s="5"/>
      <c r="AX230" s="145">
        <f t="shared" si="214"/>
        <v>77.251501000667105</v>
      </c>
      <c r="AY230" s="150">
        <v>142</v>
      </c>
      <c r="AZ230" s="151" t="s">
        <v>467</v>
      </c>
      <c r="BA230" s="150">
        <v>19</v>
      </c>
      <c r="BB230" s="152">
        <v>1</v>
      </c>
      <c r="BC230" s="153">
        <v>1499</v>
      </c>
      <c r="BD230" s="153">
        <v>1158</v>
      </c>
      <c r="BE230" s="150">
        <v>0.77300000000000002</v>
      </c>
      <c r="BF230" s="153">
        <v>724</v>
      </c>
      <c r="BG230" s="153">
        <v>463</v>
      </c>
      <c r="BH230" s="153">
        <v>1187</v>
      </c>
      <c r="BI230" s="152">
        <v>0.39</v>
      </c>
      <c r="BJ230" s="154">
        <v>0.437</v>
      </c>
      <c r="BK230" s="155">
        <v>0.157</v>
      </c>
      <c r="BL230" s="155">
        <v>6.6000000000000003E-2</v>
      </c>
      <c r="BM230" s="155">
        <v>5.2999999999999999E-2</v>
      </c>
      <c r="BN230" s="155">
        <v>0.35299999999999998</v>
      </c>
      <c r="DU230" s="4"/>
      <c r="DZ230" s="5"/>
      <c r="EA230" s="5"/>
      <c r="EB230" s="5"/>
      <c r="EC230" s="5"/>
      <c r="ED230" s="5"/>
      <c r="EE230" s="5"/>
    </row>
    <row r="231" spans="30:135" ht="13" x14ac:dyDescent="0.15">
      <c r="AD231" s="145">
        <f t="shared" si="212"/>
        <v>87.043478260869577</v>
      </c>
      <c r="AE231" s="145">
        <f t="shared" si="213"/>
        <v>80.369630369630372</v>
      </c>
      <c r="AF231" s="150">
        <v>143</v>
      </c>
      <c r="AG231" s="151" t="s">
        <v>468</v>
      </c>
      <c r="AH231" s="150">
        <v>23</v>
      </c>
      <c r="AI231" s="152">
        <v>1</v>
      </c>
      <c r="AJ231" s="153">
        <v>2002</v>
      </c>
      <c r="AK231" s="153">
        <v>1609</v>
      </c>
      <c r="AL231" s="150">
        <v>0.80400000000000005</v>
      </c>
      <c r="AM231" s="153">
        <v>876</v>
      </c>
      <c r="AN231" s="153">
        <v>567</v>
      </c>
      <c r="AO231" s="153">
        <v>1443</v>
      </c>
      <c r="AP231" s="154">
        <v>0.39300000000000002</v>
      </c>
      <c r="AQ231" s="154">
        <v>0.44400000000000001</v>
      </c>
      <c r="AR231" s="155">
        <v>0.17799999999999999</v>
      </c>
      <c r="AS231" s="155">
        <v>0.11899999999999999</v>
      </c>
      <c r="AT231" s="155">
        <v>9.9000000000000005E-2</v>
      </c>
      <c r="AU231" s="155">
        <v>0.375</v>
      </c>
      <c r="AW231" s="5"/>
      <c r="AX231" s="145">
        <f t="shared" si="214"/>
        <v>77.261200338123416</v>
      </c>
      <c r="AY231" s="150">
        <v>143</v>
      </c>
      <c r="AZ231" s="151" t="s">
        <v>469</v>
      </c>
      <c r="BA231" s="150">
        <v>16</v>
      </c>
      <c r="BB231" s="152">
        <v>1</v>
      </c>
      <c r="BC231" s="153">
        <v>1183</v>
      </c>
      <c r="BD231" s="153">
        <v>914</v>
      </c>
      <c r="BE231" s="150">
        <v>0.77300000000000002</v>
      </c>
      <c r="BF231" s="153">
        <v>526</v>
      </c>
      <c r="BG231" s="153">
        <v>342</v>
      </c>
      <c r="BH231" s="153">
        <v>868</v>
      </c>
      <c r="BI231" s="154">
        <v>0.39400000000000002</v>
      </c>
      <c r="BJ231" s="154">
        <v>0.435</v>
      </c>
      <c r="BK231" s="155">
        <v>0.185</v>
      </c>
      <c r="BL231" s="155">
        <v>0.10100000000000001</v>
      </c>
      <c r="BM231" s="155">
        <v>7.9000000000000001E-2</v>
      </c>
      <c r="BN231" s="155">
        <v>0.36299999999999999</v>
      </c>
      <c r="DU231" s="4"/>
      <c r="DZ231" s="5"/>
      <c r="EA231" s="5"/>
      <c r="EB231" s="5"/>
      <c r="EC231" s="5"/>
      <c r="ED231" s="5"/>
      <c r="EE231" s="5"/>
    </row>
    <row r="232" spans="30:135" ht="13" x14ac:dyDescent="0.15">
      <c r="AD232" s="145">
        <f t="shared" si="212"/>
        <v>86</v>
      </c>
      <c r="AE232" s="145">
        <f t="shared" si="213"/>
        <v>80.434782608695656</v>
      </c>
      <c r="AF232" s="150">
        <v>144</v>
      </c>
      <c r="AG232" s="151" t="s">
        <v>470</v>
      </c>
      <c r="AH232" s="150">
        <v>23</v>
      </c>
      <c r="AI232" s="152">
        <v>1</v>
      </c>
      <c r="AJ232" s="153">
        <v>1978</v>
      </c>
      <c r="AK232" s="153">
        <v>1591</v>
      </c>
      <c r="AL232" s="150">
        <v>0.80400000000000005</v>
      </c>
      <c r="AM232" s="153">
        <v>857</v>
      </c>
      <c r="AN232" s="153">
        <v>568</v>
      </c>
      <c r="AO232" s="153">
        <v>1425</v>
      </c>
      <c r="AP232" s="154">
        <v>0.39900000000000002</v>
      </c>
      <c r="AQ232" s="154">
        <v>0.44900000000000001</v>
      </c>
      <c r="AR232" s="155">
        <v>0.17100000000000001</v>
      </c>
      <c r="AS232" s="155">
        <v>0.128</v>
      </c>
      <c r="AT232" s="155">
        <v>9.5000000000000001E-2</v>
      </c>
      <c r="AU232" s="155">
        <v>0.38300000000000001</v>
      </c>
      <c r="AW232" s="5"/>
      <c r="AX232" s="145">
        <f t="shared" si="214"/>
        <v>77.427961579509073</v>
      </c>
      <c r="AY232" s="150">
        <v>144</v>
      </c>
      <c r="AZ232" s="151" t="s">
        <v>471</v>
      </c>
      <c r="BA232" s="150">
        <v>22</v>
      </c>
      <c r="BB232" s="152">
        <v>1</v>
      </c>
      <c r="BC232" s="153">
        <v>1874</v>
      </c>
      <c r="BD232" s="153">
        <v>1451</v>
      </c>
      <c r="BE232" s="150">
        <v>0.77400000000000002</v>
      </c>
      <c r="BF232" s="153">
        <v>816</v>
      </c>
      <c r="BG232" s="153">
        <v>544</v>
      </c>
      <c r="BH232" s="153">
        <v>1360</v>
      </c>
      <c r="BI232" s="152">
        <v>0.4</v>
      </c>
      <c r="BJ232" s="154">
        <v>0.45300000000000001</v>
      </c>
      <c r="BK232" s="155">
        <v>0.193</v>
      </c>
      <c r="BL232" s="155">
        <v>9.5000000000000001E-2</v>
      </c>
      <c r="BM232" s="155">
        <v>7.1999999999999995E-2</v>
      </c>
      <c r="BN232" s="156">
        <v>0.36</v>
      </c>
      <c r="DU232" s="4"/>
      <c r="DZ232" s="5"/>
      <c r="EA232" s="5"/>
      <c r="EB232" s="5"/>
      <c r="EC232" s="5"/>
      <c r="ED232" s="5"/>
      <c r="EE232" s="5"/>
    </row>
    <row r="233" spans="30:135" ht="13" x14ac:dyDescent="0.15">
      <c r="AD233" s="145">
        <f t="shared" si="212"/>
        <v>84.523809523809518</v>
      </c>
      <c r="AE233" s="145">
        <f t="shared" si="213"/>
        <v>80.394366197183103</v>
      </c>
      <c r="AF233" s="150">
        <v>145</v>
      </c>
      <c r="AG233" s="151" t="s">
        <v>472</v>
      </c>
      <c r="AH233" s="150">
        <v>21</v>
      </c>
      <c r="AI233" s="152">
        <v>1</v>
      </c>
      <c r="AJ233" s="153">
        <v>1775</v>
      </c>
      <c r="AK233" s="153">
        <v>1427</v>
      </c>
      <c r="AL233" s="150">
        <v>0.80400000000000005</v>
      </c>
      <c r="AM233" s="153">
        <v>771</v>
      </c>
      <c r="AN233" s="153">
        <v>490</v>
      </c>
      <c r="AO233" s="153">
        <v>1261</v>
      </c>
      <c r="AP233" s="154">
        <v>0.38900000000000001</v>
      </c>
      <c r="AQ233" s="154">
        <v>0.46100000000000002</v>
      </c>
      <c r="AR233" s="155">
        <v>0.192</v>
      </c>
      <c r="AS233" s="155">
        <v>0.11700000000000001</v>
      </c>
      <c r="AT233" s="156">
        <v>0.09</v>
      </c>
      <c r="AU233" s="155">
        <v>0.36599999999999999</v>
      </c>
      <c r="AW233" s="5"/>
      <c r="AX233" s="145">
        <f t="shared" si="214"/>
        <v>77.373134328358205</v>
      </c>
      <c r="AY233" s="150">
        <v>145</v>
      </c>
      <c r="AZ233" s="151" t="s">
        <v>414</v>
      </c>
      <c r="BA233" s="150">
        <v>19</v>
      </c>
      <c r="BB233" s="152">
        <v>1</v>
      </c>
      <c r="BC233" s="153">
        <v>1675</v>
      </c>
      <c r="BD233" s="153">
        <v>1296</v>
      </c>
      <c r="BE233" s="150">
        <v>0.77400000000000002</v>
      </c>
      <c r="BF233" s="153">
        <v>763</v>
      </c>
      <c r="BG233" s="153">
        <v>465</v>
      </c>
      <c r="BH233" s="153">
        <v>1228</v>
      </c>
      <c r="BI233" s="154">
        <v>0.379</v>
      </c>
      <c r="BJ233" s="152">
        <v>0.43</v>
      </c>
      <c r="BK233" s="155">
        <v>0.17899999999999999</v>
      </c>
      <c r="BL233" s="155">
        <v>0.104</v>
      </c>
      <c r="BM233" s="155">
        <v>8.2000000000000003E-2</v>
      </c>
      <c r="BN233" s="155">
        <v>0.35799999999999998</v>
      </c>
      <c r="DU233" s="4"/>
      <c r="DZ233" s="5"/>
      <c r="EA233" s="5"/>
      <c r="EB233" s="5"/>
      <c r="EC233" s="5"/>
      <c r="ED233" s="5"/>
      <c r="EE233" s="5"/>
    </row>
    <row r="234" spans="30:135" ht="13" x14ac:dyDescent="0.15">
      <c r="AD234" s="145">
        <f t="shared" si="212"/>
        <v>80.304347826086953</v>
      </c>
      <c r="AE234" s="145">
        <f t="shared" si="213"/>
        <v>80.3465078505685</v>
      </c>
      <c r="AF234" s="150">
        <v>146</v>
      </c>
      <c r="AG234" s="151" t="s">
        <v>473</v>
      </c>
      <c r="AH234" s="150">
        <v>23</v>
      </c>
      <c r="AI234" s="152">
        <v>1</v>
      </c>
      <c r="AJ234" s="153">
        <v>1847</v>
      </c>
      <c r="AK234" s="153">
        <v>1484</v>
      </c>
      <c r="AL234" s="150">
        <v>0.80300000000000005</v>
      </c>
      <c r="AM234" s="153">
        <v>772</v>
      </c>
      <c r="AN234" s="153">
        <v>525</v>
      </c>
      <c r="AO234" s="153">
        <v>1297</v>
      </c>
      <c r="AP234" s="154">
        <v>0.40500000000000003</v>
      </c>
      <c r="AQ234" s="154">
        <v>0.46300000000000002</v>
      </c>
      <c r="AR234" s="155">
        <v>0.20499999999999999</v>
      </c>
      <c r="AS234" s="155">
        <v>0.108</v>
      </c>
      <c r="AT234" s="155">
        <v>8.2000000000000003E-2</v>
      </c>
      <c r="AU234" s="155">
        <v>0.373</v>
      </c>
      <c r="AW234" s="5"/>
      <c r="AX234" s="145">
        <f t="shared" si="214"/>
        <v>77.522559474979488</v>
      </c>
      <c r="AY234" s="150">
        <v>146</v>
      </c>
      <c r="AZ234" s="151" t="s">
        <v>474</v>
      </c>
      <c r="BA234" s="150">
        <v>15</v>
      </c>
      <c r="BB234" s="152">
        <v>1</v>
      </c>
      <c r="BC234" s="153">
        <v>1219</v>
      </c>
      <c r="BD234" s="153">
        <v>945</v>
      </c>
      <c r="BE234" s="150">
        <v>0.77500000000000002</v>
      </c>
      <c r="BF234" s="153">
        <v>460</v>
      </c>
      <c r="BG234" s="153">
        <v>329</v>
      </c>
      <c r="BH234" s="153">
        <v>789</v>
      </c>
      <c r="BI234" s="154">
        <v>0.41699999999999998</v>
      </c>
      <c r="BJ234" s="154">
        <v>0.47499999999999998</v>
      </c>
      <c r="BK234" s="155">
        <v>0.24299999999999999</v>
      </c>
      <c r="BL234" s="155">
        <v>0.13200000000000001</v>
      </c>
      <c r="BM234" s="155">
        <v>9.2999999999999999E-2</v>
      </c>
      <c r="BN234" s="155">
        <v>0.36299999999999999</v>
      </c>
      <c r="DU234" s="4"/>
      <c r="DZ234" s="5"/>
      <c r="EA234" s="5"/>
      <c r="EB234" s="5"/>
      <c r="EC234" s="5"/>
      <c r="ED234" s="5"/>
      <c r="EE234" s="5"/>
    </row>
    <row r="235" spans="30:135" ht="13" x14ac:dyDescent="0.15">
      <c r="AD235" s="145">
        <f t="shared" si="212"/>
        <v>82.047619047619037</v>
      </c>
      <c r="AE235" s="145">
        <f t="shared" si="213"/>
        <v>80.20893789901335</v>
      </c>
      <c r="AF235" s="150">
        <v>147</v>
      </c>
      <c r="AG235" s="151" t="s">
        <v>475</v>
      </c>
      <c r="AH235" s="150">
        <v>21</v>
      </c>
      <c r="AI235" s="152">
        <v>1</v>
      </c>
      <c r="AJ235" s="153">
        <v>1723</v>
      </c>
      <c r="AK235" s="153">
        <v>1382</v>
      </c>
      <c r="AL235" s="150">
        <v>0.80200000000000005</v>
      </c>
      <c r="AM235" s="153">
        <v>776</v>
      </c>
      <c r="AN235" s="153">
        <v>504</v>
      </c>
      <c r="AO235" s="153">
        <v>1280</v>
      </c>
      <c r="AP235" s="154">
        <v>0.39400000000000002</v>
      </c>
      <c r="AQ235" s="154">
        <v>0.44900000000000001</v>
      </c>
      <c r="AR235" s="155">
        <v>0.16600000000000001</v>
      </c>
      <c r="AS235" s="156">
        <v>0.11</v>
      </c>
      <c r="AT235" s="155">
        <v>8.5000000000000006E-2</v>
      </c>
      <c r="AU235" s="156">
        <v>0.37</v>
      </c>
      <c r="AW235" s="5"/>
      <c r="AX235" s="145">
        <f t="shared" si="214"/>
        <v>77.643835616438366</v>
      </c>
      <c r="AY235" s="150">
        <v>147</v>
      </c>
      <c r="AZ235" s="151" t="s">
        <v>476</v>
      </c>
      <c r="BA235" s="150">
        <v>20</v>
      </c>
      <c r="BB235" s="152">
        <v>1</v>
      </c>
      <c r="BC235" s="153">
        <v>1825</v>
      </c>
      <c r="BD235" s="153">
        <v>1417</v>
      </c>
      <c r="BE235" s="150">
        <v>0.77600000000000002</v>
      </c>
      <c r="BF235" s="153">
        <v>780</v>
      </c>
      <c r="BG235" s="153">
        <v>490</v>
      </c>
      <c r="BH235" s="153">
        <v>1270</v>
      </c>
      <c r="BI235" s="154">
        <v>0.38600000000000001</v>
      </c>
      <c r="BJ235" s="154">
        <v>0.433</v>
      </c>
      <c r="BK235" s="155">
        <v>0.185</v>
      </c>
      <c r="BL235" s="156">
        <v>0.14000000000000001</v>
      </c>
      <c r="BM235" s="155">
        <v>0.104</v>
      </c>
      <c r="BN235" s="155">
        <v>0.375</v>
      </c>
      <c r="DU235" s="4"/>
      <c r="DZ235" s="5"/>
      <c r="EA235" s="5"/>
      <c r="EB235" s="5"/>
      <c r="EC235" s="5"/>
      <c r="ED235" s="5"/>
      <c r="EE235" s="5"/>
    </row>
    <row r="236" spans="30:135" ht="13" x14ac:dyDescent="0.15">
      <c r="AD236" s="145">
        <f t="shared" si="212"/>
        <v>80.952380952380949</v>
      </c>
      <c r="AE236" s="145">
        <f t="shared" si="213"/>
        <v>80.058823529411754</v>
      </c>
      <c r="AF236" s="150">
        <v>148</v>
      </c>
      <c r="AG236" s="151" t="s">
        <v>477</v>
      </c>
      <c r="AH236" s="150">
        <v>21</v>
      </c>
      <c r="AI236" s="152">
        <v>1</v>
      </c>
      <c r="AJ236" s="153">
        <v>1700</v>
      </c>
      <c r="AK236" s="153">
        <v>1361</v>
      </c>
      <c r="AL236" s="150">
        <v>0.80100000000000005</v>
      </c>
      <c r="AM236" s="153">
        <v>779</v>
      </c>
      <c r="AN236" s="153">
        <v>504</v>
      </c>
      <c r="AO236" s="153">
        <v>1283</v>
      </c>
      <c r="AP236" s="154">
        <v>0.39300000000000002</v>
      </c>
      <c r="AQ236" s="154">
        <v>0.45200000000000001</v>
      </c>
      <c r="AR236" s="155">
        <v>0.17299999999999999</v>
      </c>
      <c r="AS236" s="156">
        <v>0.09</v>
      </c>
      <c r="AT236" s="155">
        <v>7.5999999999999998E-2</v>
      </c>
      <c r="AU236" s="155">
        <v>0.36299999999999999</v>
      </c>
      <c r="AW236" s="5"/>
      <c r="AX236" s="145">
        <f t="shared" si="214"/>
        <v>77.741083223249674</v>
      </c>
      <c r="AY236" s="150">
        <v>148</v>
      </c>
      <c r="AZ236" s="151" t="s">
        <v>478</v>
      </c>
      <c r="BA236" s="150">
        <v>18</v>
      </c>
      <c r="BB236" s="152">
        <v>1</v>
      </c>
      <c r="BC236" s="153">
        <v>1514</v>
      </c>
      <c r="BD236" s="153">
        <v>1177</v>
      </c>
      <c r="BE236" s="150">
        <v>0.77700000000000002</v>
      </c>
      <c r="BF236" s="153">
        <v>633</v>
      </c>
      <c r="BG236" s="153">
        <v>406</v>
      </c>
      <c r="BH236" s="153">
        <v>1039</v>
      </c>
      <c r="BI236" s="154">
        <v>0.39100000000000001</v>
      </c>
      <c r="BJ236" s="154">
        <v>0.46200000000000002</v>
      </c>
      <c r="BK236" s="155">
        <v>0.216</v>
      </c>
      <c r="BL236" s="156">
        <v>0.11</v>
      </c>
      <c r="BM236" s="155">
        <v>8.1000000000000003E-2</v>
      </c>
      <c r="BN236" s="155">
        <v>0.35499999999999998</v>
      </c>
      <c r="DU236" s="4"/>
      <c r="DZ236" s="5"/>
      <c r="EA236" s="5"/>
      <c r="EB236" s="5"/>
      <c r="EC236" s="5"/>
      <c r="ED236" s="5"/>
      <c r="EE236" s="5"/>
    </row>
    <row r="237" spans="30:135" ht="13" x14ac:dyDescent="0.15">
      <c r="AD237" s="145">
        <f t="shared" si="212"/>
        <v>75.10526315789474</v>
      </c>
      <c r="AE237" s="145">
        <f t="shared" si="213"/>
        <v>79.95795374912403</v>
      </c>
      <c r="AF237" s="150">
        <v>149</v>
      </c>
      <c r="AG237" s="151" t="s">
        <v>340</v>
      </c>
      <c r="AH237" s="150">
        <v>19</v>
      </c>
      <c r="AI237" s="152">
        <v>1</v>
      </c>
      <c r="AJ237" s="153">
        <v>1427</v>
      </c>
      <c r="AK237" s="153">
        <v>1141</v>
      </c>
      <c r="AL237" s="150">
        <v>0.8</v>
      </c>
      <c r="AM237" s="153">
        <v>688</v>
      </c>
      <c r="AN237" s="153">
        <v>437</v>
      </c>
      <c r="AO237" s="153">
        <v>1125</v>
      </c>
      <c r="AP237" s="154">
        <v>0.38800000000000001</v>
      </c>
      <c r="AQ237" s="152">
        <v>0.44</v>
      </c>
      <c r="AR237" s="155">
        <v>0.14599999999999999</v>
      </c>
      <c r="AS237" s="155">
        <v>7.8E-2</v>
      </c>
      <c r="AT237" s="155">
        <v>5.7000000000000002E-2</v>
      </c>
      <c r="AU237" s="155">
        <v>0.36699999999999999</v>
      </c>
      <c r="AW237" s="5"/>
      <c r="AX237" s="145">
        <f t="shared" si="214"/>
        <v>77.655476059438627</v>
      </c>
      <c r="AY237" s="150">
        <v>149</v>
      </c>
      <c r="AZ237" s="151" t="s">
        <v>479</v>
      </c>
      <c r="BA237" s="150">
        <v>23</v>
      </c>
      <c r="BB237" s="152">
        <v>1</v>
      </c>
      <c r="BC237" s="153">
        <v>1817</v>
      </c>
      <c r="BD237" s="153">
        <v>1411</v>
      </c>
      <c r="BE237" s="150">
        <v>0.77700000000000002</v>
      </c>
      <c r="BF237" s="153">
        <v>807</v>
      </c>
      <c r="BG237" s="153">
        <v>522</v>
      </c>
      <c r="BH237" s="153">
        <v>1329</v>
      </c>
      <c r="BI237" s="154">
        <v>0.39300000000000002</v>
      </c>
      <c r="BJ237" s="154">
        <v>0.442</v>
      </c>
      <c r="BK237" s="155">
        <v>0.18099999999999999</v>
      </c>
      <c r="BL237" s="155">
        <v>0.105</v>
      </c>
      <c r="BM237" s="155">
        <v>7.9000000000000001E-2</v>
      </c>
      <c r="BN237" s="155">
        <v>0.36399999999999999</v>
      </c>
      <c r="DU237" s="4"/>
      <c r="DZ237" s="5"/>
      <c r="EA237" s="5"/>
      <c r="EB237" s="5"/>
      <c r="EC237" s="5"/>
      <c r="ED237" s="5"/>
      <c r="EE237" s="5"/>
    </row>
    <row r="238" spans="30:135" ht="13" x14ac:dyDescent="0.15">
      <c r="AD238" s="145">
        <f t="shared" si="212"/>
        <v>84.210526315789465</v>
      </c>
      <c r="AE238" s="145">
        <f t="shared" si="213"/>
        <v>79.875</v>
      </c>
      <c r="AF238" s="150">
        <v>150</v>
      </c>
      <c r="AG238" s="151" t="s">
        <v>480</v>
      </c>
      <c r="AH238" s="150">
        <v>19</v>
      </c>
      <c r="AI238" s="152">
        <v>1</v>
      </c>
      <c r="AJ238" s="153">
        <v>1600</v>
      </c>
      <c r="AK238" s="153">
        <v>1278</v>
      </c>
      <c r="AL238" s="150">
        <v>0.79900000000000004</v>
      </c>
      <c r="AM238" s="153">
        <v>697</v>
      </c>
      <c r="AN238" s="153">
        <v>440</v>
      </c>
      <c r="AO238" s="153">
        <v>1137</v>
      </c>
      <c r="AP238" s="154">
        <v>0.38700000000000001</v>
      </c>
      <c r="AQ238" s="154">
        <v>0.45200000000000001</v>
      </c>
      <c r="AR238" s="155">
        <v>0.18099999999999999</v>
      </c>
      <c r="AS238" s="155">
        <v>0.129</v>
      </c>
      <c r="AT238" s="155">
        <v>9.7000000000000003E-2</v>
      </c>
      <c r="AU238" s="155">
        <v>0.36899999999999999</v>
      </c>
      <c r="AW238" s="5"/>
      <c r="AX238" s="145">
        <f t="shared" si="214"/>
        <v>77.860696517412933</v>
      </c>
      <c r="AY238" s="150">
        <v>150</v>
      </c>
      <c r="AZ238" s="151" t="s">
        <v>481</v>
      </c>
      <c r="BA238" s="150">
        <v>19</v>
      </c>
      <c r="BB238" s="152">
        <v>1</v>
      </c>
      <c r="BC238" s="153">
        <v>1608</v>
      </c>
      <c r="BD238" s="153">
        <v>1252</v>
      </c>
      <c r="BE238" s="150">
        <v>0.77900000000000003</v>
      </c>
      <c r="BF238" s="153">
        <v>686</v>
      </c>
      <c r="BG238" s="153">
        <v>457</v>
      </c>
      <c r="BH238" s="153">
        <v>1143</v>
      </c>
      <c r="BI238" s="152">
        <v>0.4</v>
      </c>
      <c r="BJ238" s="154">
        <v>0.434</v>
      </c>
      <c r="BK238" s="155">
        <v>0.193</v>
      </c>
      <c r="BL238" s="155">
        <v>0.123</v>
      </c>
      <c r="BM238" s="155">
        <v>0.10100000000000001</v>
      </c>
      <c r="BN238" s="155">
        <v>0.374</v>
      </c>
      <c r="DU238" s="4"/>
      <c r="DZ238" s="5"/>
      <c r="EA238" s="5"/>
      <c r="EB238" s="5"/>
      <c r="EC238" s="5"/>
      <c r="ED238" s="5"/>
      <c r="EE238" s="5"/>
    </row>
    <row r="239" spans="30:135" ht="13" x14ac:dyDescent="0.15">
      <c r="AD239" s="145">
        <f t="shared" si="212"/>
        <v>81.599999999999994</v>
      </c>
      <c r="AE239" s="145">
        <f t="shared" si="213"/>
        <v>79.901960784313729</v>
      </c>
      <c r="AF239" s="150">
        <v>151</v>
      </c>
      <c r="AG239" s="151" t="s">
        <v>482</v>
      </c>
      <c r="AH239" s="150">
        <v>20</v>
      </c>
      <c r="AI239" s="152">
        <v>1</v>
      </c>
      <c r="AJ239" s="153">
        <v>1632</v>
      </c>
      <c r="AK239" s="153">
        <v>1304</v>
      </c>
      <c r="AL239" s="150">
        <v>0.79900000000000004</v>
      </c>
      <c r="AM239" s="153">
        <v>746</v>
      </c>
      <c r="AN239" s="153">
        <v>477</v>
      </c>
      <c r="AO239" s="153">
        <v>1223</v>
      </c>
      <c r="AP239" s="152">
        <v>0.39</v>
      </c>
      <c r="AQ239" s="152">
        <v>0.46</v>
      </c>
      <c r="AR239" s="155">
        <v>0.17599999999999999</v>
      </c>
      <c r="AS239" s="155">
        <v>8.6999999999999994E-2</v>
      </c>
      <c r="AT239" s="155">
        <v>6.8000000000000005E-2</v>
      </c>
      <c r="AU239" s="156">
        <v>0.36</v>
      </c>
      <c r="AW239" s="5"/>
      <c r="AX239" s="145">
        <f t="shared" si="214"/>
        <v>77.862595419847324</v>
      </c>
      <c r="AY239" s="150">
        <v>151</v>
      </c>
      <c r="AZ239" s="151" t="s">
        <v>483</v>
      </c>
      <c r="BA239" s="150">
        <v>24</v>
      </c>
      <c r="BB239" s="152">
        <v>1</v>
      </c>
      <c r="BC239" s="153">
        <v>1965</v>
      </c>
      <c r="BD239" s="153">
        <v>1530</v>
      </c>
      <c r="BE239" s="150">
        <v>0.77900000000000003</v>
      </c>
      <c r="BF239" s="153">
        <v>895</v>
      </c>
      <c r="BG239" s="153">
        <v>566</v>
      </c>
      <c r="BH239" s="153">
        <v>1461</v>
      </c>
      <c r="BI239" s="154">
        <v>0.38700000000000001</v>
      </c>
      <c r="BJ239" s="154">
        <v>0.43099999999999999</v>
      </c>
      <c r="BK239" s="155">
        <v>0.16900000000000001</v>
      </c>
      <c r="BL239" s="155">
        <v>0.107</v>
      </c>
      <c r="BM239" s="156">
        <v>0.08</v>
      </c>
      <c r="BN239" s="155">
        <v>0.36699999999999999</v>
      </c>
      <c r="DU239" s="4"/>
      <c r="DZ239" s="5"/>
      <c r="EA239" s="5"/>
      <c r="EB239" s="5"/>
      <c r="EC239" s="5"/>
      <c r="ED239" s="5"/>
      <c r="EE239" s="5"/>
    </row>
    <row r="240" spans="30:135" ht="13" x14ac:dyDescent="0.15">
      <c r="AD240" s="145">
        <f t="shared" si="212"/>
        <v>81</v>
      </c>
      <c r="AE240" s="145">
        <f t="shared" si="213"/>
        <v>79.901234567901241</v>
      </c>
      <c r="AF240" s="150">
        <v>152</v>
      </c>
      <c r="AG240" s="151" t="s">
        <v>408</v>
      </c>
      <c r="AH240" s="150">
        <v>25</v>
      </c>
      <c r="AI240" s="152">
        <v>1</v>
      </c>
      <c r="AJ240" s="153">
        <v>2025</v>
      </c>
      <c r="AK240" s="153">
        <v>1618</v>
      </c>
      <c r="AL240" s="150">
        <v>0.79900000000000004</v>
      </c>
      <c r="AM240" s="153">
        <v>874</v>
      </c>
      <c r="AN240" s="153">
        <v>601</v>
      </c>
      <c r="AO240" s="153">
        <v>1475</v>
      </c>
      <c r="AP240" s="154">
        <v>0.40699999999999997</v>
      </c>
      <c r="AQ240" s="154">
        <v>0.44800000000000001</v>
      </c>
      <c r="AR240" s="155">
        <v>0.18099999999999999</v>
      </c>
      <c r="AS240" s="155">
        <v>0.111</v>
      </c>
      <c r="AT240" s="155">
        <v>9.0999999999999998E-2</v>
      </c>
      <c r="AU240" s="155">
        <v>0.38100000000000001</v>
      </c>
      <c r="AW240" s="5"/>
      <c r="AX240" s="145">
        <f t="shared" si="214"/>
        <v>77.986906710310961</v>
      </c>
      <c r="AY240" s="150">
        <v>152</v>
      </c>
      <c r="AZ240" s="151" t="s">
        <v>484</v>
      </c>
      <c r="BA240" s="150">
        <v>14</v>
      </c>
      <c r="BB240" s="152">
        <v>1</v>
      </c>
      <c r="BC240" s="153">
        <v>1222</v>
      </c>
      <c r="BD240" s="153">
        <v>953</v>
      </c>
      <c r="BE240" s="150">
        <v>0.78</v>
      </c>
      <c r="BF240" s="153">
        <v>485</v>
      </c>
      <c r="BG240" s="153">
        <v>361</v>
      </c>
      <c r="BH240" s="153">
        <v>846</v>
      </c>
      <c r="BI240" s="154">
        <v>0.42699999999999999</v>
      </c>
      <c r="BJ240" s="152">
        <v>0.46</v>
      </c>
      <c r="BK240" s="155">
        <v>0.20599999999999999</v>
      </c>
      <c r="BL240" s="155">
        <v>0.121</v>
      </c>
      <c r="BM240" s="155">
        <v>9.7000000000000003E-2</v>
      </c>
      <c r="BN240" s="155">
        <v>0.38100000000000001</v>
      </c>
      <c r="DU240" s="4"/>
      <c r="DZ240" s="5"/>
      <c r="EA240" s="5"/>
      <c r="EB240" s="5"/>
      <c r="EC240" s="5"/>
      <c r="ED240" s="5"/>
      <c r="EE240" s="5"/>
    </row>
    <row r="241" spans="30:135" ht="13" x14ac:dyDescent="0.15">
      <c r="AD241" s="145">
        <f t="shared" si="212"/>
        <v>94.318181818181813</v>
      </c>
      <c r="AE241" s="145">
        <f t="shared" si="213"/>
        <v>79.807228915662648</v>
      </c>
      <c r="AF241" s="150">
        <v>153</v>
      </c>
      <c r="AG241" s="151" t="s">
        <v>334</v>
      </c>
      <c r="AH241" s="150">
        <v>22</v>
      </c>
      <c r="AI241" s="152">
        <v>1</v>
      </c>
      <c r="AJ241" s="153">
        <v>2075</v>
      </c>
      <c r="AK241" s="153">
        <v>1656</v>
      </c>
      <c r="AL241" s="150">
        <v>0.79800000000000004</v>
      </c>
      <c r="AM241" s="153">
        <v>935</v>
      </c>
      <c r="AN241" s="153">
        <v>586</v>
      </c>
      <c r="AO241" s="153">
        <v>1521</v>
      </c>
      <c r="AP241" s="154">
        <v>0.38500000000000001</v>
      </c>
      <c r="AQ241" s="154">
        <v>0.42799999999999999</v>
      </c>
      <c r="AR241" s="155">
        <v>0.159</v>
      </c>
      <c r="AS241" s="155">
        <v>0.125</v>
      </c>
      <c r="AT241" s="155">
        <v>9.5000000000000001E-2</v>
      </c>
      <c r="AU241" s="155">
        <v>0.38300000000000001</v>
      </c>
      <c r="AW241" s="5"/>
      <c r="AX241" s="145">
        <f t="shared" si="214"/>
        <v>77.982954545454547</v>
      </c>
      <c r="AY241" s="150">
        <v>153</v>
      </c>
      <c r="AZ241" s="151" t="s">
        <v>399</v>
      </c>
      <c r="BA241" s="150">
        <v>9</v>
      </c>
      <c r="BB241" s="152">
        <v>1</v>
      </c>
      <c r="BC241" s="153">
        <v>704</v>
      </c>
      <c r="BD241" s="153">
        <v>549</v>
      </c>
      <c r="BE241" s="150">
        <v>0.78</v>
      </c>
      <c r="BF241" s="153">
        <v>314</v>
      </c>
      <c r="BG241" s="153">
        <v>197</v>
      </c>
      <c r="BH241" s="153">
        <v>511</v>
      </c>
      <c r="BI241" s="154">
        <v>0.38600000000000001</v>
      </c>
      <c r="BJ241" s="154">
        <v>0.442</v>
      </c>
      <c r="BK241" s="155">
        <v>0.186</v>
      </c>
      <c r="BL241" s="155">
        <v>0.104</v>
      </c>
      <c r="BM241" s="155">
        <v>8.5000000000000006E-2</v>
      </c>
      <c r="BN241" s="155">
        <v>0.35899999999999999</v>
      </c>
      <c r="DU241" s="4"/>
      <c r="DZ241" s="5"/>
      <c r="EA241" s="5"/>
      <c r="EB241" s="5"/>
      <c r="EC241" s="5"/>
      <c r="ED241" s="5"/>
      <c r="EE241" s="5"/>
    </row>
    <row r="242" spans="30:135" ht="13" x14ac:dyDescent="0.15">
      <c r="AD242" s="145">
        <f t="shared" si="212"/>
        <v>78.319999999999993</v>
      </c>
      <c r="AE242" s="145">
        <f t="shared" si="213"/>
        <v>79.826353421859039</v>
      </c>
      <c r="AF242" s="150">
        <v>154</v>
      </c>
      <c r="AG242" s="151" t="s">
        <v>485</v>
      </c>
      <c r="AH242" s="150">
        <v>25</v>
      </c>
      <c r="AI242" s="152">
        <v>1</v>
      </c>
      <c r="AJ242" s="153">
        <v>1958</v>
      </c>
      <c r="AK242" s="153">
        <v>1563</v>
      </c>
      <c r="AL242" s="150">
        <v>0.79800000000000004</v>
      </c>
      <c r="AM242" s="153">
        <v>810</v>
      </c>
      <c r="AN242" s="153">
        <v>550</v>
      </c>
      <c r="AO242" s="153">
        <v>1360</v>
      </c>
      <c r="AP242" s="154">
        <v>0.40400000000000003</v>
      </c>
      <c r="AQ242" s="154">
        <v>0.46300000000000002</v>
      </c>
      <c r="AR242" s="155">
        <v>0.20699999999999999</v>
      </c>
      <c r="AS242" s="155">
        <v>0.11600000000000001</v>
      </c>
      <c r="AT242" s="155">
        <v>8.8999999999999996E-2</v>
      </c>
      <c r="AU242" s="155">
        <v>0.372</v>
      </c>
      <c r="AW242" s="5"/>
      <c r="AX242" s="145">
        <f t="shared" si="214"/>
        <v>78.077455048409405</v>
      </c>
      <c r="AY242" s="150">
        <v>154</v>
      </c>
      <c r="AZ242" s="151" t="s">
        <v>486</v>
      </c>
      <c r="BA242" s="150">
        <v>18</v>
      </c>
      <c r="BB242" s="152">
        <v>1</v>
      </c>
      <c r="BC242" s="153">
        <v>1446</v>
      </c>
      <c r="BD242" s="153">
        <v>1129</v>
      </c>
      <c r="BE242" s="150">
        <v>0.78100000000000003</v>
      </c>
      <c r="BF242" s="153">
        <v>651</v>
      </c>
      <c r="BG242" s="153">
        <v>393</v>
      </c>
      <c r="BH242" s="153">
        <v>1044</v>
      </c>
      <c r="BI242" s="154">
        <v>0.376</v>
      </c>
      <c r="BJ242" s="154">
        <v>0.432</v>
      </c>
      <c r="BK242" s="155">
        <v>0.17399999999999999</v>
      </c>
      <c r="BL242" s="156">
        <v>0.13</v>
      </c>
      <c r="BM242" s="156">
        <v>0.1</v>
      </c>
      <c r="BN242" s="155">
        <v>0.36199999999999999</v>
      </c>
      <c r="DU242" s="4"/>
      <c r="DZ242" s="5"/>
      <c r="EA242" s="5"/>
      <c r="EB242" s="5"/>
      <c r="EC242" s="5"/>
      <c r="ED242" s="5"/>
      <c r="EE242" s="5"/>
    </row>
    <row r="243" spans="30:135" ht="13" x14ac:dyDescent="0.15">
      <c r="AD243" s="145">
        <f t="shared" si="212"/>
        <v>80.909090909090921</v>
      </c>
      <c r="AE243" s="145">
        <f t="shared" si="213"/>
        <v>79.831460674157313</v>
      </c>
      <c r="AF243" s="150">
        <v>155</v>
      </c>
      <c r="AG243" s="151" t="s">
        <v>400</v>
      </c>
      <c r="AH243" s="150">
        <v>22</v>
      </c>
      <c r="AI243" s="152">
        <v>1</v>
      </c>
      <c r="AJ243" s="153">
        <v>1780</v>
      </c>
      <c r="AK243" s="153">
        <v>1421</v>
      </c>
      <c r="AL243" s="150">
        <v>0.79800000000000004</v>
      </c>
      <c r="AM243" s="153">
        <v>772</v>
      </c>
      <c r="AN243" s="153">
        <v>508</v>
      </c>
      <c r="AO243" s="153">
        <v>1280</v>
      </c>
      <c r="AP243" s="154">
        <v>0.39700000000000002</v>
      </c>
      <c r="AQ243" s="154">
        <v>0.435</v>
      </c>
      <c r="AR243" s="155">
        <v>0.17799999999999999</v>
      </c>
      <c r="AS243" s="156">
        <v>0.13</v>
      </c>
      <c r="AT243" s="155">
        <v>0.10199999999999999</v>
      </c>
      <c r="AU243" s="156">
        <v>0.38</v>
      </c>
      <c r="AW243" s="5"/>
      <c r="AX243" s="145">
        <f t="shared" si="214"/>
        <v>78.154681139755766</v>
      </c>
      <c r="AY243" s="150">
        <v>155</v>
      </c>
      <c r="AZ243" s="151" t="s">
        <v>487</v>
      </c>
      <c r="BA243" s="150">
        <v>18</v>
      </c>
      <c r="BB243" s="152">
        <v>1</v>
      </c>
      <c r="BC243" s="153">
        <v>1474</v>
      </c>
      <c r="BD243" s="153">
        <v>1152</v>
      </c>
      <c r="BE243" s="150">
        <v>0.78200000000000003</v>
      </c>
      <c r="BF243" s="153">
        <v>605</v>
      </c>
      <c r="BG243" s="153">
        <v>428</v>
      </c>
      <c r="BH243" s="153">
        <v>1033</v>
      </c>
      <c r="BI243" s="154">
        <v>0.41399999999999998</v>
      </c>
      <c r="BJ243" s="154">
        <v>0.46200000000000002</v>
      </c>
      <c r="BK243" s="156">
        <v>0.21</v>
      </c>
      <c r="BL243" s="155">
        <v>0.107</v>
      </c>
      <c r="BM243" s="155">
        <v>9.2999999999999999E-2</v>
      </c>
      <c r="BN243" s="156">
        <v>0.37</v>
      </c>
      <c r="DU243" s="4"/>
      <c r="DZ243" s="5"/>
      <c r="EA243" s="5"/>
      <c r="EB243" s="5"/>
      <c r="EC243" s="5"/>
      <c r="ED243" s="5"/>
      <c r="EE243" s="5"/>
    </row>
    <row r="244" spans="30:135" ht="13" x14ac:dyDescent="0.15">
      <c r="AD244" s="145">
        <f t="shared" si="212"/>
        <v>79.800000000000011</v>
      </c>
      <c r="AE244" s="145">
        <f t="shared" si="213"/>
        <v>79.761904761904773</v>
      </c>
      <c r="AF244" s="150">
        <v>156</v>
      </c>
      <c r="AG244" s="151" t="s">
        <v>488</v>
      </c>
      <c r="AH244" s="150">
        <v>20</v>
      </c>
      <c r="AI244" s="152">
        <v>1</v>
      </c>
      <c r="AJ244" s="153">
        <v>1596</v>
      </c>
      <c r="AK244" s="153">
        <v>1273</v>
      </c>
      <c r="AL244" s="150">
        <v>0.79800000000000004</v>
      </c>
      <c r="AM244" s="153">
        <v>671</v>
      </c>
      <c r="AN244" s="153">
        <v>499</v>
      </c>
      <c r="AO244" s="153">
        <v>1170</v>
      </c>
      <c r="AP244" s="154">
        <v>0.42599999999999999</v>
      </c>
      <c r="AQ244" s="154">
        <v>0.47099999999999997</v>
      </c>
      <c r="AR244" s="155">
        <v>0.20300000000000001</v>
      </c>
      <c r="AS244" s="155">
        <v>8.4000000000000005E-2</v>
      </c>
      <c r="AT244" s="155">
        <v>7.0999999999999994E-2</v>
      </c>
      <c r="AU244" s="156">
        <v>0.37</v>
      </c>
      <c r="AW244" s="5"/>
      <c r="AX244" s="145">
        <f t="shared" si="214"/>
        <v>78.211284513805523</v>
      </c>
      <c r="AY244" s="150">
        <v>156</v>
      </c>
      <c r="AZ244" s="151" t="s">
        <v>489</v>
      </c>
      <c r="BA244" s="150">
        <v>22</v>
      </c>
      <c r="BB244" s="152">
        <v>1</v>
      </c>
      <c r="BC244" s="153">
        <v>1666</v>
      </c>
      <c r="BD244" s="153">
        <v>1303</v>
      </c>
      <c r="BE244" s="150">
        <v>0.78200000000000003</v>
      </c>
      <c r="BF244" s="153">
        <v>743</v>
      </c>
      <c r="BG244" s="153">
        <v>483</v>
      </c>
      <c r="BH244" s="153">
        <v>1226</v>
      </c>
      <c r="BI244" s="154">
        <v>0.39400000000000002</v>
      </c>
      <c r="BJ244" s="154">
        <v>0.442</v>
      </c>
      <c r="BK244" s="155">
        <v>0.17799999999999999</v>
      </c>
      <c r="BL244" s="155">
        <v>0.106</v>
      </c>
      <c r="BM244" s="155">
        <v>8.5000000000000006E-2</v>
      </c>
      <c r="BN244" s="156">
        <v>0.37</v>
      </c>
      <c r="DU244" s="4"/>
      <c r="DZ244" s="5"/>
      <c r="EA244" s="5"/>
      <c r="EB244" s="5"/>
      <c r="EC244" s="5"/>
      <c r="ED244" s="5"/>
      <c r="EE244" s="5"/>
    </row>
    <row r="245" spans="30:135" ht="13" x14ac:dyDescent="0.15">
      <c r="AD245" s="145">
        <f t="shared" si="212"/>
        <v>80.125</v>
      </c>
      <c r="AE245" s="145">
        <f t="shared" si="213"/>
        <v>79.667186687467492</v>
      </c>
      <c r="AF245" s="150">
        <v>157</v>
      </c>
      <c r="AG245" s="151" t="s">
        <v>453</v>
      </c>
      <c r="AH245" s="150">
        <v>24</v>
      </c>
      <c r="AI245" s="152">
        <v>1</v>
      </c>
      <c r="AJ245" s="153">
        <v>1923</v>
      </c>
      <c r="AK245" s="153">
        <v>1532</v>
      </c>
      <c r="AL245" s="150">
        <v>0.79700000000000004</v>
      </c>
      <c r="AM245" s="153">
        <v>895</v>
      </c>
      <c r="AN245" s="153">
        <v>529</v>
      </c>
      <c r="AO245" s="153">
        <v>1424</v>
      </c>
      <c r="AP245" s="154">
        <v>0.371</v>
      </c>
      <c r="AQ245" s="152">
        <v>0.44</v>
      </c>
      <c r="AR245" s="155">
        <v>0.17100000000000001</v>
      </c>
      <c r="AS245" s="155">
        <v>0.10299999999999999</v>
      </c>
      <c r="AT245" s="155">
        <v>7.5999999999999998E-2</v>
      </c>
      <c r="AU245" s="155">
        <v>0.35499999999999998</v>
      </c>
      <c r="AW245" s="5"/>
      <c r="AX245" s="145">
        <f t="shared" si="214"/>
        <v>78.162106350025823</v>
      </c>
      <c r="AY245" s="150">
        <v>157</v>
      </c>
      <c r="AZ245" s="151" t="s">
        <v>357</v>
      </c>
      <c r="BA245" s="150">
        <v>24</v>
      </c>
      <c r="BB245" s="152">
        <v>1</v>
      </c>
      <c r="BC245" s="153">
        <v>1937</v>
      </c>
      <c r="BD245" s="153">
        <v>1514</v>
      </c>
      <c r="BE245" s="150">
        <v>0.78200000000000003</v>
      </c>
      <c r="BF245" s="153">
        <v>870</v>
      </c>
      <c r="BG245" s="153">
        <v>499</v>
      </c>
      <c r="BH245" s="153">
        <v>1369</v>
      </c>
      <c r="BI245" s="154">
        <v>0.36499999999999999</v>
      </c>
      <c r="BJ245" s="154">
        <v>0.432</v>
      </c>
      <c r="BK245" s="155">
        <v>0.186</v>
      </c>
      <c r="BL245" s="155">
        <v>0.126</v>
      </c>
      <c r="BM245" s="155">
        <v>9.9000000000000005E-2</v>
      </c>
      <c r="BN245" s="155">
        <v>0.35699999999999998</v>
      </c>
      <c r="DU245" s="4"/>
      <c r="DZ245" s="5"/>
      <c r="EA245" s="5"/>
      <c r="EB245" s="5"/>
      <c r="EC245" s="5"/>
      <c r="ED245" s="5"/>
      <c r="EE245" s="5"/>
    </row>
    <row r="246" spans="30:135" ht="13" x14ac:dyDescent="0.15">
      <c r="AD246" s="145">
        <f t="shared" si="212"/>
        <v>86.89473684210526</v>
      </c>
      <c r="AE246" s="145">
        <f t="shared" si="213"/>
        <v>79.648697758933977</v>
      </c>
      <c r="AF246" s="150">
        <v>158</v>
      </c>
      <c r="AG246" s="151" t="s">
        <v>481</v>
      </c>
      <c r="AH246" s="150">
        <v>19</v>
      </c>
      <c r="AI246" s="152">
        <v>1</v>
      </c>
      <c r="AJ246" s="153">
        <v>1651</v>
      </c>
      <c r="AK246" s="153">
        <v>1315</v>
      </c>
      <c r="AL246" s="150">
        <v>0.79600000000000004</v>
      </c>
      <c r="AM246" s="153">
        <v>747</v>
      </c>
      <c r="AN246" s="153">
        <v>485</v>
      </c>
      <c r="AO246" s="153">
        <v>1232</v>
      </c>
      <c r="AP246" s="154">
        <v>0.39400000000000002</v>
      </c>
      <c r="AQ246" s="154">
        <v>0.442</v>
      </c>
      <c r="AR246" s="155">
        <v>0.159</v>
      </c>
      <c r="AS246" s="155">
        <v>0.111</v>
      </c>
      <c r="AT246" s="155">
        <v>9.0999999999999998E-2</v>
      </c>
      <c r="AU246" s="155">
        <v>0.376</v>
      </c>
      <c r="AW246" s="5"/>
      <c r="AX246" s="145">
        <f t="shared" si="214"/>
        <v>78.193430656934311</v>
      </c>
      <c r="AY246" s="150">
        <v>158</v>
      </c>
      <c r="AZ246" s="151" t="s">
        <v>490</v>
      </c>
      <c r="BA246" s="150">
        <v>14</v>
      </c>
      <c r="BB246" s="152">
        <v>1</v>
      </c>
      <c r="BC246" s="153">
        <v>1096</v>
      </c>
      <c r="BD246" s="153">
        <v>857</v>
      </c>
      <c r="BE246" s="150">
        <v>0.78200000000000003</v>
      </c>
      <c r="BF246" s="153">
        <v>462</v>
      </c>
      <c r="BG246" s="153">
        <v>343</v>
      </c>
      <c r="BH246" s="153">
        <v>805</v>
      </c>
      <c r="BI246" s="154">
        <v>0.42599999999999999</v>
      </c>
      <c r="BJ246" s="154">
        <v>0.47499999999999998</v>
      </c>
      <c r="BK246" s="155">
        <v>0.21099999999999999</v>
      </c>
      <c r="BL246" s="155">
        <v>7.0999999999999994E-2</v>
      </c>
      <c r="BM246" s="155">
        <v>5.8000000000000003E-2</v>
      </c>
      <c r="BN246" s="155">
        <v>0.36099999999999999</v>
      </c>
      <c r="DU246" s="4"/>
      <c r="DZ246" s="5"/>
      <c r="EA246" s="5"/>
      <c r="EB246" s="5"/>
      <c r="EC246" s="5"/>
      <c r="ED246" s="5"/>
      <c r="EE246" s="5"/>
    </row>
    <row r="247" spans="30:135" ht="13" x14ac:dyDescent="0.15">
      <c r="AD247" s="145">
        <f t="shared" si="212"/>
        <v>86</v>
      </c>
      <c r="AE247" s="145">
        <f t="shared" si="213"/>
        <v>79.568106312292358</v>
      </c>
      <c r="AF247" s="150">
        <v>159</v>
      </c>
      <c r="AG247" s="151" t="s">
        <v>491</v>
      </c>
      <c r="AH247" s="150">
        <v>21</v>
      </c>
      <c r="AI247" s="152">
        <v>1</v>
      </c>
      <c r="AJ247" s="153">
        <v>1806</v>
      </c>
      <c r="AK247" s="153">
        <v>1437</v>
      </c>
      <c r="AL247" s="150">
        <v>0.79600000000000004</v>
      </c>
      <c r="AM247" s="153">
        <v>759</v>
      </c>
      <c r="AN247" s="153">
        <v>516</v>
      </c>
      <c r="AO247" s="153">
        <v>1275</v>
      </c>
      <c r="AP247" s="154">
        <v>0.40500000000000003</v>
      </c>
      <c r="AQ247" s="154">
        <v>0.45200000000000001</v>
      </c>
      <c r="AR247" s="155">
        <v>0.20100000000000001</v>
      </c>
      <c r="AS247" s="155">
        <v>0.114</v>
      </c>
      <c r="AT247" s="155">
        <v>9.2999999999999999E-2</v>
      </c>
      <c r="AU247" s="156">
        <v>0.37</v>
      </c>
      <c r="AW247" s="5"/>
      <c r="AX247" s="145">
        <f t="shared" si="214"/>
        <v>78.157349896480326</v>
      </c>
      <c r="AY247" s="150">
        <v>159</v>
      </c>
      <c r="AZ247" s="151" t="s">
        <v>492</v>
      </c>
      <c r="BA247" s="150">
        <v>12</v>
      </c>
      <c r="BB247" s="152">
        <v>1</v>
      </c>
      <c r="BC247" s="153">
        <v>966</v>
      </c>
      <c r="BD247" s="153">
        <v>755</v>
      </c>
      <c r="BE247" s="150">
        <v>0.78200000000000003</v>
      </c>
      <c r="BF247" s="153">
        <v>433</v>
      </c>
      <c r="BG247" s="153">
        <v>278</v>
      </c>
      <c r="BH247" s="153">
        <v>711</v>
      </c>
      <c r="BI247" s="154">
        <v>0.39100000000000001</v>
      </c>
      <c r="BJ247" s="154">
        <v>0.435</v>
      </c>
      <c r="BK247" s="155">
        <v>0.17599999999999999</v>
      </c>
      <c r="BL247" s="155">
        <v>0.109</v>
      </c>
      <c r="BM247" s="155">
        <v>8.4000000000000005E-2</v>
      </c>
      <c r="BN247" s="155">
        <v>0.36899999999999999</v>
      </c>
      <c r="DU247" s="4"/>
      <c r="DZ247" s="5"/>
      <c r="EA247" s="5"/>
      <c r="EB247" s="5"/>
      <c r="EC247" s="5"/>
      <c r="ED247" s="5"/>
      <c r="EE247" s="5"/>
    </row>
    <row r="248" spans="30:135" ht="13" x14ac:dyDescent="0.15">
      <c r="AD248" s="145">
        <f t="shared" si="212"/>
        <v>77.666666666666671</v>
      </c>
      <c r="AE248" s="145">
        <f t="shared" si="213"/>
        <v>79.613733905579394</v>
      </c>
      <c r="AF248" s="150">
        <v>160</v>
      </c>
      <c r="AG248" s="151" t="s">
        <v>306</v>
      </c>
      <c r="AH248" s="150">
        <v>6</v>
      </c>
      <c r="AI248" s="152">
        <v>1</v>
      </c>
      <c r="AJ248" s="153">
        <v>466</v>
      </c>
      <c r="AK248" s="153">
        <v>371</v>
      </c>
      <c r="AL248" s="150">
        <v>0.79600000000000004</v>
      </c>
      <c r="AM248" s="153">
        <v>206</v>
      </c>
      <c r="AN248" s="153">
        <v>151</v>
      </c>
      <c r="AO248" s="153">
        <v>357</v>
      </c>
      <c r="AP248" s="154">
        <v>0.42299999999999999</v>
      </c>
      <c r="AQ248" s="154">
        <v>0.46400000000000002</v>
      </c>
      <c r="AR248" s="155">
        <v>0.17799999999999999</v>
      </c>
      <c r="AS248" s="155">
        <v>7.4999999999999997E-2</v>
      </c>
      <c r="AT248" s="155">
        <v>5.1999999999999998E-2</v>
      </c>
      <c r="AU248" s="155">
        <v>0.371</v>
      </c>
      <c r="AW248" s="5"/>
      <c r="AX248" s="145">
        <f t="shared" si="214"/>
        <v>78.331527627302279</v>
      </c>
      <c r="AY248" s="150">
        <v>160</v>
      </c>
      <c r="AZ248" s="151" t="s">
        <v>379</v>
      </c>
      <c r="BA248" s="150">
        <v>22</v>
      </c>
      <c r="BB248" s="152">
        <v>1</v>
      </c>
      <c r="BC248" s="153">
        <v>1846</v>
      </c>
      <c r="BD248" s="153">
        <v>1446</v>
      </c>
      <c r="BE248" s="150">
        <v>0.78300000000000003</v>
      </c>
      <c r="BF248" s="153">
        <v>874</v>
      </c>
      <c r="BG248" s="153">
        <v>512</v>
      </c>
      <c r="BH248" s="153">
        <v>1386</v>
      </c>
      <c r="BI248" s="154">
        <v>0.36899999999999999</v>
      </c>
      <c r="BJ248" s="154">
        <v>0.433</v>
      </c>
      <c r="BK248" s="155">
        <v>0.16400000000000001</v>
      </c>
      <c r="BL248" s="155">
        <v>0.105</v>
      </c>
      <c r="BM248" s="156">
        <v>0.08</v>
      </c>
      <c r="BN248" s="155">
        <v>0.35299999999999998</v>
      </c>
      <c r="DU248" s="4"/>
      <c r="DZ248" s="5"/>
      <c r="EA248" s="5"/>
      <c r="EB248" s="5"/>
      <c r="EC248" s="5"/>
      <c r="ED248" s="5"/>
      <c r="EE248" s="5"/>
    </row>
    <row r="249" spans="30:135" ht="13" x14ac:dyDescent="0.15">
      <c r="AD249" s="145">
        <f t="shared" si="212"/>
        <v>81.6875</v>
      </c>
      <c r="AE249" s="145">
        <f t="shared" si="213"/>
        <v>79.495026778882931</v>
      </c>
      <c r="AF249" s="150">
        <v>161</v>
      </c>
      <c r="AG249" s="151" t="s">
        <v>349</v>
      </c>
      <c r="AH249" s="150">
        <v>16</v>
      </c>
      <c r="AI249" s="152">
        <v>1</v>
      </c>
      <c r="AJ249" s="153">
        <v>1307</v>
      </c>
      <c r="AK249" s="153">
        <v>1039</v>
      </c>
      <c r="AL249" s="150">
        <v>0.79500000000000004</v>
      </c>
      <c r="AM249" s="153">
        <v>553</v>
      </c>
      <c r="AN249" s="153">
        <v>395</v>
      </c>
      <c r="AO249" s="153">
        <v>948</v>
      </c>
      <c r="AP249" s="154">
        <v>0.41699999999999998</v>
      </c>
      <c r="AQ249" s="154">
        <v>0.45500000000000002</v>
      </c>
      <c r="AR249" s="155">
        <v>0.18099999999999999</v>
      </c>
      <c r="AS249" s="155">
        <v>0.11799999999999999</v>
      </c>
      <c r="AT249" s="155">
        <v>9.6000000000000002E-2</v>
      </c>
      <c r="AU249" s="155">
        <v>0.38300000000000001</v>
      </c>
      <c r="AW249" s="5"/>
      <c r="AX249" s="145">
        <f t="shared" si="214"/>
        <v>78.415138971023069</v>
      </c>
      <c r="AY249" s="150">
        <v>161</v>
      </c>
      <c r="AZ249" s="151" t="s">
        <v>493</v>
      </c>
      <c r="BA249" s="150">
        <v>20</v>
      </c>
      <c r="BB249" s="152">
        <v>1</v>
      </c>
      <c r="BC249" s="153">
        <v>1691</v>
      </c>
      <c r="BD249" s="153">
        <v>1326</v>
      </c>
      <c r="BE249" s="150">
        <v>0.78400000000000003</v>
      </c>
      <c r="BF249" s="153">
        <v>822</v>
      </c>
      <c r="BG249" s="153">
        <v>494</v>
      </c>
      <c r="BH249" s="153">
        <v>1316</v>
      </c>
      <c r="BI249" s="154">
        <v>0.375</v>
      </c>
      <c r="BJ249" s="152">
        <v>0.42</v>
      </c>
      <c r="BK249" s="155">
        <v>0.13500000000000001</v>
      </c>
      <c r="BL249" s="155">
        <v>0.10299999999999999</v>
      </c>
      <c r="BM249" s="155">
        <v>8.1000000000000003E-2</v>
      </c>
      <c r="BN249" s="155">
        <v>0.36699999999999999</v>
      </c>
      <c r="DU249" s="4"/>
      <c r="DZ249" s="5"/>
      <c r="EA249" s="5"/>
      <c r="EB249" s="5"/>
      <c r="EC249" s="5"/>
      <c r="ED249" s="5"/>
      <c r="EE249" s="5"/>
    </row>
    <row r="250" spans="30:135" ht="13" x14ac:dyDescent="0.15">
      <c r="AD250" s="145">
        <f t="shared" si="212"/>
        <v>81.705882352941174</v>
      </c>
      <c r="AE250" s="145">
        <f t="shared" si="213"/>
        <v>79.481641468682511</v>
      </c>
      <c r="AF250" s="150">
        <v>162</v>
      </c>
      <c r="AG250" s="151" t="s">
        <v>494</v>
      </c>
      <c r="AH250" s="150">
        <v>17</v>
      </c>
      <c r="AI250" s="152">
        <v>1</v>
      </c>
      <c r="AJ250" s="153">
        <v>1389</v>
      </c>
      <c r="AK250" s="153">
        <v>1104</v>
      </c>
      <c r="AL250" s="150">
        <v>0.79500000000000004</v>
      </c>
      <c r="AM250" s="153">
        <v>603</v>
      </c>
      <c r="AN250" s="153">
        <v>397</v>
      </c>
      <c r="AO250" s="153">
        <v>1000</v>
      </c>
      <c r="AP250" s="154">
        <v>0.39700000000000002</v>
      </c>
      <c r="AQ250" s="154">
        <v>0.45200000000000001</v>
      </c>
      <c r="AR250" s="155">
        <v>0.189</v>
      </c>
      <c r="AS250" s="155">
        <v>0.11700000000000001</v>
      </c>
      <c r="AT250" s="155">
        <v>9.6000000000000002E-2</v>
      </c>
      <c r="AU250" s="155">
        <v>0.36899999999999999</v>
      </c>
      <c r="AW250" s="5"/>
      <c r="AX250" s="145">
        <f t="shared" si="214"/>
        <v>78.398791540785496</v>
      </c>
      <c r="AY250" s="150">
        <v>162</v>
      </c>
      <c r="AZ250" s="151" t="s">
        <v>495</v>
      </c>
      <c r="BA250" s="150">
        <v>17</v>
      </c>
      <c r="BB250" s="152">
        <v>1</v>
      </c>
      <c r="BC250" s="153">
        <v>1324</v>
      </c>
      <c r="BD250" s="153">
        <v>1038</v>
      </c>
      <c r="BE250" s="150">
        <v>0.78400000000000003</v>
      </c>
      <c r="BF250" s="153">
        <v>654</v>
      </c>
      <c r="BG250" s="153">
        <v>385</v>
      </c>
      <c r="BH250" s="153">
        <v>1039</v>
      </c>
      <c r="BI250" s="154">
        <v>0.371</v>
      </c>
      <c r="BJ250" s="154">
        <v>0.42299999999999999</v>
      </c>
      <c r="BK250" s="155">
        <v>0.14299999999999999</v>
      </c>
      <c r="BL250" s="155">
        <v>8.5999999999999993E-2</v>
      </c>
      <c r="BM250" s="155">
        <v>6.9000000000000006E-2</v>
      </c>
      <c r="BN250" s="155">
        <v>0.35599999999999998</v>
      </c>
      <c r="DU250" s="4"/>
      <c r="DZ250" s="5"/>
      <c r="EA250" s="5"/>
      <c r="EB250" s="5"/>
      <c r="EC250" s="5"/>
      <c r="ED250" s="5"/>
      <c r="EE250" s="5"/>
    </row>
    <row r="251" spans="30:135" ht="13" x14ac:dyDescent="0.15">
      <c r="AD251" s="145">
        <f t="shared" si="212"/>
        <v>88.333333333333343</v>
      </c>
      <c r="AE251" s="145">
        <f t="shared" si="213"/>
        <v>79.353099730458226</v>
      </c>
      <c r="AF251" s="150">
        <v>163</v>
      </c>
      <c r="AG251" s="151" t="s">
        <v>377</v>
      </c>
      <c r="AH251" s="150">
        <v>21</v>
      </c>
      <c r="AI251" s="152">
        <v>1</v>
      </c>
      <c r="AJ251" s="153">
        <v>1855</v>
      </c>
      <c r="AK251" s="153">
        <v>1472</v>
      </c>
      <c r="AL251" s="150">
        <v>0.79400000000000004</v>
      </c>
      <c r="AM251" s="153">
        <v>824</v>
      </c>
      <c r="AN251" s="153">
        <v>597</v>
      </c>
      <c r="AO251" s="153">
        <v>1421</v>
      </c>
      <c r="AP251" s="152">
        <v>0.42</v>
      </c>
      <c r="AQ251" s="154">
        <v>0.45200000000000001</v>
      </c>
      <c r="AR251" s="155">
        <v>0.16600000000000001</v>
      </c>
      <c r="AS251" s="155">
        <v>8.1000000000000003E-2</v>
      </c>
      <c r="AT251" s="155">
        <v>6.5000000000000002E-2</v>
      </c>
      <c r="AU251" s="155">
        <v>0.38100000000000001</v>
      </c>
      <c r="AW251" s="5"/>
      <c r="AX251" s="145">
        <f t="shared" si="214"/>
        <v>78.502415458937207</v>
      </c>
      <c r="AY251" s="150">
        <v>163</v>
      </c>
      <c r="AZ251" s="151" t="s">
        <v>496</v>
      </c>
      <c r="BA251" s="150">
        <v>16</v>
      </c>
      <c r="BB251" s="152">
        <v>1</v>
      </c>
      <c r="BC251" s="153">
        <v>1242</v>
      </c>
      <c r="BD251" s="153">
        <v>975</v>
      </c>
      <c r="BE251" s="150">
        <v>0.78500000000000003</v>
      </c>
      <c r="BF251" s="153">
        <v>540</v>
      </c>
      <c r="BG251" s="153">
        <v>335</v>
      </c>
      <c r="BH251" s="153">
        <v>875</v>
      </c>
      <c r="BI251" s="154">
        <v>0.38300000000000001</v>
      </c>
      <c r="BJ251" s="154">
        <v>0.433</v>
      </c>
      <c r="BK251" s="155">
        <v>0.17199999999999999</v>
      </c>
      <c r="BL251" s="155">
        <v>0.14299999999999999</v>
      </c>
      <c r="BM251" s="155">
        <v>9.8000000000000004E-2</v>
      </c>
      <c r="BN251" s="155">
        <v>0.377</v>
      </c>
      <c r="DU251" s="4"/>
      <c r="DZ251" s="5"/>
      <c r="EA251" s="5"/>
      <c r="EB251" s="5"/>
      <c r="EC251" s="5"/>
      <c r="ED251" s="5"/>
      <c r="EE251" s="5"/>
    </row>
    <row r="252" spans="30:135" ht="13" x14ac:dyDescent="0.15">
      <c r="AD252" s="145">
        <f t="shared" si="212"/>
        <v>80.913043478260875</v>
      </c>
      <c r="AE252" s="145">
        <f t="shared" si="213"/>
        <v>79.312197743148843</v>
      </c>
      <c r="AF252" s="150">
        <v>164</v>
      </c>
      <c r="AG252" s="151" t="s">
        <v>385</v>
      </c>
      <c r="AH252" s="150">
        <v>23</v>
      </c>
      <c r="AI252" s="152">
        <v>1</v>
      </c>
      <c r="AJ252" s="153">
        <v>1861</v>
      </c>
      <c r="AK252" s="153">
        <v>1476</v>
      </c>
      <c r="AL252" s="150">
        <v>0.79300000000000004</v>
      </c>
      <c r="AM252" s="153">
        <v>741</v>
      </c>
      <c r="AN252" s="153">
        <v>531</v>
      </c>
      <c r="AO252" s="153">
        <v>1272</v>
      </c>
      <c r="AP252" s="154">
        <v>0.41699999999999998</v>
      </c>
      <c r="AQ252" s="154">
        <v>0.47199999999999998</v>
      </c>
      <c r="AR252" s="155">
        <v>0.221</v>
      </c>
      <c r="AS252" s="155">
        <v>0.114</v>
      </c>
      <c r="AT252" s="155">
        <v>7.9000000000000001E-2</v>
      </c>
      <c r="AU252" s="155">
        <v>0.371</v>
      </c>
      <c r="AW252" s="5"/>
      <c r="AX252" s="145">
        <f t="shared" si="214"/>
        <v>78.459687123947049</v>
      </c>
      <c r="AY252" s="150">
        <v>164</v>
      </c>
      <c r="AZ252" s="151" t="s">
        <v>497</v>
      </c>
      <c r="BA252" s="150">
        <v>21</v>
      </c>
      <c r="BB252" s="152">
        <v>1</v>
      </c>
      <c r="BC252" s="153">
        <v>1662</v>
      </c>
      <c r="BD252" s="153">
        <v>1304</v>
      </c>
      <c r="BE252" s="150">
        <v>0.78500000000000003</v>
      </c>
      <c r="BF252" s="153">
        <v>740</v>
      </c>
      <c r="BG252" s="153">
        <v>487</v>
      </c>
      <c r="BH252" s="153">
        <v>1227</v>
      </c>
      <c r="BI252" s="154">
        <v>0.39700000000000002</v>
      </c>
      <c r="BJ252" s="154">
        <v>0.441</v>
      </c>
      <c r="BK252" s="155">
        <v>0.17599999999999999</v>
      </c>
      <c r="BL252" s="155">
        <v>9.7000000000000003E-2</v>
      </c>
      <c r="BM252" s="155">
        <v>7.2999999999999995E-2</v>
      </c>
      <c r="BN252" s="155">
        <v>0.36899999999999999</v>
      </c>
      <c r="DU252" s="4"/>
      <c r="DZ252" s="5"/>
      <c r="EA252" s="5"/>
      <c r="EB252" s="5"/>
      <c r="EC252" s="5"/>
      <c r="ED252" s="5"/>
      <c r="EE252" s="5"/>
    </row>
    <row r="253" spans="30:135" ht="13" x14ac:dyDescent="0.15">
      <c r="AD253" s="145">
        <f t="shared" si="212"/>
        <v>80.150000000000006</v>
      </c>
      <c r="AE253" s="145">
        <f t="shared" si="213"/>
        <v>79.226450405489715</v>
      </c>
      <c r="AF253" s="150">
        <v>165</v>
      </c>
      <c r="AG253" s="151" t="s">
        <v>358</v>
      </c>
      <c r="AH253" s="150">
        <v>20</v>
      </c>
      <c r="AI253" s="152">
        <v>1</v>
      </c>
      <c r="AJ253" s="153">
        <v>1603</v>
      </c>
      <c r="AK253" s="153">
        <v>1270</v>
      </c>
      <c r="AL253" s="150">
        <v>0.79200000000000004</v>
      </c>
      <c r="AM253" s="153">
        <v>677</v>
      </c>
      <c r="AN253" s="153">
        <v>457</v>
      </c>
      <c r="AO253" s="153">
        <v>1134</v>
      </c>
      <c r="AP253" s="154">
        <v>0.40300000000000002</v>
      </c>
      <c r="AQ253" s="154">
        <v>0.46899999999999997</v>
      </c>
      <c r="AR253" s="155">
        <v>0.20799999999999999</v>
      </c>
      <c r="AS253" s="155">
        <v>9.9000000000000005E-2</v>
      </c>
      <c r="AT253" s="155">
        <v>7.1999999999999995E-2</v>
      </c>
      <c r="AU253" s="155">
        <v>0.36299999999999999</v>
      </c>
      <c r="AW253" s="5"/>
      <c r="AX253" s="145">
        <f t="shared" si="214"/>
        <v>78.473581213307241</v>
      </c>
      <c r="AY253" s="150">
        <v>165</v>
      </c>
      <c r="AZ253" s="151" t="s">
        <v>374</v>
      </c>
      <c r="BA253" s="150">
        <v>18</v>
      </c>
      <c r="BB253" s="152">
        <v>1</v>
      </c>
      <c r="BC253" s="153">
        <v>1533</v>
      </c>
      <c r="BD253" s="153">
        <v>1203</v>
      </c>
      <c r="BE253" s="150">
        <v>0.78500000000000003</v>
      </c>
      <c r="BF253" s="153">
        <v>696</v>
      </c>
      <c r="BG253" s="153">
        <v>427</v>
      </c>
      <c r="BH253" s="153">
        <v>1123</v>
      </c>
      <c r="BI253" s="152">
        <v>0.38</v>
      </c>
      <c r="BJ253" s="154">
        <v>0.42399999999999999</v>
      </c>
      <c r="BK253" s="156">
        <v>0.17</v>
      </c>
      <c r="BL253" s="155">
        <v>0.114</v>
      </c>
      <c r="BM253" s="155">
        <v>9.0999999999999998E-2</v>
      </c>
      <c r="BN253" s="155">
        <v>0.372</v>
      </c>
      <c r="DU253" s="4"/>
      <c r="DZ253" s="5"/>
      <c r="EA253" s="5"/>
      <c r="EB253" s="5"/>
      <c r="EC253" s="5"/>
      <c r="ED253" s="5"/>
      <c r="EE253" s="5"/>
    </row>
    <row r="254" spans="30:135" ht="13" x14ac:dyDescent="0.15">
      <c r="AD254" s="145">
        <f t="shared" si="212"/>
        <v>95.45</v>
      </c>
      <c r="AE254" s="145">
        <f t="shared" si="213"/>
        <v>79.20377160817182</v>
      </c>
      <c r="AF254" s="150">
        <v>166</v>
      </c>
      <c r="AG254" s="151" t="s">
        <v>452</v>
      </c>
      <c r="AH254" s="150">
        <v>20</v>
      </c>
      <c r="AI254" s="152">
        <v>1</v>
      </c>
      <c r="AJ254" s="153">
        <v>1909</v>
      </c>
      <c r="AK254" s="153">
        <v>1512</v>
      </c>
      <c r="AL254" s="150">
        <v>0.79200000000000004</v>
      </c>
      <c r="AM254" s="153">
        <v>736</v>
      </c>
      <c r="AN254" s="153">
        <v>534</v>
      </c>
      <c r="AO254" s="153">
        <v>1270</v>
      </c>
      <c r="AP254" s="152">
        <v>0.42</v>
      </c>
      <c r="AQ254" s="154">
        <v>0.45400000000000001</v>
      </c>
      <c r="AR254" s="155">
        <v>0.20399999999999999</v>
      </c>
      <c r="AS254" s="155">
        <v>0.157</v>
      </c>
      <c r="AT254" s="155">
        <v>0.11600000000000001</v>
      </c>
      <c r="AU254" s="155">
        <v>0.39400000000000002</v>
      </c>
      <c r="AW254" s="5"/>
      <c r="AX254" s="145">
        <f t="shared" si="214"/>
        <v>78.633468442385634</v>
      </c>
      <c r="AY254" s="150">
        <v>166</v>
      </c>
      <c r="AZ254" s="151" t="s">
        <v>307</v>
      </c>
      <c r="BA254" s="150">
        <v>21</v>
      </c>
      <c r="BB254" s="152">
        <v>1</v>
      </c>
      <c r="BC254" s="153">
        <v>1727</v>
      </c>
      <c r="BD254" s="153">
        <v>1358</v>
      </c>
      <c r="BE254" s="150">
        <v>0.78600000000000003</v>
      </c>
      <c r="BF254" s="153">
        <v>792</v>
      </c>
      <c r="BG254" s="153">
        <v>491</v>
      </c>
      <c r="BH254" s="153">
        <v>1283</v>
      </c>
      <c r="BI254" s="154">
        <v>0.38300000000000001</v>
      </c>
      <c r="BJ254" s="154">
        <v>0.435</v>
      </c>
      <c r="BK254" s="155">
        <v>0.16700000000000001</v>
      </c>
      <c r="BL254" s="155">
        <v>0.112</v>
      </c>
      <c r="BM254" s="155">
        <v>8.5999999999999993E-2</v>
      </c>
      <c r="BN254" s="155">
        <v>0.36199999999999999</v>
      </c>
      <c r="DU254" s="4"/>
      <c r="DZ254" s="5"/>
      <c r="EA254" s="5"/>
      <c r="EB254" s="5"/>
      <c r="EC254" s="5"/>
      <c r="ED254" s="5"/>
      <c r="EE254" s="5"/>
    </row>
    <row r="255" spans="30:135" ht="13" x14ac:dyDescent="0.15">
      <c r="AD255" s="145">
        <f t="shared" si="212"/>
        <v>75.818181818181813</v>
      </c>
      <c r="AE255" s="145">
        <f t="shared" si="213"/>
        <v>79.136690647482013</v>
      </c>
      <c r="AF255" s="150">
        <v>167</v>
      </c>
      <c r="AG255" s="151" t="s">
        <v>393</v>
      </c>
      <c r="AH255" s="150">
        <v>22</v>
      </c>
      <c r="AI255" s="152">
        <v>1</v>
      </c>
      <c r="AJ255" s="153">
        <v>1668</v>
      </c>
      <c r="AK255" s="153">
        <v>1320</v>
      </c>
      <c r="AL255" s="150">
        <v>0.79100000000000004</v>
      </c>
      <c r="AM255" s="153">
        <v>700</v>
      </c>
      <c r="AN255" s="153">
        <v>503</v>
      </c>
      <c r="AO255" s="153">
        <v>1203</v>
      </c>
      <c r="AP255" s="154">
        <v>0.41799999999999998</v>
      </c>
      <c r="AQ255" s="152">
        <v>0.47</v>
      </c>
      <c r="AR255" s="155">
        <v>0.20100000000000001</v>
      </c>
      <c r="AS255" s="155">
        <v>9.1999999999999998E-2</v>
      </c>
      <c r="AT255" s="155">
        <v>6.5000000000000002E-2</v>
      </c>
      <c r="AU255" s="155">
        <v>0.371</v>
      </c>
      <c r="AW255" s="5"/>
      <c r="AX255" s="145">
        <f t="shared" si="214"/>
        <v>78.621058257616255</v>
      </c>
      <c r="AY255" s="150">
        <v>167</v>
      </c>
      <c r="AZ255" s="151" t="s">
        <v>420</v>
      </c>
      <c r="BA255" s="150">
        <v>23</v>
      </c>
      <c r="BB255" s="152">
        <v>1</v>
      </c>
      <c r="BC255" s="153">
        <v>1871</v>
      </c>
      <c r="BD255" s="153">
        <v>1471</v>
      </c>
      <c r="BE255" s="150">
        <v>0.78600000000000003</v>
      </c>
      <c r="BF255" s="153">
        <v>746</v>
      </c>
      <c r="BG255" s="153">
        <v>537</v>
      </c>
      <c r="BH255" s="153">
        <v>1283</v>
      </c>
      <c r="BI255" s="154">
        <v>0.41899999999999998</v>
      </c>
      <c r="BJ255" s="154">
        <v>0.46700000000000003</v>
      </c>
      <c r="BK255" s="155">
        <v>0.218</v>
      </c>
      <c r="BL255" s="155">
        <v>0.11700000000000001</v>
      </c>
      <c r="BM255" s="156">
        <v>0.09</v>
      </c>
      <c r="BN255" s="155">
        <v>0.374</v>
      </c>
      <c r="DU255" s="4"/>
      <c r="DZ255" s="5"/>
      <c r="EA255" s="5"/>
      <c r="EB255" s="5"/>
      <c r="EC255" s="5"/>
      <c r="ED255" s="5"/>
      <c r="EE255" s="5"/>
    </row>
    <row r="256" spans="30:135" ht="13" x14ac:dyDescent="0.15">
      <c r="AD256" s="145">
        <f t="shared" si="212"/>
        <v>81</v>
      </c>
      <c r="AE256" s="145">
        <f t="shared" si="213"/>
        <v>79.066022544283413</v>
      </c>
      <c r="AF256" s="150">
        <v>168</v>
      </c>
      <c r="AG256" s="151" t="s">
        <v>365</v>
      </c>
      <c r="AH256" s="150">
        <v>23</v>
      </c>
      <c r="AI256" s="152">
        <v>1</v>
      </c>
      <c r="AJ256" s="153">
        <v>1863</v>
      </c>
      <c r="AK256" s="153">
        <v>1473</v>
      </c>
      <c r="AL256" s="150">
        <v>0.79100000000000004</v>
      </c>
      <c r="AM256" s="153">
        <v>867</v>
      </c>
      <c r="AN256" s="153">
        <v>541</v>
      </c>
      <c r="AO256" s="153">
        <v>1408</v>
      </c>
      <c r="AP256" s="154">
        <v>0.38400000000000001</v>
      </c>
      <c r="AQ256" s="154">
        <v>0.442</v>
      </c>
      <c r="AR256" s="155">
        <v>0.159</v>
      </c>
      <c r="AS256" s="155">
        <v>0.105</v>
      </c>
      <c r="AT256" s="155">
        <v>8.6999999999999994E-2</v>
      </c>
      <c r="AU256" s="155">
        <v>0.36299999999999999</v>
      </c>
      <c r="AW256" s="5"/>
      <c r="AX256" s="145">
        <f t="shared" si="214"/>
        <v>78.566899175649979</v>
      </c>
      <c r="AY256" s="150">
        <v>168</v>
      </c>
      <c r="AZ256" s="151" t="s">
        <v>416</v>
      </c>
      <c r="BA256" s="150">
        <v>19</v>
      </c>
      <c r="BB256" s="152">
        <v>1</v>
      </c>
      <c r="BC256" s="153">
        <v>1577</v>
      </c>
      <c r="BD256" s="153">
        <v>1239</v>
      </c>
      <c r="BE256" s="150">
        <v>0.78600000000000003</v>
      </c>
      <c r="BF256" s="153">
        <v>742</v>
      </c>
      <c r="BG256" s="153">
        <v>441</v>
      </c>
      <c r="BH256" s="153">
        <v>1183</v>
      </c>
      <c r="BI256" s="154">
        <v>0.373</v>
      </c>
      <c r="BJ256" s="154">
        <v>0.42499999999999999</v>
      </c>
      <c r="BK256" s="156">
        <v>0.16</v>
      </c>
      <c r="BL256" s="155">
        <v>0.112</v>
      </c>
      <c r="BM256" s="155">
        <v>9.0999999999999998E-2</v>
      </c>
      <c r="BN256" s="155">
        <v>0.36299999999999999</v>
      </c>
      <c r="DU256" s="4"/>
      <c r="DZ256" s="5"/>
      <c r="EA256" s="5"/>
      <c r="EB256" s="5"/>
      <c r="EC256" s="5"/>
      <c r="ED256" s="5"/>
      <c r="EE256" s="5"/>
    </row>
    <row r="257" spans="30:135" ht="13" x14ac:dyDescent="0.15">
      <c r="AD257" s="145">
        <f t="shared" si="212"/>
        <v>79.19047619047619</v>
      </c>
      <c r="AE257" s="145">
        <f t="shared" si="213"/>
        <v>79.013830426939265</v>
      </c>
      <c r="AF257" s="150">
        <v>169</v>
      </c>
      <c r="AG257" s="151" t="s">
        <v>498</v>
      </c>
      <c r="AH257" s="150">
        <v>21</v>
      </c>
      <c r="AI257" s="152">
        <v>1</v>
      </c>
      <c r="AJ257" s="153">
        <v>1663</v>
      </c>
      <c r="AK257" s="153">
        <v>1314</v>
      </c>
      <c r="AL257" s="150">
        <v>0.79</v>
      </c>
      <c r="AM257" s="153">
        <v>760</v>
      </c>
      <c r="AN257" s="153">
        <v>480</v>
      </c>
      <c r="AO257" s="153">
        <v>1240</v>
      </c>
      <c r="AP257" s="154">
        <v>0.38700000000000001</v>
      </c>
      <c r="AQ257" s="154">
        <v>0.44600000000000001</v>
      </c>
      <c r="AR257" s="155">
        <v>0.17299999999999999</v>
      </c>
      <c r="AS257" s="155">
        <v>0.10199999999999999</v>
      </c>
      <c r="AT257" s="155">
        <v>7.5999999999999998E-2</v>
      </c>
      <c r="AU257" s="155">
        <v>0.36199999999999999</v>
      </c>
      <c r="AW257" s="5"/>
      <c r="AX257" s="145">
        <f t="shared" si="214"/>
        <v>78.595317725752508</v>
      </c>
      <c r="AY257" s="150">
        <v>169</v>
      </c>
      <c r="AZ257" s="151" t="s">
        <v>499</v>
      </c>
      <c r="BA257" s="150">
        <v>22</v>
      </c>
      <c r="BB257" s="152">
        <v>1</v>
      </c>
      <c r="BC257" s="153">
        <v>1794</v>
      </c>
      <c r="BD257" s="153">
        <v>1410</v>
      </c>
      <c r="BE257" s="150">
        <v>0.78600000000000003</v>
      </c>
      <c r="BF257" s="153">
        <v>687</v>
      </c>
      <c r="BG257" s="153">
        <v>493</v>
      </c>
      <c r="BH257" s="153">
        <v>1180</v>
      </c>
      <c r="BI257" s="154">
        <v>0.41799999999999998</v>
      </c>
      <c r="BJ257" s="154">
        <v>0.46400000000000002</v>
      </c>
      <c r="BK257" s="155">
        <v>0.22900000000000001</v>
      </c>
      <c r="BL257" s="155">
        <v>0.13800000000000001</v>
      </c>
      <c r="BM257" s="155">
        <v>0.104</v>
      </c>
      <c r="BN257" s="155">
        <v>0.376</v>
      </c>
      <c r="DU257" s="4"/>
      <c r="DZ257" s="5"/>
      <c r="EA257" s="5"/>
      <c r="EB257" s="5"/>
      <c r="EC257" s="5"/>
      <c r="ED257" s="5"/>
      <c r="EE257" s="5"/>
    </row>
    <row r="258" spans="30:135" ht="13" x14ac:dyDescent="0.15">
      <c r="AD258" s="145">
        <f t="shared" si="212"/>
        <v>83.22727272727272</v>
      </c>
      <c r="AE258" s="145">
        <f t="shared" si="213"/>
        <v>78.918623702894592</v>
      </c>
      <c r="AF258" s="150">
        <v>170</v>
      </c>
      <c r="AG258" s="151" t="s">
        <v>500</v>
      </c>
      <c r="AH258" s="150">
        <v>22</v>
      </c>
      <c r="AI258" s="152">
        <v>1</v>
      </c>
      <c r="AJ258" s="153">
        <v>1831</v>
      </c>
      <c r="AK258" s="153">
        <v>1445</v>
      </c>
      <c r="AL258" s="150">
        <v>0.78900000000000003</v>
      </c>
      <c r="AM258" s="153">
        <v>766</v>
      </c>
      <c r="AN258" s="153">
        <v>535</v>
      </c>
      <c r="AO258" s="153">
        <v>1301</v>
      </c>
      <c r="AP258" s="154">
        <v>0.41099999999999998</v>
      </c>
      <c r="AQ258" s="154">
        <v>0.46200000000000002</v>
      </c>
      <c r="AR258" s="155">
        <v>0.20300000000000001</v>
      </c>
      <c r="AS258" s="155">
        <v>0.106</v>
      </c>
      <c r="AT258" s="155">
        <v>8.7999999999999995E-2</v>
      </c>
      <c r="AU258" s="155">
        <v>0.36799999999999999</v>
      </c>
      <c r="AW258" s="5"/>
      <c r="AX258" s="145">
        <f t="shared" si="214"/>
        <v>78.692493946731233</v>
      </c>
      <c r="AY258" s="150">
        <v>170</v>
      </c>
      <c r="AZ258" s="151" t="s">
        <v>371</v>
      </c>
      <c r="BA258" s="150">
        <v>25</v>
      </c>
      <c r="BB258" s="152">
        <v>1</v>
      </c>
      <c r="BC258" s="153">
        <v>2065</v>
      </c>
      <c r="BD258" s="153">
        <v>1625</v>
      </c>
      <c r="BE258" s="150">
        <v>0.78700000000000003</v>
      </c>
      <c r="BF258" s="153">
        <v>904</v>
      </c>
      <c r="BG258" s="153">
        <v>605</v>
      </c>
      <c r="BH258" s="153">
        <v>1509</v>
      </c>
      <c r="BI258" s="154">
        <v>0.40100000000000002</v>
      </c>
      <c r="BJ258" s="152">
        <v>0.44</v>
      </c>
      <c r="BK258" s="155">
        <v>0.184</v>
      </c>
      <c r="BL258" s="155">
        <v>0.108</v>
      </c>
      <c r="BM258" s="156">
        <v>0.09</v>
      </c>
      <c r="BN258" s="155">
        <v>0.36899999999999999</v>
      </c>
      <c r="DU258" s="4"/>
      <c r="DZ258" s="5"/>
      <c r="EA258" s="5"/>
      <c r="EB258" s="5"/>
      <c r="EC258" s="5"/>
      <c r="ED258" s="5"/>
      <c r="EE258" s="5"/>
    </row>
    <row r="259" spans="30:135" ht="13" x14ac:dyDescent="0.15">
      <c r="AD259" s="145">
        <f t="shared" si="212"/>
        <v>90.227272727272734</v>
      </c>
      <c r="AE259" s="145">
        <f t="shared" si="213"/>
        <v>78.790931989924431</v>
      </c>
      <c r="AF259" s="150">
        <v>171</v>
      </c>
      <c r="AG259" s="151" t="s">
        <v>501</v>
      </c>
      <c r="AH259" s="150">
        <v>22</v>
      </c>
      <c r="AI259" s="152">
        <v>1</v>
      </c>
      <c r="AJ259" s="153">
        <v>1985</v>
      </c>
      <c r="AK259" s="153">
        <v>1564</v>
      </c>
      <c r="AL259" s="150">
        <v>0.78800000000000003</v>
      </c>
      <c r="AM259" s="153">
        <v>832</v>
      </c>
      <c r="AN259" s="153">
        <v>593</v>
      </c>
      <c r="AO259" s="153">
        <v>1425</v>
      </c>
      <c r="AP259" s="154">
        <v>0.41599999999999998</v>
      </c>
      <c r="AQ259" s="152">
        <v>0.46</v>
      </c>
      <c r="AR259" s="155">
        <v>0.191</v>
      </c>
      <c r="AS259" s="155">
        <v>0.108</v>
      </c>
      <c r="AT259" s="155">
        <v>8.4000000000000005E-2</v>
      </c>
      <c r="AU259" s="155">
        <v>0.379</v>
      </c>
      <c r="AW259" s="5"/>
      <c r="AX259" s="145">
        <f t="shared" si="214"/>
        <v>78.733031674208149</v>
      </c>
      <c r="AY259" s="150">
        <v>171</v>
      </c>
      <c r="AZ259" s="151" t="s">
        <v>502</v>
      </c>
      <c r="BA259" s="150">
        <v>19</v>
      </c>
      <c r="BB259" s="152">
        <v>1</v>
      </c>
      <c r="BC259" s="153">
        <v>1547</v>
      </c>
      <c r="BD259" s="153">
        <v>1218</v>
      </c>
      <c r="BE259" s="150">
        <v>0.78700000000000003</v>
      </c>
      <c r="BF259" s="153">
        <v>654</v>
      </c>
      <c r="BG259" s="153">
        <v>428</v>
      </c>
      <c r="BH259" s="153">
        <v>1082</v>
      </c>
      <c r="BI259" s="154">
        <v>0.39600000000000002</v>
      </c>
      <c r="BJ259" s="154">
        <v>0.45100000000000001</v>
      </c>
      <c r="BK259" s="155">
        <v>0.19400000000000001</v>
      </c>
      <c r="BL259" s="155">
        <v>0.121</v>
      </c>
      <c r="BM259" s="155">
        <v>8.5000000000000006E-2</v>
      </c>
      <c r="BN259" s="155">
        <v>0.371</v>
      </c>
      <c r="DU259" s="4"/>
      <c r="DZ259" s="5"/>
      <c r="EA259" s="5"/>
      <c r="EB259" s="5"/>
      <c r="EC259" s="5"/>
      <c r="ED259" s="5"/>
      <c r="EE259" s="5"/>
    </row>
    <row r="260" spans="30:135" ht="13" x14ac:dyDescent="0.15">
      <c r="AD260" s="145">
        <f t="shared" si="212"/>
        <v>82.529411764705884</v>
      </c>
      <c r="AE260" s="145">
        <f t="shared" si="213"/>
        <v>78.759800427655023</v>
      </c>
      <c r="AF260" s="150">
        <v>172</v>
      </c>
      <c r="AG260" s="151" t="s">
        <v>465</v>
      </c>
      <c r="AH260" s="150">
        <v>17</v>
      </c>
      <c r="AI260" s="152">
        <v>1</v>
      </c>
      <c r="AJ260" s="153">
        <v>1403</v>
      </c>
      <c r="AK260" s="153">
        <v>1105</v>
      </c>
      <c r="AL260" s="150">
        <v>0.78800000000000003</v>
      </c>
      <c r="AM260" s="153">
        <v>613</v>
      </c>
      <c r="AN260" s="153">
        <v>405</v>
      </c>
      <c r="AO260" s="153">
        <v>1018</v>
      </c>
      <c r="AP260" s="154">
        <v>0.39800000000000002</v>
      </c>
      <c r="AQ260" s="154">
        <v>0.441</v>
      </c>
      <c r="AR260" s="155">
        <v>0.185</v>
      </c>
      <c r="AS260" s="156">
        <v>0.11</v>
      </c>
      <c r="AT260" s="155">
        <v>7.8E-2</v>
      </c>
      <c r="AU260" s="155">
        <v>0.374</v>
      </c>
      <c r="AW260" s="5"/>
      <c r="AX260" s="145">
        <f t="shared" si="214"/>
        <v>78.689609530112506</v>
      </c>
      <c r="AY260" s="150">
        <v>172</v>
      </c>
      <c r="AZ260" s="151" t="s">
        <v>503</v>
      </c>
      <c r="BA260" s="150">
        <v>18</v>
      </c>
      <c r="BB260" s="152">
        <v>1</v>
      </c>
      <c r="BC260" s="153">
        <v>1511</v>
      </c>
      <c r="BD260" s="153">
        <v>1189</v>
      </c>
      <c r="BE260" s="150">
        <v>0.78700000000000003</v>
      </c>
      <c r="BF260" s="153">
        <v>610</v>
      </c>
      <c r="BG260" s="153">
        <v>419</v>
      </c>
      <c r="BH260" s="153">
        <v>1029</v>
      </c>
      <c r="BI260" s="154">
        <v>0.40699999999999997</v>
      </c>
      <c r="BJ260" s="154">
        <v>0.46700000000000003</v>
      </c>
      <c r="BK260" s="155">
        <v>0.222</v>
      </c>
      <c r="BL260" s="155">
        <v>0.11899999999999999</v>
      </c>
      <c r="BM260" s="155">
        <v>9.5000000000000001E-2</v>
      </c>
      <c r="BN260" s="155">
        <v>0.36499999999999999</v>
      </c>
      <c r="DU260" s="4"/>
      <c r="DZ260" s="5"/>
      <c r="EA260" s="5"/>
      <c r="EB260" s="5"/>
      <c r="EC260" s="5"/>
      <c r="ED260" s="5"/>
      <c r="EE260" s="5"/>
    </row>
    <row r="261" spans="30:135" ht="13" x14ac:dyDescent="0.15">
      <c r="AD261" s="145">
        <f t="shared" si="212"/>
        <v>81.272727272727266</v>
      </c>
      <c r="AE261" s="145">
        <f t="shared" si="213"/>
        <v>78.74720357941834</v>
      </c>
      <c r="AF261" s="150">
        <v>173</v>
      </c>
      <c r="AG261" s="151" t="s">
        <v>504</v>
      </c>
      <c r="AH261" s="150">
        <v>22</v>
      </c>
      <c r="AI261" s="152">
        <v>1</v>
      </c>
      <c r="AJ261" s="153">
        <v>1788</v>
      </c>
      <c r="AK261" s="153">
        <v>1408</v>
      </c>
      <c r="AL261" s="150">
        <v>0.78700000000000003</v>
      </c>
      <c r="AM261" s="153">
        <v>818</v>
      </c>
      <c r="AN261" s="153">
        <v>510</v>
      </c>
      <c r="AO261" s="153">
        <v>1328</v>
      </c>
      <c r="AP261" s="154">
        <v>0.38400000000000001</v>
      </c>
      <c r="AQ261" s="154">
        <v>0.432</v>
      </c>
      <c r="AR261" s="155">
        <v>0.161</v>
      </c>
      <c r="AS261" s="155">
        <v>0.107</v>
      </c>
      <c r="AT261" s="155">
        <v>8.4000000000000005E-2</v>
      </c>
      <c r="AU261" s="155">
        <v>0.36699999999999999</v>
      </c>
      <c r="AW261" s="5"/>
      <c r="AX261" s="145">
        <f t="shared" si="214"/>
        <v>78.730330982094415</v>
      </c>
      <c r="AY261" s="150">
        <v>173</v>
      </c>
      <c r="AZ261" s="151" t="s">
        <v>505</v>
      </c>
      <c r="BA261" s="150">
        <v>24</v>
      </c>
      <c r="BB261" s="152">
        <v>1</v>
      </c>
      <c r="BC261" s="153">
        <v>1843</v>
      </c>
      <c r="BD261" s="153">
        <v>1451</v>
      </c>
      <c r="BE261" s="150">
        <v>0.78700000000000003</v>
      </c>
      <c r="BF261" s="153">
        <v>710</v>
      </c>
      <c r="BG261" s="153">
        <v>501</v>
      </c>
      <c r="BH261" s="153">
        <v>1211</v>
      </c>
      <c r="BI261" s="154">
        <v>0.41399999999999998</v>
      </c>
      <c r="BJ261" s="154">
        <v>0.45700000000000002</v>
      </c>
      <c r="BK261" s="155">
        <v>0.215</v>
      </c>
      <c r="BL261" s="155">
        <v>0.155</v>
      </c>
      <c r="BM261" s="155">
        <v>0.11700000000000001</v>
      </c>
      <c r="BN261" s="156">
        <v>0.38</v>
      </c>
      <c r="DU261" s="4"/>
      <c r="DZ261" s="5"/>
      <c r="EA261" s="5"/>
      <c r="EB261" s="5"/>
      <c r="EC261" s="5"/>
      <c r="ED261" s="5"/>
      <c r="EE261" s="5"/>
    </row>
    <row r="262" spans="30:135" ht="13" x14ac:dyDescent="0.15">
      <c r="AD262" s="145">
        <f t="shared" si="212"/>
        <v>88.466666666666654</v>
      </c>
      <c r="AE262" s="145">
        <f t="shared" si="213"/>
        <v>78.598342125094206</v>
      </c>
      <c r="AF262" s="150">
        <v>174</v>
      </c>
      <c r="AG262" s="151" t="s">
        <v>216</v>
      </c>
      <c r="AH262" s="150">
        <v>15</v>
      </c>
      <c r="AI262" s="152">
        <v>1</v>
      </c>
      <c r="AJ262" s="153">
        <v>1327</v>
      </c>
      <c r="AK262" s="153">
        <v>1043</v>
      </c>
      <c r="AL262" s="150">
        <v>0.78600000000000003</v>
      </c>
      <c r="AM262" s="153">
        <v>576</v>
      </c>
      <c r="AN262" s="153">
        <v>399</v>
      </c>
      <c r="AO262" s="153">
        <v>975</v>
      </c>
      <c r="AP262" s="154">
        <v>0.40899999999999997</v>
      </c>
      <c r="AQ262" s="152">
        <v>0.45</v>
      </c>
      <c r="AR262" s="155">
        <v>0.187</v>
      </c>
      <c r="AS262" s="155">
        <v>9.7000000000000003E-2</v>
      </c>
      <c r="AT262" s="155">
        <v>7.8E-2</v>
      </c>
      <c r="AU262" s="155">
        <v>0.375</v>
      </c>
      <c r="AW262" s="5"/>
      <c r="AX262" s="145">
        <f t="shared" si="214"/>
        <v>78.789592760180994</v>
      </c>
      <c r="AY262" s="150">
        <v>174</v>
      </c>
      <c r="AZ262" s="151" t="s">
        <v>300</v>
      </c>
      <c r="BA262" s="150">
        <v>20</v>
      </c>
      <c r="BB262" s="152">
        <v>1</v>
      </c>
      <c r="BC262" s="153">
        <v>1768</v>
      </c>
      <c r="BD262" s="153">
        <v>1393</v>
      </c>
      <c r="BE262" s="150">
        <v>0.78800000000000003</v>
      </c>
      <c r="BF262" s="153">
        <v>768</v>
      </c>
      <c r="BG262" s="153">
        <v>511</v>
      </c>
      <c r="BH262" s="153">
        <v>1279</v>
      </c>
      <c r="BI262" s="152">
        <v>0.4</v>
      </c>
      <c r="BJ262" s="154">
        <v>0.437</v>
      </c>
      <c r="BK262" s="155">
        <v>0.17899999999999999</v>
      </c>
      <c r="BL262" s="155">
        <v>0.11899999999999999</v>
      </c>
      <c r="BM262" s="155">
        <v>9.2999999999999999E-2</v>
      </c>
      <c r="BN262" s="155">
        <v>0.376</v>
      </c>
      <c r="DU262" s="4"/>
      <c r="DZ262" s="5"/>
      <c r="EA262" s="5"/>
      <c r="EB262" s="5"/>
      <c r="EC262" s="5"/>
      <c r="ED262" s="5"/>
      <c r="EE262" s="5"/>
    </row>
    <row r="263" spans="30:135" ht="13" x14ac:dyDescent="0.15">
      <c r="AD263" s="145">
        <f t="shared" si="212"/>
        <v>78.368421052631575</v>
      </c>
      <c r="AE263" s="145">
        <f t="shared" si="213"/>
        <v>78.64338482202821</v>
      </c>
      <c r="AF263" s="150">
        <v>175</v>
      </c>
      <c r="AG263" s="151" t="s">
        <v>502</v>
      </c>
      <c r="AH263" s="150">
        <v>19</v>
      </c>
      <c r="AI263" s="152">
        <v>1</v>
      </c>
      <c r="AJ263" s="153">
        <v>1489</v>
      </c>
      <c r="AK263" s="153">
        <v>1171</v>
      </c>
      <c r="AL263" s="150">
        <v>0.78600000000000003</v>
      </c>
      <c r="AM263" s="153">
        <v>626</v>
      </c>
      <c r="AN263" s="153">
        <v>429</v>
      </c>
      <c r="AO263" s="153">
        <v>1055</v>
      </c>
      <c r="AP263" s="154">
        <v>0.40699999999999997</v>
      </c>
      <c r="AQ263" s="154">
        <v>0.47299999999999998</v>
      </c>
      <c r="AR263" s="155">
        <v>0.221</v>
      </c>
      <c r="AS263" s="155">
        <v>8.7999999999999995E-2</v>
      </c>
      <c r="AT263" s="155">
        <v>6.6000000000000003E-2</v>
      </c>
      <c r="AU263" s="155">
        <v>0.35299999999999998</v>
      </c>
      <c r="AW263" s="5"/>
      <c r="AX263" s="145">
        <f t="shared" si="214"/>
        <v>78.841991341991346</v>
      </c>
      <c r="AY263" s="150">
        <v>175</v>
      </c>
      <c r="AZ263" s="151" t="s">
        <v>506</v>
      </c>
      <c r="BA263" s="150">
        <v>22</v>
      </c>
      <c r="BB263" s="152">
        <v>1</v>
      </c>
      <c r="BC263" s="153">
        <v>1848</v>
      </c>
      <c r="BD263" s="153">
        <v>1457</v>
      </c>
      <c r="BE263" s="150">
        <v>0.78800000000000003</v>
      </c>
      <c r="BF263" s="153">
        <v>876</v>
      </c>
      <c r="BG263" s="153">
        <v>519</v>
      </c>
      <c r="BH263" s="153">
        <v>1395</v>
      </c>
      <c r="BI263" s="154">
        <v>0.372</v>
      </c>
      <c r="BJ263" s="154">
        <v>0.432</v>
      </c>
      <c r="BK263" s="155">
        <v>0.157</v>
      </c>
      <c r="BL263" s="155">
        <v>0.10100000000000001</v>
      </c>
      <c r="BM263" s="155">
        <v>7.3999999999999996E-2</v>
      </c>
      <c r="BN263" s="155">
        <v>0.36299999999999999</v>
      </c>
      <c r="DU263" s="4"/>
      <c r="DZ263" s="5"/>
      <c r="EA263" s="5"/>
      <c r="EB263" s="5"/>
      <c r="EC263" s="5"/>
      <c r="ED263" s="5"/>
      <c r="EE263" s="5"/>
    </row>
    <row r="264" spans="30:135" ht="13" x14ac:dyDescent="0.15">
      <c r="AD264" s="145">
        <f t="shared" si="212"/>
        <v>83.38095238095238</v>
      </c>
      <c r="AE264" s="145">
        <f t="shared" si="213"/>
        <v>78.640776699029118</v>
      </c>
      <c r="AF264" s="150">
        <v>176</v>
      </c>
      <c r="AG264" s="151" t="s">
        <v>461</v>
      </c>
      <c r="AH264" s="150">
        <v>21</v>
      </c>
      <c r="AI264" s="152">
        <v>1</v>
      </c>
      <c r="AJ264" s="153">
        <v>1751</v>
      </c>
      <c r="AK264" s="153">
        <v>1377</v>
      </c>
      <c r="AL264" s="150">
        <v>0.78600000000000003</v>
      </c>
      <c r="AM264" s="153">
        <v>735</v>
      </c>
      <c r="AN264" s="153">
        <v>474</v>
      </c>
      <c r="AO264" s="153">
        <v>1209</v>
      </c>
      <c r="AP264" s="154">
        <v>0.39200000000000002</v>
      </c>
      <c r="AQ264" s="154">
        <v>0.442</v>
      </c>
      <c r="AR264" s="155">
        <v>0.191</v>
      </c>
      <c r="AS264" s="155">
        <v>0.13600000000000001</v>
      </c>
      <c r="AT264" s="155">
        <v>9.9000000000000005E-2</v>
      </c>
      <c r="AU264" s="155">
        <v>0.376</v>
      </c>
      <c r="AW264" s="5"/>
      <c r="AX264" s="145">
        <f t="shared" si="214"/>
        <v>78.784704033525415</v>
      </c>
      <c r="AY264" s="150">
        <v>176</v>
      </c>
      <c r="AZ264" s="151" t="s">
        <v>323</v>
      </c>
      <c r="BA264" s="150">
        <v>23</v>
      </c>
      <c r="BB264" s="152">
        <v>1</v>
      </c>
      <c r="BC264" s="153">
        <v>1909</v>
      </c>
      <c r="BD264" s="153">
        <v>1504</v>
      </c>
      <c r="BE264" s="150">
        <v>0.78800000000000003</v>
      </c>
      <c r="BF264" s="153">
        <v>804</v>
      </c>
      <c r="BG264" s="153">
        <v>561</v>
      </c>
      <c r="BH264" s="153">
        <v>1365</v>
      </c>
      <c r="BI264" s="154">
        <v>0.41099999999999998</v>
      </c>
      <c r="BJ264" s="152">
        <v>0.45</v>
      </c>
      <c r="BK264" s="155">
        <v>0.191</v>
      </c>
      <c r="BL264" s="155">
        <v>0.11700000000000001</v>
      </c>
      <c r="BM264" s="156">
        <v>0.1</v>
      </c>
      <c r="BN264" s="155">
        <v>0.376</v>
      </c>
      <c r="DU264" s="4"/>
      <c r="DZ264" s="5"/>
      <c r="EA264" s="5"/>
      <c r="EB264" s="5"/>
      <c r="EC264" s="5"/>
      <c r="ED264" s="5"/>
      <c r="EE264" s="5"/>
    </row>
    <row r="265" spans="30:135" ht="13" x14ac:dyDescent="0.15">
      <c r="AD265" s="145">
        <f t="shared" si="212"/>
        <v>83.636363636363626</v>
      </c>
      <c r="AE265" s="145">
        <f t="shared" si="213"/>
        <v>78.532608695652172</v>
      </c>
      <c r="AF265" s="150">
        <v>177</v>
      </c>
      <c r="AG265" s="151" t="s">
        <v>506</v>
      </c>
      <c r="AH265" s="150">
        <v>22</v>
      </c>
      <c r="AI265" s="152">
        <v>1</v>
      </c>
      <c r="AJ265" s="153">
        <v>1840</v>
      </c>
      <c r="AK265" s="153">
        <v>1445</v>
      </c>
      <c r="AL265" s="150">
        <v>0.78500000000000003</v>
      </c>
      <c r="AM265" s="153">
        <v>804</v>
      </c>
      <c r="AN265" s="153">
        <v>509</v>
      </c>
      <c r="AO265" s="153">
        <v>1313</v>
      </c>
      <c r="AP265" s="154">
        <v>0.38800000000000001</v>
      </c>
      <c r="AQ265" s="154">
        <v>0.433</v>
      </c>
      <c r="AR265" s="155">
        <v>0.189</v>
      </c>
      <c r="AS265" s="155">
        <v>0.11700000000000001</v>
      </c>
      <c r="AT265" s="155">
        <v>9.4E-2</v>
      </c>
      <c r="AU265" s="155">
        <v>0.36799999999999999</v>
      </c>
      <c r="AW265" s="5"/>
      <c r="AX265" s="145">
        <f t="shared" si="214"/>
        <v>78.767541183648575</v>
      </c>
      <c r="AY265" s="150">
        <v>177</v>
      </c>
      <c r="AZ265" s="151" t="s">
        <v>406</v>
      </c>
      <c r="BA265" s="150">
        <v>21</v>
      </c>
      <c r="BB265" s="152">
        <v>1</v>
      </c>
      <c r="BC265" s="153">
        <v>1639</v>
      </c>
      <c r="BD265" s="153">
        <v>1291</v>
      </c>
      <c r="BE265" s="150">
        <v>0.78800000000000003</v>
      </c>
      <c r="BF265" s="153">
        <v>737</v>
      </c>
      <c r="BG265" s="153">
        <v>496</v>
      </c>
      <c r="BH265" s="153">
        <v>1233</v>
      </c>
      <c r="BI265" s="154">
        <v>0.40200000000000002</v>
      </c>
      <c r="BJ265" s="154">
        <v>0.44500000000000001</v>
      </c>
      <c r="BK265" s="155">
        <v>0.16900000000000001</v>
      </c>
      <c r="BL265" s="155">
        <v>9.6000000000000002E-2</v>
      </c>
      <c r="BM265" s="155">
        <v>7.4999999999999997E-2</v>
      </c>
      <c r="BN265" s="156">
        <v>0.37</v>
      </c>
      <c r="DU265" s="4"/>
      <c r="DZ265" s="5"/>
      <c r="EA265" s="5"/>
      <c r="EB265" s="5"/>
      <c r="EC265" s="5"/>
      <c r="ED265" s="5"/>
      <c r="EE265" s="5"/>
    </row>
    <row r="266" spans="30:135" ht="13" x14ac:dyDescent="0.15">
      <c r="AD266" s="145">
        <f t="shared" si="212"/>
        <v>84.55</v>
      </c>
      <c r="AE266" s="145">
        <f t="shared" si="213"/>
        <v>78.415138971023069</v>
      </c>
      <c r="AF266" s="150">
        <v>178</v>
      </c>
      <c r="AG266" s="151" t="s">
        <v>336</v>
      </c>
      <c r="AH266" s="150">
        <v>20</v>
      </c>
      <c r="AI266" s="152">
        <v>1</v>
      </c>
      <c r="AJ266" s="153">
        <v>1691</v>
      </c>
      <c r="AK266" s="153">
        <v>1326</v>
      </c>
      <c r="AL266" s="150">
        <v>0.78400000000000003</v>
      </c>
      <c r="AM266" s="153">
        <v>721</v>
      </c>
      <c r="AN266" s="153">
        <v>485</v>
      </c>
      <c r="AO266" s="153">
        <v>1206</v>
      </c>
      <c r="AP266" s="154">
        <v>0.40200000000000002</v>
      </c>
      <c r="AQ266" s="154">
        <v>0.45100000000000001</v>
      </c>
      <c r="AR266" s="155">
        <v>0.19600000000000001</v>
      </c>
      <c r="AS266" s="155">
        <v>0.11700000000000001</v>
      </c>
      <c r="AT266" s="155">
        <v>0.10100000000000001</v>
      </c>
      <c r="AU266" s="155">
        <v>0.36699999999999999</v>
      </c>
      <c r="AW266" s="5"/>
      <c r="AX266" s="145">
        <f t="shared" si="214"/>
        <v>78.958479943701619</v>
      </c>
      <c r="AY266" s="150">
        <v>178</v>
      </c>
      <c r="AZ266" s="151" t="s">
        <v>425</v>
      </c>
      <c r="BA266" s="150">
        <v>19</v>
      </c>
      <c r="BB266" s="152">
        <v>1</v>
      </c>
      <c r="BC266" s="153">
        <v>1421</v>
      </c>
      <c r="BD266" s="153">
        <v>1122</v>
      </c>
      <c r="BE266" s="150">
        <v>0.79</v>
      </c>
      <c r="BF266" s="153">
        <v>637</v>
      </c>
      <c r="BG266" s="153">
        <v>419</v>
      </c>
      <c r="BH266" s="153">
        <v>1056</v>
      </c>
      <c r="BI266" s="154">
        <v>0.39700000000000002</v>
      </c>
      <c r="BJ266" s="154">
        <v>0.44600000000000001</v>
      </c>
      <c r="BK266" s="155">
        <v>0.17799999999999999</v>
      </c>
      <c r="BL266" s="155">
        <v>9.4E-2</v>
      </c>
      <c r="BM266" s="155">
        <v>7.0999999999999994E-2</v>
      </c>
      <c r="BN266" s="155">
        <v>0.36699999999999999</v>
      </c>
      <c r="DU266" s="4"/>
      <c r="DZ266" s="5"/>
      <c r="EA266" s="5"/>
      <c r="EB266" s="5"/>
      <c r="EC266" s="5"/>
      <c r="ED266" s="5"/>
      <c r="EE266" s="5"/>
    </row>
    <row r="267" spans="30:135" ht="13" x14ac:dyDescent="0.15">
      <c r="AD267" s="145">
        <f t="shared" si="212"/>
        <v>80.523809523809518</v>
      </c>
      <c r="AE267" s="145">
        <f t="shared" si="213"/>
        <v>78.415138971023069</v>
      </c>
      <c r="AF267" s="150">
        <v>179</v>
      </c>
      <c r="AG267" s="151" t="s">
        <v>507</v>
      </c>
      <c r="AH267" s="150">
        <v>21</v>
      </c>
      <c r="AI267" s="152">
        <v>1</v>
      </c>
      <c r="AJ267" s="153">
        <v>1691</v>
      </c>
      <c r="AK267" s="153">
        <v>1326</v>
      </c>
      <c r="AL267" s="150">
        <v>0.78400000000000003</v>
      </c>
      <c r="AM267" s="153">
        <v>706</v>
      </c>
      <c r="AN267" s="153">
        <v>469</v>
      </c>
      <c r="AO267" s="153">
        <v>1175</v>
      </c>
      <c r="AP267" s="154">
        <v>0.39900000000000002</v>
      </c>
      <c r="AQ267" s="154">
        <v>0.46400000000000002</v>
      </c>
      <c r="AR267" s="155">
        <v>0.221</v>
      </c>
      <c r="AS267" s="155">
        <v>9.6000000000000002E-2</v>
      </c>
      <c r="AT267" s="155">
        <v>7.3999999999999996E-2</v>
      </c>
      <c r="AU267" s="155">
        <v>0.35399999999999998</v>
      </c>
      <c r="AW267" s="5"/>
      <c r="AX267" s="145">
        <f t="shared" si="214"/>
        <v>78.986332574031891</v>
      </c>
      <c r="AY267" s="150">
        <v>179</v>
      </c>
      <c r="AZ267" s="151" t="s">
        <v>504</v>
      </c>
      <c r="BA267" s="150">
        <v>22</v>
      </c>
      <c r="BB267" s="152">
        <v>1</v>
      </c>
      <c r="BC267" s="153">
        <v>1756</v>
      </c>
      <c r="BD267" s="153">
        <v>1387</v>
      </c>
      <c r="BE267" s="150">
        <v>0.79</v>
      </c>
      <c r="BF267" s="153">
        <v>761</v>
      </c>
      <c r="BG267" s="153">
        <v>521</v>
      </c>
      <c r="BH267" s="153">
        <v>1282</v>
      </c>
      <c r="BI267" s="154">
        <v>0.40600000000000003</v>
      </c>
      <c r="BJ267" s="154">
        <v>0.46100000000000002</v>
      </c>
      <c r="BK267" s="155">
        <v>0.191</v>
      </c>
      <c r="BL267" s="155">
        <v>9.2999999999999999E-2</v>
      </c>
      <c r="BM267" s="155">
        <v>6.9000000000000006E-2</v>
      </c>
      <c r="BN267" s="155">
        <v>0.36399999999999999</v>
      </c>
      <c r="DU267" s="4"/>
      <c r="DZ267" s="5"/>
      <c r="EA267" s="5"/>
      <c r="EB267" s="5"/>
      <c r="EC267" s="5"/>
      <c r="ED267" s="5"/>
      <c r="EE267" s="5"/>
    </row>
    <row r="268" spans="30:135" ht="13" x14ac:dyDescent="0.15">
      <c r="AD268" s="145">
        <f t="shared" si="212"/>
        <v>92.4</v>
      </c>
      <c r="AE268" s="145">
        <f t="shared" si="213"/>
        <v>78.409090909090907</v>
      </c>
      <c r="AF268" s="150">
        <v>180</v>
      </c>
      <c r="AG268" s="151" t="s">
        <v>476</v>
      </c>
      <c r="AH268" s="150">
        <v>20</v>
      </c>
      <c r="AI268" s="152">
        <v>1</v>
      </c>
      <c r="AJ268" s="153">
        <v>1848</v>
      </c>
      <c r="AK268" s="153">
        <v>1449</v>
      </c>
      <c r="AL268" s="150">
        <v>0.78400000000000003</v>
      </c>
      <c r="AM268" s="153">
        <v>787</v>
      </c>
      <c r="AN268" s="153">
        <v>529</v>
      </c>
      <c r="AO268" s="153">
        <v>1316</v>
      </c>
      <c r="AP268" s="154">
        <v>0.40200000000000002</v>
      </c>
      <c r="AQ268" s="154">
        <v>0.46700000000000003</v>
      </c>
      <c r="AR268" s="155">
        <v>0.19800000000000001</v>
      </c>
      <c r="AS268" s="155">
        <v>0.10299999999999999</v>
      </c>
      <c r="AT268" s="155">
        <v>7.6999999999999999E-2</v>
      </c>
      <c r="AU268" s="156">
        <v>0.36</v>
      </c>
      <c r="AW268" s="5"/>
      <c r="AX268" s="145">
        <f t="shared" si="214"/>
        <v>79.020979020979027</v>
      </c>
      <c r="AY268" s="150">
        <v>180</v>
      </c>
      <c r="AZ268" s="151" t="s">
        <v>508</v>
      </c>
      <c r="BA268" s="150">
        <v>19</v>
      </c>
      <c r="BB268" s="152">
        <v>1</v>
      </c>
      <c r="BC268" s="153">
        <v>1573</v>
      </c>
      <c r="BD268" s="153">
        <v>1243</v>
      </c>
      <c r="BE268" s="150">
        <v>0.79</v>
      </c>
      <c r="BF268" s="153">
        <v>657</v>
      </c>
      <c r="BG268" s="153">
        <v>428</v>
      </c>
      <c r="BH268" s="153">
        <v>1085</v>
      </c>
      <c r="BI268" s="154">
        <v>0.39400000000000002</v>
      </c>
      <c r="BJ268" s="154">
        <v>0.45400000000000001</v>
      </c>
      <c r="BK268" s="155">
        <v>0.20699999999999999</v>
      </c>
      <c r="BL268" s="155">
        <v>0.124</v>
      </c>
      <c r="BM268" s="155">
        <v>9.6000000000000002E-2</v>
      </c>
      <c r="BN268" s="155">
        <v>0.36599999999999999</v>
      </c>
      <c r="DU268" s="4"/>
      <c r="DZ268" s="5"/>
      <c r="EA268" s="5"/>
      <c r="EB268" s="5"/>
      <c r="EC268" s="5"/>
      <c r="ED268" s="5"/>
      <c r="EE268" s="5"/>
    </row>
    <row r="269" spans="30:135" ht="13" x14ac:dyDescent="0.15">
      <c r="AD269" s="145">
        <f t="shared" si="212"/>
        <v>82.61904761904762</v>
      </c>
      <c r="AE269" s="145">
        <f t="shared" si="213"/>
        <v>78.38616714697406</v>
      </c>
      <c r="AF269" s="150">
        <v>181</v>
      </c>
      <c r="AG269" s="151" t="s">
        <v>509</v>
      </c>
      <c r="AH269" s="150">
        <v>21</v>
      </c>
      <c r="AI269" s="152">
        <v>1</v>
      </c>
      <c r="AJ269" s="153">
        <v>1735</v>
      </c>
      <c r="AK269" s="153">
        <v>1360</v>
      </c>
      <c r="AL269" s="150">
        <v>0.78400000000000003</v>
      </c>
      <c r="AM269" s="153">
        <v>718</v>
      </c>
      <c r="AN269" s="153">
        <v>485</v>
      </c>
      <c r="AO269" s="153">
        <v>1203</v>
      </c>
      <c r="AP269" s="154">
        <v>0.40300000000000002</v>
      </c>
      <c r="AQ269" s="154">
        <v>0.46700000000000003</v>
      </c>
      <c r="AR269" s="155">
        <v>0.20599999999999999</v>
      </c>
      <c r="AS269" s="155">
        <v>0.11700000000000001</v>
      </c>
      <c r="AT269" s="155">
        <v>9.2999999999999999E-2</v>
      </c>
      <c r="AU269" s="155">
        <v>0.36499999999999999</v>
      </c>
      <c r="AW269" s="5"/>
      <c r="AX269" s="145">
        <f t="shared" si="214"/>
        <v>78.957654723127035</v>
      </c>
      <c r="AY269" s="150">
        <v>181</v>
      </c>
      <c r="AZ269" s="151" t="s">
        <v>242</v>
      </c>
      <c r="BA269" s="150">
        <v>18</v>
      </c>
      <c r="BB269" s="152">
        <v>1</v>
      </c>
      <c r="BC269" s="153">
        <v>1535</v>
      </c>
      <c r="BD269" s="153">
        <v>1212</v>
      </c>
      <c r="BE269" s="150">
        <v>0.79</v>
      </c>
      <c r="BF269" s="153">
        <v>675</v>
      </c>
      <c r="BG269" s="153">
        <v>443</v>
      </c>
      <c r="BH269" s="153">
        <v>1118</v>
      </c>
      <c r="BI269" s="154">
        <v>0.39600000000000002</v>
      </c>
      <c r="BJ269" s="154">
        <v>0.44700000000000001</v>
      </c>
      <c r="BK269" s="155">
        <v>0.185</v>
      </c>
      <c r="BL269" s="155">
        <v>0.108</v>
      </c>
      <c r="BM269" s="155">
        <v>9.2999999999999999E-2</v>
      </c>
      <c r="BN269" s="155">
        <v>0.36699999999999999</v>
      </c>
      <c r="DU269" s="4"/>
      <c r="DZ269" s="5"/>
      <c r="EA269" s="5"/>
      <c r="EB269" s="5"/>
      <c r="EC269" s="5"/>
      <c r="ED269" s="5"/>
      <c r="EE269" s="5"/>
    </row>
    <row r="270" spans="30:135" ht="13" x14ac:dyDescent="0.15">
      <c r="AD270" s="145">
        <f t="shared" si="212"/>
        <v>78.10526315789474</v>
      </c>
      <c r="AE270" s="145">
        <f t="shared" si="213"/>
        <v>78.301886792452834</v>
      </c>
      <c r="AF270" s="150">
        <v>182</v>
      </c>
      <c r="AG270" s="151" t="s">
        <v>252</v>
      </c>
      <c r="AH270" s="150">
        <v>19</v>
      </c>
      <c r="AI270" s="152">
        <v>1</v>
      </c>
      <c r="AJ270" s="153">
        <v>1484</v>
      </c>
      <c r="AK270" s="153">
        <v>1162</v>
      </c>
      <c r="AL270" s="150">
        <v>0.78300000000000003</v>
      </c>
      <c r="AM270" s="153">
        <v>641</v>
      </c>
      <c r="AN270" s="153">
        <v>421</v>
      </c>
      <c r="AO270" s="153">
        <v>1062</v>
      </c>
      <c r="AP270" s="154">
        <v>0.39600000000000002</v>
      </c>
      <c r="AQ270" s="154">
        <v>0.44900000000000001</v>
      </c>
      <c r="AR270" s="155">
        <v>0.19500000000000001</v>
      </c>
      <c r="AS270" s="155">
        <v>0.106</v>
      </c>
      <c r="AT270" s="155">
        <v>7.9000000000000001E-2</v>
      </c>
      <c r="AU270" s="155">
        <v>0.36399999999999999</v>
      </c>
      <c r="AW270" s="5"/>
      <c r="AX270" s="145">
        <f t="shared" si="214"/>
        <v>79.071803852889673</v>
      </c>
      <c r="AY270" s="150">
        <v>182</v>
      </c>
      <c r="AZ270" s="151" t="s">
        <v>510</v>
      </c>
      <c r="BA270" s="150">
        <v>14</v>
      </c>
      <c r="BB270" s="152">
        <v>1</v>
      </c>
      <c r="BC270" s="153">
        <v>1142</v>
      </c>
      <c r="BD270" s="153">
        <v>903</v>
      </c>
      <c r="BE270" s="150">
        <v>0.79100000000000004</v>
      </c>
      <c r="BF270" s="153">
        <v>474</v>
      </c>
      <c r="BG270" s="153">
        <v>335</v>
      </c>
      <c r="BH270" s="153">
        <v>809</v>
      </c>
      <c r="BI270" s="154">
        <v>0.41399999999999998</v>
      </c>
      <c r="BJ270" s="154">
        <v>0.45100000000000001</v>
      </c>
      <c r="BK270" s="155">
        <v>0.19800000000000001</v>
      </c>
      <c r="BL270" s="155">
        <v>0.114</v>
      </c>
      <c r="BM270" s="155">
        <v>9.2999999999999999E-2</v>
      </c>
      <c r="BN270" s="155">
        <v>0.377</v>
      </c>
      <c r="DU270" s="4"/>
      <c r="DZ270" s="5"/>
      <c r="EA270" s="5"/>
      <c r="EB270" s="5"/>
      <c r="EC270" s="5"/>
      <c r="ED270" s="5"/>
      <c r="EE270" s="5"/>
    </row>
    <row r="271" spans="30:135" ht="13" x14ac:dyDescent="0.15">
      <c r="AD271" s="145">
        <f t="shared" si="212"/>
        <v>82.476190476190467</v>
      </c>
      <c r="AE271" s="145">
        <f t="shared" si="213"/>
        <v>78.233256351039259</v>
      </c>
      <c r="AF271" s="150">
        <v>183</v>
      </c>
      <c r="AG271" s="151" t="s">
        <v>458</v>
      </c>
      <c r="AH271" s="150">
        <v>21</v>
      </c>
      <c r="AI271" s="152">
        <v>1</v>
      </c>
      <c r="AJ271" s="153">
        <v>1732</v>
      </c>
      <c r="AK271" s="153">
        <v>1355</v>
      </c>
      <c r="AL271" s="150">
        <v>0.78200000000000003</v>
      </c>
      <c r="AM271" s="153">
        <v>771</v>
      </c>
      <c r="AN271" s="153">
        <v>470</v>
      </c>
      <c r="AO271" s="153">
        <v>1241</v>
      </c>
      <c r="AP271" s="154">
        <v>0.379</v>
      </c>
      <c r="AQ271" s="154">
        <v>0.45100000000000001</v>
      </c>
      <c r="AR271" s="156">
        <v>0.19</v>
      </c>
      <c r="AS271" s="155">
        <v>0.105</v>
      </c>
      <c r="AT271" s="155">
        <v>8.4000000000000005E-2</v>
      </c>
      <c r="AU271" s="155">
        <v>0.35599999999999998</v>
      </c>
      <c r="AW271" s="5"/>
      <c r="AX271" s="145">
        <f t="shared" si="214"/>
        <v>79.211697393515578</v>
      </c>
      <c r="AY271" s="150">
        <v>183</v>
      </c>
      <c r="AZ271" s="151" t="s">
        <v>511</v>
      </c>
      <c r="BA271" s="150">
        <v>18</v>
      </c>
      <c r="BB271" s="152">
        <v>1</v>
      </c>
      <c r="BC271" s="153">
        <v>1573</v>
      </c>
      <c r="BD271" s="153">
        <v>1246</v>
      </c>
      <c r="BE271" s="150">
        <v>0.79200000000000004</v>
      </c>
      <c r="BF271" s="153">
        <v>692</v>
      </c>
      <c r="BG271" s="153">
        <v>480</v>
      </c>
      <c r="BH271" s="153">
        <v>1172</v>
      </c>
      <c r="BI271" s="152">
        <v>0.41</v>
      </c>
      <c r="BJ271" s="154">
        <v>0.46200000000000002</v>
      </c>
      <c r="BK271" s="155">
        <v>0.188</v>
      </c>
      <c r="BL271" s="155">
        <v>8.3000000000000004E-2</v>
      </c>
      <c r="BM271" s="155">
        <v>6.6000000000000003E-2</v>
      </c>
      <c r="BN271" s="155">
        <v>0.36299999999999999</v>
      </c>
      <c r="DU271" s="4"/>
      <c r="DZ271" s="5"/>
      <c r="EA271" s="5"/>
      <c r="EB271" s="5"/>
      <c r="EC271" s="5"/>
      <c r="ED271" s="5"/>
      <c r="EE271" s="5"/>
    </row>
    <row r="272" spans="30:135" ht="13" x14ac:dyDescent="0.15">
      <c r="AD272" s="145">
        <f t="shared" si="212"/>
        <v>87.705882352941188</v>
      </c>
      <c r="AE272" s="145">
        <f t="shared" si="213"/>
        <v>78.202548625083836</v>
      </c>
      <c r="AF272" s="150">
        <v>184</v>
      </c>
      <c r="AG272" s="151" t="s">
        <v>512</v>
      </c>
      <c r="AH272" s="150">
        <v>17</v>
      </c>
      <c r="AI272" s="152">
        <v>1</v>
      </c>
      <c r="AJ272" s="153">
        <v>1491</v>
      </c>
      <c r="AK272" s="153">
        <v>1166</v>
      </c>
      <c r="AL272" s="150">
        <v>0.78200000000000003</v>
      </c>
      <c r="AM272" s="153">
        <v>687</v>
      </c>
      <c r="AN272" s="153">
        <v>434</v>
      </c>
      <c r="AO272" s="153">
        <v>1121</v>
      </c>
      <c r="AP272" s="154">
        <v>0.38700000000000001</v>
      </c>
      <c r="AQ272" s="152">
        <v>0.44</v>
      </c>
      <c r="AR272" s="155">
        <v>0.182</v>
      </c>
      <c r="AS272" s="155">
        <v>8.8999999999999996E-2</v>
      </c>
      <c r="AT272" s="155">
        <v>7.6999999999999999E-2</v>
      </c>
      <c r="AU272" s="155">
        <v>0.35199999999999998</v>
      </c>
      <c r="AW272" s="5"/>
      <c r="AX272" s="145">
        <f t="shared" si="214"/>
        <v>79.189944134078218</v>
      </c>
      <c r="AY272" s="150">
        <v>184</v>
      </c>
      <c r="AZ272" s="151" t="s">
        <v>513</v>
      </c>
      <c r="BA272" s="150">
        <v>17</v>
      </c>
      <c r="BB272" s="152">
        <v>1</v>
      </c>
      <c r="BC272" s="153">
        <v>1432</v>
      </c>
      <c r="BD272" s="153">
        <v>1134</v>
      </c>
      <c r="BE272" s="150">
        <v>0.79200000000000004</v>
      </c>
      <c r="BF272" s="153">
        <v>510</v>
      </c>
      <c r="BG272" s="153">
        <v>414</v>
      </c>
      <c r="BH272" s="153">
        <v>924</v>
      </c>
      <c r="BI272" s="154">
        <v>0.44800000000000001</v>
      </c>
      <c r="BJ272" s="154">
        <v>0.495</v>
      </c>
      <c r="BK272" s="155">
        <v>0.246</v>
      </c>
      <c r="BL272" s="155">
        <v>0.13100000000000001</v>
      </c>
      <c r="BM272" s="155">
        <v>0.10100000000000001</v>
      </c>
      <c r="BN272" s="156">
        <v>0.38</v>
      </c>
      <c r="DU272" s="4"/>
      <c r="DZ272" s="5"/>
      <c r="EA272" s="5"/>
      <c r="EB272" s="5"/>
      <c r="EC272" s="5"/>
      <c r="ED272" s="5"/>
      <c r="EE272" s="5"/>
    </row>
    <row r="273" spans="30:135" ht="13" x14ac:dyDescent="0.15">
      <c r="AD273" s="145">
        <f t="shared" si="212"/>
        <v>85.260869565217391</v>
      </c>
      <c r="AE273" s="145">
        <f t="shared" si="213"/>
        <v>78.072412034676191</v>
      </c>
      <c r="AF273" s="150">
        <v>185</v>
      </c>
      <c r="AG273" s="151" t="s">
        <v>327</v>
      </c>
      <c r="AH273" s="150">
        <v>23</v>
      </c>
      <c r="AI273" s="152">
        <v>1</v>
      </c>
      <c r="AJ273" s="153">
        <v>1961</v>
      </c>
      <c r="AK273" s="153">
        <v>1531</v>
      </c>
      <c r="AL273" s="150">
        <v>0.78100000000000003</v>
      </c>
      <c r="AM273" s="153">
        <v>854</v>
      </c>
      <c r="AN273" s="153">
        <v>553</v>
      </c>
      <c r="AO273" s="153">
        <v>1407</v>
      </c>
      <c r="AP273" s="154">
        <v>0.39300000000000002</v>
      </c>
      <c r="AQ273" s="154">
        <v>0.44500000000000001</v>
      </c>
      <c r="AR273" s="155">
        <v>0.187</v>
      </c>
      <c r="AS273" s="155">
        <v>0.122</v>
      </c>
      <c r="AT273" s="155">
        <v>9.6000000000000002E-2</v>
      </c>
      <c r="AU273" s="155">
        <v>0.36599999999999999</v>
      </c>
      <c r="AW273" s="5"/>
      <c r="AX273" s="145">
        <f t="shared" si="214"/>
        <v>79.314221472737486</v>
      </c>
      <c r="AY273" s="150">
        <v>185</v>
      </c>
      <c r="AZ273" s="151" t="s">
        <v>450</v>
      </c>
      <c r="BA273" s="150">
        <v>21</v>
      </c>
      <c r="BB273" s="152">
        <v>1</v>
      </c>
      <c r="BC273" s="153">
        <v>1779</v>
      </c>
      <c r="BD273" s="153">
        <v>1411</v>
      </c>
      <c r="BE273" s="150">
        <v>0.79300000000000004</v>
      </c>
      <c r="BF273" s="153">
        <v>896</v>
      </c>
      <c r="BG273" s="153">
        <v>517</v>
      </c>
      <c r="BH273" s="153">
        <v>1413</v>
      </c>
      <c r="BI273" s="154">
        <v>0.36599999999999999</v>
      </c>
      <c r="BJ273" s="154">
        <v>0.40500000000000003</v>
      </c>
      <c r="BK273" s="155">
        <v>0.108</v>
      </c>
      <c r="BL273" s="155">
        <v>0.11899999999999999</v>
      </c>
      <c r="BM273" s="155">
        <v>9.9000000000000005E-2</v>
      </c>
      <c r="BN273" s="155">
        <v>0.378</v>
      </c>
      <c r="DU273" s="4"/>
      <c r="DZ273" s="5"/>
      <c r="EA273" s="5"/>
      <c r="EB273" s="5"/>
      <c r="EC273" s="5"/>
      <c r="ED273" s="5"/>
      <c r="EE273" s="5"/>
    </row>
    <row r="274" spans="30:135" ht="13" x14ac:dyDescent="0.15">
      <c r="AD274" s="145">
        <f t="shared" si="212"/>
        <v>87</v>
      </c>
      <c r="AE274" s="145">
        <f t="shared" si="213"/>
        <v>77.873563218390814</v>
      </c>
      <c r="AF274" s="150">
        <v>186</v>
      </c>
      <c r="AG274" s="151" t="s">
        <v>269</v>
      </c>
      <c r="AH274" s="150">
        <v>20</v>
      </c>
      <c r="AI274" s="152">
        <v>1</v>
      </c>
      <c r="AJ274" s="153">
        <v>1740</v>
      </c>
      <c r="AK274" s="153">
        <v>1355</v>
      </c>
      <c r="AL274" s="150">
        <v>0.77900000000000003</v>
      </c>
      <c r="AM274" s="153">
        <v>680</v>
      </c>
      <c r="AN274" s="153">
        <v>484</v>
      </c>
      <c r="AO274" s="153">
        <v>1164</v>
      </c>
      <c r="AP274" s="154">
        <v>0.41599999999999998</v>
      </c>
      <c r="AQ274" s="154">
        <v>0.45400000000000001</v>
      </c>
      <c r="AR274" s="155">
        <v>0.21099999999999999</v>
      </c>
      <c r="AS274" s="155">
        <v>0.13500000000000001</v>
      </c>
      <c r="AT274" s="155">
        <v>0.10199999999999999</v>
      </c>
      <c r="AU274" s="155">
        <v>0.38400000000000001</v>
      </c>
      <c r="AW274" s="5"/>
      <c r="AX274" s="145">
        <f t="shared" si="214"/>
        <v>79.450343535290443</v>
      </c>
      <c r="AY274" s="150">
        <v>186</v>
      </c>
      <c r="AZ274" s="151" t="s">
        <v>514</v>
      </c>
      <c r="BA274" s="150">
        <v>19</v>
      </c>
      <c r="BB274" s="152">
        <v>1</v>
      </c>
      <c r="BC274" s="153">
        <v>1601</v>
      </c>
      <c r="BD274" s="153">
        <v>1272</v>
      </c>
      <c r="BE274" s="150">
        <v>0.79500000000000004</v>
      </c>
      <c r="BF274" s="153">
        <v>718</v>
      </c>
      <c r="BG274" s="153">
        <v>482</v>
      </c>
      <c r="BH274" s="153">
        <v>1200</v>
      </c>
      <c r="BI274" s="154">
        <v>0.40200000000000002</v>
      </c>
      <c r="BJ274" s="154">
        <v>0.45500000000000002</v>
      </c>
      <c r="BK274" s="155">
        <v>0.17699999999999999</v>
      </c>
      <c r="BL274" s="156">
        <v>0.09</v>
      </c>
      <c r="BM274" s="155">
        <v>7.1999999999999995E-2</v>
      </c>
      <c r="BN274" s="155">
        <v>0.36699999999999999</v>
      </c>
      <c r="DU274" s="4"/>
      <c r="DZ274" s="5"/>
      <c r="EA274" s="5"/>
      <c r="EB274" s="5"/>
      <c r="EC274" s="5"/>
      <c r="ED274" s="5"/>
      <c r="EE274" s="5"/>
    </row>
    <row r="275" spans="30:135" ht="13" x14ac:dyDescent="0.15">
      <c r="AD275" s="145">
        <f t="shared" si="212"/>
        <v>80.066666666666663</v>
      </c>
      <c r="AE275" s="145">
        <f t="shared" si="213"/>
        <v>77.935054121565358</v>
      </c>
      <c r="AF275" s="150">
        <v>187</v>
      </c>
      <c r="AG275" s="151" t="s">
        <v>515</v>
      </c>
      <c r="AH275" s="150">
        <v>15</v>
      </c>
      <c r="AI275" s="152">
        <v>1</v>
      </c>
      <c r="AJ275" s="153">
        <v>1201</v>
      </c>
      <c r="AK275" s="153">
        <v>936</v>
      </c>
      <c r="AL275" s="150">
        <v>0.77900000000000003</v>
      </c>
      <c r="AM275" s="153">
        <v>532</v>
      </c>
      <c r="AN275" s="153">
        <v>344</v>
      </c>
      <c r="AO275" s="153">
        <v>876</v>
      </c>
      <c r="AP275" s="154">
        <v>0.39300000000000002</v>
      </c>
      <c r="AQ275" s="154">
        <v>0.45800000000000002</v>
      </c>
      <c r="AR275" s="155">
        <v>0.20100000000000001</v>
      </c>
      <c r="AS275" s="155">
        <v>8.5999999999999993E-2</v>
      </c>
      <c r="AT275" s="155">
        <v>6.9000000000000006E-2</v>
      </c>
      <c r="AU275" s="155">
        <v>0.35099999999999998</v>
      </c>
      <c r="AW275" s="5"/>
      <c r="AX275" s="145">
        <f t="shared" si="214"/>
        <v>79.476584022038566</v>
      </c>
      <c r="AY275" s="150">
        <v>187</v>
      </c>
      <c r="AZ275" s="151" t="s">
        <v>314</v>
      </c>
      <c r="BA275" s="150">
        <v>18</v>
      </c>
      <c r="BB275" s="152">
        <v>1</v>
      </c>
      <c r="BC275" s="153">
        <v>1452</v>
      </c>
      <c r="BD275" s="153">
        <v>1154</v>
      </c>
      <c r="BE275" s="150">
        <v>0.79500000000000004</v>
      </c>
      <c r="BF275" s="153">
        <v>673</v>
      </c>
      <c r="BG275" s="153">
        <v>420</v>
      </c>
      <c r="BH275" s="153">
        <v>1093</v>
      </c>
      <c r="BI275" s="154">
        <v>0.38400000000000001</v>
      </c>
      <c r="BJ275" s="154">
        <v>0.433</v>
      </c>
      <c r="BK275" s="155">
        <v>0.154</v>
      </c>
      <c r="BL275" s="155">
        <v>0.114</v>
      </c>
      <c r="BM275" s="156">
        <v>0.1</v>
      </c>
      <c r="BN275" s="155">
        <v>0.373</v>
      </c>
      <c r="DU275" s="4"/>
      <c r="DZ275" s="5"/>
      <c r="EA275" s="5"/>
      <c r="EB275" s="5"/>
      <c r="EC275" s="5"/>
      <c r="ED275" s="5"/>
      <c r="EE275" s="5"/>
    </row>
    <row r="276" spans="30:135" ht="13" x14ac:dyDescent="0.15">
      <c r="AD276" s="145">
        <f t="shared" si="212"/>
        <v>80.600000000000009</v>
      </c>
      <c r="AE276" s="145">
        <f t="shared" si="213"/>
        <v>77.750206782464844</v>
      </c>
      <c r="AF276" s="150">
        <v>188</v>
      </c>
      <c r="AG276" s="151" t="s">
        <v>516</v>
      </c>
      <c r="AH276" s="150">
        <v>15</v>
      </c>
      <c r="AI276" s="152">
        <v>1</v>
      </c>
      <c r="AJ276" s="153">
        <v>1209</v>
      </c>
      <c r="AK276" s="153">
        <v>940</v>
      </c>
      <c r="AL276" s="150">
        <v>0.77800000000000002</v>
      </c>
      <c r="AM276" s="153">
        <v>520</v>
      </c>
      <c r="AN276" s="153">
        <v>321</v>
      </c>
      <c r="AO276" s="153">
        <v>841</v>
      </c>
      <c r="AP276" s="154">
        <v>0.38200000000000001</v>
      </c>
      <c r="AQ276" s="154">
        <v>0.442</v>
      </c>
      <c r="AR276" s="155">
        <v>0.19700000000000001</v>
      </c>
      <c r="AS276" s="156">
        <v>0.13</v>
      </c>
      <c r="AT276" s="155">
        <v>0.112</v>
      </c>
      <c r="AU276" s="155">
        <v>0.36099999999999999</v>
      </c>
      <c r="AW276" s="5"/>
      <c r="AX276" s="145">
        <f t="shared" si="214"/>
        <v>79.613095238095227</v>
      </c>
      <c r="AY276" s="150">
        <v>188</v>
      </c>
      <c r="AZ276" s="151" t="s">
        <v>517</v>
      </c>
      <c r="BA276" s="150">
        <v>16</v>
      </c>
      <c r="BB276" s="152">
        <v>1</v>
      </c>
      <c r="BC276" s="153">
        <v>1344</v>
      </c>
      <c r="BD276" s="153">
        <v>1070</v>
      </c>
      <c r="BE276" s="150">
        <v>0.79600000000000004</v>
      </c>
      <c r="BF276" s="153">
        <v>594</v>
      </c>
      <c r="BG276" s="153">
        <v>369</v>
      </c>
      <c r="BH276" s="153">
        <v>963</v>
      </c>
      <c r="BI276" s="154">
        <v>0.38300000000000001</v>
      </c>
      <c r="BJ276" s="152">
        <v>0.44</v>
      </c>
      <c r="BK276" s="155">
        <v>0.17199999999999999</v>
      </c>
      <c r="BL276" s="155">
        <v>0.129</v>
      </c>
      <c r="BM276" s="156">
        <v>0.1</v>
      </c>
      <c r="BN276" s="155">
        <v>0.374</v>
      </c>
      <c r="DU276" s="4"/>
      <c r="DZ276" s="5"/>
      <c r="EA276" s="5"/>
      <c r="EB276" s="5"/>
      <c r="EC276" s="5"/>
      <c r="ED276" s="5"/>
      <c r="EE276" s="5"/>
    </row>
    <row r="277" spans="30:135" ht="13" x14ac:dyDescent="0.15">
      <c r="AD277" s="145">
        <f t="shared" si="212"/>
        <v>75.199999999999989</v>
      </c>
      <c r="AE277" s="145">
        <f t="shared" si="213"/>
        <v>77.792553191489361</v>
      </c>
      <c r="AF277" s="150">
        <v>189</v>
      </c>
      <c r="AG277" s="151" t="s">
        <v>518</v>
      </c>
      <c r="AH277" s="150">
        <v>20</v>
      </c>
      <c r="AI277" s="152">
        <v>1</v>
      </c>
      <c r="AJ277" s="153">
        <v>1504</v>
      </c>
      <c r="AK277" s="153">
        <v>1170</v>
      </c>
      <c r="AL277" s="150">
        <v>0.77800000000000002</v>
      </c>
      <c r="AM277" s="153">
        <v>673</v>
      </c>
      <c r="AN277" s="153">
        <v>445</v>
      </c>
      <c r="AO277" s="153">
        <v>1118</v>
      </c>
      <c r="AP277" s="154">
        <v>0.39800000000000002</v>
      </c>
      <c r="AQ277" s="154">
        <v>0.44600000000000001</v>
      </c>
      <c r="AR277" s="155">
        <v>0.183</v>
      </c>
      <c r="AS277" s="155">
        <v>9.0999999999999998E-2</v>
      </c>
      <c r="AT277" s="155">
        <v>7.5999999999999998E-2</v>
      </c>
      <c r="AU277" s="155">
        <v>0.36599999999999999</v>
      </c>
      <c r="AW277" s="5"/>
      <c r="AX277" s="145">
        <f t="shared" si="214"/>
        <v>79.65517241379311</v>
      </c>
      <c r="AY277" s="150">
        <v>189</v>
      </c>
      <c r="AZ277" s="151" t="s">
        <v>519</v>
      </c>
      <c r="BA277" s="150">
        <v>23</v>
      </c>
      <c r="BB277" s="152">
        <v>1</v>
      </c>
      <c r="BC277" s="153">
        <v>2030</v>
      </c>
      <c r="BD277" s="153">
        <v>1617</v>
      </c>
      <c r="BE277" s="150">
        <v>0.79700000000000004</v>
      </c>
      <c r="BF277" s="153">
        <v>853</v>
      </c>
      <c r="BG277" s="153">
        <v>563</v>
      </c>
      <c r="BH277" s="153">
        <v>1416</v>
      </c>
      <c r="BI277" s="154">
        <v>0.39800000000000002</v>
      </c>
      <c r="BJ277" s="154">
        <v>0.46100000000000002</v>
      </c>
      <c r="BK277" s="156">
        <v>0.2</v>
      </c>
      <c r="BL277" s="155">
        <v>0.11700000000000001</v>
      </c>
      <c r="BM277" s="155">
        <v>8.3000000000000004E-2</v>
      </c>
      <c r="BN277" s="155">
        <v>0.36799999999999999</v>
      </c>
      <c r="DU277" s="4"/>
      <c r="DZ277" s="5"/>
      <c r="EA277" s="5"/>
      <c r="EB277" s="5"/>
      <c r="EC277" s="5"/>
      <c r="ED277" s="5"/>
      <c r="EE277" s="5"/>
    </row>
    <row r="278" spans="30:135" ht="13" x14ac:dyDescent="0.15">
      <c r="AD278" s="145">
        <f t="shared" si="212"/>
        <v>81.590909090909079</v>
      </c>
      <c r="AE278" s="145">
        <f t="shared" si="213"/>
        <v>77.715877437325915</v>
      </c>
      <c r="AF278" s="150">
        <v>190</v>
      </c>
      <c r="AG278" s="151" t="s">
        <v>520</v>
      </c>
      <c r="AH278" s="150">
        <v>22</v>
      </c>
      <c r="AI278" s="152">
        <v>1</v>
      </c>
      <c r="AJ278" s="153">
        <v>1795</v>
      </c>
      <c r="AK278" s="153">
        <v>1395</v>
      </c>
      <c r="AL278" s="150">
        <v>0.77700000000000002</v>
      </c>
      <c r="AM278" s="153">
        <v>829</v>
      </c>
      <c r="AN278" s="153">
        <v>493</v>
      </c>
      <c r="AO278" s="153">
        <v>1322</v>
      </c>
      <c r="AP278" s="154">
        <v>0.373</v>
      </c>
      <c r="AQ278" s="154">
        <v>0.42899999999999999</v>
      </c>
      <c r="AR278" s="155">
        <v>0.17399999999999999</v>
      </c>
      <c r="AS278" s="155">
        <v>0.105</v>
      </c>
      <c r="AT278" s="156">
        <v>0.08</v>
      </c>
      <c r="AU278" s="155">
        <v>0.35799999999999998</v>
      </c>
      <c r="AW278" s="5"/>
      <c r="AX278" s="145">
        <f t="shared" si="214"/>
        <v>79.695431472081211</v>
      </c>
      <c r="AY278" s="150">
        <v>190</v>
      </c>
      <c r="AZ278" s="151" t="s">
        <v>444</v>
      </c>
      <c r="BA278" s="150">
        <v>22</v>
      </c>
      <c r="BB278" s="152">
        <v>1</v>
      </c>
      <c r="BC278" s="153">
        <v>1773</v>
      </c>
      <c r="BD278" s="153">
        <v>1413</v>
      </c>
      <c r="BE278" s="150">
        <v>0.79700000000000004</v>
      </c>
      <c r="BF278" s="153">
        <v>827</v>
      </c>
      <c r="BG278" s="153">
        <v>535</v>
      </c>
      <c r="BH278" s="153">
        <v>1362</v>
      </c>
      <c r="BI278" s="154">
        <v>0.39300000000000002</v>
      </c>
      <c r="BJ278" s="154">
        <v>0.44700000000000001</v>
      </c>
      <c r="BK278" s="155">
        <v>0.16400000000000001</v>
      </c>
      <c r="BL278" s="155">
        <v>8.7999999999999995E-2</v>
      </c>
      <c r="BM278" s="155">
        <v>7.0999999999999994E-2</v>
      </c>
      <c r="BN278" s="155">
        <v>0.36099999999999999</v>
      </c>
      <c r="DU278" s="4"/>
      <c r="DZ278" s="5"/>
      <c r="EA278" s="5"/>
      <c r="EB278" s="5"/>
      <c r="EC278" s="5"/>
      <c r="ED278" s="5"/>
      <c r="EE278" s="5"/>
    </row>
    <row r="279" spans="30:135" ht="13" x14ac:dyDescent="0.15">
      <c r="AD279" s="145">
        <f t="shared" si="212"/>
        <v>76.26315789473685</v>
      </c>
      <c r="AE279" s="145">
        <f t="shared" si="213"/>
        <v>77.570738440303657</v>
      </c>
      <c r="AF279" s="150">
        <v>191</v>
      </c>
      <c r="AG279" s="151" t="s">
        <v>467</v>
      </c>
      <c r="AH279" s="150">
        <v>19</v>
      </c>
      <c r="AI279" s="152">
        <v>1</v>
      </c>
      <c r="AJ279" s="153">
        <v>1449</v>
      </c>
      <c r="AK279" s="153">
        <v>1124</v>
      </c>
      <c r="AL279" s="150">
        <v>0.77600000000000002</v>
      </c>
      <c r="AM279" s="153">
        <v>626</v>
      </c>
      <c r="AN279" s="153">
        <v>390</v>
      </c>
      <c r="AO279" s="153">
        <v>1016</v>
      </c>
      <c r="AP279" s="154">
        <v>0.38400000000000001</v>
      </c>
      <c r="AQ279" s="154">
        <v>0.44800000000000001</v>
      </c>
      <c r="AR279" s="155">
        <v>0.20200000000000001</v>
      </c>
      <c r="AS279" s="155">
        <v>0.11700000000000001</v>
      </c>
      <c r="AT279" s="155">
        <v>8.8999999999999996E-2</v>
      </c>
      <c r="AU279" s="155">
        <v>0.35299999999999998</v>
      </c>
      <c r="AW279" s="5"/>
      <c r="AX279" s="145">
        <f t="shared" si="214"/>
        <v>79.73664959765911</v>
      </c>
      <c r="AY279" s="150">
        <v>191</v>
      </c>
      <c r="AZ279" s="151" t="s">
        <v>494</v>
      </c>
      <c r="BA279" s="150">
        <v>17</v>
      </c>
      <c r="BB279" s="152">
        <v>1</v>
      </c>
      <c r="BC279" s="153">
        <v>1367</v>
      </c>
      <c r="BD279" s="153">
        <v>1090</v>
      </c>
      <c r="BE279" s="150">
        <v>0.79700000000000004</v>
      </c>
      <c r="BF279" s="153">
        <v>631</v>
      </c>
      <c r="BG279" s="153">
        <v>397</v>
      </c>
      <c r="BH279" s="153">
        <v>1028</v>
      </c>
      <c r="BI279" s="154">
        <v>0.38600000000000001</v>
      </c>
      <c r="BJ279" s="154">
        <v>0.434</v>
      </c>
      <c r="BK279" s="155">
        <v>0.161</v>
      </c>
      <c r="BL279" s="155">
        <v>0.105</v>
      </c>
      <c r="BM279" s="156">
        <v>0.08</v>
      </c>
      <c r="BN279" s="155">
        <v>0.372</v>
      </c>
      <c r="DU279" s="4"/>
      <c r="DZ279" s="5"/>
      <c r="EA279" s="5"/>
      <c r="EB279" s="5"/>
      <c r="EC279" s="5"/>
      <c r="ED279" s="5"/>
      <c r="EE279" s="5"/>
    </row>
    <row r="280" spans="30:135" ht="13" x14ac:dyDescent="0.15">
      <c r="AD280" s="145">
        <f t="shared" si="212"/>
        <v>76.529411764705884</v>
      </c>
      <c r="AE280" s="145">
        <f t="shared" si="213"/>
        <v>77.555726364335129</v>
      </c>
      <c r="AF280" s="150">
        <v>192</v>
      </c>
      <c r="AG280" s="151" t="s">
        <v>449</v>
      </c>
      <c r="AH280" s="150">
        <v>17</v>
      </c>
      <c r="AI280" s="152">
        <v>1</v>
      </c>
      <c r="AJ280" s="153">
        <v>1301</v>
      </c>
      <c r="AK280" s="153">
        <v>1009</v>
      </c>
      <c r="AL280" s="150">
        <v>0.77600000000000002</v>
      </c>
      <c r="AM280" s="153">
        <v>569</v>
      </c>
      <c r="AN280" s="153">
        <v>377</v>
      </c>
      <c r="AO280" s="153">
        <v>946</v>
      </c>
      <c r="AP280" s="154">
        <v>0.39900000000000002</v>
      </c>
      <c r="AQ280" s="154">
        <v>0.44600000000000001</v>
      </c>
      <c r="AR280" s="155">
        <v>0.193</v>
      </c>
      <c r="AS280" s="155">
        <v>0.10100000000000001</v>
      </c>
      <c r="AT280" s="155">
        <v>7.5999999999999998E-2</v>
      </c>
      <c r="AU280" s="155">
        <v>0.36299999999999999</v>
      </c>
      <c r="AW280" s="5"/>
      <c r="AX280" s="145">
        <f t="shared" si="214"/>
        <v>79.72027972027972</v>
      </c>
      <c r="AY280" s="150">
        <v>192</v>
      </c>
      <c r="AZ280" s="151" t="s">
        <v>521</v>
      </c>
      <c r="BA280" s="150">
        <v>22</v>
      </c>
      <c r="BB280" s="152">
        <v>1</v>
      </c>
      <c r="BC280" s="153">
        <v>1859</v>
      </c>
      <c r="BD280" s="153">
        <v>1482</v>
      </c>
      <c r="BE280" s="150">
        <v>0.79700000000000004</v>
      </c>
      <c r="BF280" s="153">
        <v>658</v>
      </c>
      <c r="BG280" s="153">
        <v>528</v>
      </c>
      <c r="BH280" s="153">
        <v>1186</v>
      </c>
      <c r="BI280" s="154">
        <v>0.44500000000000001</v>
      </c>
      <c r="BJ280" s="154">
        <v>0.497</v>
      </c>
      <c r="BK280" s="155">
        <v>0.254</v>
      </c>
      <c r="BL280" s="155">
        <v>0.128</v>
      </c>
      <c r="BM280" s="155">
        <v>8.6999999999999994E-2</v>
      </c>
      <c r="BN280" s="155">
        <v>0.38100000000000001</v>
      </c>
      <c r="DU280" s="4"/>
      <c r="DZ280" s="5"/>
      <c r="EA280" s="5"/>
      <c r="EB280" s="5"/>
      <c r="EC280" s="5"/>
      <c r="ED280" s="5"/>
      <c r="EE280" s="5"/>
    </row>
    <row r="281" spans="30:135" ht="13" x14ac:dyDescent="0.15">
      <c r="AD281" s="145">
        <f t="shared" si="212"/>
        <v>82.4375</v>
      </c>
      <c r="AE281" s="145">
        <f t="shared" si="213"/>
        <v>77.25549658832449</v>
      </c>
      <c r="AF281" s="150">
        <v>193</v>
      </c>
      <c r="AG281" s="151" t="s">
        <v>517</v>
      </c>
      <c r="AH281" s="150">
        <v>16</v>
      </c>
      <c r="AI281" s="152">
        <v>1</v>
      </c>
      <c r="AJ281" s="153">
        <v>1319</v>
      </c>
      <c r="AK281" s="153">
        <v>1019</v>
      </c>
      <c r="AL281" s="150">
        <v>0.77300000000000002</v>
      </c>
      <c r="AM281" s="153">
        <v>544</v>
      </c>
      <c r="AN281" s="153">
        <v>376</v>
      </c>
      <c r="AO281" s="153">
        <v>920</v>
      </c>
      <c r="AP281" s="154">
        <v>0.40899999999999997</v>
      </c>
      <c r="AQ281" s="154">
        <v>0.44900000000000001</v>
      </c>
      <c r="AR281" s="155">
        <v>0.20100000000000001</v>
      </c>
      <c r="AS281" s="155">
        <v>0.11799999999999999</v>
      </c>
      <c r="AT281" s="155">
        <v>8.8999999999999996E-2</v>
      </c>
      <c r="AU281" s="155">
        <v>0.376</v>
      </c>
      <c r="AW281" s="5"/>
      <c r="AX281" s="145">
        <f t="shared" si="214"/>
        <v>79.705573080967412</v>
      </c>
      <c r="AY281" s="150">
        <v>193</v>
      </c>
      <c r="AZ281" s="151" t="s">
        <v>501</v>
      </c>
      <c r="BA281" s="150">
        <v>22</v>
      </c>
      <c r="BB281" s="152">
        <v>1</v>
      </c>
      <c r="BC281" s="153">
        <v>1902</v>
      </c>
      <c r="BD281" s="153">
        <v>1516</v>
      </c>
      <c r="BE281" s="150">
        <v>0.79700000000000004</v>
      </c>
      <c r="BF281" s="153">
        <v>826</v>
      </c>
      <c r="BG281" s="153">
        <v>569</v>
      </c>
      <c r="BH281" s="153">
        <v>1395</v>
      </c>
      <c r="BI281" s="154">
        <v>0.40799999999999997</v>
      </c>
      <c r="BJ281" s="154">
        <v>0.45900000000000002</v>
      </c>
      <c r="BK281" s="155">
        <v>0.184</v>
      </c>
      <c r="BL281" s="155">
        <v>0.105</v>
      </c>
      <c r="BM281" s="155">
        <v>7.8E-2</v>
      </c>
      <c r="BN281" s="155">
        <v>0.36899999999999999</v>
      </c>
      <c r="DU281" s="4"/>
      <c r="DZ281" s="5"/>
      <c r="EA281" s="5"/>
      <c r="EB281" s="5"/>
      <c r="EC281" s="5"/>
      <c r="ED281" s="5"/>
      <c r="EE281" s="5"/>
    </row>
    <row r="282" spans="30:135" ht="13" x14ac:dyDescent="0.15">
      <c r="AD282" s="145">
        <f t="shared" si="212"/>
        <v>78.533333333333331</v>
      </c>
      <c r="AE282" s="145">
        <f t="shared" si="213"/>
        <v>77.249575551782684</v>
      </c>
      <c r="AF282" s="150">
        <v>194</v>
      </c>
      <c r="AG282" s="151" t="s">
        <v>522</v>
      </c>
      <c r="AH282" s="150">
        <v>15</v>
      </c>
      <c r="AI282" s="152">
        <v>1</v>
      </c>
      <c r="AJ282" s="153">
        <v>1178</v>
      </c>
      <c r="AK282" s="153">
        <v>910</v>
      </c>
      <c r="AL282" s="150">
        <v>0.77200000000000002</v>
      </c>
      <c r="AM282" s="153">
        <v>573</v>
      </c>
      <c r="AN282" s="153">
        <v>319</v>
      </c>
      <c r="AO282" s="153">
        <v>892</v>
      </c>
      <c r="AP282" s="154">
        <v>0.35799999999999998</v>
      </c>
      <c r="AQ282" s="154">
        <v>0.432</v>
      </c>
      <c r="AR282" s="155">
        <v>0.16800000000000001</v>
      </c>
      <c r="AS282" s="155">
        <v>8.6999999999999994E-2</v>
      </c>
      <c r="AT282" s="156">
        <v>7.0000000000000007E-2</v>
      </c>
      <c r="AU282" s="155">
        <v>0.34100000000000003</v>
      </c>
      <c r="AW282" s="5"/>
      <c r="AX282" s="145">
        <f t="shared" si="214"/>
        <v>79.841374752148056</v>
      </c>
      <c r="AY282" s="150">
        <v>194</v>
      </c>
      <c r="AZ282" s="151" t="s">
        <v>523</v>
      </c>
      <c r="BA282" s="150">
        <v>19</v>
      </c>
      <c r="BB282" s="152">
        <v>1</v>
      </c>
      <c r="BC282" s="153">
        <v>1513</v>
      </c>
      <c r="BD282" s="153">
        <v>1208</v>
      </c>
      <c r="BE282" s="150">
        <v>0.79800000000000004</v>
      </c>
      <c r="BF282" s="153">
        <v>683</v>
      </c>
      <c r="BG282" s="153">
        <v>447</v>
      </c>
      <c r="BH282" s="153">
        <v>1130</v>
      </c>
      <c r="BI282" s="154">
        <v>0.39600000000000002</v>
      </c>
      <c r="BJ282" s="154">
        <v>0.45200000000000001</v>
      </c>
      <c r="BK282" s="156">
        <v>0.18</v>
      </c>
      <c r="BL282" s="155">
        <v>8.6999999999999994E-2</v>
      </c>
      <c r="BM282" s="155">
        <v>7.0999999999999994E-2</v>
      </c>
      <c r="BN282" s="155">
        <v>0.36199999999999999</v>
      </c>
      <c r="DU282" s="4"/>
      <c r="DZ282" s="5"/>
      <c r="EA282" s="5"/>
      <c r="EB282" s="5"/>
      <c r="EC282" s="5"/>
      <c r="ED282" s="5"/>
      <c r="EE282" s="5"/>
    </row>
    <row r="283" spans="30:135" ht="13" x14ac:dyDescent="0.15">
      <c r="AD283" s="145">
        <f t="shared" si="212"/>
        <v>81.882352941176464</v>
      </c>
      <c r="AE283" s="145">
        <f t="shared" si="213"/>
        <v>77.083333333333343</v>
      </c>
      <c r="AF283" s="150">
        <v>195</v>
      </c>
      <c r="AG283" s="151" t="s">
        <v>396</v>
      </c>
      <c r="AH283" s="150">
        <v>17</v>
      </c>
      <c r="AI283" s="152">
        <v>1</v>
      </c>
      <c r="AJ283" s="153">
        <v>1392</v>
      </c>
      <c r="AK283" s="153">
        <v>1073</v>
      </c>
      <c r="AL283" s="150">
        <v>0.77100000000000002</v>
      </c>
      <c r="AM283" s="153">
        <v>600</v>
      </c>
      <c r="AN283" s="153">
        <v>384</v>
      </c>
      <c r="AO283" s="153">
        <v>984</v>
      </c>
      <c r="AP283" s="152">
        <v>0.39</v>
      </c>
      <c r="AQ283" s="154">
        <v>0.441</v>
      </c>
      <c r="AR283" s="155">
        <v>0.187</v>
      </c>
      <c r="AS283" s="155">
        <v>0.129</v>
      </c>
      <c r="AT283" s="155">
        <v>0.104</v>
      </c>
      <c r="AU283" s="155">
        <v>0.36599999999999999</v>
      </c>
      <c r="AW283" s="5"/>
      <c r="AX283" s="145">
        <f t="shared" si="214"/>
        <v>79.897435897435898</v>
      </c>
      <c r="AY283" s="150">
        <v>195</v>
      </c>
      <c r="AZ283" s="151" t="s">
        <v>397</v>
      </c>
      <c r="BA283" s="150">
        <v>21</v>
      </c>
      <c r="BB283" s="152">
        <v>1</v>
      </c>
      <c r="BC283" s="153">
        <v>1950</v>
      </c>
      <c r="BD283" s="153">
        <v>1558</v>
      </c>
      <c r="BE283" s="150">
        <v>0.79900000000000004</v>
      </c>
      <c r="BF283" s="153">
        <v>873</v>
      </c>
      <c r="BG283" s="153">
        <v>551</v>
      </c>
      <c r="BH283" s="153">
        <v>1424</v>
      </c>
      <c r="BI283" s="154">
        <v>0.38700000000000001</v>
      </c>
      <c r="BJ283" s="152">
        <v>0.44</v>
      </c>
      <c r="BK283" s="155">
        <v>0.17499999999999999</v>
      </c>
      <c r="BL283" s="155">
        <v>0.115</v>
      </c>
      <c r="BM283" s="155">
        <v>9.2999999999999999E-2</v>
      </c>
      <c r="BN283" s="155">
        <v>0.36799999999999999</v>
      </c>
      <c r="DU283" s="4"/>
      <c r="DZ283" s="5"/>
      <c r="EA283" s="5"/>
      <c r="EB283" s="5"/>
      <c r="EC283" s="5"/>
      <c r="ED283" s="5"/>
      <c r="EE283" s="5"/>
    </row>
    <row r="284" spans="30:135" ht="13" x14ac:dyDescent="0.15">
      <c r="AD284" s="145">
        <f t="shared" si="212"/>
        <v>82.521739130434781</v>
      </c>
      <c r="AE284" s="145">
        <f t="shared" si="213"/>
        <v>77.133825079030558</v>
      </c>
      <c r="AF284" s="150">
        <v>196</v>
      </c>
      <c r="AG284" s="151" t="s">
        <v>524</v>
      </c>
      <c r="AH284" s="150">
        <v>23</v>
      </c>
      <c r="AI284" s="152">
        <v>1</v>
      </c>
      <c r="AJ284" s="153">
        <v>1898</v>
      </c>
      <c r="AK284" s="153">
        <v>1464</v>
      </c>
      <c r="AL284" s="150">
        <v>0.77100000000000002</v>
      </c>
      <c r="AM284" s="153">
        <v>794</v>
      </c>
      <c r="AN284" s="153">
        <v>547</v>
      </c>
      <c r="AO284" s="153">
        <v>1341</v>
      </c>
      <c r="AP284" s="154">
        <v>0.40799999999999997</v>
      </c>
      <c r="AQ284" s="154">
        <v>0.44500000000000001</v>
      </c>
      <c r="AR284" s="155">
        <v>0.20499999999999999</v>
      </c>
      <c r="AS284" s="155">
        <v>0.112</v>
      </c>
      <c r="AT284" s="155">
        <v>9.1999999999999998E-2</v>
      </c>
      <c r="AU284" s="155">
        <v>0.36899999999999999</v>
      </c>
      <c r="AW284" s="5"/>
      <c r="AX284" s="145">
        <f t="shared" si="214"/>
        <v>79.930555555555557</v>
      </c>
      <c r="AY284" s="150">
        <v>196</v>
      </c>
      <c r="AZ284" s="151" t="s">
        <v>525</v>
      </c>
      <c r="BA284" s="150">
        <v>18</v>
      </c>
      <c r="BB284" s="152">
        <v>1</v>
      </c>
      <c r="BC284" s="153">
        <v>1440</v>
      </c>
      <c r="BD284" s="153">
        <v>1151</v>
      </c>
      <c r="BE284" s="150">
        <v>0.79900000000000004</v>
      </c>
      <c r="BF284" s="153">
        <v>601</v>
      </c>
      <c r="BG284" s="153">
        <v>412</v>
      </c>
      <c r="BH284" s="153">
        <v>1013</v>
      </c>
      <c r="BI284" s="154">
        <v>0.40699999999999997</v>
      </c>
      <c r="BJ284" s="154">
        <v>0.45400000000000001</v>
      </c>
      <c r="BK284" s="155">
        <v>0.19800000000000001</v>
      </c>
      <c r="BL284" s="155">
        <v>0.11799999999999999</v>
      </c>
      <c r="BM284" s="155">
        <v>9.1999999999999998E-2</v>
      </c>
      <c r="BN284" s="155">
        <v>0.378</v>
      </c>
      <c r="DU284" s="4"/>
      <c r="DZ284" s="5"/>
      <c r="EA284" s="5"/>
      <c r="EB284" s="5"/>
      <c r="EC284" s="5"/>
      <c r="ED284" s="5"/>
      <c r="EE284" s="5"/>
    </row>
    <row r="285" spans="30:135" ht="13" x14ac:dyDescent="0.15">
      <c r="AD285" s="145">
        <f t="shared" si="212"/>
        <v>77.75</v>
      </c>
      <c r="AE285" s="145">
        <f t="shared" si="213"/>
        <v>77.0096463022508</v>
      </c>
      <c r="AF285" s="150">
        <v>197</v>
      </c>
      <c r="AG285" s="151" t="s">
        <v>496</v>
      </c>
      <c r="AH285" s="150">
        <v>16</v>
      </c>
      <c r="AI285" s="152">
        <v>1</v>
      </c>
      <c r="AJ285" s="153">
        <v>1244</v>
      </c>
      <c r="AK285" s="153">
        <v>958</v>
      </c>
      <c r="AL285" s="150">
        <v>0.77</v>
      </c>
      <c r="AM285" s="153">
        <v>570</v>
      </c>
      <c r="AN285" s="153">
        <v>366</v>
      </c>
      <c r="AO285" s="153">
        <v>936</v>
      </c>
      <c r="AP285" s="154">
        <v>0.39100000000000001</v>
      </c>
      <c r="AQ285" s="154">
        <v>0.434</v>
      </c>
      <c r="AR285" s="155">
        <v>0.17499999999999999</v>
      </c>
      <c r="AS285" s="155">
        <v>8.6999999999999994E-2</v>
      </c>
      <c r="AT285" s="156">
        <v>7.0000000000000007E-2</v>
      </c>
      <c r="AU285" s="155">
        <v>0.36099999999999999</v>
      </c>
      <c r="AW285" s="5"/>
      <c r="AX285" s="145">
        <f t="shared" si="214"/>
        <v>79.955207166853299</v>
      </c>
      <c r="AY285" s="150">
        <v>197</v>
      </c>
      <c r="AZ285" s="151" t="s">
        <v>376</v>
      </c>
      <c r="BA285" s="150">
        <v>21</v>
      </c>
      <c r="BB285" s="152">
        <v>1</v>
      </c>
      <c r="BC285" s="153">
        <v>1786</v>
      </c>
      <c r="BD285" s="153">
        <v>1428</v>
      </c>
      <c r="BE285" s="150">
        <v>0.8</v>
      </c>
      <c r="BF285" s="153">
        <v>835</v>
      </c>
      <c r="BG285" s="153">
        <v>559</v>
      </c>
      <c r="BH285" s="153">
        <v>1394</v>
      </c>
      <c r="BI285" s="154">
        <v>0.40100000000000002</v>
      </c>
      <c r="BJ285" s="152">
        <v>0.45</v>
      </c>
      <c r="BK285" s="155">
        <v>0.156</v>
      </c>
      <c r="BL285" s="155">
        <v>8.4000000000000005E-2</v>
      </c>
      <c r="BM285" s="155">
        <v>7.4999999999999997E-2</v>
      </c>
      <c r="BN285" s="156">
        <v>0.37</v>
      </c>
      <c r="DU285" s="4"/>
      <c r="DZ285" s="5"/>
      <c r="EA285" s="5"/>
      <c r="EB285" s="5"/>
      <c r="EC285" s="5"/>
      <c r="ED285" s="5"/>
      <c r="EE285" s="5"/>
    </row>
    <row r="286" spans="30:135" ht="13" x14ac:dyDescent="0.15">
      <c r="AD286" s="145">
        <f t="shared" si="212"/>
        <v>80.666666666666657</v>
      </c>
      <c r="AE286" s="145">
        <f t="shared" si="213"/>
        <v>76.859504132231407</v>
      </c>
      <c r="AF286" s="150">
        <v>198</v>
      </c>
      <c r="AG286" s="151" t="s">
        <v>526</v>
      </c>
      <c r="AH286" s="150">
        <v>24</v>
      </c>
      <c r="AI286" s="152">
        <v>1</v>
      </c>
      <c r="AJ286" s="153">
        <v>1936</v>
      </c>
      <c r="AK286" s="153">
        <v>1488</v>
      </c>
      <c r="AL286" s="150">
        <v>0.76900000000000002</v>
      </c>
      <c r="AM286" s="153">
        <v>821</v>
      </c>
      <c r="AN286" s="153">
        <v>523</v>
      </c>
      <c r="AO286" s="153">
        <v>1344</v>
      </c>
      <c r="AP286" s="154">
        <v>0.38900000000000001</v>
      </c>
      <c r="AQ286" s="154">
        <v>0.442</v>
      </c>
      <c r="AR286" s="155">
        <v>0.215</v>
      </c>
      <c r="AS286" s="156">
        <v>0.11</v>
      </c>
      <c r="AT286" s="155">
        <v>8.7999999999999995E-2</v>
      </c>
      <c r="AU286" s="155">
        <v>0.35599999999999998</v>
      </c>
      <c r="AW286" s="5"/>
      <c r="AX286" s="145">
        <f t="shared" si="214"/>
        <v>80.012187690432668</v>
      </c>
      <c r="AY286" s="150">
        <v>198</v>
      </c>
      <c r="AZ286" s="151" t="s">
        <v>527</v>
      </c>
      <c r="BA286" s="150">
        <v>20</v>
      </c>
      <c r="BB286" s="152">
        <v>1</v>
      </c>
      <c r="BC286" s="153">
        <v>1641</v>
      </c>
      <c r="BD286" s="153">
        <v>1313</v>
      </c>
      <c r="BE286" s="150">
        <v>0.8</v>
      </c>
      <c r="BF286" s="153">
        <v>729</v>
      </c>
      <c r="BG286" s="153">
        <v>486</v>
      </c>
      <c r="BH286" s="153">
        <v>1215</v>
      </c>
      <c r="BI286" s="152">
        <v>0.4</v>
      </c>
      <c r="BJ286" s="154">
        <v>0.45900000000000002</v>
      </c>
      <c r="BK286" s="155">
        <v>0.185</v>
      </c>
      <c r="BL286" s="156">
        <v>0.09</v>
      </c>
      <c r="BM286" s="155">
        <v>5.8999999999999997E-2</v>
      </c>
      <c r="BN286" s="155">
        <v>0.36599999999999999</v>
      </c>
      <c r="DU286" s="4"/>
      <c r="DZ286" s="5"/>
      <c r="EA286" s="5"/>
      <c r="EB286" s="5"/>
      <c r="EC286" s="5"/>
      <c r="ED286" s="5"/>
      <c r="EE286" s="5"/>
    </row>
    <row r="287" spans="30:135" ht="13" x14ac:dyDescent="0.15">
      <c r="AD287" s="145">
        <f t="shared" si="212"/>
        <v>81.214285714285722</v>
      </c>
      <c r="AE287" s="145">
        <f t="shared" si="213"/>
        <v>76.868953386103783</v>
      </c>
      <c r="AF287" s="150">
        <v>199</v>
      </c>
      <c r="AG287" s="151" t="s">
        <v>424</v>
      </c>
      <c r="AH287" s="150">
        <v>14</v>
      </c>
      <c r="AI287" s="152">
        <v>1</v>
      </c>
      <c r="AJ287" s="153">
        <v>1137</v>
      </c>
      <c r="AK287" s="153">
        <v>874</v>
      </c>
      <c r="AL287" s="150">
        <v>0.76900000000000002</v>
      </c>
      <c r="AM287" s="153">
        <v>491</v>
      </c>
      <c r="AN287" s="153">
        <v>316</v>
      </c>
      <c r="AO287" s="153">
        <v>807</v>
      </c>
      <c r="AP287" s="154">
        <v>0.39200000000000002</v>
      </c>
      <c r="AQ287" s="154">
        <v>0.441</v>
      </c>
      <c r="AR287" s="155">
        <v>0.19400000000000001</v>
      </c>
      <c r="AS287" s="155">
        <v>0.113</v>
      </c>
      <c r="AT287" s="155">
        <v>8.5000000000000006E-2</v>
      </c>
      <c r="AU287" s="155">
        <v>0.36499999999999999</v>
      </c>
      <c r="AW287" s="5"/>
      <c r="AX287" s="145">
        <f t="shared" si="214"/>
        <v>80.098955470038476</v>
      </c>
      <c r="AY287" s="150">
        <v>199</v>
      </c>
      <c r="AZ287" s="151" t="s">
        <v>520</v>
      </c>
      <c r="BA287" s="150">
        <v>22</v>
      </c>
      <c r="BB287" s="152">
        <v>1</v>
      </c>
      <c r="BC287" s="153">
        <v>1819</v>
      </c>
      <c r="BD287" s="153">
        <v>1457</v>
      </c>
      <c r="BE287" s="150">
        <v>0.80100000000000005</v>
      </c>
      <c r="BF287" s="153">
        <v>796</v>
      </c>
      <c r="BG287" s="153">
        <v>545</v>
      </c>
      <c r="BH287" s="153">
        <v>1341</v>
      </c>
      <c r="BI287" s="154">
        <v>0.40600000000000003</v>
      </c>
      <c r="BJ287" s="154">
        <v>0.45700000000000002</v>
      </c>
      <c r="BK287" s="155">
        <v>0.184</v>
      </c>
      <c r="BL287" s="155">
        <v>9.2999999999999999E-2</v>
      </c>
      <c r="BM287" s="155">
        <v>7.8E-2</v>
      </c>
      <c r="BN287" s="156">
        <v>0.37</v>
      </c>
      <c r="DU287" s="4"/>
      <c r="DZ287" s="5"/>
      <c r="EA287" s="5"/>
      <c r="EB287" s="5"/>
      <c r="EC287" s="5"/>
      <c r="ED287" s="5"/>
      <c r="EE287" s="5"/>
    </row>
    <row r="288" spans="30:135" ht="13" x14ac:dyDescent="0.15">
      <c r="AD288" s="145">
        <f t="shared" si="212"/>
        <v>80.5</v>
      </c>
      <c r="AE288" s="145">
        <f t="shared" si="213"/>
        <v>76.83229813664596</v>
      </c>
      <c r="AF288" s="150">
        <v>200</v>
      </c>
      <c r="AG288" s="151" t="s">
        <v>360</v>
      </c>
      <c r="AH288" s="150">
        <v>20</v>
      </c>
      <c r="AI288" s="152">
        <v>1</v>
      </c>
      <c r="AJ288" s="153">
        <v>1610</v>
      </c>
      <c r="AK288" s="153">
        <v>1237</v>
      </c>
      <c r="AL288" s="150">
        <v>0.76800000000000002</v>
      </c>
      <c r="AM288" s="153">
        <v>681</v>
      </c>
      <c r="AN288" s="153">
        <v>427</v>
      </c>
      <c r="AO288" s="153">
        <v>1108</v>
      </c>
      <c r="AP288" s="154">
        <v>0.38500000000000001</v>
      </c>
      <c r="AQ288" s="154">
        <v>0.42599999999999999</v>
      </c>
      <c r="AR288" s="155">
        <v>0.19400000000000001</v>
      </c>
      <c r="AS288" s="155">
        <v>0.13400000000000001</v>
      </c>
      <c r="AT288" s="155">
        <v>9.7000000000000003E-2</v>
      </c>
      <c r="AU288" s="155">
        <v>0.371</v>
      </c>
      <c r="AW288" s="5"/>
      <c r="AX288" s="145">
        <f t="shared" si="214"/>
        <v>80.09563658099222</v>
      </c>
      <c r="AY288" s="150">
        <v>200</v>
      </c>
      <c r="AZ288" s="151" t="s">
        <v>443</v>
      </c>
      <c r="BA288" s="150">
        <v>20</v>
      </c>
      <c r="BB288" s="152">
        <v>1</v>
      </c>
      <c r="BC288" s="153">
        <v>1673</v>
      </c>
      <c r="BD288" s="153">
        <v>1340</v>
      </c>
      <c r="BE288" s="150">
        <v>0.80100000000000005</v>
      </c>
      <c r="BF288" s="153">
        <v>733</v>
      </c>
      <c r="BG288" s="153">
        <v>502</v>
      </c>
      <c r="BH288" s="153">
        <v>1235</v>
      </c>
      <c r="BI288" s="154">
        <v>0.40600000000000003</v>
      </c>
      <c r="BJ288" s="154">
        <v>0.44800000000000001</v>
      </c>
      <c r="BK288" s="155">
        <v>0.17899999999999999</v>
      </c>
      <c r="BL288" s="155">
        <v>0.104</v>
      </c>
      <c r="BM288" s="155">
        <v>7.8E-2</v>
      </c>
      <c r="BN288" s="155">
        <v>0.375</v>
      </c>
      <c r="DU288" s="4"/>
      <c r="DZ288" s="5"/>
      <c r="EA288" s="5"/>
      <c r="EB288" s="5"/>
      <c r="EC288" s="5"/>
      <c r="ED288" s="5"/>
      <c r="EE288" s="5"/>
    </row>
    <row r="289" spans="30:135" ht="13" x14ac:dyDescent="0.15">
      <c r="AD289" s="145">
        <f t="shared" si="212"/>
        <v>79.599999999999994</v>
      </c>
      <c r="AE289" s="145">
        <f t="shared" si="213"/>
        <v>76.695979899497488</v>
      </c>
      <c r="AF289" s="150">
        <v>201</v>
      </c>
      <c r="AG289" s="151" t="s">
        <v>255</v>
      </c>
      <c r="AH289" s="150">
        <v>20</v>
      </c>
      <c r="AI289" s="152">
        <v>1</v>
      </c>
      <c r="AJ289" s="153">
        <v>1592</v>
      </c>
      <c r="AK289" s="153">
        <v>1221</v>
      </c>
      <c r="AL289" s="150">
        <v>0.76700000000000002</v>
      </c>
      <c r="AM289" s="153">
        <v>733</v>
      </c>
      <c r="AN289" s="153">
        <v>462</v>
      </c>
      <c r="AO289" s="153">
        <v>1195</v>
      </c>
      <c r="AP289" s="154">
        <v>0.38700000000000001</v>
      </c>
      <c r="AQ289" s="154">
        <v>0.44400000000000001</v>
      </c>
      <c r="AR289" s="155">
        <v>0.17499999999999999</v>
      </c>
      <c r="AS289" s="155">
        <v>9.4E-2</v>
      </c>
      <c r="AT289" s="155">
        <v>7.1999999999999995E-2</v>
      </c>
      <c r="AU289" s="155">
        <v>0.35099999999999998</v>
      </c>
      <c r="AW289" s="5"/>
      <c r="AX289" s="145">
        <f t="shared" si="214"/>
        <v>80.090270812437311</v>
      </c>
      <c r="AY289" s="150">
        <v>201</v>
      </c>
      <c r="AZ289" s="151" t="s">
        <v>441</v>
      </c>
      <c r="BA289" s="150">
        <v>23</v>
      </c>
      <c r="BB289" s="152">
        <v>1</v>
      </c>
      <c r="BC289" s="153">
        <v>1994</v>
      </c>
      <c r="BD289" s="153">
        <v>1597</v>
      </c>
      <c r="BE289" s="150">
        <v>0.80100000000000005</v>
      </c>
      <c r="BF289" s="153">
        <v>869</v>
      </c>
      <c r="BG289" s="153">
        <v>573</v>
      </c>
      <c r="BH289" s="153">
        <v>1442</v>
      </c>
      <c r="BI289" s="154">
        <v>0.39700000000000002</v>
      </c>
      <c r="BJ289" s="154">
        <v>0.44800000000000001</v>
      </c>
      <c r="BK289" s="155">
        <v>0.17599999999999999</v>
      </c>
      <c r="BL289" s="155">
        <v>0.11799999999999999</v>
      </c>
      <c r="BM289" s="155">
        <v>8.5000000000000006E-2</v>
      </c>
      <c r="BN289" s="156">
        <v>0.38</v>
      </c>
      <c r="DU289" s="4"/>
      <c r="DZ289" s="5"/>
      <c r="EA289" s="5"/>
      <c r="EB289" s="5"/>
      <c r="EC289" s="5"/>
      <c r="ED289" s="5"/>
      <c r="EE289" s="5"/>
    </row>
    <row r="290" spans="30:135" ht="13" x14ac:dyDescent="0.15">
      <c r="AD290" s="145">
        <f t="shared" si="212"/>
        <v>87.764705882352956</v>
      </c>
      <c r="AE290" s="145">
        <f t="shared" si="213"/>
        <v>76.675603217158169</v>
      </c>
      <c r="AF290" s="150">
        <v>202</v>
      </c>
      <c r="AG290" s="151" t="s">
        <v>528</v>
      </c>
      <c r="AH290" s="150">
        <v>17</v>
      </c>
      <c r="AI290" s="152">
        <v>1</v>
      </c>
      <c r="AJ290" s="153">
        <v>1492</v>
      </c>
      <c r="AK290" s="153">
        <v>1144</v>
      </c>
      <c r="AL290" s="150">
        <v>0.76700000000000002</v>
      </c>
      <c r="AM290" s="153">
        <v>615</v>
      </c>
      <c r="AN290" s="153">
        <v>444</v>
      </c>
      <c r="AO290" s="153">
        <v>1059</v>
      </c>
      <c r="AP290" s="154">
        <v>0.41899999999999998</v>
      </c>
      <c r="AQ290" s="152">
        <v>0.45</v>
      </c>
      <c r="AR290" s="155">
        <v>0.20599999999999999</v>
      </c>
      <c r="AS290" s="155">
        <v>0.107</v>
      </c>
      <c r="AT290" s="155">
        <v>8.7999999999999995E-2</v>
      </c>
      <c r="AU290" s="155">
        <v>0.373</v>
      </c>
      <c r="AW290" s="5"/>
      <c r="AX290" s="145">
        <f t="shared" si="214"/>
        <v>80.075365049458313</v>
      </c>
      <c r="AY290" s="150">
        <v>202</v>
      </c>
      <c r="AZ290" s="151" t="s">
        <v>297</v>
      </c>
      <c r="BA290" s="150">
        <v>25</v>
      </c>
      <c r="BB290" s="152">
        <v>1</v>
      </c>
      <c r="BC290" s="153">
        <v>2123</v>
      </c>
      <c r="BD290" s="153">
        <v>1700</v>
      </c>
      <c r="BE290" s="150">
        <v>0.80100000000000005</v>
      </c>
      <c r="BF290" s="153">
        <v>963</v>
      </c>
      <c r="BG290" s="153">
        <v>617</v>
      </c>
      <c r="BH290" s="153">
        <v>1580</v>
      </c>
      <c r="BI290" s="154">
        <v>0.39100000000000001</v>
      </c>
      <c r="BJ290" s="154">
        <v>0.44800000000000001</v>
      </c>
      <c r="BK290" s="156">
        <v>0.17</v>
      </c>
      <c r="BL290" s="155">
        <v>0.10100000000000001</v>
      </c>
      <c r="BM290" s="155">
        <v>7.9000000000000001E-2</v>
      </c>
      <c r="BN290" s="156">
        <v>0.37</v>
      </c>
      <c r="DU290" s="4"/>
      <c r="DZ290" s="5"/>
      <c r="EA290" s="5"/>
      <c r="EB290" s="5"/>
      <c r="EC290" s="5"/>
      <c r="ED290" s="5"/>
      <c r="EE290" s="5"/>
    </row>
    <row r="291" spans="30:135" ht="13" x14ac:dyDescent="0.15">
      <c r="AD291" s="145">
        <f t="shared" si="212"/>
        <v>83.714285714285722</v>
      </c>
      <c r="AE291" s="145">
        <f t="shared" si="213"/>
        <v>76.706484641638227</v>
      </c>
      <c r="AF291" s="150">
        <v>203</v>
      </c>
      <c r="AG291" s="151" t="s">
        <v>529</v>
      </c>
      <c r="AH291" s="150">
        <v>14</v>
      </c>
      <c r="AI291" s="152">
        <v>1</v>
      </c>
      <c r="AJ291" s="153">
        <v>1172</v>
      </c>
      <c r="AK291" s="153">
        <v>899</v>
      </c>
      <c r="AL291" s="150">
        <v>0.76700000000000002</v>
      </c>
      <c r="AM291" s="153">
        <v>515</v>
      </c>
      <c r="AN291" s="153">
        <v>328</v>
      </c>
      <c r="AO291" s="153">
        <v>843</v>
      </c>
      <c r="AP291" s="154">
        <v>0.38900000000000001</v>
      </c>
      <c r="AQ291" s="154">
        <v>0.441</v>
      </c>
      <c r="AR291" s="155">
        <v>0.193</v>
      </c>
      <c r="AS291" s="155">
        <v>0.107</v>
      </c>
      <c r="AT291" s="155">
        <v>7.3999999999999996E-2</v>
      </c>
      <c r="AU291" s="155">
        <v>0.35799999999999998</v>
      </c>
      <c r="AW291" s="5"/>
      <c r="AX291" s="145">
        <f t="shared" si="214"/>
        <v>80.120481927710841</v>
      </c>
      <c r="AY291" s="150">
        <v>203</v>
      </c>
      <c r="AZ291" s="151" t="s">
        <v>530</v>
      </c>
      <c r="BA291" s="150">
        <v>22</v>
      </c>
      <c r="BB291" s="152">
        <v>1</v>
      </c>
      <c r="BC291" s="153">
        <v>1826</v>
      </c>
      <c r="BD291" s="153">
        <v>1463</v>
      </c>
      <c r="BE291" s="150">
        <v>0.80100000000000005</v>
      </c>
      <c r="BF291" s="153">
        <v>799</v>
      </c>
      <c r="BG291" s="153">
        <v>524</v>
      </c>
      <c r="BH291" s="153">
        <v>1323</v>
      </c>
      <c r="BI291" s="154">
        <v>0.39600000000000002</v>
      </c>
      <c r="BJ291" s="154">
        <v>0.443</v>
      </c>
      <c r="BK291" s="155">
        <v>0.16700000000000001</v>
      </c>
      <c r="BL291" s="155">
        <v>0.125</v>
      </c>
      <c r="BM291" s="155">
        <v>0.10299999999999999</v>
      </c>
      <c r="BN291" s="155">
        <v>0.38600000000000001</v>
      </c>
      <c r="DU291" s="4"/>
      <c r="DZ291" s="5"/>
      <c r="EA291" s="5"/>
      <c r="EB291" s="5"/>
      <c r="EC291" s="5"/>
      <c r="ED291" s="5"/>
      <c r="EE291" s="5"/>
    </row>
    <row r="292" spans="30:135" ht="13" x14ac:dyDescent="0.15">
      <c r="AD292" s="145">
        <f t="shared" si="212"/>
        <v>75.263157894736835</v>
      </c>
      <c r="AE292" s="145">
        <f t="shared" si="213"/>
        <v>76.64335664335664</v>
      </c>
      <c r="AF292" s="150">
        <v>204</v>
      </c>
      <c r="AG292" s="151" t="s">
        <v>523</v>
      </c>
      <c r="AH292" s="150">
        <v>19</v>
      </c>
      <c r="AI292" s="152">
        <v>1</v>
      </c>
      <c r="AJ292" s="153">
        <v>1430</v>
      </c>
      <c r="AK292" s="153">
        <v>1096</v>
      </c>
      <c r="AL292" s="150">
        <v>0.76600000000000001</v>
      </c>
      <c r="AM292" s="153">
        <v>609</v>
      </c>
      <c r="AN292" s="153">
        <v>433</v>
      </c>
      <c r="AO292" s="153">
        <v>1042</v>
      </c>
      <c r="AP292" s="154">
        <v>0.41599999999999998</v>
      </c>
      <c r="AQ292" s="154">
        <v>0.45700000000000002</v>
      </c>
      <c r="AR292" s="155">
        <v>0.20499999999999999</v>
      </c>
      <c r="AS292" s="155">
        <v>7.6999999999999999E-2</v>
      </c>
      <c r="AT292" s="155">
        <v>6.2E-2</v>
      </c>
      <c r="AU292" s="155">
        <v>0.36499999999999999</v>
      </c>
      <c r="AW292" s="5"/>
      <c r="AX292" s="145">
        <f t="shared" si="214"/>
        <v>80.190930787589494</v>
      </c>
      <c r="AY292" s="150">
        <v>204</v>
      </c>
      <c r="AZ292" s="151" t="s">
        <v>341</v>
      </c>
      <c r="BA292" s="150">
        <v>16</v>
      </c>
      <c r="BB292" s="152">
        <v>1</v>
      </c>
      <c r="BC292" s="153">
        <v>1257</v>
      </c>
      <c r="BD292" s="153">
        <v>1008</v>
      </c>
      <c r="BE292" s="150">
        <v>0.80200000000000005</v>
      </c>
      <c r="BF292" s="153">
        <v>574</v>
      </c>
      <c r="BG292" s="153">
        <v>379</v>
      </c>
      <c r="BH292" s="153">
        <v>953</v>
      </c>
      <c r="BI292" s="154">
        <v>0.39800000000000002</v>
      </c>
      <c r="BJ292" s="154">
        <v>0.45100000000000001</v>
      </c>
      <c r="BK292" s="155">
        <v>0.156</v>
      </c>
      <c r="BL292" s="155">
        <v>0.106</v>
      </c>
      <c r="BM292" s="155">
        <v>8.4000000000000005E-2</v>
      </c>
      <c r="BN292" s="155">
        <v>0.374</v>
      </c>
      <c r="DU292" s="4"/>
      <c r="DZ292" s="5"/>
      <c r="EA292" s="5"/>
      <c r="EB292" s="5"/>
      <c r="EC292" s="5"/>
      <c r="ED292" s="5"/>
      <c r="EE292" s="5"/>
    </row>
    <row r="293" spans="30:135" ht="13" x14ac:dyDescent="0.15">
      <c r="AD293" s="145">
        <f t="shared" si="212"/>
        <v>83.800000000000011</v>
      </c>
      <c r="AE293" s="145">
        <f t="shared" si="213"/>
        <v>76.551312649164686</v>
      </c>
      <c r="AF293" s="150">
        <v>205</v>
      </c>
      <c r="AG293" s="151" t="s">
        <v>280</v>
      </c>
      <c r="AH293" s="150">
        <v>20</v>
      </c>
      <c r="AI293" s="152">
        <v>1</v>
      </c>
      <c r="AJ293" s="153">
        <v>1676</v>
      </c>
      <c r="AK293" s="153">
        <v>1283</v>
      </c>
      <c r="AL293" s="150">
        <v>0.76600000000000001</v>
      </c>
      <c r="AM293" s="153">
        <v>775</v>
      </c>
      <c r="AN293" s="153">
        <v>468</v>
      </c>
      <c r="AO293" s="153">
        <v>1243</v>
      </c>
      <c r="AP293" s="154">
        <v>0.377</v>
      </c>
      <c r="AQ293" s="154">
        <v>0.41699999999999998</v>
      </c>
      <c r="AR293" s="155">
        <v>0.16400000000000001</v>
      </c>
      <c r="AS293" s="155">
        <v>0.112</v>
      </c>
      <c r="AT293" s="155">
        <v>8.4000000000000005E-2</v>
      </c>
      <c r="AU293" s="155">
        <v>0.36199999999999999</v>
      </c>
      <c r="AW293" s="5"/>
      <c r="AX293" s="145">
        <f t="shared" si="214"/>
        <v>80.187207488299521</v>
      </c>
      <c r="AY293" s="150">
        <v>205</v>
      </c>
      <c r="AZ293" s="151" t="s">
        <v>531</v>
      </c>
      <c r="BA293" s="150">
        <v>8</v>
      </c>
      <c r="BB293" s="152">
        <v>1</v>
      </c>
      <c r="BC293" s="153">
        <v>641</v>
      </c>
      <c r="BD293" s="153">
        <v>514</v>
      </c>
      <c r="BE293" s="150">
        <v>0.80200000000000005</v>
      </c>
      <c r="BF293" s="153">
        <v>254</v>
      </c>
      <c r="BG293" s="153">
        <v>195</v>
      </c>
      <c r="BH293" s="153">
        <v>449</v>
      </c>
      <c r="BI293" s="154">
        <v>0.434</v>
      </c>
      <c r="BJ293" s="154">
        <v>0.47599999999999998</v>
      </c>
      <c r="BK293" s="155">
        <v>0.20300000000000001</v>
      </c>
      <c r="BL293" s="155">
        <v>0.106</v>
      </c>
      <c r="BM293" s="155">
        <v>7.4999999999999997E-2</v>
      </c>
      <c r="BN293" s="155">
        <v>0.38700000000000001</v>
      </c>
      <c r="DU293" s="4"/>
      <c r="DZ293" s="5"/>
      <c r="EA293" s="5"/>
      <c r="EB293" s="5"/>
      <c r="EC293" s="5"/>
      <c r="ED293" s="5"/>
      <c r="EE293" s="5"/>
    </row>
    <row r="294" spans="30:135" ht="13" x14ac:dyDescent="0.15">
      <c r="AD294" s="145">
        <f t="shared" si="212"/>
        <v>81.125</v>
      </c>
      <c r="AE294" s="145">
        <f t="shared" si="213"/>
        <v>76.579352850539294</v>
      </c>
      <c r="AF294" s="150">
        <v>206</v>
      </c>
      <c r="AG294" s="151" t="s">
        <v>532</v>
      </c>
      <c r="AH294" s="150">
        <v>24</v>
      </c>
      <c r="AI294" s="152">
        <v>1</v>
      </c>
      <c r="AJ294" s="153">
        <v>1947</v>
      </c>
      <c r="AK294" s="153">
        <v>1491</v>
      </c>
      <c r="AL294" s="150">
        <v>0.76600000000000001</v>
      </c>
      <c r="AM294" s="153">
        <v>815</v>
      </c>
      <c r="AN294" s="153">
        <v>566</v>
      </c>
      <c r="AO294" s="153">
        <v>1381</v>
      </c>
      <c r="AP294" s="152">
        <v>0.41</v>
      </c>
      <c r="AQ294" s="154">
        <v>0.47099999999999997</v>
      </c>
      <c r="AR294" s="155">
        <v>0.22700000000000001</v>
      </c>
      <c r="AS294" s="155">
        <v>7.8E-2</v>
      </c>
      <c r="AT294" s="156">
        <v>0.06</v>
      </c>
      <c r="AU294" s="155">
        <v>0.34499999999999997</v>
      </c>
      <c r="AW294" s="5"/>
      <c r="AX294" s="145">
        <f t="shared" si="214"/>
        <v>80.345821325648416</v>
      </c>
      <c r="AY294" s="150">
        <v>206</v>
      </c>
      <c r="AZ294" s="151" t="s">
        <v>475</v>
      </c>
      <c r="BA294" s="150">
        <v>21</v>
      </c>
      <c r="BB294" s="152">
        <v>1</v>
      </c>
      <c r="BC294" s="153">
        <v>1735</v>
      </c>
      <c r="BD294" s="153">
        <v>1394</v>
      </c>
      <c r="BE294" s="150">
        <v>0.80300000000000005</v>
      </c>
      <c r="BF294" s="153">
        <v>767</v>
      </c>
      <c r="BG294" s="153">
        <v>528</v>
      </c>
      <c r="BH294" s="153">
        <v>1295</v>
      </c>
      <c r="BI294" s="154">
        <v>0.40799999999999997</v>
      </c>
      <c r="BJ294" s="154">
        <v>0.46400000000000002</v>
      </c>
      <c r="BK294" s="155">
        <v>0.183</v>
      </c>
      <c r="BL294" s="155">
        <v>8.8999999999999996E-2</v>
      </c>
      <c r="BM294" s="155">
        <v>6.9000000000000006E-2</v>
      </c>
      <c r="BN294" s="155">
        <v>0.36899999999999999</v>
      </c>
      <c r="DU294" s="4"/>
      <c r="DZ294" s="5"/>
      <c r="EA294" s="5"/>
      <c r="EB294" s="5"/>
      <c r="EC294" s="5"/>
      <c r="ED294" s="5"/>
      <c r="EE294" s="5"/>
    </row>
    <row r="295" spans="30:135" ht="13" x14ac:dyDescent="0.15">
      <c r="AD295" s="145">
        <f t="shared" si="212"/>
        <v>76.384615384615387</v>
      </c>
      <c r="AE295" s="145">
        <f t="shared" si="213"/>
        <v>76.636455186304133</v>
      </c>
      <c r="AF295" s="150">
        <v>207</v>
      </c>
      <c r="AG295" s="151" t="s">
        <v>434</v>
      </c>
      <c r="AH295" s="150">
        <v>13</v>
      </c>
      <c r="AI295" s="152">
        <v>1</v>
      </c>
      <c r="AJ295" s="153">
        <v>993</v>
      </c>
      <c r="AK295" s="153">
        <v>761</v>
      </c>
      <c r="AL295" s="150">
        <v>0.76600000000000001</v>
      </c>
      <c r="AM295" s="153">
        <v>446</v>
      </c>
      <c r="AN295" s="153">
        <v>269</v>
      </c>
      <c r="AO295" s="153">
        <v>715</v>
      </c>
      <c r="AP295" s="154">
        <v>0.376</v>
      </c>
      <c r="AQ295" s="154">
        <v>0.437</v>
      </c>
      <c r="AR295" s="155">
        <v>0.186</v>
      </c>
      <c r="AS295" s="155">
        <v>0.106</v>
      </c>
      <c r="AT295" s="155">
        <v>8.1000000000000003E-2</v>
      </c>
      <c r="AU295" s="155">
        <v>0.35299999999999998</v>
      </c>
      <c r="AW295" s="5"/>
      <c r="AX295" s="145">
        <f t="shared" si="214"/>
        <v>80.327868852459019</v>
      </c>
      <c r="AY295" s="150">
        <v>207</v>
      </c>
      <c r="AZ295" s="151" t="s">
        <v>533</v>
      </c>
      <c r="BA295" s="150">
        <v>3</v>
      </c>
      <c r="BB295" s="152">
        <v>1</v>
      </c>
      <c r="BC295" s="153">
        <v>244</v>
      </c>
      <c r="BD295" s="153">
        <v>196</v>
      </c>
      <c r="BE295" s="150">
        <v>0.80300000000000005</v>
      </c>
      <c r="BF295" s="153">
        <v>109</v>
      </c>
      <c r="BG295" s="153">
        <v>70</v>
      </c>
      <c r="BH295" s="153">
        <v>179</v>
      </c>
      <c r="BI295" s="154">
        <v>0.39100000000000001</v>
      </c>
      <c r="BJ295" s="154">
        <v>0.441</v>
      </c>
      <c r="BK295" s="155">
        <v>0.16800000000000001</v>
      </c>
      <c r="BL295" s="155">
        <v>0.123</v>
      </c>
      <c r="BM295" s="155">
        <v>0.10199999999999999</v>
      </c>
      <c r="BN295" s="155">
        <v>0.36899999999999999</v>
      </c>
      <c r="DU295" s="4"/>
      <c r="DZ295" s="5"/>
      <c r="EA295" s="5"/>
      <c r="EB295" s="5"/>
      <c r="EC295" s="5"/>
      <c r="ED295" s="5"/>
      <c r="EE295" s="5"/>
    </row>
    <row r="296" spans="30:135" ht="13" x14ac:dyDescent="0.15">
      <c r="AD296" s="145">
        <f t="shared" si="212"/>
        <v>78.5</v>
      </c>
      <c r="AE296" s="145">
        <f t="shared" si="213"/>
        <v>76.539278131634831</v>
      </c>
      <c r="AF296" s="150">
        <v>208</v>
      </c>
      <c r="AG296" s="151" t="s">
        <v>534</v>
      </c>
      <c r="AH296" s="150">
        <v>12</v>
      </c>
      <c r="AI296" s="152">
        <v>1</v>
      </c>
      <c r="AJ296" s="153">
        <v>942</v>
      </c>
      <c r="AK296" s="153">
        <v>721</v>
      </c>
      <c r="AL296" s="150">
        <v>0.76500000000000001</v>
      </c>
      <c r="AM296" s="153">
        <v>405</v>
      </c>
      <c r="AN296" s="153">
        <v>284</v>
      </c>
      <c r="AO296" s="153">
        <v>689</v>
      </c>
      <c r="AP296" s="154">
        <v>0.41199999999999998</v>
      </c>
      <c r="AQ296" s="154">
        <v>0.45900000000000002</v>
      </c>
      <c r="AR296" s="156">
        <v>0.21</v>
      </c>
      <c r="AS296" s="155">
        <v>7.3999999999999996E-2</v>
      </c>
      <c r="AT296" s="155">
        <v>6.3E-2</v>
      </c>
      <c r="AU296" s="155">
        <v>0.35499999999999998</v>
      </c>
      <c r="AW296" s="5"/>
      <c r="AX296" s="145">
        <f t="shared" si="214"/>
        <v>80.296735905044514</v>
      </c>
      <c r="AY296" s="150">
        <v>208</v>
      </c>
      <c r="AZ296" s="151" t="s">
        <v>366</v>
      </c>
      <c r="BA296" s="150">
        <v>19</v>
      </c>
      <c r="BB296" s="152">
        <v>1</v>
      </c>
      <c r="BC296" s="153">
        <v>1685</v>
      </c>
      <c r="BD296" s="153">
        <v>1353</v>
      </c>
      <c r="BE296" s="150">
        <v>0.80300000000000005</v>
      </c>
      <c r="BF296" s="153">
        <v>773</v>
      </c>
      <c r="BG296" s="153">
        <v>483</v>
      </c>
      <c r="BH296" s="153">
        <v>1256</v>
      </c>
      <c r="BI296" s="154">
        <v>0.38500000000000001</v>
      </c>
      <c r="BJ296" s="154">
        <v>0.42899999999999999</v>
      </c>
      <c r="BK296" s="155">
        <v>0.14899999999999999</v>
      </c>
      <c r="BL296" s="155">
        <v>0.13100000000000001</v>
      </c>
      <c r="BM296" s="155">
        <v>0.10299999999999999</v>
      </c>
      <c r="BN296" s="155">
        <v>0.38300000000000001</v>
      </c>
      <c r="DU296" s="4"/>
      <c r="DZ296" s="5"/>
      <c r="EA296" s="5"/>
      <c r="EB296" s="5"/>
      <c r="EC296" s="5"/>
      <c r="ED296" s="5"/>
      <c r="EE296" s="5"/>
    </row>
    <row r="297" spans="30:135" ht="13" x14ac:dyDescent="0.15">
      <c r="AD297" s="145">
        <f t="shared" si="212"/>
        <v>80.16</v>
      </c>
      <c r="AE297" s="145">
        <f t="shared" si="213"/>
        <v>76.447105788423158</v>
      </c>
      <c r="AF297" s="150">
        <v>209</v>
      </c>
      <c r="AG297" s="151" t="s">
        <v>415</v>
      </c>
      <c r="AH297" s="150">
        <v>25</v>
      </c>
      <c r="AI297" s="152">
        <v>1</v>
      </c>
      <c r="AJ297" s="153">
        <v>2004</v>
      </c>
      <c r="AK297" s="153">
        <v>1532</v>
      </c>
      <c r="AL297" s="150">
        <v>0.76400000000000001</v>
      </c>
      <c r="AM297" s="153">
        <v>908</v>
      </c>
      <c r="AN297" s="153">
        <v>499</v>
      </c>
      <c r="AO297" s="153">
        <v>1407</v>
      </c>
      <c r="AP297" s="154">
        <v>0.35499999999999998</v>
      </c>
      <c r="AQ297" s="154">
        <v>0.40500000000000003</v>
      </c>
      <c r="AR297" s="155">
        <v>0.17599999999999999</v>
      </c>
      <c r="AS297" s="155">
        <v>0.14499999999999999</v>
      </c>
      <c r="AT297" s="155">
        <v>0.108</v>
      </c>
      <c r="AU297" s="155">
        <v>0.36299999999999999</v>
      </c>
      <c r="AW297" s="5"/>
      <c r="AX297" s="145">
        <f t="shared" si="214"/>
        <v>80.394190871369304</v>
      </c>
      <c r="AY297" s="150">
        <v>209</v>
      </c>
      <c r="AZ297" s="151" t="s">
        <v>429</v>
      </c>
      <c r="BA297" s="150">
        <v>23</v>
      </c>
      <c r="BB297" s="152">
        <v>1</v>
      </c>
      <c r="BC297" s="153">
        <v>1928</v>
      </c>
      <c r="BD297" s="153">
        <v>1550</v>
      </c>
      <c r="BE297" s="150">
        <v>0.80400000000000005</v>
      </c>
      <c r="BF297" s="153">
        <v>904</v>
      </c>
      <c r="BG297" s="153">
        <v>589</v>
      </c>
      <c r="BH297" s="153">
        <v>1493</v>
      </c>
      <c r="BI297" s="154">
        <v>0.39500000000000002</v>
      </c>
      <c r="BJ297" s="154">
        <v>0.44900000000000001</v>
      </c>
      <c r="BK297" s="155">
        <v>0.157</v>
      </c>
      <c r="BL297" s="155">
        <v>8.4000000000000005E-2</v>
      </c>
      <c r="BM297" s="155">
        <v>6.6000000000000003E-2</v>
      </c>
      <c r="BN297" s="155">
        <v>0.36599999999999999</v>
      </c>
      <c r="DU297" s="4"/>
      <c r="DZ297" s="5"/>
      <c r="EA297" s="5"/>
      <c r="EB297" s="5"/>
      <c r="EC297" s="5"/>
      <c r="ED297" s="5"/>
      <c r="EE297" s="5"/>
    </row>
    <row r="298" spans="30:135" ht="13" x14ac:dyDescent="0.15">
      <c r="AD298" s="145">
        <f t="shared" si="212"/>
        <v>96.045454545454561</v>
      </c>
      <c r="AE298" s="145">
        <f t="shared" si="213"/>
        <v>76.289635589209652</v>
      </c>
      <c r="AF298" s="150">
        <v>210</v>
      </c>
      <c r="AG298" s="151" t="s">
        <v>454</v>
      </c>
      <c r="AH298" s="150">
        <v>22</v>
      </c>
      <c r="AI298" s="152">
        <v>1</v>
      </c>
      <c r="AJ298" s="153">
        <v>2113</v>
      </c>
      <c r="AK298" s="153">
        <v>1612</v>
      </c>
      <c r="AL298" s="150">
        <v>0.76300000000000001</v>
      </c>
      <c r="AM298" s="153">
        <v>878</v>
      </c>
      <c r="AN298" s="153">
        <v>578</v>
      </c>
      <c r="AO298" s="153">
        <v>1456</v>
      </c>
      <c r="AP298" s="154">
        <v>0.39700000000000002</v>
      </c>
      <c r="AQ298" s="154">
        <v>0.443</v>
      </c>
      <c r="AR298" s="155">
        <v>0.215</v>
      </c>
      <c r="AS298" s="155">
        <v>0.115</v>
      </c>
      <c r="AT298" s="155">
        <v>9.4E-2</v>
      </c>
      <c r="AU298" s="155">
        <v>0.36299999999999999</v>
      </c>
      <c r="AW298" s="5"/>
      <c r="AX298" s="145">
        <f t="shared" si="214"/>
        <v>80.350194552529189</v>
      </c>
      <c r="AY298" s="150">
        <v>210</v>
      </c>
      <c r="AZ298" s="151" t="s">
        <v>535</v>
      </c>
      <c r="BA298" s="150">
        <v>18</v>
      </c>
      <c r="BB298" s="152">
        <v>1</v>
      </c>
      <c r="BC298" s="153">
        <v>1542</v>
      </c>
      <c r="BD298" s="153">
        <v>1239</v>
      </c>
      <c r="BE298" s="150">
        <v>0.80400000000000005</v>
      </c>
      <c r="BF298" s="153">
        <v>701</v>
      </c>
      <c r="BG298" s="153">
        <v>463</v>
      </c>
      <c r="BH298" s="153">
        <v>1164</v>
      </c>
      <c r="BI298" s="154">
        <v>0.39800000000000002</v>
      </c>
      <c r="BJ298" s="154">
        <v>0.44800000000000001</v>
      </c>
      <c r="BK298" s="155">
        <v>0.16300000000000001</v>
      </c>
      <c r="BL298" s="155">
        <v>9.7000000000000003E-2</v>
      </c>
      <c r="BM298" s="155">
        <v>6.7000000000000004E-2</v>
      </c>
      <c r="BN298" s="155">
        <v>0.375</v>
      </c>
      <c r="DU298" s="4"/>
      <c r="DZ298" s="5"/>
      <c r="EA298" s="5"/>
      <c r="EB298" s="5"/>
      <c r="EC298" s="5"/>
      <c r="ED298" s="5"/>
      <c r="EE298" s="5"/>
    </row>
    <row r="299" spans="30:135" ht="13" x14ac:dyDescent="0.15">
      <c r="AD299" s="145">
        <f t="shared" si="212"/>
        <v>76.454545454545453</v>
      </c>
      <c r="AE299" s="145">
        <f t="shared" si="213"/>
        <v>76.337693222354346</v>
      </c>
      <c r="AF299" s="150">
        <v>211</v>
      </c>
      <c r="AG299" s="151" t="s">
        <v>489</v>
      </c>
      <c r="AH299" s="150">
        <v>22</v>
      </c>
      <c r="AI299" s="152">
        <v>1</v>
      </c>
      <c r="AJ299" s="153">
        <v>1682</v>
      </c>
      <c r="AK299" s="153">
        <v>1284</v>
      </c>
      <c r="AL299" s="150">
        <v>0.76300000000000001</v>
      </c>
      <c r="AM299" s="153">
        <v>737</v>
      </c>
      <c r="AN299" s="153">
        <v>473</v>
      </c>
      <c r="AO299" s="153">
        <v>1210</v>
      </c>
      <c r="AP299" s="154">
        <v>0.39100000000000001</v>
      </c>
      <c r="AQ299" s="154">
        <v>0.437</v>
      </c>
      <c r="AR299" s="155">
        <v>0.19400000000000001</v>
      </c>
      <c r="AS299" s="156">
        <v>0.1</v>
      </c>
      <c r="AT299" s="155">
        <v>7.8E-2</v>
      </c>
      <c r="AU299" s="155">
        <v>0.36099999999999999</v>
      </c>
      <c r="AW299" s="5"/>
      <c r="AX299" s="145">
        <f t="shared" si="214"/>
        <v>80.441810344827587</v>
      </c>
      <c r="AY299" s="150">
        <v>211</v>
      </c>
      <c r="AZ299" s="151" t="s">
        <v>466</v>
      </c>
      <c r="BA299" s="150">
        <v>22</v>
      </c>
      <c r="BB299" s="152">
        <v>1</v>
      </c>
      <c r="BC299" s="153">
        <v>1856</v>
      </c>
      <c r="BD299" s="153">
        <v>1493</v>
      </c>
      <c r="BE299" s="150">
        <v>0.80400000000000005</v>
      </c>
      <c r="BF299" s="153">
        <v>869</v>
      </c>
      <c r="BG299" s="153">
        <v>538</v>
      </c>
      <c r="BH299" s="153">
        <v>1407</v>
      </c>
      <c r="BI299" s="154">
        <v>0.38200000000000001</v>
      </c>
      <c r="BJ299" s="154">
        <v>0.432</v>
      </c>
      <c r="BK299" s="156">
        <v>0.15</v>
      </c>
      <c r="BL299" s="155">
        <v>0.108</v>
      </c>
      <c r="BM299" s="155">
        <v>8.8999999999999996E-2</v>
      </c>
      <c r="BN299" s="155">
        <v>0.376</v>
      </c>
      <c r="DU299" s="4"/>
      <c r="DZ299" s="5"/>
      <c r="EA299" s="5"/>
      <c r="EB299" s="5"/>
      <c r="EC299" s="5"/>
      <c r="ED299" s="5"/>
      <c r="EE299" s="5"/>
    </row>
    <row r="300" spans="30:135" ht="13" x14ac:dyDescent="0.15">
      <c r="AD300" s="145">
        <f t="shared" si="212"/>
        <v>76.739130434782609</v>
      </c>
      <c r="AE300" s="145">
        <f t="shared" si="213"/>
        <v>76.260623229461757</v>
      </c>
      <c r="AF300" s="150">
        <v>212</v>
      </c>
      <c r="AG300" s="151" t="s">
        <v>536</v>
      </c>
      <c r="AH300" s="150">
        <v>23</v>
      </c>
      <c r="AI300" s="152">
        <v>1</v>
      </c>
      <c r="AJ300" s="153">
        <v>1765</v>
      </c>
      <c r="AK300" s="153">
        <v>1346</v>
      </c>
      <c r="AL300" s="150">
        <v>0.76300000000000001</v>
      </c>
      <c r="AM300" s="153">
        <v>808</v>
      </c>
      <c r="AN300" s="153">
        <v>508</v>
      </c>
      <c r="AO300" s="153">
        <v>1316</v>
      </c>
      <c r="AP300" s="154">
        <v>0.38600000000000001</v>
      </c>
      <c r="AQ300" s="154">
        <v>0.438</v>
      </c>
      <c r="AR300" s="155">
        <v>0.17599999999999999</v>
      </c>
      <c r="AS300" s="155">
        <v>9.6000000000000002E-2</v>
      </c>
      <c r="AT300" s="155">
        <v>8.2000000000000003E-2</v>
      </c>
      <c r="AU300" s="155">
        <v>0.35199999999999998</v>
      </c>
      <c r="AW300" s="5"/>
      <c r="AX300" s="145">
        <f t="shared" si="214"/>
        <v>80.438268305718864</v>
      </c>
      <c r="AY300" s="150">
        <v>212</v>
      </c>
      <c r="AZ300" s="151" t="s">
        <v>418</v>
      </c>
      <c r="BA300" s="150">
        <v>22</v>
      </c>
      <c r="BB300" s="152">
        <v>1</v>
      </c>
      <c r="BC300" s="153">
        <v>1871</v>
      </c>
      <c r="BD300" s="153">
        <v>1505</v>
      </c>
      <c r="BE300" s="150">
        <v>0.80400000000000005</v>
      </c>
      <c r="BF300" s="153">
        <v>821</v>
      </c>
      <c r="BG300" s="153">
        <v>525</v>
      </c>
      <c r="BH300" s="153">
        <v>1346</v>
      </c>
      <c r="BI300" s="152">
        <v>0.39</v>
      </c>
      <c r="BJ300" s="154">
        <v>0.45400000000000001</v>
      </c>
      <c r="BK300" s="155">
        <v>0.17899999999999999</v>
      </c>
      <c r="BL300" s="155">
        <v>0.113</v>
      </c>
      <c r="BM300" s="156">
        <v>0.09</v>
      </c>
      <c r="BN300" s="155">
        <v>0.36799999999999999</v>
      </c>
      <c r="DU300" s="4"/>
      <c r="DZ300" s="5"/>
      <c r="EA300" s="5"/>
      <c r="EB300" s="5"/>
      <c r="EC300" s="5"/>
      <c r="ED300" s="5"/>
      <c r="EE300" s="5"/>
    </row>
    <row r="301" spans="30:135" ht="13" x14ac:dyDescent="0.15">
      <c r="AD301" s="145">
        <f t="shared" si="212"/>
        <v>81.400000000000006</v>
      </c>
      <c r="AE301" s="145">
        <f t="shared" si="213"/>
        <v>76.167076167076161</v>
      </c>
      <c r="AF301" s="150">
        <v>213</v>
      </c>
      <c r="AG301" s="151" t="s">
        <v>537</v>
      </c>
      <c r="AH301" s="150">
        <v>15</v>
      </c>
      <c r="AI301" s="152">
        <v>1</v>
      </c>
      <c r="AJ301" s="153">
        <v>1221</v>
      </c>
      <c r="AK301" s="153">
        <v>930</v>
      </c>
      <c r="AL301" s="150">
        <v>0.76200000000000001</v>
      </c>
      <c r="AM301" s="153">
        <v>552</v>
      </c>
      <c r="AN301" s="153">
        <v>323</v>
      </c>
      <c r="AO301" s="153">
        <v>875</v>
      </c>
      <c r="AP301" s="154">
        <v>0.36899999999999999</v>
      </c>
      <c r="AQ301" s="154">
        <v>0.42399999999999999</v>
      </c>
      <c r="AR301" s="156">
        <v>0.18</v>
      </c>
      <c r="AS301" s="155">
        <v>0.123</v>
      </c>
      <c r="AT301" s="156">
        <v>0.09</v>
      </c>
      <c r="AU301" s="156">
        <v>0.36</v>
      </c>
      <c r="AW301" s="5"/>
      <c r="AX301" s="145">
        <f t="shared" si="214"/>
        <v>80.502793296089379</v>
      </c>
      <c r="AY301" s="150">
        <v>213</v>
      </c>
      <c r="AZ301" s="151" t="s">
        <v>538</v>
      </c>
      <c r="BA301" s="150">
        <v>23</v>
      </c>
      <c r="BB301" s="152">
        <v>1</v>
      </c>
      <c r="BC301" s="153">
        <v>1790</v>
      </c>
      <c r="BD301" s="153">
        <v>1441</v>
      </c>
      <c r="BE301" s="150">
        <v>0.80500000000000005</v>
      </c>
      <c r="BF301" s="153">
        <v>784</v>
      </c>
      <c r="BG301" s="153">
        <v>535</v>
      </c>
      <c r="BH301" s="153">
        <v>1319</v>
      </c>
      <c r="BI301" s="154">
        <v>0.40600000000000003</v>
      </c>
      <c r="BJ301" s="154">
        <v>0.46200000000000002</v>
      </c>
      <c r="BK301" s="155">
        <v>0.17499999999999999</v>
      </c>
      <c r="BL301" s="155">
        <v>0.106</v>
      </c>
      <c r="BM301" s="155">
        <v>8.7999999999999995E-2</v>
      </c>
      <c r="BN301" s="155">
        <v>0.372</v>
      </c>
      <c r="DU301" s="4"/>
      <c r="DZ301" s="5"/>
      <c r="EA301" s="5"/>
      <c r="EB301" s="5"/>
      <c r="EC301" s="5"/>
      <c r="ED301" s="5"/>
      <c r="EE301" s="5"/>
    </row>
    <row r="302" spans="30:135" ht="13" x14ac:dyDescent="0.15">
      <c r="AD302" s="145">
        <f t="shared" si="212"/>
        <v>84.333333333333343</v>
      </c>
      <c r="AE302" s="145">
        <f t="shared" si="213"/>
        <v>76.171654432523994</v>
      </c>
      <c r="AF302" s="150">
        <v>214</v>
      </c>
      <c r="AG302" s="151" t="s">
        <v>497</v>
      </c>
      <c r="AH302" s="150">
        <v>21</v>
      </c>
      <c r="AI302" s="152">
        <v>1</v>
      </c>
      <c r="AJ302" s="153">
        <v>1771</v>
      </c>
      <c r="AK302" s="153">
        <v>1349</v>
      </c>
      <c r="AL302" s="150">
        <v>0.76200000000000001</v>
      </c>
      <c r="AM302" s="153">
        <v>816</v>
      </c>
      <c r="AN302" s="153">
        <v>507</v>
      </c>
      <c r="AO302" s="153">
        <v>1323</v>
      </c>
      <c r="AP302" s="154">
        <v>0.38300000000000001</v>
      </c>
      <c r="AQ302" s="154">
        <v>0.41599999999999998</v>
      </c>
      <c r="AR302" s="155">
        <v>0.17199999999999999</v>
      </c>
      <c r="AS302" s="155">
        <v>9.7000000000000003E-2</v>
      </c>
      <c r="AT302" s="155">
        <v>7.6999999999999999E-2</v>
      </c>
      <c r="AU302" s="155">
        <v>0.36499999999999999</v>
      </c>
      <c r="AW302" s="5"/>
      <c r="AX302" s="145">
        <f t="shared" si="214"/>
        <v>80.490349504434008</v>
      </c>
      <c r="AY302" s="150">
        <v>214</v>
      </c>
      <c r="AZ302" s="151" t="s">
        <v>539</v>
      </c>
      <c r="BA302" s="150">
        <v>23</v>
      </c>
      <c r="BB302" s="152">
        <v>1</v>
      </c>
      <c r="BC302" s="153">
        <v>1917</v>
      </c>
      <c r="BD302" s="153">
        <v>1543</v>
      </c>
      <c r="BE302" s="150">
        <v>0.80500000000000005</v>
      </c>
      <c r="BF302" s="153">
        <v>846</v>
      </c>
      <c r="BG302" s="153">
        <v>561</v>
      </c>
      <c r="BH302" s="153">
        <v>1407</v>
      </c>
      <c r="BI302" s="154">
        <v>0.39900000000000002</v>
      </c>
      <c r="BJ302" s="154">
        <v>0.45500000000000002</v>
      </c>
      <c r="BK302" s="156">
        <v>0.18</v>
      </c>
      <c r="BL302" s="155">
        <v>0.10100000000000001</v>
      </c>
      <c r="BM302" s="155">
        <v>8.3000000000000004E-2</v>
      </c>
      <c r="BN302" s="156">
        <v>0.37</v>
      </c>
      <c r="DU302" s="4"/>
      <c r="DZ302" s="5"/>
      <c r="EA302" s="5"/>
      <c r="EB302" s="5"/>
      <c r="EC302" s="5"/>
      <c r="ED302" s="5"/>
      <c r="EE302" s="5"/>
    </row>
    <row r="303" spans="30:135" ht="13" x14ac:dyDescent="0.15">
      <c r="AD303" s="145">
        <f t="shared" si="212"/>
        <v>81.045454545454561</v>
      </c>
      <c r="AE303" s="145">
        <f t="shared" si="213"/>
        <v>76.051598429613009</v>
      </c>
      <c r="AF303" s="150">
        <v>215</v>
      </c>
      <c r="AG303" s="151" t="s">
        <v>530</v>
      </c>
      <c r="AH303" s="150">
        <v>22</v>
      </c>
      <c r="AI303" s="152">
        <v>1</v>
      </c>
      <c r="AJ303" s="153">
        <v>1783</v>
      </c>
      <c r="AK303" s="153">
        <v>1356</v>
      </c>
      <c r="AL303" s="150">
        <v>0.76100000000000001</v>
      </c>
      <c r="AM303" s="153">
        <v>736</v>
      </c>
      <c r="AN303" s="153">
        <v>502</v>
      </c>
      <c r="AO303" s="153">
        <v>1238</v>
      </c>
      <c r="AP303" s="154">
        <v>0.40500000000000003</v>
      </c>
      <c r="AQ303" s="152">
        <v>0.44</v>
      </c>
      <c r="AR303" s="155">
        <v>0.21299999999999999</v>
      </c>
      <c r="AS303" s="155">
        <v>0.114</v>
      </c>
      <c r="AT303" s="155">
        <v>9.8000000000000004E-2</v>
      </c>
      <c r="AU303" s="155">
        <v>0.36499999999999999</v>
      </c>
      <c r="AW303" s="5"/>
      <c r="AX303" s="145">
        <f t="shared" si="214"/>
        <v>80.454928390901443</v>
      </c>
      <c r="AY303" s="150">
        <v>215</v>
      </c>
      <c r="AZ303" s="151" t="s">
        <v>516</v>
      </c>
      <c r="BA303" s="150">
        <v>15</v>
      </c>
      <c r="BB303" s="152">
        <v>1</v>
      </c>
      <c r="BC303" s="153">
        <v>1187</v>
      </c>
      <c r="BD303" s="153">
        <v>955</v>
      </c>
      <c r="BE303" s="150">
        <v>0.80500000000000005</v>
      </c>
      <c r="BF303" s="153">
        <v>572</v>
      </c>
      <c r="BG303" s="153">
        <v>351</v>
      </c>
      <c r="BH303" s="153">
        <v>923</v>
      </c>
      <c r="BI303" s="152">
        <v>0.38</v>
      </c>
      <c r="BJ303" s="154">
        <v>0.434</v>
      </c>
      <c r="BK303" s="155">
        <v>0.13700000000000001</v>
      </c>
      <c r="BL303" s="156">
        <v>0.1</v>
      </c>
      <c r="BM303" s="155">
        <v>7.2999999999999995E-2</v>
      </c>
      <c r="BN303" s="155">
        <v>0.373</v>
      </c>
      <c r="DU303" s="4"/>
      <c r="DZ303" s="5"/>
      <c r="EA303" s="5"/>
      <c r="EB303" s="5"/>
      <c r="EC303" s="5"/>
      <c r="ED303" s="5"/>
      <c r="EE303" s="5"/>
    </row>
    <row r="304" spans="30:135" ht="13" x14ac:dyDescent="0.15">
      <c r="AD304" s="145">
        <f t="shared" si="212"/>
        <v>77.25</v>
      </c>
      <c r="AE304" s="145">
        <f t="shared" si="213"/>
        <v>76.132686084142392</v>
      </c>
      <c r="AF304" s="150">
        <v>216</v>
      </c>
      <c r="AG304" s="151" t="s">
        <v>540</v>
      </c>
      <c r="AH304" s="150">
        <v>16</v>
      </c>
      <c r="AI304" s="152">
        <v>1</v>
      </c>
      <c r="AJ304" s="153">
        <v>1236</v>
      </c>
      <c r="AK304" s="153">
        <v>941</v>
      </c>
      <c r="AL304" s="150">
        <v>0.76100000000000001</v>
      </c>
      <c r="AM304" s="153">
        <v>602</v>
      </c>
      <c r="AN304" s="153">
        <v>348</v>
      </c>
      <c r="AO304" s="153">
        <v>950</v>
      </c>
      <c r="AP304" s="154">
        <v>0.36599999999999999</v>
      </c>
      <c r="AQ304" s="154">
        <v>0.433</v>
      </c>
      <c r="AR304" s="155">
        <v>0.17599999999999999</v>
      </c>
      <c r="AS304" s="155">
        <v>6.6000000000000003E-2</v>
      </c>
      <c r="AT304" s="155">
        <v>4.9000000000000002E-2</v>
      </c>
      <c r="AU304" s="155">
        <v>0.33200000000000002</v>
      </c>
      <c r="AW304" s="5"/>
      <c r="AX304" s="145">
        <f t="shared" si="214"/>
        <v>80.537580886012933</v>
      </c>
      <c r="AY304" s="150">
        <v>216</v>
      </c>
      <c r="AZ304" s="151" t="s">
        <v>347</v>
      </c>
      <c r="BA304" s="150">
        <v>25</v>
      </c>
      <c r="BB304" s="152">
        <v>1</v>
      </c>
      <c r="BC304" s="153">
        <v>2009</v>
      </c>
      <c r="BD304" s="153">
        <v>1618</v>
      </c>
      <c r="BE304" s="150">
        <v>0.80500000000000005</v>
      </c>
      <c r="BF304" s="153">
        <v>919</v>
      </c>
      <c r="BG304" s="153">
        <v>557</v>
      </c>
      <c r="BH304" s="153">
        <v>1476</v>
      </c>
      <c r="BI304" s="154">
        <v>0.377</v>
      </c>
      <c r="BJ304" s="154">
        <v>0.439</v>
      </c>
      <c r="BK304" s="156">
        <v>0.16</v>
      </c>
      <c r="BL304" s="155">
        <v>0.121</v>
      </c>
      <c r="BM304" s="155">
        <v>9.6000000000000002E-2</v>
      </c>
      <c r="BN304" s="155">
        <v>0.374</v>
      </c>
      <c r="DU304" s="4"/>
      <c r="DZ304" s="5"/>
      <c r="EA304" s="5"/>
      <c r="EB304" s="5"/>
      <c r="EC304" s="5"/>
      <c r="ED304" s="5"/>
      <c r="EE304" s="5"/>
    </row>
    <row r="305" spans="30:135" ht="13" x14ac:dyDescent="0.15">
      <c r="AD305" s="145">
        <f t="shared" si="212"/>
        <v>79.555555555555557</v>
      </c>
      <c r="AE305" s="145">
        <f t="shared" si="213"/>
        <v>76.117318435754186</v>
      </c>
      <c r="AF305" s="150">
        <v>217</v>
      </c>
      <c r="AG305" s="151" t="s">
        <v>486</v>
      </c>
      <c r="AH305" s="150">
        <v>18</v>
      </c>
      <c r="AI305" s="152">
        <v>1</v>
      </c>
      <c r="AJ305" s="153">
        <v>1432</v>
      </c>
      <c r="AK305" s="153">
        <v>1090</v>
      </c>
      <c r="AL305" s="150">
        <v>0.76100000000000001</v>
      </c>
      <c r="AM305" s="153">
        <v>642</v>
      </c>
      <c r="AN305" s="153">
        <v>386</v>
      </c>
      <c r="AO305" s="153">
        <v>1028</v>
      </c>
      <c r="AP305" s="154">
        <v>0.375</v>
      </c>
      <c r="AQ305" s="154">
        <v>0.42799999999999999</v>
      </c>
      <c r="AR305" s="155">
        <v>0.184</v>
      </c>
      <c r="AS305" s="155">
        <v>0.115</v>
      </c>
      <c r="AT305" s="155">
        <v>9.5000000000000001E-2</v>
      </c>
      <c r="AU305" s="155">
        <v>0.35499999999999998</v>
      </c>
      <c r="AW305" s="5"/>
      <c r="AX305" s="145">
        <f t="shared" si="214"/>
        <v>80.569105691056905</v>
      </c>
      <c r="AY305" s="150">
        <v>217</v>
      </c>
      <c r="AZ305" s="151" t="s">
        <v>515</v>
      </c>
      <c r="BA305" s="150">
        <v>15</v>
      </c>
      <c r="BB305" s="152">
        <v>1</v>
      </c>
      <c r="BC305" s="153">
        <v>1230</v>
      </c>
      <c r="BD305" s="153">
        <v>991</v>
      </c>
      <c r="BE305" s="150">
        <v>0.80600000000000005</v>
      </c>
      <c r="BF305" s="153">
        <v>527</v>
      </c>
      <c r="BG305" s="153">
        <v>358</v>
      </c>
      <c r="BH305" s="153">
        <v>885</v>
      </c>
      <c r="BI305" s="154">
        <v>0.40500000000000003</v>
      </c>
      <c r="BJ305" s="154">
        <v>0.46300000000000002</v>
      </c>
      <c r="BK305" s="155">
        <v>0.193</v>
      </c>
      <c r="BL305" s="155">
        <v>0.105</v>
      </c>
      <c r="BM305" s="155">
        <v>6.7000000000000004E-2</v>
      </c>
      <c r="BN305" s="155">
        <v>0.373</v>
      </c>
      <c r="DU305" s="4"/>
      <c r="DZ305" s="5"/>
      <c r="EA305" s="5"/>
      <c r="EB305" s="5"/>
      <c r="EC305" s="5"/>
      <c r="ED305" s="5"/>
      <c r="EE305" s="5"/>
    </row>
    <row r="306" spans="30:135" ht="13" x14ac:dyDescent="0.15">
      <c r="AD306" s="145">
        <f t="shared" si="212"/>
        <v>81.050000000000011</v>
      </c>
      <c r="AE306" s="145">
        <f t="shared" si="213"/>
        <v>76.125848241826034</v>
      </c>
      <c r="AF306" s="150">
        <v>218</v>
      </c>
      <c r="AG306" s="151" t="s">
        <v>493</v>
      </c>
      <c r="AH306" s="150">
        <v>20</v>
      </c>
      <c r="AI306" s="152">
        <v>1</v>
      </c>
      <c r="AJ306" s="153">
        <v>1621</v>
      </c>
      <c r="AK306" s="153">
        <v>1234</v>
      </c>
      <c r="AL306" s="150">
        <v>0.76100000000000001</v>
      </c>
      <c r="AM306" s="153">
        <v>697</v>
      </c>
      <c r="AN306" s="153">
        <v>441</v>
      </c>
      <c r="AO306" s="153">
        <v>1138</v>
      </c>
      <c r="AP306" s="154">
        <v>0.38800000000000001</v>
      </c>
      <c r="AQ306" s="154">
        <v>0.442</v>
      </c>
      <c r="AR306" s="155">
        <v>0.20699999999999999</v>
      </c>
      <c r="AS306" s="155">
        <v>0.112</v>
      </c>
      <c r="AT306" s="155">
        <v>9.0999999999999998E-2</v>
      </c>
      <c r="AU306" s="155">
        <v>0.35199999999999998</v>
      </c>
      <c r="AW306" s="5"/>
      <c r="AX306" s="145">
        <f t="shared" si="214"/>
        <v>80.6640625</v>
      </c>
      <c r="AY306" s="150">
        <v>218</v>
      </c>
      <c r="AZ306" s="151" t="s">
        <v>541</v>
      </c>
      <c r="BA306" s="150">
        <v>25</v>
      </c>
      <c r="BB306" s="152">
        <v>1</v>
      </c>
      <c r="BC306" s="153">
        <v>2048</v>
      </c>
      <c r="BD306" s="153">
        <v>1652</v>
      </c>
      <c r="BE306" s="150">
        <v>0.80700000000000005</v>
      </c>
      <c r="BF306" s="153">
        <v>861</v>
      </c>
      <c r="BG306" s="153">
        <v>608</v>
      </c>
      <c r="BH306" s="153">
        <v>1469</v>
      </c>
      <c r="BI306" s="154">
        <v>0.41399999999999998</v>
      </c>
      <c r="BJ306" s="154">
        <v>0.47099999999999997</v>
      </c>
      <c r="BK306" s="155">
        <v>0.19900000000000001</v>
      </c>
      <c r="BL306" s="155">
        <v>0.107</v>
      </c>
      <c r="BM306" s="155">
        <v>8.6999999999999994E-2</v>
      </c>
      <c r="BN306" s="155">
        <v>0.372</v>
      </c>
      <c r="DU306" s="4"/>
      <c r="DZ306" s="5"/>
      <c r="EA306" s="5"/>
      <c r="EB306" s="5"/>
      <c r="EC306" s="5"/>
      <c r="ED306" s="5"/>
      <c r="EE306" s="5"/>
    </row>
    <row r="307" spans="30:135" ht="13" x14ac:dyDescent="0.15">
      <c r="AD307" s="145">
        <f t="shared" si="212"/>
        <v>86.050000000000011</v>
      </c>
      <c r="AE307" s="145">
        <f t="shared" si="213"/>
        <v>75.886112725159791</v>
      </c>
      <c r="AF307" s="150">
        <v>219</v>
      </c>
      <c r="AG307" s="151" t="s">
        <v>315</v>
      </c>
      <c r="AH307" s="150">
        <v>20</v>
      </c>
      <c r="AI307" s="152">
        <v>1</v>
      </c>
      <c r="AJ307" s="153">
        <v>1721</v>
      </c>
      <c r="AK307" s="153">
        <v>1306</v>
      </c>
      <c r="AL307" s="150">
        <v>0.75900000000000001</v>
      </c>
      <c r="AM307" s="153">
        <v>764</v>
      </c>
      <c r="AN307" s="153">
        <v>460</v>
      </c>
      <c r="AO307" s="153">
        <v>1224</v>
      </c>
      <c r="AP307" s="154">
        <v>0.376</v>
      </c>
      <c r="AQ307" s="154">
        <v>0.41599999999999998</v>
      </c>
      <c r="AR307" s="156">
        <v>0.18</v>
      </c>
      <c r="AS307" s="155">
        <v>0.125</v>
      </c>
      <c r="AT307" s="155">
        <v>0.104</v>
      </c>
      <c r="AU307" s="155">
        <v>0.36599999999999999</v>
      </c>
      <c r="AW307" s="5"/>
      <c r="AX307" s="145">
        <f t="shared" si="214"/>
        <v>80.657969370391385</v>
      </c>
      <c r="AY307" s="150">
        <v>219</v>
      </c>
      <c r="AZ307" s="151" t="s">
        <v>362</v>
      </c>
      <c r="BA307" s="150">
        <v>22</v>
      </c>
      <c r="BB307" s="152">
        <v>1</v>
      </c>
      <c r="BC307" s="153">
        <v>1763</v>
      </c>
      <c r="BD307" s="153">
        <v>1422</v>
      </c>
      <c r="BE307" s="150">
        <v>0.80700000000000005</v>
      </c>
      <c r="BF307" s="153">
        <v>741</v>
      </c>
      <c r="BG307" s="153">
        <v>492</v>
      </c>
      <c r="BH307" s="153">
        <v>1233</v>
      </c>
      <c r="BI307" s="154">
        <v>0.39900000000000002</v>
      </c>
      <c r="BJ307" s="154">
        <v>0.44500000000000001</v>
      </c>
      <c r="BK307" s="155">
        <v>0.182</v>
      </c>
      <c r="BL307" s="155">
        <v>0.14399999999999999</v>
      </c>
      <c r="BM307" s="155">
        <v>0.108</v>
      </c>
      <c r="BN307" s="155">
        <v>0.38700000000000001</v>
      </c>
      <c r="DU307" s="4"/>
      <c r="DZ307" s="5"/>
      <c r="EA307" s="5"/>
      <c r="EB307" s="5"/>
      <c r="EC307" s="5"/>
      <c r="ED307" s="5"/>
      <c r="EE307" s="5"/>
    </row>
    <row r="308" spans="30:135" ht="13" x14ac:dyDescent="0.15">
      <c r="AD308" s="145">
        <f t="shared" si="212"/>
        <v>85.210526315789465</v>
      </c>
      <c r="AE308" s="145">
        <f t="shared" si="213"/>
        <v>75.849289684990737</v>
      </c>
      <c r="AF308" s="150">
        <v>220</v>
      </c>
      <c r="AG308" s="151" t="s">
        <v>380</v>
      </c>
      <c r="AH308" s="150">
        <v>19</v>
      </c>
      <c r="AI308" s="152">
        <v>1</v>
      </c>
      <c r="AJ308" s="153">
        <v>1619</v>
      </c>
      <c r="AK308" s="153">
        <v>1228</v>
      </c>
      <c r="AL308" s="150">
        <v>0.75800000000000001</v>
      </c>
      <c r="AM308" s="153">
        <v>749</v>
      </c>
      <c r="AN308" s="153">
        <v>444</v>
      </c>
      <c r="AO308" s="153">
        <v>1193</v>
      </c>
      <c r="AP308" s="154">
        <v>0.372</v>
      </c>
      <c r="AQ308" s="154">
        <v>0.41099999999999998</v>
      </c>
      <c r="AR308" s="155">
        <v>0.16700000000000001</v>
      </c>
      <c r="AS308" s="155">
        <v>0.11799999999999999</v>
      </c>
      <c r="AT308" s="155">
        <v>9.5000000000000001E-2</v>
      </c>
      <c r="AU308" s="155">
        <v>0.36199999999999999</v>
      </c>
      <c r="AW308" s="5"/>
      <c r="AX308" s="145">
        <f t="shared" si="214"/>
        <v>80.691358024691368</v>
      </c>
      <c r="AY308" s="150">
        <v>220</v>
      </c>
      <c r="AZ308" s="151" t="s">
        <v>542</v>
      </c>
      <c r="BA308" s="150">
        <v>24</v>
      </c>
      <c r="BB308" s="152">
        <v>1</v>
      </c>
      <c r="BC308" s="153">
        <v>2025</v>
      </c>
      <c r="BD308" s="153">
        <v>1634</v>
      </c>
      <c r="BE308" s="150">
        <v>0.80700000000000005</v>
      </c>
      <c r="BF308" s="153">
        <v>802</v>
      </c>
      <c r="BG308" s="153">
        <v>591</v>
      </c>
      <c r="BH308" s="153">
        <v>1393</v>
      </c>
      <c r="BI308" s="154">
        <v>0.42399999999999999</v>
      </c>
      <c r="BJ308" s="154">
        <v>0.47099999999999997</v>
      </c>
      <c r="BK308" s="155">
        <v>0.21099999999999999</v>
      </c>
      <c r="BL308" s="155">
        <v>0.125</v>
      </c>
      <c r="BM308" s="155">
        <v>9.0999999999999998E-2</v>
      </c>
      <c r="BN308" s="155">
        <v>0.38100000000000001</v>
      </c>
      <c r="DU308" s="4"/>
      <c r="DZ308" s="5"/>
      <c r="EA308" s="5"/>
      <c r="EB308" s="5"/>
      <c r="EC308" s="5"/>
      <c r="ED308" s="5"/>
      <c r="EE308" s="5"/>
    </row>
    <row r="309" spans="30:135" ht="13" x14ac:dyDescent="0.15">
      <c r="AD309" s="145">
        <f t="shared" si="212"/>
        <v>86</v>
      </c>
      <c r="AE309" s="145">
        <f t="shared" si="213"/>
        <v>75.834175935288172</v>
      </c>
      <c r="AF309" s="150">
        <v>221</v>
      </c>
      <c r="AG309" s="151" t="s">
        <v>543</v>
      </c>
      <c r="AH309" s="150">
        <v>23</v>
      </c>
      <c r="AI309" s="152">
        <v>1</v>
      </c>
      <c r="AJ309" s="153">
        <v>1978</v>
      </c>
      <c r="AK309" s="153">
        <v>1500</v>
      </c>
      <c r="AL309" s="150">
        <v>0.75800000000000001</v>
      </c>
      <c r="AM309" s="153">
        <v>961</v>
      </c>
      <c r="AN309" s="153">
        <v>530</v>
      </c>
      <c r="AO309" s="153">
        <v>1491</v>
      </c>
      <c r="AP309" s="154">
        <v>0.35499999999999998</v>
      </c>
      <c r="AQ309" s="152">
        <v>0.42</v>
      </c>
      <c r="AR309" s="155">
        <v>0.16400000000000001</v>
      </c>
      <c r="AS309" s="155">
        <v>9.7000000000000003E-2</v>
      </c>
      <c r="AT309" s="155">
        <v>8.2000000000000003E-2</v>
      </c>
      <c r="AU309" s="155">
        <v>0.34200000000000003</v>
      </c>
      <c r="AW309" s="5"/>
      <c r="AX309" s="145">
        <f t="shared" si="214"/>
        <v>80.69358178053831</v>
      </c>
      <c r="AY309" s="150">
        <v>221</v>
      </c>
      <c r="AZ309" s="151" t="s">
        <v>544</v>
      </c>
      <c r="BA309" s="150">
        <v>24</v>
      </c>
      <c r="BB309" s="152">
        <v>1</v>
      </c>
      <c r="BC309" s="153">
        <v>1932</v>
      </c>
      <c r="BD309" s="153">
        <v>1559</v>
      </c>
      <c r="BE309" s="150">
        <v>0.80700000000000005</v>
      </c>
      <c r="BF309" s="153">
        <v>746</v>
      </c>
      <c r="BG309" s="153">
        <v>582</v>
      </c>
      <c r="BH309" s="153">
        <v>1328</v>
      </c>
      <c r="BI309" s="154">
        <v>0.438</v>
      </c>
      <c r="BJ309" s="154">
        <v>0.48299999999999998</v>
      </c>
      <c r="BK309" s="155">
        <v>0.216</v>
      </c>
      <c r="BL309" s="155">
        <v>0.115</v>
      </c>
      <c r="BM309" s="156">
        <v>0.09</v>
      </c>
      <c r="BN309" s="155">
        <v>0.38500000000000001</v>
      </c>
      <c r="DU309" s="4"/>
      <c r="DZ309" s="5"/>
      <c r="EA309" s="5"/>
      <c r="EB309" s="5"/>
      <c r="EC309" s="5"/>
      <c r="ED309" s="5"/>
      <c r="EE309" s="5"/>
    </row>
    <row r="310" spans="30:135" ht="13" x14ac:dyDescent="0.15">
      <c r="AD310" s="145">
        <f t="shared" si="212"/>
        <v>77.722222222222229</v>
      </c>
      <c r="AE310" s="145">
        <f t="shared" si="213"/>
        <v>75.768406004288778</v>
      </c>
      <c r="AF310" s="150">
        <v>222</v>
      </c>
      <c r="AG310" s="151" t="s">
        <v>240</v>
      </c>
      <c r="AH310" s="150">
        <v>18</v>
      </c>
      <c r="AI310" s="152">
        <v>1</v>
      </c>
      <c r="AJ310" s="153">
        <v>1399</v>
      </c>
      <c r="AK310" s="153">
        <v>1060</v>
      </c>
      <c r="AL310" s="150">
        <v>0.75800000000000001</v>
      </c>
      <c r="AM310" s="153">
        <v>597</v>
      </c>
      <c r="AN310" s="153">
        <v>392</v>
      </c>
      <c r="AO310" s="153">
        <v>989</v>
      </c>
      <c r="AP310" s="154">
        <v>0.39600000000000002</v>
      </c>
      <c r="AQ310" s="154">
        <v>0.433</v>
      </c>
      <c r="AR310" s="155">
        <v>0.19500000000000001</v>
      </c>
      <c r="AS310" s="155">
        <v>0.115</v>
      </c>
      <c r="AT310" s="156">
        <v>0.09</v>
      </c>
      <c r="AU310" s="155">
        <v>0.36199999999999999</v>
      </c>
      <c r="AW310" s="5"/>
      <c r="AX310" s="145">
        <f t="shared" si="214"/>
        <v>80.800405268490366</v>
      </c>
      <c r="AY310" s="150">
        <v>222</v>
      </c>
      <c r="AZ310" s="151" t="s">
        <v>328</v>
      </c>
      <c r="BA310" s="150">
        <v>24</v>
      </c>
      <c r="BB310" s="152">
        <v>1</v>
      </c>
      <c r="BC310" s="153">
        <v>1974</v>
      </c>
      <c r="BD310" s="153">
        <v>1595</v>
      </c>
      <c r="BE310" s="150">
        <v>0.80800000000000005</v>
      </c>
      <c r="BF310" s="153">
        <v>860</v>
      </c>
      <c r="BG310" s="153">
        <v>591</v>
      </c>
      <c r="BH310" s="153">
        <v>1451</v>
      </c>
      <c r="BI310" s="154">
        <v>0.40699999999999997</v>
      </c>
      <c r="BJ310" s="154">
        <v>0.45900000000000002</v>
      </c>
      <c r="BK310" s="155">
        <v>0.184</v>
      </c>
      <c r="BL310" s="155">
        <v>0.105</v>
      </c>
      <c r="BM310" s="155">
        <v>9.0999999999999998E-2</v>
      </c>
      <c r="BN310" s="155">
        <v>0.373</v>
      </c>
      <c r="DU310" s="4"/>
      <c r="DZ310" s="5"/>
      <c r="EA310" s="5"/>
      <c r="EB310" s="5"/>
      <c r="EC310" s="5"/>
      <c r="ED310" s="5"/>
      <c r="EE310" s="5"/>
    </row>
    <row r="311" spans="30:135" ht="13" x14ac:dyDescent="0.15">
      <c r="AD311" s="145">
        <f t="shared" si="212"/>
        <v>80.357142857142861</v>
      </c>
      <c r="AE311" s="145">
        <f t="shared" si="213"/>
        <v>75.733333333333334</v>
      </c>
      <c r="AF311" s="150">
        <v>223</v>
      </c>
      <c r="AG311" s="151" t="s">
        <v>490</v>
      </c>
      <c r="AH311" s="150">
        <v>14</v>
      </c>
      <c r="AI311" s="152">
        <v>1</v>
      </c>
      <c r="AJ311" s="153">
        <v>1125</v>
      </c>
      <c r="AK311" s="153">
        <v>852</v>
      </c>
      <c r="AL311" s="150">
        <v>0.75700000000000001</v>
      </c>
      <c r="AM311" s="153">
        <v>522</v>
      </c>
      <c r="AN311" s="153">
        <v>318</v>
      </c>
      <c r="AO311" s="153">
        <v>840</v>
      </c>
      <c r="AP311" s="154">
        <v>0.379</v>
      </c>
      <c r="AQ311" s="154">
        <v>0.42899999999999999</v>
      </c>
      <c r="AR311" s="155">
        <v>0.182</v>
      </c>
      <c r="AS311" s="155">
        <v>8.5999999999999993E-2</v>
      </c>
      <c r="AT311" s="155">
        <v>6.5000000000000002E-2</v>
      </c>
      <c r="AU311" s="155">
        <v>0.34599999999999997</v>
      </c>
      <c r="AW311" s="5"/>
      <c r="AX311" s="145">
        <f t="shared" si="214"/>
        <v>80.792891319207101</v>
      </c>
      <c r="AY311" s="150">
        <v>223</v>
      </c>
      <c r="AZ311" s="151" t="s">
        <v>339</v>
      </c>
      <c r="BA311" s="150">
        <v>18</v>
      </c>
      <c r="BB311" s="152">
        <v>1</v>
      </c>
      <c r="BC311" s="153">
        <v>1463</v>
      </c>
      <c r="BD311" s="153">
        <v>1182</v>
      </c>
      <c r="BE311" s="150">
        <v>0.80800000000000005</v>
      </c>
      <c r="BF311" s="153">
        <v>658</v>
      </c>
      <c r="BG311" s="153">
        <v>436</v>
      </c>
      <c r="BH311" s="153">
        <v>1094</v>
      </c>
      <c r="BI311" s="154">
        <v>0.39900000000000002</v>
      </c>
      <c r="BJ311" s="154">
        <v>0.436</v>
      </c>
      <c r="BK311" s="155">
        <v>0.16300000000000001</v>
      </c>
      <c r="BL311" s="155">
        <v>0.11600000000000001</v>
      </c>
      <c r="BM311" s="155">
        <v>9.6000000000000002E-2</v>
      </c>
      <c r="BN311" s="155">
        <v>0.38300000000000001</v>
      </c>
      <c r="DU311" s="4"/>
      <c r="DZ311" s="5"/>
      <c r="EA311" s="5"/>
      <c r="EB311" s="5"/>
      <c r="EC311" s="5"/>
      <c r="ED311" s="5"/>
      <c r="EE311" s="5"/>
    </row>
    <row r="312" spans="30:135" ht="13" x14ac:dyDescent="0.15">
      <c r="AD312" s="145">
        <f t="shared" si="212"/>
        <v>89.666666666666671</v>
      </c>
      <c r="AE312" s="145">
        <f t="shared" si="213"/>
        <v>75.73021773765268</v>
      </c>
      <c r="AF312" s="150">
        <v>224</v>
      </c>
      <c r="AG312" s="151" t="s">
        <v>283</v>
      </c>
      <c r="AH312" s="150">
        <v>21</v>
      </c>
      <c r="AI312" s="152">
        <v>1</v>
      </c>
      <c r="AJ312" s="153">
        <v>1883</v>
      </c>
      <c r="AK312" s="153">
        <v>1426</v>
      </c>
      <c r="AL312" s="150">
        <v>0.75700000000000001</v>
      </c>
      <c r="AM312" s="153">
        <v>831</v>
      </c>
      <c r="AN312" s="153">
        <v>522</v>
      </c>
      <c r="AO312" s="153">
        <v>1353</v>
      </c>
      <c r="AP312" s="154">
        <v>0.38600000000000001</v>
      </c>
      <c r="AQ312" s="154">
        <v>0.439</v>
      </c>
      <c r="AR312" s="155">
        <v>0.193</v>
      </c>
      <c r="AS312" s="155">
        <v>0.105</v>
      </c>
      <c r="AT312" s="155">
        <v>8.3000000000000004E-2</v>
      </c>
      <c r="AU312" s="155">
        <v>0.35599999999999998</v>
      </c>
      <c r="AW312" s="5"/>
      <c r="AX312" s="145">
        <f t="shared" si="214"/>
        <v>80.83067092651757</v>
      </c>
      <c r="AY312" s="150">
        <v>224</v>
      </c>
      <c r="AZ312" s="151" t="s">
        <v>545</v>
      </c>
      <c r="BA312" s="150">
        <v>16</v>
      </c>
      <c r="BB312" s="152">
        <v>1</v>
      </c>
      <c r="BC312" s="153">
        <v>1252</v>
      </c>
      <c r="BD312" s="153">
        <v>1012</v>
      </c>
      <c r="BE312" s="150">
        <v>0.80800000000000005</v>
      </c>
      <c r="BF312" s="153">
        <v>567</v>
      </c>
      <c r="BG312" s="153">
        <v>361</v>
      </c>
      <c r="BH312" s="153">
        <v>928</v>
      </c>
      <c r="BI312" s="154">
        <v>0.38900000000000001</v>
      </c>
      <c r="BJ312" s="154">
        <v>0.44900000000000001</v>
      </c>
      <c r="BK312" s="155">
        <v>0.17100000000000001</v>
      </c>
      <c r="BL312" s="155">
        <v>0.10299999999999999</v>
      </c>
      <c r="BM312" s="155">
        <v>7.9000000000000001E-2</v>
      </c>
      <c r="BN312" s="155">
        <v>0.36899999999999999</v>
      </c>
      <c r="DU312" s="4"/>
      <c r="DZ312" s="5"/>
      <c r="EA312" s="5"/>
      <c r="EB312" s="5"/>
      <c r="EC312" s="5"/>
      <c r="ED312" s="5"/>
      <c r="EE312" s="5"/>
    </row>
    <row r="313" spans="30:135" ht="13" x14ac:dyDescent="0.15">
      <c r="AD313" s="145">
        <f t="shared" si="212"/>
        <v>78.055555555555557</v>
      </c>
      <c r="AE313" s="145">
        <f t="shared" si="213"/>
        <v>75.658362989323848</v>
      </c>
      <c r="AF313" s="150">
        <v>225</v>
      </c>
      <c r="AG313" s="151" t="s">
        <v>442</v>
      </c>
      <c r="AH313" s="150">
        <v>18</v>
      </c>
      <c r="AI313" s="152">
        <v>1</v>
      </c>
      <c r="AJ313" s="153">
        <v>1405</v>
      </c>
      <c r="AK313" s="153">
        <v>1063</v>
      </c>
      <c r="AL313" s="150">
        <v>0.75700000000000001</v>
      </c>
      <c r="AM313" s="153">
        <v>640</v>
      </c>
      <c r="AN313" s="153">
        <v>397</v>
      </c>
      <c r="AO313" s="153">
        <v>1037</v>
      </c>
      <c r="AP313" s="154">
        <v>0.38300000000000001</v>
      </c>
      <c r="AQ313" s="154">
        <v>0.42599999999999999</v>
      </c>
      <c r="AR313" s="155">
        <v>0.17799999999999999</v>
      </c>
      <c r="AS313" s="155">
        <v>9.7000000000000003E-2</v>
      </c>
      <c r="AT313" s="155">
        <v>8.3000000000000004E-2</v>
      </c>
      <c r="AU313" s="156">
        <v>0.36</v>
      </c>
      <c r="AW313" s="5"/>
      <c r="AX313" s="145">
        <f t="shared" si="214"/>
        <v>80.947136563876654</v>
      </c>
      <c r="AY313" s="150">
        <v>225</v>
      </c>
      <c r="AZ313" s="151" t="s">
        <v>491</v>
      </c>
      <c r="BA313" s="150">
        <v>21</v>
      </c>
      <c r="BB313" s="152">
        <v>1</v>
      </c>
      <c r="BC313" s="153">
        <v>1816</v>
      </c>
      <c r="BD313" s="153">
        <v>1470</v>
      </c>
      <c r="BE313" s="150">
        <v>0.80900000000000005</v>
      </c>
      <c r="BF313" s="153">
        <v>780</v>
      </c>
      <c r="BG313" s="153">
        <v>533</v>
      </c>
      <c r="BH313" s="153">
        <v>1313</v>
      </c>
      <c r="BI313" s="154">
        <v>0.40600000000000003</v>
      </c>
      <c r="BJ313" s="154">
        <v>0.45800000000000002</v>
      </c>
      <c r="BK313" s="155">
        <v>0.187</v>
      </c>
      <c r="BL313" s="155">
        <v>0.109</v>
      </c>
      <c r="BM313" s="155">
        <v>8.8999999999999996E-2</v>
      </c>
      <c r="BN313" s="155">
        <v>0.376</v>
      </c>
      <c r="DU313" s="4"/>
      <c r="DZ313" s="5"/>
      <c r="EA313" s="5"/>
      <c r="EB313" s="5"/>
      <c r="EC313" s="5"/>
      <c r="ED313" s="5"/>
      <c r="EE313" s="5"/>
    </row>
    <row r="314" spans="30:135" ht="13" x14ac:dyDescent="0.15">
      <c r="AD314" s="145">
        <f t="shared" si="212"/>
        <v>82.047619047619037</v>
      </c>
      <c r="AE314" s="145">
        <f t="shared" si="213"/>
        <v>75.623911781775973</v>
      </c>
      <c r="AF314" s="150">
        <v>226</v>
      </c>
      <c r="AG314" s="151" t="s">
        <v>546</v>
      </c>
      <c r="AH314" s="150">
        <v>21</v>
      </c>
      <c r="AI314" s="152">
        <v>1</v>
      </c>
      <c r="AJ314" s="153">
        <v>1723</v>
      </c>
      <c r="AK314" s="153">
        <v>1303</v>
      </c>
      <c r="AL314" s="150">
        <v>0.75600000000000001</v>
      </c>
      <c r="AM314" s="153">
        <v>791</v>
      </c>
      <c r="AN314" s="153">
        <v>516</v>
      </c>
      <c r="AO314" s="153">
        <v>1307</v>
      </c>
      <c r="AP314" s="154">
        <v>0.39500000000000002</v>
      </c>
      <c r="AQ314" s="154">
        <v>0.435</v>
      </c>
      <c r="AR314" s="155">
        <v>0.182</v>
      </c>
      <c r="AS314" s="155">
        <v>6.9000000000000006E-2</v>
      </c>
      <c r="AT314" s="155">
        <v>5.2999999999999999E-2</v>
      </c>
      <c r="AU314" s="155">
        <v>0.35499999999999998</v>
      </c>
      <c r="AW314" s="5"/>
      <c r="AX314" s="145">
        <f t="shared" si="214"/>
        <v>80.922098569157399</v>
      </c>
      <c r="AY314" s="150">
        <v>226</v>
      </c>
      <c r="AZ314" s="151" t="s">
        <v>432</v>
      </c>
      <c r="BA314" s="150">
        <v>24</v>
      </c>
      <c r="BB314" s="152">
        <v>1</v>
      </c>
      <c r="BC314" s="153">
        <v>1887</v>
      </c>
      <c r="BD314" s="153">
        <v>1527</v>
      </c>
      <c r="BE314" s="150">
        <v>0.80900000000000005</v>
      </c>
      <c r="BF314" s="153">
        <v>873</v>
      </c>
      <c r="BG314" s="153">
        <v>542</v>
      </c>
      <c r="BH314" s="153">
        <v>1415</v>
      </c>
      <c r="BI314" s="154">
        <v>0.38300000000000001</v>
      </c>
      <c r="BJ314" s="152">
        <v>0.44</v>
      </c>
      <c r="BK314" s="155">
        <v>0.16300000000000001</v>
      </c>
      <c r="BL314" s="155">
        <v>0.10100000000000001</v>
      </c>
      <c r="BM314" s="155">
        <v>7.9000000000000001E-2</v>
      </c>
      <c r="BN314" s="156">
        <v>0.37</v>
      </c>
      <c r="DU314" s="4"/>
      <c r="DZ314" s="5"/>
      <c r="EA314" s="5"/>
      <c r="EB314" s="5"/>
      <c r="EC314" s="5"/>
      <c r="ED314" s="5"/>
      <c r="EE314" s="5"/>
    </row>
    <row r="315" spans="30:135" ht="13" x14ac:dyDescent="0.15">
      <c r="AD315" s="145">
        <f t="shared" si="212"/>
        <v>85.833333333333343</v>
      </c>
      <c r="AE315" s="145">
        <f t="shared" si="213"/>
        <v>75.582524271844662</v>
      </c>
      <c r="AF315" s="150">
        <v>227</v>
      </c>
      <c r="AG315" s="151" t="s">
        <v>547</v>
      </c>
      <c r="AH315" s="150">
        <v>24</v>
      </c>
      <c r="AI315" s="152">
        <v>1</v>
      </c>
      <c r="AJ315" s="153">
        <v>2060</v>
      </c>
      <c r="AK315" s="153">
        <v>1557</v>
      </c>
      <c r="AL315" s="150">
        <v>0.75600000000000001</v>
      </c>
      <c r="AM315" s="153">
        <v>892</v>
      </c>
      <c r="AN315" s="153">
        <v>583</v>
      </c>
      <c r="AO315" s="153">
        <v>1475</v>
      </c>
      <c r="AP315" s="154">
        <v>0.39500000000000002</v>
      </c>
      <c r="AQ315" s="154">
        <v>0.44600000000000001</v>
      </c>
      <c r="AR315" s="155">
        <v>0.217</v>
      </c>
      <c r="AS315" s="156">
        <v>0.09</v>
      </c>
      <c r="AT315" s="155">
        <v>7.1999999999999995E-2</v>
      </c>
      <c r="AU315" s="155">
        <v>0.34599999999999997</v>
      </c>
      <c r="AW315" s="5"/>
      <c r="AX315" s="145">
        <f t="shared" si="214"/>
        <v>80.915609487038054</v>
      </c>
      <c r="AY315" s="150">
        <v>227</v>
      </c>
      <c r="AZ315" s="151" t="s">
        <v>359</v>
      </c>
      <c r="BA315" s="150">
        <v>21</v>
      </c>
      <c r="BB315" s="152">
        <v>1</v>
      </c>
      <c r="BC315" s="153">
        <v>1813</v>
      </c>
      <c r="BD315" s="153">
        <v>1467</v>
      </c>
      <c r="BE315" s="150">
        <v>0.80900000000000005</v>
      </c>
      <c r="BF315" s="153">
        <v>803</v>
      </c>
      <c r="BG315" s="153">
        <v>537</v>
      </c>
      <c r="BH315" s="153">
        <v>1340</v>
      </c>
      <c r="BI315" s="154">
        <v>0.40100000000000002</v>
      </c>
      <c r="BJ315" s="154">
        <v>0.45800000000000002</v>
      </c>
      <c r="BK315" s="156">
        <v>0.17</v>
      </c>
      <c r="BL315" s="155">
        <v>0.104</v>
      </c>
      <c r="BM315" s="155">
        <v>8.4000000000000005E-2</v>
      </c>
      <c r="BN315" s="155">
        <v>0.378</v>
      </c>
      <c r="DU315" s="4"/>
      <c r="DZ315" s="5"/>
      <c r="EA315" s="5"/>
      <c r="EB315" s="5"/>
      <c r="EC315" s="5"/>
      <c r="ED315" s="5"/>
      <c r="EE315" s="5"/>
    </row>
    <row r="316" spans="30:135" ht="13" x14ac:dyDescent="0.15">
      <c r="AD316" s="145">
        <f t="shared" si="212"/>
        <v>79.954545454545453</v>
      </c>
      <c r="AE316" s="145">
        <f t="shared" si="213"/>
        <v>75.554292211483798</v>
      </c>
      <c r="AF316" s="150">
        <v>228</v>
      </c>
      <c r="AG316" s="151" t="s">
        <v>548</v>
      </c>
      <c r="AH316" s="150">
        <v>22</v>
      </c>
      <c r="AI316" s="152">
        <v>1</v>
      </c>
      <c r="AJ316" s="153">
        <v>1759</v>
      </c>
      <c r="AK316" s="153">
        <v>1329</v>
      </c>
      <c r="AL316" s="150">
        <v>0.75600000000000001</v>
      </c>
      <c r="AM316" s="153">
        <v>806</v>
      </c>
      <c r="AN316" s="153">
        <v>490</v>
      </c>
      <c r="AO316" s="153">
        <v>1296</v>
      </c>
      <c r="AP316" s="154">
        <v>0.378</v>
      </c>
      <c r="AQ316" s="154">
        <v>0.42299999999999999</v>
      </c>
      <c r="AR316" s="155">
        <v>0.17599999999999999</v>
      </c>
      <c r="AS316" s="155">
        <v>0.107</v>
      </c>
      <c r="AT316" s="155">
        <v>8.7999999999999995E-2</v>
      </c>
      <c r="AU316" s="155">
        <v>0.35499999999999998</v>
      </c>
      <c r="AW316" s="5"/>
      <c r="AX316" s="145">
        <f t="shared" si="214"/>
        <v>80.873410724156997</v>
      </c>
      <c r="AY316" s="150">
        <v>228</v>
      </c>
      <c r="AZ316" s="151" t="s">
        <v>549</v>
      </c>
      <c r="BA316" s="150">
        <v>22</v>
      </c>
      <c r="BB316" s="152">
        <v>1</v>
      </c>
      <c r="BC316" s="153">
        <v>1809</v>
      </c>
      <c r="BD316" s="153">
        <v>1463</v>
      </c>
      <c r="BE316" s="150">
        <v>0.80900000000000005</v>
      </c>
      <c r="BF316" s="153">
        <v>849</v>
      </c>
      <c r="BG316" s="153">
        <v>536</v>
      </c>
      <c r="BH316" s="153">
        <v>1385</v>
      </c>
      <c r="BI316" s="154">
        <v>0.38700000000000001</v>
      </c>
      <c r="BJ316" s="154">
        <v>0.44800000000000001</v>
      </c>
      <c r="BK316" s="155">
        <v>0.157</v>
      </c>
      <c r="BL316" s="155">
        <v>9.2999999999999999E-2</v>
      </c>
      <c r="BM316" s="155">
        <v>7.6999999999999999E-2</v>
      </c>
      <c r="BN316" s="155">
        <v>0.36399999999999999</v>
      </c>
      <c r="DU316" s="4"/>
      <c r="DZ316" s="5"/>
      <c r="EA316" s="5"/>
      <c r="EB316" s="5"/>
      <c r="EC316" s="5"/>
      <c r="ED316" s="5"/>
      <c r="EE316" s="5"/>
    </row>
    <row r="317" spans="30:135" ht="13" x14ac:dyDescent="0.15">
      <c r="AD317" s="145">
        <f t="shared" si="212"/>
        <v>79.05</v>
      </c>
      <c r="AE317" s="145">
        <f t="shared" si="213"/>
        <v>75.585072738772936</v>
      </c>
      <c r="AF317" s="150">
        <v>229</v>
      </c>
      <c r="AG317" s="151" t="s">
        <v>401</v>
      </c>
      <c r="AH317" s="150">
        <v>20</v>
      </c>
      <c r="AI317" s="152">
        <v>1</v>
      </c>
      <c r="AJ317" s="153">
        <v>1581</v>
      </c>
      <c r="AK317" s="153">
        <v>1195</v>
      </c>
      <c r="AL317" s="150">
        <v>0.75600000000000001</v>
      </c>
      <c r="AM317" s="153">
        <v>672</v>
      </c>
      <c r="AN317" s="153">
        <v>415</v>
      </c>
      <c r="AO317" s="153">
        <v>1087</v>
      </c>
      <c r="AP317" s="154">
        <v>0.38200000000000001</v>
      </c>
      <c r="AQ317" s="154">
        <v>0.42399999999999999</v>
      </c>
      <c r="AR317" s="155">
        <v>0.20499999999999999</v>
      </c>
      <c r="AS317" s="155">
        <v>0.127</v>
      </c>
      <c r="AT317" s="155">
        <v>9.7000000000000003E-2</v>
      </c>
      <c r="AU317" s="155">
        <v>0.35899999999999999</v>
      </c>
      <c r="AW317" s="5"/>
      <c r="AX317" s="145">
        <f t="shared" si="214"/>
        <v>80.978809283551968</v>
      </c>
      <c r="AY317" s="150">
        <v>229</v>
      </c>
      <c r="AZ317" s="151" t="s">
        <v>219</v>
      </c>
      <c r="BA317" s="150">
        <v>23</v>
      </c>
      <c r="BB317" s="152">
        <v>1</v>
      </c>
      <c r="BC317" s="153">
        <v>1982</v>
      </c>
      <c r="BD317" s="153">
        <v>1605</v>
      </c>
      <c r="BE317" s="150">
        <v>0.81</v>
      </c>
      <c r="BF317" s="153">
        <v>864</v>
      </c>
      <c r="BG317" s="153">
        <v>599</v>
      </c>
      <c r="BH317" s="153">
        <v>1463</v>
      </c>
      <c r="BI317" s="154">
        <v>0.40899999999999997</v>
      </c>
      <c r="BJ317" s="154">
        <v>0.46300000000000002</v>
      </c>
      <c r="BK317" s="156">
        <v>0.18</v>
      </c>
      <c r="BL317" s="155">
        <v>0.10199999999999999</v>
      </c>
      <c r="BM317" s="155">
        <v>8.3000000000000004E-2</v>
      </c>
      <c r="BN317" s="155">
        <v>0.375</v>
      </c>
      <c r="DU317" s="4"/>
      <c r="DZ317" s="5"/>
      <c r="EA317" s="5"/>
      <c r="EB317" s="5"/>
      <c r="EC317" s="5"/>
      <c r="ED317" s="5"/>
      <c r="EE317" s="5"/>
    </row>
    <row r="318" spans="30:135" ht="13" x14ac:dyDescent="0.15">
      <c r="AD318" s="145">
        <f t="shared" si="212"/>
        <v>81.72727272727272</v>
      </c>
      <c r="AE318" s="145">
        <f t="shared" si="213"/>
        <v>75.472747497219132</v>
      </c>
      <c r="AF318" s="150">
        <v>230</v>
      </c>
      <c r="AG318" s="151" t="s">
        <v>499</v>
      </c>
      <c r="AH318" s="150">
        <v>22</v>
      </c>
      <c r="AI318" s="152">
        <v>1</v>
      </c>
      <c r="AJ318" s="153">
        <v>1798</v>
      </c>
      <c r="AK318" s="153">
        <v>1357</v>
      </c>
      <c r="AL318" s="150">
        <v>0.755</v>
      </c>
      <c r="AM318" s="153">
        <v>809</v>
      </c>
      <c r="AN318" s="153">
        <v>488</v>
      </c>
      <c r="AO318" s="153">
        <v>1297</v>
      </c>
      <c r="AP318" s="154">
        <v>0.376</v>
      </c>
      <c r="AQ318" s="154">
        <v>0.41699999999999998</v>
      </c>
      <c r="AR318" s="155">
        <v>0.18099999999999999</v>
      </c>
      <c r="AS318" s="155">
        <v>0.111</v>
      </c>
      <c r="AT318" s="155">
        <v>8.5000000000000006E-2</v>
      </c>
      <c r="AU318" s="155">
        <v>0.36199999999999999</v>
      </c>
      <c r="AW318" s="5"/>
      <c r="AX318" s="145">
        <f t="shared" si="214"/>
        <v>80.98290598290599</v>
      </c>
      <c r="AY318" s="150">
        <v>230</v>
      </c>
      <c r="AZ318" s="151" t="s">
        <v>534</v>
      </c>
      <c r="BA318" s="150">
        <v>12</v>
      </c>
      <c r="BB318" s="152">
        <v>1</v>
      </c>
      <c r="BC318" s="153">
        <v>936</v>
      </c>
      <c r="BD318" s="153">
        <v>758</v>
      </c>
      <c r="BE318" s="150">
        <v>0.81</v>
      </c>
      <c r="BF318" s="153">
        <v>462</v>
      </c>
      <c r="BG318" s="153">
        <v>266</v>
      </c>
      <c r="BH318" s="153">
        <v>728</v>
      </c>
      <c r="BI318" s="154">
        <v>0.36499999999999999</v>
      </c>
      <c r="BJ318" s="154">
        <v>0.432</v>
      </c>
      <c r="BK318" s="155">
        <v>0.14499999999999999</v>
      </c>
      <c r="BL318" s="155">
        <v>9.2999999999999999E-2</v>
      </c>
      <c r="BM318" s="155">
        <v>7.4999999999999997E-2</v>
      </c>
      <c r="BN318" s="155">
        <v>0.35499999999999998</v>
      </c>
      <c r="DU318" s="4"/>
      <c r="DZ318" s="5"/>
      <c r="EA318" s="5"/>
      <c r="EB318" s="5"/>
      <c r="EC318" s="5"/>
      <c r="ED318" s="5"/>
      <c r="EE318" s="5"/>
    </row>
    <row r="319" spans="30:135" ht="13" x14ac:dyDescent="0.15">
      <c r="AD319" s="145">
        <f t="shared" si="212"/>
        <v>82.84210526315789</v>
      </c>
      <c r="AE319" s="145">
        <f t="shared" si="213"/>
        <v>75.285895806861504</v>
      </c>
      <c r="AF319" s="150">
        <v>231</v>
      </c>
      <c r="AG319" s="151" t="s">
        <v>550</v>
      </c>
      <c r="AH319" s="150">
        <v>19</v>
      </c>
      <c r="AI319" s="152">
        <v>1</v>
      </c>
      <c r="AJ319" s="153">
        <v>1574</v>
      </c>
      <c r="AK319" s="153">
        <v>1185</v>
      </c>
      <c r="AL319" s="150">
        <v>0.753</v>
      </c>
      <c r="AM319" s="153">
        <v>705</v>
      </c>
      <c r="AN319" s="153">
        <v>422</v>
      </c>
      <c r="AO319" s="153">
        <v>1127</v>
      </c>
      <c r="AP319" s="154">
        <v>0.374</v>
      </c>
      <c r="AQ319" s="154">
        <v>0.432</v>
      </c>
      <c r="AR319" s="155">
        <v>0.193</v>
      </c>
      <c r="AS319" s="155">
        <v>0.109</v>
      </c>
      <c r="AT319" s="155">
        <v>8.7999999999999995E-2</v>
      </c>
      <c r="AU319" s="155">
        <v>0.34899999999999998</v>
      </c>
      <c r="AW319" s="5"/>
      <c r="AX319" s="145">
        <f t="shared" si="214"/>
        <v>81.099873577749676</v>
      </c>
      <c r="AY319" s="150">
        <v>231</v>
      </c>
      <c r="AZ319" s="151" t="s">
        <v>518</v>
      </c>
      <c r="BA319" s="150">
        <v>20</v>
      </c>
      <c r="BB319" s="152">
        <v>1</v>
      </c>
      <c r="BC319" s="153">
        <v>1582</v>
      </c>
      <c r="BD319" s="153">
        <v>1283</v>
      </c>
      <c r="BE319" s="150">
        <v>0.81100000000000005</v>
      </c>
      <c r="BF319" s="153">
        <v>710</v>
      </c>
      <c r="BG319" s="153">
        <v>470</v>
      </c>
      <c r="BH319" s="153">
        <v>1180</v>
      </c>
      <c r="BI319" s="154">
        <v>0.39800000000000002</v>
      </c>
      <c r="BJ319" s="152">
        <v>0.46</v>
      </c>
      <c r="BK319" s="156">
        <v>0.17</v>
      </c>
      <c r="BL319" s="155">
        <v>9.8000000000000004E-2</v>
      </c>
      <c r="BM319" s="156">
        <v>0.08</v>
      </c>
      <c r="BN319" s="155">
        <v>0.372</v>
      </c>
      <c r="DU319" s="4"/>
      <c r="DZ319" s="5"/>
      <c r="EA319" s="5"/>
      <c r="EB319" s="5"/>
      <c r="EC319" s="5"/>
      <c r="ED319" s="5"/>
      <c r="EE319" s="5"/>
    </row>
    <row r="320" spans="30:135" ht="13" x14ac:dyDescent="0.15">
      <c r="AD320" s="145">
        <f t="shared" si="212"/>
        <v>80.900000000000006</v>
      </c>
      <c r="AE320" s="145">
        <f t="shared" si="213"/>
        <v>75.154511742892467</v>
      </c>
      <c r="AF320" s="150">
        <v>232</v>
      </c>
      <c r="AG320" s="151" t="s">
        <v>551</v>
      </c>
      <c r="AH320" s="150">
        <v>20</v>
      </c>
      <c r="AI320" s="152">
        <v>1</v>
      </c>
      <c r="AJ320" s="153">
        <v>1618</v>
      </c>
      <c r="AK320" s="153">
        <v>1216</v>
      </c>
      <c r="AL320" s="150">
        <v>0.752</v>
      </c>
      <c r="AM320" s="153">
        <v>692</v>
      </c>
      <c r="AN320" s="153">
        <v>417</v>
      </c>
      <c r="AO320" s="153">
        <v>1109</v>
      </c>
      <c r="AP320" s="154">
        <v>0.376</v>
      </c>
      <c r="AQ320" s="154">
        <v>0.438</v>
      </c>
      <c r="AR320" s="155">
        <v>0.217</v>
      </c>
      <c r="AS320" s="155">
        <v>0.112</v>
      </c>
      <c r="AT320" s="155">
        <v>8.5000000000000006E-2</v>
      </c>
      <c r="AU320" s="155">
        <v>0.34300000000000003</v>
      </c>
      <c r="AW320" s="5"/>
      <c r="AX320" s="145">
        <f t="shared" si="214"/>
        <v>81.228668941979521</v>
      </c>
      <c r="AY320" s="150">
        <v>232</v>
      </c>
      <c r="AZ320" s="151" t="s">
        <v>552</v>
      </c>
      <c r="BA320" s="150">
        <v>21</v>
      </c>
      <c r="BB320" s="152">
        <v>1</v>
      </c>
      <c r="BC320" s="153">
        <v>1758</v>
      </c>
      <c r="BD320" s="153">
        <v>1428</v>
      </c>
      <c r="BE320" s="150">
        <v>0.81200000000000006</v>
      </c>
      <c r="BF320" s="153">
        <v>658</v>
      </c>
      <c r="BG320" s="153">
        <v>508</v>
      </c>
      <c r="BH320" s="153">
        <v>1166</v>
      </c>
      <c r="BI320" s="154">
        <v>0.436</v>
      </c>
      <c r="BJ320" s="152">
        <v>0.49</v>
      </c>
      <c r="BK320" s="155">
        <v>0.221</v>
      </c>
      <c r="BL320" s="155">
        <v>0.13700000000000001</v>
      </c>
      <c r="BM320" s="155">
        <v>0.105</v>
      </c>
      <c r="BN320" s="155">
        <v>0.39100000000000001</v>
      </c>
      <c r="DU320" s="4"/>
      <c r="DZ320" s="5"/>
      <c r="EA320" s="5"/>
      <c r="EB320" s="5"/>
      <c r="EC320" s="5"/>
      <c r="ED320" s="5"/>
      <c r="EE320" s="5"/>
    </row>
    <row r="321" spans="30:135" ht="13" x14ac:dyDescent="0.15">
      <c r="AD321" s="145">
        <f t="shared" si="212"/>
        <v>78.529411764705884</v>
      </c>
      <c r="AE321" s="145">
        <f t="shared" si="213"/>
        <v>75.205992509363298</v>
      </c>
      <c r="AF321" s="150">
        <v>233</v>
      </c>
      <c r="AG321" s="151" t="s">
        <v>553</v>
      </c>
      <c r="AH321" s="150">
        <v>17</v>
      </c>
      <c r="AI321" s="152">
        <v>1</v>
      </c>
      <c r="AJ321" s="153">
        <v>1335</v>
      </c>
      <c r="AK321" s="153">
        <v>1004</v>
      </c>
      <c r="AL321" s="150">
        <v>0.752</v>
      </c>
      <c r="AM321" s="153">
        <v>581</v>
      </c>
      <c r="AN321" s="153">
        <v>368</v>
      </c>
      <c r="AO321" s="153">
        <v>949</v>
      </c>
      <c r="AP321" s="154">
        <v>0.38800000000000001</v>
      </c>
      <c r="AQ321" s="154">
        <v>0.44500000000000001</v>
      </c>
      <c r="AR321" s="156">
        <v>0.21</v>
      </c>
      <c r="AS321" s="155">
        <v>9.7000000000000003E-2</v>
      </c>
      <c r="AT321" s="155">
        <v>8.5000000000000006E-2</v>
      </c>
      <c r="AU321" s="155">
        <v>0.34599999999999997</v>
      </c>
      <c r="AW321" s="5"/>
      <c r="AX321" s="145">
        <f t="shared" si="214"/>
        <v>81.163767246550691</v>
      </c>
      <c r="AY321" s="150">
        <v>233</v>
      </c>
      <c r="AZ321" s="151" t="s">
        <v>554</v>
      </c>
      <c r="BA321" s="150">
        <v>21</v>
      </c>
      <c r="BB321" s="152">
        <v>1</v>
      </c>
      <c r="BC321" s="153">
        <v>1667</v>
      </c>
      <c r="BD321" s="153">
        <v>1353</v>
      </c>
      <c r="BE321" s="150">
        <v>0.81200000000000006</v>
      </c>
      <c r="BF321" s="153">
        <v>809</v>
      </c>
      <c r="BG321" s="153">
        <v>510</v>
      </c>
      <c r="BH321" s="153">
        <v>1319</v>
      </c>
      <c r="BI321" s="154">
        <v>0.38700000000000001</v>
      </c>
      <c r="BJ321" s="154">
        <v>0.44700000000000001</v>
      </c>
      <c r="BK321" s="155">
        <v>0.14699999999999999</v>
      </c>
      <c r="BL321" s="155">
        <v>8.1000000000000003E-2</v>
      </c>
      <c r="BM321" s="155">
        <v>6.0999999999999999E-2</v>
      </c>
      <c r="BN321" s="155">
        <v>0.36399999999999999</v>
      </c>
      <c r="DU321" s="4"/>
      <c r="DZ321" s="5"/>
      <c r="EA321" s="5"/>
      <c r="EB321" s="5"/>
      <c r="EC321" s="5"/>
      <c r="ED321" s="5"/>
      <c r="EE321" s="5"/>
    </row>
    <row r="322" spans="30:135" ht="13" x14ac:dyDescent="0.15">
      <c r="AD322" s="145">
        <f t="shared" si="212"/>
        <v>88.913043478260875</v>
      </c>
      <c r="AE322" s="145">
        <f t="shared" si="213"/>
        <v>75.110024449877756</v>
      </c>
      <c r="AF322" s="150">
        <v>234</v>
      </c>
      <c r="AG322" s="151" t="s">
        <v>519</v>
      </c>
      <c r="AH322" s="150">
        <v>23</v>
      </c>
      <c r="AI322" s="152">
        <v>1</v>
      </c>
      <c r="AJ322" s="153">
        <v>2045</v>
      </c>
      <c r="AK322" s="153">
        <v>1536</v>
      </c>
      <c r="AL322" s="150">
        <v>0.751</v>
      </c>
      <c r="AM322" s="153">
        <v>925</v>
      </c>
      <c r="AN322" s="153">
        <v>561</v>
      </c>
      <c r="AO322" s="153">
        <v>1486</v>
      </c>
      <c r="AP322" s="154">
        <v>0.378</v>
      </c>
      <c r="AQ322" s="154">
        <v>0.42299999999999999</v>
      </c>
      <c r="AR322" s="155">
        <v>0.17799999999999999</v>
      </c>
      <c r="AS322" s="155">
        <v>0.109</v>
      </c>
      <c r="AT322" s="155">
        <v>8.4000000000000005E-2</v>
      </c>
      <c r="AU322" s="155">
        <v>0.35899999999999999</v>
      </c>
      <c r="AW322" s="5"/>
      <c r="AX322" s="145">
        <f t="shared" si="214"/>
        <v>81.339439038351458</v>
      </c>
      <c r="AY322" s="150">
        <v>234</v>
      </c>
      <c r="AZ322" s="151" t="s">
        <v>355</v>
      </c>
      <c r="BA322" s="150">
        <v>23</v>
      </c>
      <c r="BB322" s="152">
        <v>1</v>
      </c>
      <c r="BC322" s="153">
        <v>1747</v>
      </c>
      <c r="BD322" s="153">
        <v>1421</v>
      </c>
      <c r="BE322" s="150">
        <v>0.81299999999999994</v>
      </c>
      <c r="BF322" s="153">
        <v>723</v>
      </c>
      <c r="BG322" s="153">
        <v>538</v>
      </c>
      <c r="BH322" s="153">
        <v>1261</v>
      </c>
      <c r="BI322" s="154">
        <v>0.42699999999999999</v>
      </c>
      <c r="BJ322" s="154">
        <v>0.47399999999999998</v>
      </c>
      <c r="BK322" s="155">
        <v>0.193</v>
      </c>
      <c r="BL322" s="155">
        <v>0.10199999999999999</v>
      </c>
      <c r="BM322" s="155">
        <v>7.9000000000000001E-2</v>
      </c>
      <c r="BN322" s="155">
        <v>0.38500000000000001</v>
      </c>
      <c r="DU322" s="4"/>
      <c r="DZ322" s="5"/>
      <c r="EA322" s="5"/>
      <c r="EB322" s="5"/>
      <c r="EC322" s="5"/>
      <c r="ED322" s="5"/>
      <c r="EE322" s="5"/>
    </row>
    <row r="323" spans="30:135" ht="13" x14ac:dyDescent="0.15">
      <c r="AD323" s="145">
        <f t="shared" si="212"/>
        <v>85.111111111111114</v>
      </c>
      <c r="AE323" s="145">
        <f t="shared" si="213"/>
        <v>75</v>
      </c>
      <c r="AF323" s="150">
        <v>235</v>
      </c>
      <c r="AG323" s="151" t="s">
        <v>351</v>
      </c>
      <c r="AH323" s="150">
        <v>18</v>
      </c>
      <c r="AI323" s="152">
        <v>1</v>
      </c>
      <c r="AJ323" s="153">
        <v>1532</v>
      </c>
      <c r="AK323" s="153">
        <v>1149</v>
      </c>
      <c r="AL323" s="150">
        <v>0.75</v>
      </c>
      <c r="AM323" s="153">
        <v>684</v>
      </c>
      <c r="AN323" s="153">
        <v>432</v>
      </c>
      <c r="AO323" s="153">
        <v>1116</v>
      </c>
      <c r="AP323" s="154">
        <v>0.38700000000000001</v>
      </c>
      <c r="AQ323" s="154">
        <v>0.43099999999999999</v>
      </c>
      <c r="AR323" s="155">
        <v>0.183</v>
      </c>
      <c r="AS323" s="155">
        <v>0.107</v>
      </c>
      <c r="AT323" s="155">
        <v>9.0999999999999998E-2</v>
      </c>
      <c r="AU323" s="155">
        <v>0.35799999999999998</v>
      </c>
      <c r="AW323" s="5"/>
      <c r="AX323" s="145">
        <f t="shared" si="214"/>
        <v>81.32678132678133</v>
      </c>
      <c r="AY323" s="150">
        <v>235</v>
      </c>
      <c r="AZ323" s="151" t="s">
        <v>439</v>
      </c>
      <c r="BA323" s="150">
        <v>20</v>
      </c>
      <c r="BB323" s="152">
        <v>1</v>
      </c>
      <c r="BC323" s="153">
        <v>1628</v>
      </c>
      <c r="BD323" s="153">
        <v>1324</v>
      </c>
      <c r="BE323" s="150">
        <v>0.81299999999999994</v>
      </c>
      <c r="BF323" s="153">
        <v>708</v>
      </c>
      <c r="BG323" s="153">
        <v>467</v>
      </c>
      <c r="BH323" s="153">
        <v>1175</v>
      </c>
      <c r="BI323" s="154">
        <v>0.39700000000000002</v>
      </c>
      <c r="BJ323" s="154">
        <v>0.46800000000000003</v>
      </c>
      <c r="BK323" s="155">
        <v>0.187</v>
      </c>
      <c r="BL323" s="155">
        <v>0.104</v>
      </c>
      <c r="BM323" s="155">
        <v>7.6999999999999999E-2</v>
      </c>
      <c r="BN323" s="156">
        <v>0.37</v>
      </c>
      <c r="DU323" s="4"/>
      <c r="DZ323" s="5"/>
      <c r="EA323" s="5"/>
      <c r="EB323" s="5"/>
      <c r="EC323" s="5"/>
      <c r="ED323" s="5"/>
      <c r="EE323" s="5"/>
    </row>
    <row r="324" spans="30:135" ht="13" x14ac:dyDescent="0.15">
      <c r="AD324" s="145">
        <f t="shared" si="212"/>
        <v>86.25</v>
      </c>
      <c r="AE324" s="145">
        <f t="shared" si="213"/>
        <v>74.830917874396135</v>
      </c>
      <c r="AF324" s="150">
        <v>236</v>
      </c>
      <c r="AG324" s="151" t="s">
        <v>542</v>
      </c>
      <c r="AH324" s="150">
        <v>24</v>
      </c>
      <c r="AI324" s="152">
        <v>1</v>
      </c>
      <c r="AJ324" s="153">
        <v>2070</v>
      </c>
      <c r="AK324" s="153">
        <v>1549</v>
      </c>
      <c r="AL324" s="150">
        <v>0.748</v>
      </c>
      <c r="AM324" s="153">
        <v>941</v>
      </c>
      <c r="AN324" s="153">
        <v>535</v>
      </c>
      <c r="AO324" s="153">
        <v>1476</v>
      </c>
      <c r="AP324" s="154">
        <v>0.36199999999999999</v>
      </c>
      <c r="AQ324" s="154">
        <v>0.42299999999999999</v>
      </c>
      <c r="AR324" s="155">
        <v>0.187</v>
      </c>
      <c r="AS324" s="155">
        <v>0.11899999999999999</v>
      </c>
      <c r="AT324" s="155">
        <v>8.7999999999999995E-2</v>
      </c>
      <c r="AU324" s="155">
        <v>0.34499999999999997</v>
      </c>
      <c r="AW324" s="5"/>
      <c r="AX324" s="145">
        <f t="shared" si="214"/>
        <v>81.287970838396106</v>
      </c>
      <c r="AY324" s="150">
        <v>236</v>
      </c>
      <c r="AZ324" s="151" t="s">
        <v>488</v>
      </c>
      <c r="BA324" s="150">
        <v>20</v>
      </c>
      <c r="BB324" s="152">
        <v>1</v>
      </c>
      <c r="BC324" s="153">
        <v>1646</v>
      </c>
      <c r="BD324" s="153">
        <v>1338</v>
      </c>
      <c r="BE324" s="150">
        <v>0.81299999999999994</v>
      </c>
      <c r="BF324" s="153">
        <v>720</v>
      </c>
      <c r="BG324" s="153">
        <v>525</v>
      </c>
      <c r="BH324" s="153">
        <v>1245</v>
      </c>
      <c r="BI324" s="154">
        <v>0.42199999999999999</v>
      </c>
      <c r="BJ324" s="154">
        <v>0.46600000000000003</v>
      </c>
      <c r="BK324" s="155">
        <v>0.17299999999999999</v>
      </c>
      <c r="BL324" s="155">
        <v>8.8999999999999996E-2</v>
      </c>
      <c r="BM324" s="156">
        <v>0.08</v>
      </c>
      <c r="BN324" s="156">
        <v>0.38</v>
      </c>
      <c r="DU324" s="4"/>
      <c r="DZ324" s="5"/>
      <c r="EA324" s="5"/>
      <c r="EB324" s="5"/>
      <c r="EC324" s="5"/>
      <c r="ED324" s="5"/>
      <c r="EE324" s="5"/>
    </row>
    <row r="325" spans="30:135" ht="13" x14ac:dyDescent="0.15">
      <c r="AD325" s="145">
        <f t="shared" si="212"/>
        <v>86.478260869565219</v>
      </c>
      <c r="AE325" s="145">
        <f t="shared" si="213"/>
        <v>74.811463046757169</v>
      </c>
      <c r="AF325" s="150">
        <v>237</v>
      </c>
      <c r="AG325" s="151" t="s">
        <v>555</v>
      </c>
      <c r="AH325" s="150">
        <v>23</v>
      </c>
      <c r="AI325" s="152">
        <v>1</v>
      </c>
      <c r="AJ325" s="153">
        <v>1989</v>
      </c>
      <c r="AK325" s="153">
        <v>1488</v>
      </c>
      <c r="AL325" s="150">
        <v>0.748</v>
      </c>
      <c r="AM325" s="153">
        <v>919</v>
      </c>
      <c r="AN325" s="153">
        <v>551</v>
      </c>
      <c r="AO325" s="153">
        <v>1470</v>
      </c>
      <c r="AP325" s="154">
        <v>0.375</v>
      </c>
      <c r="AQ325" s="154">
        <v>0.41199999999999998</v>
      </c>
      <c r="AR325" s="155">
        <v>0.17699999999999999</v>
      </c>
      <c r="AS325" s="156">
        <v>0.11</v>
      </c>
      <c r="AT325" s="155">
        <v>9.5000000000000001E-2</v>
      </c>
      <c r="AU325" s="155">
        <v>0.35399999999999998</v>
      </c>
      <c r="AW325" s="5"/>
      <c r="AX325" s="145">
        <f t="shared" si="214"/>
        <v>81.272822117892545</v>
      </c>
      <c r="AY325" s="150">
        <v>237</v>
      </c>
      <c r="AZ325" s="151" t="s">
        <v>326</v>
      </c>
      <c r="BA325" s="150">
        <v>23</v>
      </c>
      <c r="BB325" s="152">
        <v>1</v>
      </c>
      <c r="BC325" s="153">
        <v>1917</v>
      </c>
      <c r="BD325" s="153">
        <v>1558</v>
      </c>
      <c r="BE325" s="150">
        <v>0.81299999999999994</v>
      </c>
      <c r="BF325" s="153">
        <v>813</v>
      </c>
      <c r="BG325" s="153">
        <v>573</v>
      </c>
      <c r="BH325" s="153">
        <v>1386</v>
      </c>
      <c r="BI325" s="154">
        <v>0.41299999999999998</v>
      </c>
      <c r="BJ325" s="154">
        <v>0.45900000000000002</v>
      </c>
      <c r="BK325" s="155">
        <v>0.184</v>
      </c>
      <c r="BL325" s="155">
        <v>0.109</v>
      </c>
      <c r="BM325" s="155">
        <v>7.9000000000000001E-2</v>
      </c>
      <c r="BN325" s="155">
        <v>0.38400000000000001</v>
      </c>
      <c r="DU325" s="4"/>
      <c r="DZ325" s="5"/>
      <c r="EA325" s="5"/>
      <c r="EB325" s="5"/>
      <c r="EC325" s="5"/>
      <c r="ED325" s="5"/>
      <c r="EE325" s="5"/>
    </row>
    <row r="326" spans="30:135" ht="13" x14ac:dyDescent="0.15">
      <c r="AD326" s="145">
        <f t="shared" si="212"/>
        <v>84.45</v>
      </c>
      <c r="AE326" s="145">
        <f t="shared" si="213"/>
        <v>74.837181764357609</v>
      </c>
      <c r="AF326" s="150">
        <v>238</v>
      </c>
      <c r="AG326" s="151" t="s">
        <v>556</v>
      </c>
      <c r="AH326" s="150">
        <v>20</v>
      </c>
      <c r="AI326" s="152">
        <v>1</v>
      </c>
      <c r="AJ326" s="153">
        <v>1689</v>
      </c>
      <c r="AK326" s="153">
        <v>1264</v>
      </c>
      <c r="AL326" s="150">
        <v>0.748</v>
      </c>
      <c r="AM326" s="153">
        <v>765</v>
      </c>
      <c r="AN326" s="153">
        <v>440</v>
      </c>
      <c r="AO326" s="153">
        <v>1205</v>
      </c>
      <c r="AP326" s="154">
        <v>0.36499999999999999</v>
      </c>
      <c r="AQ326" s="152">
        <v>0.41</v>
      </c>
      <c r="AR326" s="155">
        <v>0.185</v>
      </c>
      <c r="AS326" s="155">
        <v>0.115</v>
      </c>
      <c r="AT326" s="156">
        <v>0.08</v>
      </c>
      <c r="AU326" s="155">
        <v>0.35499999999999998</v>
      </c>
      <c r="AW326" s="5"/>
      <c r="AX326" s="145">
        <f t="shared" si="214"/>
        <v>81.312889314805943</v>
      </c>
      <c r="AY326" s="150">
        <v>238</v>
      </c>
      <c r="AZ326" s="151" t="s">
        <v>390</v>
      </c>
      <c r="BA326" s="150">
        <v>25</v>
      </c>
      <c r="BB326" s="152">
        <v>1</v>
      </c>
      <c r="BC326" s="153">
        <v>2087</v>
      </c>
      <c r="BD326" s="153">
        <v>1697</v>
      </c>
      <c r="BE326" s="150">
        <v>0.81299999999999994</v>
      </c>
      <c r="BF326" s="153">
        <v>938</v>
      </c>
      <c r="BG326" s="153">
        <v>649</v>
      </c>
      <c r="BH326" s="153">
        <v>1587</v>
      </c>
      <c r="BI326" s="154">
        <v>0.40899999999999997</v>
      </c>
      <c r="BJ326" s="154">
        <v>0.45400000000000001</v>
      </c>
      <c r="BK326" s="155">
        <v>0.16300000000000001</v>
      </c>
      <c r="BL326" s="155">
        <v>9.6000000000000002E-2</v>
      </c>
      <c r="BM326" s="155">
        <v>7.3999999999999996E-2</v>
      </c>
      <c r="BN326" s="155">
        <v>0.38100000000000001</v>
      </c>
      <c r="DU326" s="4"/>
      <c r="DZ326" s="5"/>
      <c r="EA326" s="5"/>
      <c r="EB326" s="5"/>
      <c r="EC326" s="5"/>
      <c r="ED326" s="5"/>
      <c r="EE326" s="5"/>
    </row>
    <row r="327" spans="30:135" ht="13" x14ac:dyDescent="0.15">
      <c r="AD327" s="145">
        <f t="shared" si="212"/>
        <v>83.5</v>
      </c>
      <c r="AE327" s="145">
        <f t="shared" si="213"/>
        <v>74.750499001996005</v>
      </c>
      <c r="AF327" s="150">
        <v>239</v>
      </c>
      <c r="AG327" s="151" t="s">
        <v>356</v>
      </c>
      <c r="AH327" s="150">
        <v>24</v>
      </c>
      <c r="AI327" s="152">
        <v>1</v>
      </c>
      <c r="AJ327" s="153">
        <v>2004</v>
      </c>
      <c r="AK327" s="153">
        <v>1498</v>
      </c>
      <c r="AL327" s="150">
        <v>0.748</v>
      </c>
      <c r="AM327" s="153">
        <v>850</v>
      </c>
      <c r="AN327" s="153">
        <v>530</v>
      </c>
      <c r="AO327" s="153">
        <v>1380</v>
      </c>
      <c r="AP327" s="154">
        <v>0.38400000000000001</v>
      </c>
      <c r="AQ327" s="154">
        <v>0.44800000000000001</v>
      </c>
      <c r="AR327" s="155">
        <v>0.21299999999999999</v>
      </c>
      <c r="AS327" s="155">
        <v>0.113</v>
      </c>
      <c r="AT327" s="156">
        <v>0.09</v>
      </c>
      <c r="AU327" s="155">
        <v>0.34799999999999998</v>
      </c>
      <c r="AW327" s="5"/>
      <c r="AX327" s="145">
        <f t="shared" si="214"/>
        <v>81.405405405405403</v>
      </c>
      <c r="AY327" s="150">
        <v>239</v>
      </c>
      <c r="AZ327" s="151" t="s">
        <v>557</v>
      </c>
      <c r="BA327" s="150">
        <v>23</v>
      </c>
      <c r="BB327" s="152">
        <v>1</v>
      </c>
      <c r="BC327" s="153">
        <v>1850</v>
      </c>
      <c r="BD327" s="153">
        <v>1506</v>
      </c>
      <c r="BE327" s="150">
        <v>0.81399999999999995</v>
      </c>
      <c r="BF327" s="153">
        <v>772</v>
      </c>
      <c r="BG327" s="153">
        <v>543</v>
      </c>
      <c r="BH327" s="153">
        <v>1315</v>
      </c>
      <c r="BI327" s="154">
        <v>0.41299999999999998</v>
      </c>
      <c r="BJ327" s="154">
        <v>0.46500000000000002</v>
      </c>
      <c r="BK327" s="155">
        <v>0.189</v>
      </c>
      <c r="BL327" s="155">
        <v>0.121</v>
      </c>
      <c r="BM327" s="156">
        <v>0.09</v>
      </c>
      <c r="BN327" s="156">
        <v>0.38</v>
      </c>
      <c r="DU327" s="4"/>
      <c r="DZ327" s="5"/>
      <c r="EA327" s="5"/>
      <c r="EB327" s="5"/>
      <c r="EC327" s="5"/>
      <c r="ED327" s="5"/>
      <c r="EE327" s="5"/>
    </row>
    <row r="328" spans="30:135" ht="13" x14ac:dyDescent="0.15">
      <c r="AD328" s="145">
        <f t="shared" si="212"/>
        <v>77.529411764705884</v>
      </c>
      <c r="AE328" s="145">
        <f t="shared" si="213"/>
        <v>74.81031866464339</v>
      </c>
      <c r="AF328" s="150">
        <v>240</v>
      </c>
      <c r="AG328" s="151" t="s">
        <v>224</v>
      </c>
      <c r="AH328" s="150">
        <v>17</v>
      </c>
      <c r="AI328" s="152">
        <v>1</v>
      </c>
      <c r="AJ328" s="153">
        <v>1318</v>
      </c>
      <c r="AK328" s="153">
        <v>986</v>
      </c>
      <c r="AL328" s="150">
        <v>0.748</v>
      </c>
      <c r="AM328" s="153">
        <v>524</v>
      </c>
      <c r="AN328" s="153">
        <v>360</v>
      </c>
      <c r="AO328" s="153">
        <v>884</v>
      </c>
      <c r="AP328" s="154">
        <v>0.40699999999999997</v>
      </c>
      <c r="AQ328" s="154">
        <v>0.442</v>
      </c>
      <c r="AR328" s="155">
        <v>0.222</v>
      </c>
      <c r="AS328" s="155">
        <v>0.125</v>
      </c>
      <c r="AT328" s="155">
        <v>9.7000000000000003E-2</v>
      </c>
      <c r="AU328" s="155">
        <v>0.36799999999999999</v>
      </c>
      <c r="AW328" s="5"/>
      <c r="AX328" s="145">
        <f t="shared" si="214"/>
        <v>81.728665207877455</v>
      </c>
      <c r="AY328" s="150">
        <v>240</v>
      </c>
      <c r="AZ328" s="151" t="s">
        <v>473</v>
      </c>
      <c r="BA328" s="150">
        <v>23</v>
      </c>
      <c r="BB328" s="152">
        <v>1</v>
      </c>
      <c r="BC328" s="153">
        <v>1828</v>
      </c>
      <c r="BD328" s="153">
        <v>1494</v>
      </c>
      <c r="BE328" s="150">
        <v>0.81699999999999995</v>
      </c>
      <c r="BF328" s="153">
        <v>759</v>
      </c>
      <c r="BG328" s="153">
        <v>555</v>
      </c>
      <c r="BH328" s="153">
        <v>1314</v>
      </c>
      <c r="BI328" s="154">
        <v>0.42199999999999999</v>
      </c>
      <c r="BJ328" s="154">
        <v>0.48199999999999998</v>
      </c>
      <c r="BK328" s="155">
        <v>0.20200000000000001</v>
      </c>
      <c r="BL328" s="155">
        <v>9.1999999999999998E-2</v>
      </c>
      <c r="BM328" s="155">
        <v>7.1999999999999995E-2</v>
      </c>
      <c r="BN328" s="155">
        <v>0.379</v>
      </c>
      <c r="DU328" s="4"/>
      <c r="DZ328" s="5"/>
      <c r="EA328" s="5"/>
      <c r="EB328" s="5"/>
      <c r="EC328" s="5"/>
      <c r="ED328" s="5"/>
      <c r="EE328" s="5"/>
    </row>
    <row r="329" spans="30:135" ht="13" x14ac:dyDescent="0.15">
      <c r="AD329" s="145">
        <f t="shared" si="212"/>
        <v>78.826086956521735</v>
      </c>
      <c r="AE329" s="145">
        <f t="shared" si="213"/>
        <v>74.738003309431875</v>
      </c>
      <c r="AF329" s="150">
        <v>241</v>
      </c>
      <c r="AG329" s="151" t="s">
        <v>539</v>
      </c>
      <c r="AH329" s="150">
        <v>23</v>
      </c>
      <c r="AI329" s="152">
        <v>1</v>
      </c>
      <c r="AJ329" s="153">
        <v>1813</v>
      </c>
      <c r="AK329" s="153">
        <v>1355</v>
      </c>
      <c r="AL329" s="150">
        <v>0.747</v>
      </c>
      <c r="AM329" s="153">
        <v>786</v>
      </c>
      <c r="AN329" s="153">
        <v>492</v>
      </c>
      <c r="AO329" s="153">
        <v>1278</v>
      </c>
      <c r="AP329" s="154">
        <v>0.38500000000000001</v>
      </c>
      <c r="AQ329" s="154">
        <v>0.42899999999999999</v>
      </c>
      <c r="AR329" s="155">
        <v>0.20499999999999999</v>
      </c>
      <c r="AS329" s="155">
        <v>0.10299999999999999</v>
      </c>
      <c r="AT329" s="155">
        <v>7.6999999999999999E-2</v>
      </c>
      <c r="AU329" s="155">
        <v>0.35399999999999998</v>
      </c>
      <c r="AW329" s="5"/>
      <c r="AX329" s="145">
        <f t="shared" si="214"/>
        <v>81.834640917320456</v>
      </c>
      <c r="AY329" s="150">
        <v>241</v>
      </c>
      <c r="AZ329" s="151" t="s">
        <v>477</v>
      </c>
      <c r="BA329" s="150">
        <v>21</v>
      </c>
      <c r="BB329" s="152">
        <v>1</v>
      </c>
      <c r="BC329" s="153">
        <v>1657</v>
      </c>
      <c r="BD329" s="153">
        <v>1356</v>
      </c>
      <c r="BE329" s="150">
        <v>0.81799999999999995</v>
      </c>
      <c r="BF329" s="153">
        <v>715</v>
      </c>
      <c r="BG329" s="153">
        <v>488</v>
      </c>
      <c r="BH329" s="153">
        <v>1203</v>
      </c>
      <c r="BI329" s="154">
        <v>0.40600000000000003</v>
      </c>
      <c r="BJ329" s="154">
        <v>0.45900000000000002</v>
      </c>
      <c r="BK329" s="155">
        <v>0.182</v>
      </c>
      <c r="BL329" s="155">
        <v>0.113</v>
      </c>
      <c r="BM329" s="155">
        <v>8.4000000000000005E-2</v>
      </c>
      <c r="BN329" s="156">
        <v>0.38</v>
      </c>
      <c r="DU329" s="4"/>
      <c r="DZ329" s="5"/>
      <c r="EA329" s="5"/>
      <c r="EB329" s="5"/>
      <c r="EC329" s="5"/>
      <c r="ED329" s="5"/>
      <c r="EE329" s="5"/>
    </row>
    <row r="330" spans="30:135" ht="13" x14ac:dyDescent="0.15">
      <c r="AD330" s="145">
        <f t="shared" si="212"/>
        <v>77.333333333333329</v>
      </c>
      <c r="AE330" s="145">
        <f t="shared" si="213"/>
        <v>74.640804597701148</v>
      </c>
      <c r="AF330" s="150">
        <v>242</v>
      </c>
      <c r="AG330" s="151" t="s">
        <v>558</v>
      </c>
      <c r="AH330" s="150">
        <v>18</v>
      </c>
      <c r="AI330" s="152">
        <v>1</v>
      </c>
      <c r="AJ330" s="153">
        <v>1392</v>
      </c>
      <c r="AK330" s="153">
        <v>1039</v>
      </c>
      <c r="AL330" s="150">
        <v>0.746</v>
      </c>
      <c r="AM330" s="153">
        <v>632</v>
      </c>
      <c r="AN330" s="153">
        <v>363</v>
      </c>
      <c r="AO330" s="153">
        <v>995</v>
      </c>
      <c r="AP330" s="154">
        <v>0.36499999999999999</v>
      </c>
      <c r="AQ330" s="154">
        <v>0.434</v>
      </c>
      <c r="AR330" s="156">
        <v>0.21</v>
      </c>
      <c r="AS330" s="155">
        <v>9.8000000000000004E-2</v>
      </c>
      <c r="AT330" s="155">
        <v>8.7999999999999995E-2</v>
      </c>
      <c r="AU330" s="155">
        <v>0.32800000000000001</v>
      </c>
      <c r="AW330" s="5"/>
      <c r="AX330" s="145">
        <f t="shared" si="214"/>
        <v>81.923714759535656</v>
      </c>
      <c r="AY330" s="150">
        <v>242</v>
      </c>
      <c r="AZ330" s="151" t="s">
        <v>274</v>
      </c>
      <c r="BA330" s="150">
        <v>21</v>
      </c>
      <c r="BB330" s="152">
        <v>1</v>
      </c>
      <c r="BC330" s="153">
        <v>1809</v>
      </c>
      <c r="BD330" s="153">
        <v>1482</v>
      </c>
      <c r="BE330" s="150">
        <v>0.81899999999999995</v>
      </c>
      <c r="BF330" s="153">
        <v>821</v>
      </c>
      <c r="BG330" s="153">
        <v>578</v>
      </c>
      <c r="BH330" s="153">
        <v>1399</v>
      </c>
      <c r="BI330" s="154">
        <v>0.41299999999999998</v>
      </c>
      <c r="BJ330" s="154">
        <v>0.46600000000000003</v>
      </c>
      <c r="BK330" s="155">
        <v>0.16300000000000001</v>
      </c>
      <c r="BL330" s="155">
        <v>7.5999999999999998E-2</v>
      </c>
      <c r="BM330" s="155">
        <v>6.2E-2</v>
      </c>
      <c r="BN330" s="155">
        <v>0.376</v>
      </c>
      <c r="DU330" s="4"/>
      <c r="DZ330" s="5"/>
      <c r="EA330" s="5"/>
      <c r="EB330" s="5"/>
      <c r="EC330" s="5"/>
      <c r="ED330" s="5"/>
      <c r="EE330" s="5"/>
    </row>
    <row r="331" spans="30:135" ht="13" x14ac:dyDescent="0.15">
      <c r="AD331" s="145">
        <f t="shared" si="212"/>
        <v>88.611111111111114</v>
      </c>
      <c r="AE331" s="145">
        <f t="shared" si="213"/>
        <v>74.608150470219442</v>
      </c>
      <c r="AF331" s="150">
        <v>243</v>
      </c>
      <c r="AG331" s="151" t="s">
        <v>559</v>
      </c>
      <c r="AH331" s="150">
        <v>18</v>
      </c>
      <c r="AI331" s="152">
        <v>1</v>
      </c>
      <c r="AJ331" s="153">
        <v>1595</v>
      </c>
      <c r="AK331" s="153">
        <v>1190</v>
      </c>
      <c r="AL331" s="150">
        <v>0.746</v>
      </c>
      <c r="AM331" s="153">
        <v>713</v>
      </c>
      <c r="AN331" s="153">
        <v>438</v>
      </c>
      <c r="AO331" s="153">
        <v>1151</v>
      </c>
      <c r="AP331" s="154">
        <v>0.38100000000000001</v>
      </c>
      <c r="AQ331" s="154">
        <v>0.43099999999999999</v>
      </c>
      <c r="AR331" s="155">
        <v>0.19400000000000001</v>
      </c>
      <c r="AS331" s="155">
        <v>0.104</v>
      </c>
      <c r="AT331" s="155">
        <v>8.6999999999999994E-2</v>
      </c>
      <c r="AU331" s="155">
        <v>0.34699999999999998</v>
      </c>
      <c r="AW331" s="5"/>
      <c r="AX331" s="145">
        <f t="shared" si="214"/>
        <v>82.073265783320352</v>
      </c>
      <c r="AY331" s="150">
        <v>243</v>
      </c>
      <c r="AZ331" s="151" t="s">
        <v>403</v>
      </c>
      <c r="BA331" s="150">
        <v>18</v>
      </c>
      <c r="BB331" s="152">
        <v>1</v>
      </c>
      <c r="BC331" s="153">
        <v>1283</v>
      </c>
      <c r="BD331" s="153">
        <v>1053</v>
      </c>
      <c r="BE331" s="150">
        <v>0.82099999999999995</v>
      </c>
      <c r="BF331" s="153">
        <v>554</v>
      </c>
      <c r="BG331" s="153">
        <v>391</v>
      </c>
      <c r="BH331" s="153">
        <v>945</v>
      </c>
      <c r="BI331" s="154">
        <v>0.41399999999999998</v>
      </c>
      <c r="BJ331" s="154">
        <v>0.47599999999999998</v>
      </c>
      <c r="BK331" s="155">
        <v>0.193</v>
      </c>
      <c r="BL331" s="155">
        <v>8.2000000000000003E-2</v>
      </c>
      <c r="BM331" s="155">
        <v>6.8000000000000005E-2</v>
      </c>
      <c r="BN331" s="156">
        <v>0.37</v>
      </c>
      <c r="DU331" s="4"/>
      <c r="DZ331" s="5"/>
      <c r="EA331" s="5"/>
      <c r="EB331" s="5"/>
      <c r="EC331" s="5"/>
      <c r="ED331" s="5"/>
      <c r="EE331" s="5"/>
    </row>
    <row r="332" spans="30:135" ht="13" x14ac:dyDescent="0.15">
      <c r="AD332" s="145">
        <f t="shared" si="212"/>
        <v>83.545454545454561</v>
      </c>
      <c r="AE332" s="145">
        <f t="shared" si="213"/>
        <v>74.646354733405872</v>
      </c>
      <c r="AF332" s="150">
        <v>244</v>
      </c>
      <c r="AG332" s="151" t="s">
        <v>346</v>
      </c>
      <c r="AH332" s="150">
        <v>22</v>
      </c>
      <c r="AI332" s="152">
        <v>1</v>
      </c>
      <c r="AJ332" s="153">
        <v>1838</v>
      </c>
      <c r="AK332" s="153">
        <v>1372</v>
      </c>
      <c r="AL332" s="150">
        <v>0.746</v>
      </c>
      <c r="AM332" s="153">
        <v>820</v>
      </c>
      <c r="AN332" s="153">
        <v>516</v>
      </c>
      <c r="AO332" s="153">
        <v>1336</v>
      </c>
      <c r="AP332" s="154">
        <v>0.38600000000000001</v>
      </c>
      <c r="AQ332" s="154">
        <v>0.41899999999999998</v>
      </c>
      <c r="AR332" s="155">
        <v>0.17199999999999999</v>
      </c>
      <c r="AS332" s="155">
        <v>0.124</v>
      </c>
      <c r="AT332" s="156">
        <v>0.1</v>
      </c>
      <c r="AU332" s="155">
        <v>0.371</v>
      </c>
      <c r="AW332" s="5"/>
      <c r="AX332" s="145">
        <f t="shared" si="214"/>
        <v>82.223701731025301</v>
      </c>
      <c r="AY332" s="150">
        <v>244</v>
      </c>
      <c r="AZ332" s="151" t="s">
        <v>560</v>
      </c>
      <c r="BA332" s="150">
        <v>18</v>
      </c>
      <c r="BB332" s="152">
        <v>1</v>
      </c>
      <c r="BC332" s="153">
        <v>1502</v>
      </c>
      <c r="BD332" s="153">
        <v>1235</v>
      </c>
      <c r="BE332" s="150">
        <v>0.82199999999999995</v>
      </c>
      <c r="BF332" s="153">
        <v>617</v>
      </c>
      <c r="BG332" s="153">
        <v>427</v>
      </c>
      <c r="BH332" s="153">
        <v>1044</v>
      </c>
      <c r="BI332" s="154">
        <v>0.40899999999999997</v>
      </c>
      <c r="BJ332" s="154">
        <v>0.47699999999999998</v>
      </c>
      <c r="BK332" s="155">
        <v>0.20100000000000001</v>
      </c>
      <c r="BL332" s="155">
        <v>0.126</v>
      </c>
      <c r="BM332" s="155">
        <v>0.10100000000000001</v>
      </c>
      <c r="BN332" s="155">
        <v>0.376</v>
      </c>
      <c r="DU332" s="4"/>
      <c r="DZ332" s="5"/>
      <c r="EA332" s="5"/>
      <c r="EB332" s="5"/>
      <c r="EC332" s="5"/>
      <c r="ED332" s="5"/>
      <c r="EE332" s="5"/>
    </row>
    <row r="333" spans="30:135" ht="13" x14ac:dyDescent="0.15">
      <c r="AD333" s="145">
        <f t="shared" si="212"/>
        <v>77.27272727272728</v>
      </c>
      <c r="AE333" s="145">
        <f t="shared" si="213"/>
        <v>74.470588235294116</v>
      </c>
      <c r="AF333" s="150">
        <v>245</v>
      </c>
      <c r="AG333" s="151" t="s">
        <v>549</v>
      </c>
      <c r="AH333" s="150">
        <v>22</v>
      </c>
      <c r="AI333" s="152">
        <v>1</v>
      </c>
      <c r="AJ333" s="153">
        <v>1700</v>
      </c>
      <c r="AK333" s="153">
        <v>1266</v>
      </c>
      <c r="AL333" s="150">
        <v>0.745</v>
      </c>
      <c r="AM333" s="153">
        <v>727</v>
      </c>
      <c r="AN333" s="153">
        <v>456</v>
      </c>
      <c r="AO333" s="153">
        <v>1183</v>
      </c>
      <c r="AP333" s="154">
        <v>0.38500000000000001</v>
      </c>
      <c r="AQ333" s="154">
        <v>0.433</v>
      </c>
      <c r="AR333" s="155">
        <v>0.21299999999999999</v>
      </c>
      <c r="AS333" s="155">
        <v>0.108</v>
      </c>
      <c r="AT333" s="155">
        <v>8.4000000000000005E-2</v>
      </c>
      <c r="AU333" s="155">
        <v>0.34899999999999998</v>
      </c>
      <c r="AW333" s="5"/>
      <c r="AX333" s="145">
        <f t="shared" si="214"/>
        <v>82.179341657207715</v>
      </c>
      <c r="AY333" s="150">
        <v>245</v>
      </c>
      <c r="AZ333" s="151" t="s">
        <v>561</v>
      </c>
      <c r="BA333" s="150">
        <v>11</v>
      </c>
      <c r="BB333" s="152">
        <v>1</v>
      </c>
      <c r="BC333" s="153">
        <v>881</v>
      </c>
      <c r="BD333" s="153">
        <v>724</v>
      </c>
      <c r="BE333" s="150">
        <v>0.82199999999999995</v>
      </c>
      <c r="BF333" s="153">
        <v>378</v>
      </c>
      <c r="BG333" s="153">
        <v>275</v>
      </c>
      <c r="BH333" s="153">
        <v>653</v>
      </c>
      <c r="BI333" s="154">
        <v>0.42099999999999999</v>
      </c>
      <c r="BJ333" s="154">
        <v>0.47199999999999998</v>
      </c>
      <c r="BK333" s="155">
        <v>0.183</v>
      </c>
      <c r="BL333" s="155">
        <v>9.6000000000000002E-2</v>
      </c>
      <c r="BM333" s="155">
        <v>7.5999999999999998E-2</v>
      </c>
      <c r="BN333" s="155">
        <v>0.378</v>
      </c>
      <c r="DU333" s="4"/>
      <c r="DZ333" s="5"/>
      <c r="EA333" s="5"/>
      <c r="EB333" s="5"/>
      <c r="EC333" s="5"/>
      <c r="ED333" s="5"/>
      <c r="EE333" s="5"/>
    </row>
    <row r="334" spans="30:135" ht="13" x14ac:dyDescent="0.15">
      <c r="AD334" s="145">
        <f t="shared" si="212"/>
        <v>79.521739130434781</v>
      </c>
      <c r="AE334" s="145">
        <f t="shared" si="213"/>
        <v>74.466921815199555</v>
      </c>
      <c r="AF334" s="150">
        <v>246</v>
      </c>
      <c r="AG334" s="151" t="s">
        <v>479</v>
      </c>
      <c r="AH334" s="150">
        <v>23</v>
      </c>
      <c r="AI334" s="152">
        <v>1</v>
      </c>
      <c r="AJ334" s="153">
        <v>1829</v>
      </c>
      <c r="AK334" s="153">
        <v>1362</v>
      </c>
      <c r="AL334" s="150">
        <v>0.745</v>
      </c>
      <c r="AM334" s="153">
        <v>770</v>
      </c>
      <c r="AN334" s="153">
        <v>503</v>
      </c>
      <c r="AO334" s="153">
        <v>1273</v>
      </c>
      <c r="AP334" s="154">
        <v>0.39500000000000002</v>
      </c>
      <c r="AQ334" s="152">
        <v>0.45</v>
      </c>
      <c r="AR334" s="155">
        <v>0.219</v>
      </c>
      <c r="AS334" s="156">
        <v>0.1</v>
      </c>
      <c r="AT334" s="155">
        <v>7.6999999999999999E-2</v>
      </c>
      <c r="AU334" s="155">
        <v>0.34899999999999998</v>
      </c>
      <c r="AW334" s="5"/>
      <c r="AX334" s="145">
        <f t="shared" si="214"/>
        <v>82.223579718998167</v>
      </c>
      <c r="AY334" s="150">
        <v>246</v>
      </c>
      <c r="AZ334" s="151" t="s">
        <v>324</v>
      </c>
      <c r="BA334" s="150">
        <v>20</v>
      </c>
      <c r="BB334" s="152">
        <v>1</v>
      </c>
      <c r="BC334" s="153">
        <v>1637</v>
      </c>
      <c r="BD334" s="153">
        <v>1346</v>
      </c>
      <c r="BE334" s="150">
        <v>0.82199999999999995</v>
      </c>
      <c r="BF334" s="153">
        <v>656</v>
      </c>
      <c r="BG334" s="153">
        <v>472</v>
      </c>
      <c r="BH334" s="153">
        <v>1128</v>
      </c>
      <c r="BI334" s="154">
        <v>0.41799999999999998</v>
      </c>
      <c r="BJ334" s="152">
        <v>0.47</v>
      </c>
      <c r="BK334" s="155">
        <v>0.20699999999999999</v>
      </c>
      <c r="BL334" s="155">
        <v>0.123</v>
      </c>
      <c r="BM334" s="155">
        <v>9.6000000000000002E-2</v>
      </c>
      <c r="BN334" s="155">
        <v>0.38600000000000001</v>
      </c>
      <c r="DU334" s="4"/>
      <c r="DZ334" s="5"/>
      <c r="EA334" s="5"/>
      <c r="EB334" s="5"/>
      <c r="EC334" s="5"/>
      <c r="ED334" s="5"/>
      <c r="EE334" s="5"/>
    </row>
    <row r="335" spans="30:135" ht="13" x14ac:dyDescent="0.15">
      <c r="AD335" s="145">
        <f t="shared" si="212"/>
        <v>92.64705882352942</v>
      </c>
      <c r="AE335" s="145">
        <f t="shared" si="213"/>
        <v>74.476190476190467</v>
      </c>
      <c r="AF335" s="150">
        <v>247</v>
      </c>
      <c r="AG335" s="151" t="s">
        <v>247</v>
      </c>
      <c r="AH335" s="150">
        <v>17</v>
      </c>
      <c r="AI335" s="152">
        <v>1</v>
      </c>
      <c r="AJ335" s="153">
        <v>1575</v>
      </c>
      <c r="AK335" s="153">
        <v>1173</v>
      </c>
      <c r="AL335" s="150">
        <v>0.745</v>
      </c>
      <c r="AM335" s="153">
        <v>652</v>
      </c>
      <c r="AN335" s="153">
        <v>390</v>
      </c>
      <c r="AO335" s="153">
        <v>1042</v>
      </c>
      <c r="AP335" s="154">
        <v>0.374</v>
      </c>
      <c r="AQ335" s="154">
        <v>0.41499999999999998</v>
      </c>
      <c r="AR335" s="155">
        <v>0.20300000000000001</v>
      </c>
      <c r="AS335" s="155">
        <v>0.159</v>
      </c>
      <c r="AT335" s="155">
        <v>0.11700000000000001</v>
      </c>
      <c r="AU335" s="155">
        <v>0.36299999999999999</v>
      </c>
      <c r="AW335" s="5"/>
      <c r="AX335" s="145">
        <f t="shared" si="214"/>
        <v>82.307147912243451</v>
      </c>
      <c r="AY335" s="150">
        <v>247</v>
      </c>
      <c r="AZ335" s="151" t="s">
        <v>528</v>
      </c>
      <c r="BA335" s="150">
        <v>17</v>
      </c>
      <c r="BB335" s="152">
        <v>1</v>
      </c>
      <c r="BC335" s="153">
        <v>1413</v>
      </c>
      <c r="BD335" s="153">
        <v>1163</v>
      </c>
      <c r="BE335" s="150">
        <v>0.82299999999999995</v>
      </c>
      <c r="BF335" s="153">
        <v>605</v>
      </c>
      <c r="BG335" s="153">
        <v>430</v>
      </c>
      <c r="BH335" s="153">
        <v>1035</v>
      </c>
      <c r="BI335" s="154">
        <v>0.41499999999999998</v>
      </c>
      <c r="BJ335" s="154">
        <v>0.47099999999999997</v>
      </c>
      <c r="BK335" s="156">
        <v>0.18</v>
      </c>
      <c r="BL335" s="155">
        <v>0.106</v>
      </c>
      <c r="BM335" s="156">
        <v>0.08</v>
      </c>
      <c r="BN335" s="155">
        <v>0.38400000000000001</v>
      </c>
      <c r="DU335" s="4"/>
      <c r="DZ335" s="5"/>
      <c r="EA335" s="5"/>
      <c r="EB335" s="5"/>
      <c r="EC335" s="5"/>
      <c r="ED335" s="5"/>
      <c r="EE335" s="5"/>
    </row>
    <row r="336" spans="30:135" ht="13" x14ac:dyDescent="0.15">
      <c r="AD336" s="145">
        <f t="shared" si="212"/>
        <v>86</v>
      </c>
      <c r="AE336" s="145">
        <f t="shared" si="213"/>
        <v>74.547803617571063</v>
      </c>
      <c r="AF336" s="150">
        <v>248</v>
      </c>
      <c r="AG336" s="151" t="s">
        <v>560</v>
      </c>
      <c r="AH336" s="150">
        <v>18</v>
      </c>
      <c r="AI336" s="152">
        <v>1</v>
      </c>
      <c r="AJ336" s="153">
        <v>1548</v>
      </c>
      <c r="AK336" s="153">
        <v>1154</v>
      </c>
      <c r="AL336" s="150">
        <v>0.745</v>
      </c>
      <c r="AM336" s="153">
        <v>639</v>
      </c>
      <c r="AN336" s="153">
        <v>458</v>
      </c>
      <c r="AO336" s="153">
        <v>1097</v>
      </c>
      <c r="AP336" s="154">
        <v>0.41799999999999998</v>
      </c>
      <c r="AQ336" s="154">
        <v>0.44600000000000001</v>
      </c>
      <c r="AR336" s="155">
        <v>0.20899999999999999</v>
      </c>
      <c r="AS336" s="155">
        <v>9.6000000000000002E-2</v>
      </c>
      <c r="AT336" s="155">
        <v>7.5999999999999998E-2</v>
      </c>
      <c r="AU336" s="155">
        <v>0.36399999999999999</v>
      </c>
      <c r="AW336" s="5"/>
      <c r="AX336" s="145">
        <f t="shared" si="214"/>
        <v>82.341891045710696</v>
      </c>
      <c r="AY336" s="150">
        <v>248</v>
      </c>
      <c r="AZ336" s="151" t="s">
        <v>562</v>
      </c>
      <c r="BA336" s="150">
        <v>20</v>
      </c>
      <c r="BB336" s="152">
        <v>1</v>
      </c>
      <c r="BC336" s="153">
        <v>1597</v>
      </c>
      <c r="BD336" s="153">
        <v>1315</v>
      </c>
      <c r="BE336" s="150">
        <v>0.82299999999999995</v>
      </c>
      <c r="BF336" s="153">
        <v>685</v>
      </c>
      <c r="BG336" s="153">
        <v>467</v>
      </c>
      <c r="BH336" s="153">
        <v>1152</v>
      </c>
      <c r="BI336" s="154">
        <v>0.40500000000000003</v>
      </c>
      <c r="BJ336" s="154">
        <v>0.46600000000000003</v>
      </c>
      <c r="BK336" s="155">
        <v>0.183</v>
      </c>
      <c r="BL336" s="155">
        <v>0.115</v>
      </c>
      <c r="BM336" s="155">
        <v>9.2999999999999999E-2</v>
      </c>
      <c r="BN336" s="155">
        <v>0.379</v>
      </c>
      <c r="DU336" s="4"/>
      <c r="DZ336" s="5"/>
      <c r="EA336" s="5"/>
      <c r="EB336" s="5"/>
      <c r="EC336" s="5"/>
      <c r="ED336" s="5"/>
      <c r="EE336" s="5"/>
    </row>
    <row r="337" spans="30:135" ht="13" x14ac:dyDescent="0.15">
      <c r="AD337" s="145">
        <f t="shared" si="212"/>
        <v>84.235294117647058</v>
      </c>
      <c r="AE337" s="145">
        <f t="shared" si="213"/>
        <v>74.162011173184368</v>
      </c>
      <c r="AF337" s="150">
        <v>249</v>
      </c>
      <c r="AG337" s="151" t="s">
        <v>354</v>
      </c>
      <c r="AH337" s="150">
        <v>17</v>
      </c>
      <c r="AI337" s="152">
        <v>1</v>
      </c>
      <c r="AJ337" s="153">
        <v>1432</v>
      </c>
      <c r="AK337" s="153">
        <v>1062</v>
      </c>
      <c r="AL337" s="150">
        <v>0.74199999999999999</v>
      </c>
      <c r="AM337" s="153">
        <v>594</v>
      </c>
      <c r="AN337" s="153">
        <v>378</v>
      </c>
      <c r="AO337" s="153">
        <v>972</v>
      </c>
      <c r="AP337" s="154">
        <v>0.38900000000000001</v>
      </c>
      <c r="AQ337" s="154">
        <v>0.432</v>
      </c>
      <c r="AR337" s="155">
        <v>0.214</v>
      </c>
      <c r="AS337" s="155">
        <v>0.13100000000000001</v>
      </c>
      <c r="AT337" s="155">
        <v>9.8000000000000004E-2</v>
      </c>
      <c r="AU337" s="155">
        <v>0.35599999999999998</v>
      </c>
      <c r="AW337" s="5"/>
      <c r="AX337" s="145">
        <f t="shared" si="214"/>
        <v>82.342121397915392</v>
      </c>
      <c r="AY337" s="150">
        <v>249</v>
      </c>
      <c r="AZ337" s="151" t="s">
        <v>546</v>
      </c>
      <c r="BA337" s="150">
        <v>21</v>
      </c>
      <c r="BB337" s="152">
        <v>1</v>
      </c>
      <c r="BC337" s="153">
        <v>1631</v>
      </c>
      <c r="BD337" s="153">
        <v>1343</v>
      </c>
      <c r="BE337" s="150">
        <v>0.82299999999999995</v>
      </c>
      <c r="BF337" s="153">
        <v>680</v>
      </c>
      <c r="BG337" s="153">
        <v>453</v>
      </c>
      <c r="BH337" s="153">
        <v>1133</v>
      </c>
      <c r="BI337" s="152">
        <v>0.4</v>
      </c>
      <c r="BJ337" s="154">
        <v>0.47499999999999998</v>
      </c>
      <c r="BK337" s="156">
        <v>0.2</v>
      </c>
      <c r="BL337" s="155">
        <v>0.124</v>
      </c>
      <c r="BM337" s="155">
        <v>8.7999999999999995E-2</v>
      </c>
      <c r="BN337" s="156">
        <v>0.37</v>
      </c>
      <c r="DU337" s="4"/>
      <c r="DZ337" s="5"/>
      <c r="EA337" s="5"/>
      <c r="EB337" s="5"/>
      <c r="EC337" s="5"/>
      <c r="ED337" s="5"/>
      <c r="EE337" s="5"/>
    </row>
    <row r="338" spans="30:135" ht="13" x14ac:dyDescent="0.15">
      <c r="AD338" s="145">
        <f t="shared" si="212"/>
        <v>89.095238095238102</v>
      </c>
      <c r="AE338" s="145">
        <f t="shared" si="213"/>
        <v>74.238375200427569</v>
      </c>
      <c r="AF338" s="150">
        <v>250</v>
      </c>
      <c r="AG338" s="151" t="s">
        <v>563</v>
      </c>
      <c r="AH338" s="150">
        <v>21</v>
      </c>
      <c r="AI338" s="152">
        <v>1</v>
      </c>
      <c r="AJ338" s="153">
        <v>1871</v>
      </c>
      <c r="AK338" s="153">
        <v>1389</v>
      </c>
      <c r="AL338" s="150">
        <v>0.74199999999999999</v>
      </c>
      <c r="AM338" s="153">
        <v>868</v>
      </c>
      <c r="AN338" s="153">
        <v>490</v>
      </c>
      <c r="AO338" s="153">
        <v>1358</v>
      </c>
      <c r="AP338" s="154">
        <v>0.36099999999999999</v>
      </c>
      <c r="AQ338" s="154">
        <v>0.40600000000000003</v>
      </c>
      <c r="AR338" s="155">
        <v>0.17199999999999999</v>
      </c>
      <c r="AS338" s="155">
        <v>0.122</v>
      </c>
      <c r="AT338" s="155">
        <v>9.6000000000000002E-2</v>
      </c>
      <c r="AU338" s="155">
        <v>0.35299999999999998</v>
      </c>
      <c r="AW338" s="5"/>
      <c r="AX338" s="145">
        <f t="shared" si="214"/>
        <v>82.349785407725321</v>
      </c>
      <c r="AY338" s="150">
        <v>250</v>
      </c>
      <c r="AZ338" s="151" t="s">
        <v>455</v>
      </c>
      <c r="BA338" s="150">
        <v>21</v>
      </c>
      <c r="BB338" s="152">
        <v>1</v>
      </c>
      <c r="BC338" s="153">
        <v>1864</v>
      </c>
      <c r="BD338" s="153">
        <v>1535</v>
      </c>
      <c r="BE338" s="150">
        <v>0.82299999999999995</v>
      </c>
      <c r="BF338" s="153">
        <v>803</v>
      </c>
      <c r="BG338" s="153">
        <v>558</v>
      </c>
      <c r="BH338" s="153">
        <v>1361</v>
      </c>
      <c r="BI338" s="152">
        <v>0.41</v>
      </c>
      <c r="BJ338" s="154">
        <v>0.46100000000000002</v>
      </c>
      <c r="BK338" s="155">
        <v>0.17299999999999999</v>
      </c>
      <c r="BL338" s="155">
        <v>0.121</v>
      </c>
      <c r="BM338" s="155">
        <v>9.0999999999999998E-2</v>
      </c>
      <c r="BN338" s="155">
        <v>0.38600000000000001</v>
      </c>
      <c r="DU338" s="4"/>
      <c r="DZ338" s="5"/>
      <c r="EA338" s="5"/>
      <c r="EB338" s="5"/>
      <c r="EC338" s="5"/>
      <c r="ED338" s="5"/>
      <c r="EE338" s="5"/>
    </row>
    <row r="339" spans="30:135" ht="13" x14ac:dyDescent="0.15">
      <c r="AD339" s="145">
        <f t="shared" si="212"/>
        <v>81.666666666666657</v>
      </c>
      <c r="AE339" s="145">
        <f t="shared" si="213"/>
        <v>74.217687074829925</v>
      </c>
      <c r="AF339" s="150">
        <v>251</v>
      </c>
      <c r="AG339" s="151" t="s">
        <v>525</v>
      </c>
      <c r="AH339" s="150">
        <v>18</v>
      </c>
      <c r="AI339" s="152">
        <v>1</v>
      </c>
      <c r="AJ339" s="153">
        <v>1470</v>
      </c>
      <c r="AK339" s="153">
        <v>1091</v>
      </c>
      <c r="AL339" s="150">
        <v>0.74199999999999999</v>
      </c>
      <c r="AM339" s="153">
        <v>654</v>
      </c>
      <c r="AN339" s="153">
        <v>384</v>
      </c>
      <c r="AO339" s="153">
        <v>1038</v>
      </c>
      <c r="AP339" s="152">
        <v>0.37</v>
      </c>
      <c r="AQ339" s="154">
        <v>0.41499999999999998</v>
      </c>
      <c r="AR339" s="155">
        <v>0.19700000000000001</v>
      </c>
      <c r="AS339" s="155">
        <v>0.114</v>
      </c>
      <c r="AT339" s="155">
        <v>7.8E-2</v>
      </c>
      <c r="AU339" s="155">
        <v>0.35199999999999998</v>
      </c>
      <c r="AW339" s="5"/>
      <c r="AX339" s="145">
        <f t="shared" si="214"/>
        <v>82.434782608695656</v>
      </c>
      <c r="AY339" s="150">
        <v>251</v>
      </c>
      <c r="AZ339" s="151" t="s">
        <v>529</v>
      </c>
      <c r="BA339" s="150">
        <v>14</v>
      </c>
      <c r="BB339" s="152">
        <v>1</v>
      </c>
      <c r="BC339" s="153">
        <v>1150</v>
      </c>
      <c r="BD339" s="153">
        <v>948</v>
      </c>
      <c r="BE339" s="150">
        <v>0.82399999999999995</v>
      </c>
      <c r="BF339" s="153">
        <v>472</v>
      </c>
      <c r="BG339" s="153">
        <v>361</v>
      </c>
      <c r="BH339" s="153">
        <v>833</v>
      </c>
      <c r="BI339" s="154">
        <v>0.433</v>
      </c>
      <c r="BJ339" s="154">
        <v>0.495</v>
      </c>
      <c r="BK339" s="155">
        <v>0.20799999999999999</v>
      </c>
      <c r="BL339" s="155">
        <v>8.6999999999999994E-2</v>
      </c>
      <c r="BM339" s="155">
        <v>6.5000000000000002E-2</v>
      </c>
      <c r="BN339" s="155">
        <v>0.374</v>
      </c>
      <c r="DU339" s="4"/>
      <c r="DZ339" s="5"/>
      <c r="EA339" s="5"/>
      <c r="EB339" s="5"/>
      <c r="EC339" s="5"/>
      <c r="ED339" s="5"/>
      <c r="EE339" s="5"/>
    </row>
    <row r="340" spans="30:135" ht="13" x14ac:dyDescent="0.15">
      <c r="AD340" s="145">
        <f t="shared" si="212"/>
        <v>79.882352941176464</v>
      </c>
      <c r="AE340" s="145">
        <f t="shared" si="213"/>
        <v>74.153166421207658</v>
      </c>
      <c r="AF340" s="150">
        <v>252</v>
      </c>
      <c r="AG340" s="151" t="s">
        <v>309</v>
      </c>
      <c r="AH340" s="150">
        <v>17</v>
      </c>
      <c r="AI340" s="152">
        <v>1</v>
      </c>
      <c r="AJ340" s="153">
        <v>1358</v>
      </c>
      <c r="AK340" s="153">
        <v>1007</v>
      </c>
      <c r="AL340" s="150">
        <v>0.74199999999999999</v>
      </c>
      <c r="AM340" s="153">
        <v>569</v>
      </c>
      <c r="AN340" s="153">
        <v>388</v>
      </c>
      <c r="AO340" s="153">
        <v>957</v>
      </c>
      <c r="AP340" s="154">
        <v>0.40500000000000003</v>
      </c>
      <c r="AQ340" s="154">
        <v>0.441</v>
      </c>
      <c r="AR340" s="155">
        <v>0.21299999999999999</v>
      </c>
      <c r="AS340" s="155">
        <v>9.5000000000000001E-2</v>
      </c>
      <c r="AT340" s="155">
        <v>6.6000000000000003E-2</v>
      </c>
      <c r="AU340" s="155">
        <v>0.35799999999999998</v>
      </c>
      <c r="AW340" s="5"/>
      <c r="AX340" s="145">
        <f t="shared" si="214"/>
        <v>82.403651115618658</v>
      </c>
      <c r="AY340" s="150">
        <v>252</v>
      </c>
      <c r="AZ340" s="151" t="s">
        <v>353</v>
      </c>
      <c r="BA340" s="150">
        <v>22</v>
      </c>
      <c r="BB340" s="152">
        <v>1</v>
      </c>
      <c r="BC340" s="153">
        <v>1972</v>
      </c>
      <c r="BD340" s="153">
        <v>1625</v>
      </c>
      <c r="BE340" s="150">
        <v>0.82399999999999995</v>
      </c>
      <c r="BF340" s="153">
        <v>929</v>
      </c>
      <c r="BG340" s="153">
        <v>603</v>
      </c>
      <c r="BH340" s="153">
        <v>1532</v>
      </c>
      <c r="BI340" s="154">
        <v>0.39400000000000002</v>
      </c>
      <c r="BJ340" s="154">
        <v>0.45800000000000002</v>
      </c>
      <c r="BK340" s="155">
        <v>0.152</v>
      </c>
      <c r="BL340" s="156">
        <v>0.09</v>
      </c>
      <c r="BM340" s="155">
        <v>7.4999999999999997E-2</v>
      </c>
      <c r="BN340" s="155">
        <v>0.36799999999999999</v>
      </c>
      <c r="DU340" s="4"/>
      <c r="DZ340" s="5"/>
      <c r="EA340" s="5"/>
      <c r="EB340" s="5"/>
      <c r="EC340" s="5"/>
      <c r="ED340" s="5"/>
      <c r="EE340" s="5"/>
    </row>
    <row r="341" spans="30:135" ht="13" x14ac:dyDescent="0.15">
      <c r="AD341" s="145">
        <f t="shared" si="212"/>
        <v>76.782608695652172</v>
      </c>
      <c r="AE341" s="145">
        <f t="shared" si="213"/>
        <v>74.009060022650047</v>
      </c>
      <c r="AF341" s="150">
        <v>253</v>
      </c>
      <c r="AG341" s="151" t="s">
        <v>386</v>
      </c>
      <c r="AH341" s="150">
        <v>23</v>
      </c>
      <c r="AI341" s="152">
        <v>1</v>
      </c>
      <c r="AJ341" s="153">
        <v>1766</v>
      </c>
      <c r="AK341" s="153">
        <v>1307</v>
      </c>
      <c r="AL341" s="150">
        <v>0.74</v>
      </c>
      <c r="AM341" s="153">
        <v>762</v>
      </c>
      <c r="AN341" s="153">
        <v>477</v>
      </c>
      <c r="AO341" s="153">
        <v>1239</v>
      </c>
      <c r="AP341" s="154">
        <v>0.38500000000000001</v>
      </c>
      <c r="AQ341" s="154">
        <v>0.41599999999999998</v>
      </c>
      <c r="AR341" s="155">
        <v>0.19800000000000001</v>
      </c>
      <c r="AS341" s="155">
        <v>0.115</v>
      </c>
      <c r="AT341" s="155">
        <v>9.6000000000000002E-2</v>
      </c>
      <c r="AU341" s="155">
        <v>0.36199999999999999</v>
      </c>
      <c r="AW341" s="5"/>
      <c r="AX341" s="145">
        <f t="shared" si="214"/>
        <v>82.362373062533408</v>
      </c>
      <c r="AY341" s="150">
        <v>253</v>
      </c>
      <c r="AZ341" s="151" t="s">
        <v>404</v>
      </c>
      <c r="BA341" s="150">
        <v>22</v>
      </c>
      <c r="BB341" s="152">
        <v>1</v>
      </c>
      <c r="BC341" s="153">
        <v>1871</v>
      </c>
      <c r="BD341" s="153">
        <v>1541</v>
      </c>
      <c r="BE341" s="150">
        <v>0.82399999999999995</v>
      </c>
      <c r="BF341" s="153">
        <v>821</v>
      </c>
      <c r="BG341" s="153">
        <v>596</v>
      </c>
      <c r="BH341" s="153">
        <v>1417</v>
      </c>
      <c r="BI341" s="154">
        <v>0.42099999999999999</v>
      </c>
      <c r="BJ341" s="154">
        <v>0.45800000000000002</v>
      </c>
      <c r="BK341" s="156">
        <v>0.16</v>
      </c>
      <c r="BL341" s="155">
        <v>0.10100000000000001</v>
      </c>
      <c r="BM341" s="155">
        <v>8.4000000000000005E-2</v>
      </c>
      <c r="BN341" s="155">
        <v>0.39300000000000002</v>
      </c>
      <c r="DU341" s="4"/>
      <c r="DZ341" s="5"/>
      <c r="EA341" s="5"/>
      <c r="EB341" s="5"/>
      <c r="EC341" s="5"/>
      <c r="ED341" s="5"/>
      <c r="EE341" s="5"/>
    </row>
    <row r="342" spans="30:135" ht="13" x14ac:dyDescent="0.15">
      <c r="AD342" s="145">
        <f t="shared" si="212"/>
        <v>83.913043478260875</v>
      </c>
      <c r="AE342" s="145">
        <f t="shared" si="213"/>
        <v>74.041450777202073</v>
      </c>
      <c r="AF342" s="150">
        <v>254</v>
      </c>
      <c r="AG342" s="151" t="s">
        <v>459</v>
      </c>
      <c r="AH342" s="150">
        <v>23</v>
      </c>
      <c r="AI342" s="152">
        <v>1</v>
      </c>
      <c r="AJ342" s="153">
        <v>1930</v>
      </c>
      <c r="AK342" s="153">
        <v>1429</v>
      </c>
      <c r="AL342" s="150">
        <v>0.74</v>
      </c>
      <c r="AM342" s="153">
        <v>764</v>
      </c>
      <c r="AN342" s="153">
        <v>501</v>
      </c>
      <c r="AO342" s="153">
        <v>1265</v>
      </c>
      <c r="AP342" s="154">
        <v>0.39600000000000002</v>
      </c>
      <c r="AQ342" s="154">
        <v>0.43099999999999999</v>
      </c>
      <c r="AR342" s="156">
        <v>0.23</v>
      </c>
      <c r="AS342" s="155">
        <v>0.13500000000000001</v>
      </c>
      <c r="AT342" s="155">
        <v>0.106</v>
      </c>
      <c r="AU342" s="155">
        <v>0.36399999999999999</v>
      </c>
      <c r="AW342" s="5"/>
      <c r="AX342" s="145">
        <f t="shared" si="214"/>
        <v>82.452193475815534</v>
      </c>
      <c r="AY342" s="150">
        <v>254</v>
      </c>
      <c r="AZ342" s="151" t="s">
        <v>564</v>
      </c>
      <c r="BA342" s="150">
        <v>22</v>
      </c>
      <c r="BB342" s="152">
        <v>1</v>
      </c>
      <c r="BC342" s="153">
        <v>1778</v>
      </c>
      <c r="BD342" s="153">
        <v>1466</v>
      </c>
      <c r="BE342" s="150">
        <v>0.82499999999999996</v>
      </c>
      <c r="BF342" s="153">
        <v>810</v>
      </c>
      <c r="BG342" s="153">
        <v>550</v>
      </c>
      <c r="BH342" s="153">
        <v>1360</v>
      </c>
      <c r="BI342" s="154">
        <v>0.40400000000000003</v>
      </c>
      <c r="BJ342" s="154">
        <v>0.45800000000000002</v>
      </c>
      <c r="BK342" s="155">
        <v>0.155</v>
      </c>
      <c r="BL342" s="155">
        <v>9.4E-2</v>
      </c>
      <c r="BM342" s="156">
        <v>7.0000000000000007E-2</v>
      </c>
      <c r="BN342" s="156">
        <v>0.38</v>
      </c>
      <c r="DU342" s="4"/>
      <c r="DZ342" s="5"/>
      <c r="EA342" s="5"/>
      <c r="EB342" s="5"/>
      <c r="EC342" s="5"/>
      <c r="ED342" s="5"/>
      <c r="EE342" s="5"/>
    </row>
    <row r="343" spans="30:135" ht="13" x14ac:dyDescent="0.15">
      <c r="AD343" s="145">
        <f t="shared" si="212"/>
        <v>79.5</v>
      </c>
      <c r="AE343" s="145">
        <f t="shared" si="213"/>
        <v>73.944294699011678</v>
      </c>
      <c r="AF343" s="150">
        <v>255</v>
      </c>
      <c r="AG343" s="151" t="s">
        <v>510</v>
      </c>
      <c r="AH343" s="150">
        <v>14</v>
      </c>
      <c r="AI343" s="152">
        <v>1</v>
      </c>
      <c r="AJ343" s="153">
        <v>1113</v>
      </c>
      <c r="AK343" s="153">
        <v>823</v>
      </c>
      <c r="AL343" s="150">
        <v>0.73899999999999999</v>
      </c>
      <c r="AM343" s="153">
        <v>494</v>
      </c>
      <c r="AN343" s="153">
        <v>290</v>
      </c>
      <c r="AO343" s="153">
        <v>784</v>
      </c>
      <c r="AP343" s="152">
        <v>0.37</v>
      </c>
      <c r="AQ343" s="152">
        <v>0.42</v>
      </c>
      <c r="AR343" s="155">
        <v>0.192</v>
      </c>
      <c r="AS343" s="155">
        <v>0.126</v>
      </c>
      <c r="AT343" s="155">
        <v>9.4E-2</v>
      </c>
      <c r="AU343" s="155">
        <v>0.35499999999999998</v>
      </c>
      <c r="AW343" s="5"/>
      <c r="AX343" s="145">
        <f t="shared" si="214"/>
        <v>82.511467889908246</v>
      </c>
      <c r="AY343" s="150">
        <v>255</v>
      </c>
      <c r="AZ343" s="151" t="s">
        <v>331</v>
      </c>
      <c r="BA343" s="150">
        <v>20</v>
      </c>
      <c r="BB343" s="152">
        <v>1</v>
      </c>
      <c r="BC343" s="153">
        <v>1744</v>
      </c>
      <c r="BD343" s="153">
        <v>1439</v>
      </c>
      <c r="BE343" s="150">
        <v>0.82499999999999996</v>
      </c>
      <c r="BF343" s="153">
        <v>682</v>
      </c>
      <c r="BG343" s="153">
        <v>520</v>
      </c>
      <c r="BH343" s="153">
        <v>1202</v>
      </c>
      <c r="BI343" s="154">
        <v>0.433</v>
      </c>
      <c r="BJ343" s="154">
        <v>0.499</v>
      </c>
      <c r="BK343" s="155">
        <v>0.22800000000000001</v>
      </c>
      <c r="BL343" s="156">
        <v>0.1</v>
      </c>
      <c r="BM343" s="155">
        <v>7.0999999999999994E-2</v>
      </c>
      <c r="BN343" s="155">
        <v>0.377</v>
      </c>
      <c r="DU343" s="4"/>
      <c r="DZ343" s="5"/>
      <c r="EA343" s="5"/>
      <c r="EB343" s="5"/>
      <c r="EC343" s="5"/>
      <c r="ED343" s="5"/>
      <c r="EE343" s="5"/>
    </row>
    <row r="344" spans="30:135" ht="13" x14ac:dyDescent="0.15">
      <c r="AD344" s="145">
        <f t="shared" si="212"/>
        <v>83.055555555555557</v>
      </c>
      <c r="AE344" s="145">
        <f t="shared" si="213"/>
        <v>73.779264214046819</v>
      </c>
      <c r="AF344" s="150">
        <v>256</v>
      </c>
      <c r="AG344" s="151" t="s">
        <v>511</v>
      </c>
      <c r="AH344" s="150">
        <v>18</v>
      </c>
      <c r="AI344" s="152">
        <v>1</v>
      </c>
      <c r="AJ344" s="153">
        <v>1495</v>
      </c>
      <c r="AK344" s="153">
        <v>1103</v>
      </c>
      <c r="AL344" s="150">
        <v>0.73799999999999999</v>
      </c>
      <c r="AM344" s="153">
        <v>697</v>
      </c>
      <c r="AN344" s="153">
        <v>390</v>
      </c>
      <c r="AO344" s="153">
        <v>1087</v>
      </c>
      <c r="AP344" s="154">
        <v>0.35899999999999999</v>
      </c>
      <c r="AQ344" s="154">
        <v>0.41399999999999998</v>
      </c>
      <c r="AR344" s="155">
        <v>0.191</v>
      </c>
      <c r="AS344" s="155">
        <v>9.7000000000000003E-2</v>
      </c>
      <c r="AT344" s="155">
        <v>7.3999999999999996E-2</v>
      </c>
      <c r="AU344" s="155">
        <v>0.33900000000000002</v>
      </c>
      <c r="AW344" s="5"/>
      <c r="AX344" s="145">
        <f t="shared" si="214"/>
        <v>82.643607164916617</v>
      </c>
      <c r="AY344" s="150">
        <v>256</v>
      </c>
      <c r="AZ344" s="151" t="s">
        <v>384</v>
      </c>
      <c r="BA344" s="150">
        <v>19</v>
      </c>
      <c r="BB344" s="152">
        <v>1</v>
      </c>
      <c r="BC344" s="153">
        <v>1619</v>
      </c>
      <c r="BD344" s="153">
        <v>1338</v>
      </c>
      <c r="BE344" s="150">
        <v>0.82599999999999996</v>
      </c>
      <c r="BF344" s="153">
        <v>716</v>
      </c>
      <c r="BG344" s="153">
        <v>500</v>
      </c>
      <c r="BH344" s="153">
        <v>1216</v>
      </c>
      <c r="BI344" s="154">
        <v>0.41099999999999998</v>
      </c>
      <c r="BJ344" s="154">
        <v>0.47699999999999998</v>
      </c>
      <c r="BK344" s="155">
        <v>0.18099999999999999</v>
      </c>
      <c r="BL344" s="155">
        <v>9.2999999999999999E-2</v>
      </c>
      <c r="BM344" s="155">
        <v>7.4999999999999997E-2</v>
      </c>
      <c r="BN344" s="155">
        <v>0.36699999999999999</v>
      </c>
      <c r="DU344" s="4"/>
      <c r="DZ344" s="5"/>
      <c r="EA344" s="5"/>
      <c r="EB344" s="5"/>
      <c r="EC344" s="5"/>
      <c r="ED344" s="5"/>
      <c r="EE344" s="5"/>
    </row>
    <row r="345" spans="30:135" ht="13" x14ac:dyDescent="0.15">
      <c r="AD345" s="145">
        <f t="shared" si="212"/>
        <v>80.916666666666671</v>
      </c>
      <c r="AE345" s="145">
        <f t="shared" si="213"/>
        <v>73.635427394438722</v>
      </c>
      <c r="AF345" s="150">
        <v>257</v>
      </c>
      <c r="AG345" s="151" t="s">
        <v>483</v>
      </c>
      <c r="AH345" s="150">
        <v>24</v>
      </c>
      <c r="AI345" s="152">
        <v>1</v>
      </c>
      <c r="AJ345" s="153">
        <v>1942</v>
      </c>
      <c r="AK345" s="153">
        <v>1430</v>
      </c>
      <c r="AL345" s="150">
        <v>0.73599999999999999</v>
      </c>
      <c r="AM345" s="153">
        <v>899</v>
      </c>
      <c r="AN345" s="153">
        <v>511</v>
      </c>
      <c r="AO345" s="153">
        <v>1410</v>
      </c>
      <c r="AP345" s="154">
        <v>0.36199999999999999</v>
      </c>
      <c r="AQ345" s="154">
        <v>0.41099999999999998</v>
      </c>
      <c r="AR345" s="156">
        <v>0.18</v>
      </c>
      <c r="AS345" s="155">
        <v>0.109</v>
      </c>
      <c r="AT345" s="155">
        <v>8.3000000000000004E-2</v>
      </c>
      <c r="AU345" s="155">
        <v>0.34699999999999998</v>
      </c>
      <c r="AW345" s="5"/>
      <c r="AX345" s="145">
        <f t="shared" si="214"/>
        <v>82.604055496264678</v>
      </c>
      <c r="AY345" s="150">
        <v>257</v>
      </c>
      <c r="AZ345" s="151" t="s">
        <v>378</v>
      </c>
      <c r="BA345" s="150">
        <v>22</v>
      </c>
      <c r="BB345" s="152">
        <v>1</v>
      </c>
      <c r="BC345" s="153">
        <v>1874</v>
      </c>
      <c r="BD345" s="153">
        <v>1548</v>
      </c>
      <c r="BE345" s="150">
        <v>0.82599999999999996</v>
      </c>
      <c r="BF345" s="153">
        <v>919</v>
      </c>
      <c r="BG345" s="153">
        <v>569</v>
      </c>
      <c r="BH345" s="153">
        <v>1488</v>
      </c>
      <c r="BI345" s="154">
        <v>0.38200000000000001</v>
      </c>
      <c r="BJ345" s="154">
        <v>0.436</v>
      </c>
      <c r="BK345" s="155">
        <v>0.115</v>
      </c>
      <c r="BL345" s="155">
        <v>0.107</v>
      </c>
      <c r="BM345" s="155">
        <v>8.2000000000000003E-2</v>
      </c>
      <c r="BN345" s="155">
        <v>0.38200000000000001</v>
      </c>
      <c r="DU345" s="4"/>
      <c r="DZ345" s="5"/>
      <c r="EA345" s="5"/>
      <c r="EB345" s="5"/>
      <c r="EC345" s="5"/>
      <c r="ED345" s="5"/>
      <c r="EE345" s="5"/>
    </row>
    <row r="346" spans="30:135" ht="13" x14ac:dyDescent="0.15">
      <c r="AD346" s="145">
        <f t="shared" si="212"/>
        <v>76.5</v>
      </c>
      <c r="AE346" s="145">
        <f t="shared" si="213"/>
        <v>73.611111111111114</v>
      </c>
      <c r="AF346" s="150">
        <v>258</v>
      </c>
      <c r="AG346" s="151" t="s">
        <v>565</v>
      </c>
      <c r="AH346" s="150">
        <v>16</v>
      </c>
      <c r="AI346" s="152">
        <v>1</v>
      </c>
      <c r="AJ346" s="153">
        <v>1224</v>
      </c>
      <c r="AK346" s="153">
        <v>901</v>
      </c>
      <c r="AL346" s="150">
        <v>0.73599999999999999</v>
      </c>
      <c r="AM346" s="153">
        <v>592</v>
      </c>
      <c r="AN346" s="153">
        <v>347</v>
      </c>
      <c r="AO346" s="153">
        <v>939</v>
      </c>
      <c r="AP346" s="152">
        <v>0.37</v>
      </c>
      <c r="AQ346" s="154">
        <v>0.41899999999999998</v>
      </c>
      <c r="AR346" s="155">
        <v>0.17199999999999999</v>
      </c>
      <c r="AS346" s="155">
        <v>7.3999999999999996E-2</v>
      </c>
      <c r="AT346" s="156">
        <v>0.06</v>
      </c>
      <c r="AU346" s="155">
        <v>0.33700000000000002</v>
      </c>
      <c r="AW346" s="5"/>
      <c r="AX346" s="145">
        <f t="shared" si="214"/>
        <v>82.628205128205124</v>
      </c>
      <c r="AY346" s="150">
        <v>258</v>
      </c>
      <c r="AZ346" s="151" t="s">
        <v>259</v>
      </c>
      <c r="BA346" s="150">
        <v>19</v>
      </c>
      <c r="BB346" s="152">
        <v>1</v>
      </c>
      <c r="BC346" s="153">
        <v>1560</v>
      </c>
      <c r="BD346" s="153">
        <v>1289</v>
      </c>
      <c r="BE346" s="150">
        <v>0.82599999999999996</v>
      </c>
      <c r="BF346" s="153">
        <v>707</v>
      </c>
      <c r="BG346" s="153">
        <v>458</v>
      </c>
      <c r="BH346" s="153">
        <v>1165</v>
      </c>
      <c r="BI346" s="154">
        <v>0.39300000000000002</v>
      </c>
      <c r="BJ346" s="154">
        <v>0.44600000000000001</v>
      </c>
      <c r="BK346" s="155">
        <v>0.151</v>
      </c>
      <c r="BL346" s="155">
        <v>0.125</v>
      </c>
      <c r="BM346" s="155">
        <v>9.6000000000000002E-2</v>
      </c>
      <c r="BN346" s="155">
        <v>0.38100000000000001</v>
      </c>
      <c r="DU346" s="4"/>
      <c r="DZ346" s="5"/>
      <c r="EA346" s="5"/>
      <c r="EB346" s="5"/>
      <c r="EC346" s="5"/>
      <c r="ED346" s="5"/>
      <c r="EE346" s="5"/>
    </row>
    <row r="347" spans="30:135" ht="13" x14ac:dyDescent="0.15">
      <c r="AD347" s="145">
        <f t="shared" si="212"/>
        <v>86.357142857142861</v>
      </c>
      <c r="AE347" s="145">
        <f t="shared" si="213"/>
        <v>73.531844499586427</v>
      </c>
      <c r="AF347" s="150">
        <v>259</v>
      </c>
      <c r="AG347" s="151" t="s">
        <v>260</v>
      </c>
      <c r="AH347" s="150">
        <v>14</v>
      </c>
      <c r="AI347" s="152">
        <v>1</v>
      </c>
      <c r="AJ347" s="153">
        <v>1209</v>
      </c>
      <c r="AK347" s="153">
        <v>889</v>
      </c>
      <c r="AL347" s="150">
        <v>0.73499999999999999</v>
      </c>
      <c r="AM347" s="153">
        <v>531</v>
      </c>
      <c r="AN347" s="153">
        <v>302</v>
      </c>
      <c r="AO347" s="153">
        <v>833</v>
      </c>
      <c r="AP347" s="154">
        <v>0.36299999999999999</v>
      </c>
      <c r="AQ347" s="154">
        <v>0.39700000000000002</v>
      </c>
      <c r="AR347" s="155">
        <v>0.19500000000000001</v>
      </c>
      <c r="AS347" s="155">
        <v>0.13400000000000001</v>
      </c>
      <c r="AT347" s="155">
        <v>0.112</v>
      </c>
      <c r="AU347" s="155">
        <v>0.35599999999999998</v>
      </c>
      <c r="AW347" s="5"/>
      <c r="AX347" s="145">
        <f t="shared" si="214"/>
        <v>82.784090909090907</v>
      </c>
      <c r="AY347" s="150">
        <v>259</v>
      </c>
      <c r="AZ347" s="151" t="s">
        <v>566</v>
      </c>
      <c r="BA347" s="150">
        <v>23</v>
      </c>
      <c r="BB347" s="152">
        <v>1</v>
      </c>
      <c r="BC347" s="153">
        <v>1760</v>
      </c>
      <c r="BD347" s="153">
        <v>1457</v>
      </c>
      <c r="BE347" s="150">
        <v>0.82799999999999996</v>
      </c>
      <c r="BF347" s="153">
        <v>725</v>
      </c>
      <c r="BG347" s="153">
        <v>512</v>
      </c>
      <c r="BH347" s="153">
        <v>1237</v>
      </c>
      <c r="BI347" s="154">
        <v>0.41399999999999998</v>
      </c>
      <c r="BJ347" s="154">
        <v>0.47199999999999998</v>
      </c>
      <c r="BK347" s="156">
        <v>0.19</v>
      </c>
      <c r="BL347" s="155">
        <v>0.13100000000000001</v>
      </c>
      <c r="BM347" s="155">
        <v>0.10100000000000001</v>
      </c>
      <c r="BN347" s="155">
        <v>0.38800000000000001</v>
      </c>
      <c r="DU347" s="4"/>
      <c r="DZ347" s="5"/>
      <c r="EA347" s="5"/>
      <c r="EB347" s="5"/>
      <c r="EC347" s="5"/>
      <c r="ED347" s="5"/>
      <c r="EE347" s="5"/>
    </row>
    <row r="348" spans="30:135" ht="13" x14ac:dyDescent="0.15">
      <c r="AD348" s="145">
        <f t="shared" si="212"/>
        <v>83.857142857142861</v>
      </c>
      <c r="AE348" s="145">
        <f t="shared" si="213"/>
        <v>73.537762634866553</v>
      </c>
      <c r="AF348" s="150">
        <v>260</v>
      </c>
      <c r="AG348" s="151" t="s">
        <v>398</v>
      </c>
      <c r="AH348" s="150">
        <v>21</v>
      </c>
      <c r="AI348" s="152">
        <v>1</v>
      </c>
      <c r="AJ348" s="153">
        <v>1761</v>
      </c>
      <c r="AK348" s="153">
        <v>1295</v>
      </c>
      <c r="AL348" s="150">
        <v>0.73499999999999999</v>
      </c>
      <c r="AM348" s="153">
        <v>799</v>
      </c>
      <c r="AN348" s="153">
        <v>475</v>
      </c>
      <c r="AO348" s="153">
        <v>1274</v>
      </c>
      <c r="AP348" s="154">
        <v>0.373</v>
      </c>
      <c r="AQ348" s="154">
        <v>0.41499999999999998</v>
      </c>
      <c r="AR348" s="155">
        <v>0.186</v>
      </c>
      <c r="AS348" s="155">
        <v>0.108</v>
      </c>
      <c r="AT348" s="155">
        <v>8.1000000000000003E-2</v>
      </c>
      <c r="AU348" s="155">
        <v>0.34799999999999998</v>
      </c>
      <c r="AW348" s="5"/>
      <c r="AX348" s="145">
        <f t="shared" si="214"/>
        <v>82.829808660624366</v>
      </c>
      <c r="AY348" s="150">
        <v>260</v>
      </c>
      <c r="AZ348" s="151" t="s">
        <v>407</v>
      </c>
      <c r="BA348" s="150">
        <v>24</v>
      </c>
      <c r="BB348" s="152">
        <v>1</v>
      </c>
      <c r="BC348" s="153">
        <v>1986</v>
      </c>
      <c r="BD348" s="153">
        <v>1645</v>
      </c>
      <c r="BE348" s="150">
        <v>0.82799999999999996</v>
      </c>
      <c r="BF348" s="153">
        <v>828</v>
      </c>
      <c r="BG348" s="153">
        <v>592</v>
      </c>
      <c r="BH348" s="153">
        <v>1420</v>
      </c>
      <c r="BI348" s="154">
        <v>0.41699999999999998</v>
      </c>
      <c r="BJ348" s="154">
        <v>0.47199999999999998</v>
      </c>
      <c r="BK348" s="155">
        <v>0.186</v>
      </c>
      <c r="BL348" s="155">
        <v>0.123</v>
      </c>
      <c r="BM348" s="155">
        <v>8.5999999999999993E-2</v>
      </c>
      <c r="BN348" s="155">
        <v>0.38700000000000001</v>
      </c>
      <c r="DU348" s="4"/>
      <c r="DZ348" s="5"/>
      <c r="EA348" s="5"/>
      <c r="EB348" s="5"/>
      <c r="EC348" s="5"/>
      <c r="ED348" s="5"/>
      <c r="EE348" s="5"/>
    </row>
    <row r="349" spans="30:135" ht="13" x14ac:dyDescent="0.15">
      <c r="AD349" s="145">
        <f t="shared" si="212"/>
        <v>81.791666666666671</v>
      </c>
      <c r="AE349" s="145">
        <f t="shared" si="213"/>
        <v>73.357106469689242</v>
      </c>
      <c r="AF349" s="150">
        <v>261</v>
      </c>
      <c r="AG349" s="151" t="s">
        <v>544</v>
      </c>
      <c r="AH349" s="150">
        <v>24</v>
      </c>
      <c r="AI349" s="152">
        <v>1</v>
      </c>
      <c r="AJ349" s="153">
        <v>1963</v>
      </c>
      <c r="AK349" s="153">
        <v>1440</v>
      </c>
      <c r="AL349" s="150">
        <v>0.73399999999999999</v>
      </c>
      <c r="AM349" s="153">
        <v>934</v>
      </c>
      <c r="AN349" s="153">
        <v>543</v>
      </c>
      <c r="AO349" s="153">
        <v>1477</v>
      </c>
      <c r="AP349" s="154">
        <v>0.36799999999999999</v>
      </c>
      <c r="AQ349" s="154">
        <v>0.41399999999999998</v>
      </c>
      <c r="AR349" s="155">
        <v>0.18099999999999999</v>
      </c>
      <c r="AS349" s="155">
        <v>7.8E-2</v>
      </c>
      <c r="AT349" s="155">
        <v>6.7000000000000004E-2</v>
      </c>
      <c r="AU349" s="155">
        <v>0.33900000000000002</v>
      </c>
      <c r="AW349" s="5"/>
      <c r="AX349" s="145">
        <f t="shared" si="214"/>
        <v>82.942603071948255</v>
      </c>
      <c r="AY349" s="150">
        <v>261</v>
      </c>
      <c r="AZ349" s="151" t="s">
        <v>565</v>
      </c>
      <c r="BA349" s="150">
        <v>16</v>
      </c>
      <c r="BB349" s="152">
        <v>1</v>
      </c>
      <c r="BC349" s="153">
        <v>1237</v>
      </c>
      <c r="BD349" s="153">
        <v>1026</v>
      </c>
      <c r="BE349" s="150">
        <v>0.82899999999999996</v>
      </c>
      <c r="BF349" s="153">
        <v>482</v>
      </c>
      <c r="BG349" s="153">
        <v>348</v>
      </c>
      <c r="BH349" s="153">
        <v>830</v>
      </c>
      <c r="BI349" s="154">
        <v>0.41899999999999998</v>
      </c>
      <c r="BJ349" s="154">
        <v>0.47499999999999998</v>
      </c>
      <c r="BK349" s="155">
        <v>0.20499999999999999</v>
      </c>
      <c r="BL349" s="155">
        <v>0.14599999999999999</v>
      </c>
      <c r="BM349" s="156">
        <v>0.1</v>
      </c>
      <c r="BN349" s="155">
        <v>0.39900000000000002</v>
      </c>
      <c r="DU349" s="4"/>
      <c r="DZ349" s="5"/>
      <c r="EA349" s="5"/>
      <c r="EB349" s="5"/>
      <c r="EC349" s="5"/>
      <c r="ED349" s="5"/>
      <c r="EE349" s="5"/>
    </row>
    <row r="350" spans="30:135" ht="13" x14ac:dyDescent="0.15">
      <c r="AD350" s="145">
        <f t="shared" si="212"/>
        <v>78.909090909090907</v>
      </c>
      <c r="AE350" s="145">
        <f t="shared" si="213"/>
        <v>73.444700460829495</v>
      </c>
      <c r="AF350" s="150">
        <v>262</v>
      </c>
      <c r="AG350" s="151" t="s">
        <v>564</v>
      </c>
      <c r="AH350" s="150">
        <v>22</v>
      </c>
      <c r="AI350" s="152">
        <v>1</v>
      </c>
      <c r="AJ350" s="153">
        <v>1736</v>
      </c>
      <c r="AK350" s="153">
        <v>1275</v>
      </c>
      <c r="AL350" s="150">
        <v>0.73399999999999999</v>
      </c>
      <c r="AM350" s="153">
        <v>734</v>
      </c>
      <c r="AN350" s="153">
        <v>459</v>
      </c>
      <c r="AO350" s="153">
        <v>1193</v>
      </c>
      <c r="AP350" s="154">
        <v>0.38500000000000001</v>
      </c>
      <c r="AQ350" s="154">
        <v>0.42199999999999999</v>
      </c>
      <c r="AR350" s="156">
        <v>0.21</v>
      </c>
      <c r="AS350" s="155">
        <v>0.11799999999999999</v>
      </c>
      <c r="AT350" s="155">
        <v>9.5000000000000001E-2</v>
      </c>
      <c r="AU350" s="155">
        <v>0.35499999999999998</v>
      </c>
      <c r="AW350" s="5"/>
      <c r="AX350" s="145">
        <f t="shared" si="214"/>
        <v>82.995495495495504</v>
      </c>
      <c r="AY350" s="150">
        <v>262</v>
      </c>
      <c r="AZ350" s="151" t="s">
        <v>509</v>
      </c>
      <c r="BA350" s="150">
        <v>21</v>
      </c>
      <c r="BB350" s="152">
        <v>1</v>
      </c>
      <c r="BC350" s="153">
        <v>1776</v>
      </c>
      <c r="BD350" s="153">
        <v>1474</v>
      </c>
      <c r="BE350" s="150">
        <v>0.83</v>
      </c>
      <c r="BF350" s="153">
        <v>755</v>
      </c>
      <c r="BG350" s="153">
        <v>538</v>
      </c>
      <c r="BH350" s="153">
        <v>1293</v>
      </c>
      <c r="BI350" s="154">
        <v>0.41599999999999998</v>
      </c>
      <c r="BJ350" s="154">
        <v>0.47599999999999998</v>
      </c>
      <c r="BK350" s="155">
        <v>0.186</v>
      </c>
      <c r="BL350" s="155">
        <v>0.109</v>
      </c>
      <c r="BM350" s="155">
        <v>8.6999999999999994E-2</v>
      </c>
      <c r="BN350" s="155">
        <v>0.38200000000000001</v>
      </c>
      <c r="DU350" s="4"/>
      <c r="DZ350" s="5"/>
      <c r="EA350" s="5"/>
      <c r="EB350" s="5"/>
      <c r="EC350" s="5"/>
      <c r="ED350" s="5"/>
      <c r="EE350" s="5"/>
    </row>
    <row r="351" spans="30:135" ht="13" x14ac:dyDescent="0.15">
      <c r="AD351" s="145">
        <f t="shared" si="212"/>
        <v>84.590909090909093</v>
      </c>
      <c r="AE351" s="145">
        <f t="shared" si="213"/>
        <v>73.240193444384744</v>
      </c>
      <c r="AF351" s="150">
        <v>263</v>
      </c>
      <c r="AG351" s="151" t="s">
        <v>471</v>
      </c>
      <c r="AH351" s="150">
        <v>22</v>
      </c>
      <c r="AI351" s="152">
        <v>1</v>
      </c>
      <c r="AJ351" s="153">
        <v>1861</v>
      </c>
      <c r="AK351" s="153">
        <v>1363</v>
      </c>
      <c r="AL351" s="150">
        <v>0.73199999999999998</v>
      </c>
      <c r="AM351" s="153">
        <v>808</v>
      </c>
      <c r="AN351" s="153">
        <v>500</v>
      </c>
      <c r="AO351" s="153">
        <v>1308</v>
      </c>
      <c r="AP351" s="154">
        <v>0.38200000000000001</v>
      </c>
      <c r="AQ351" s="154">
        <v>0.42499999999999999</v>
      </c>
      <c r="AR351" s="155">
        <v>0.20200000000000001</v>
      </c>
      <c r="AS351" s="155">
        <v>0.11700000000000001</v>
      </c>
      <c r="AT351" s="155">
        <v>9.5000000000000001E-2</v>
      </c>
      <c r="AU351" s="155">
        <v>0.35199999999999998</v>
      </c>
      <c r="AW351" s="5"/>
      <c r="AX351" s="145">
        <f t="shared" si="214"/>
        <v>83.002207505518768</v>
      </c>
      <c r="AY351" s="150">
        <v>263</v>
      </c>
      <c r="AZ351" s="151" t="s">
        <v>567</v>
      </c>
      <c r="BA351" s="150">
        <v>10</v>
      </c>
      <c r="BB351" s="152">
        <v>1</v>
      </c>
      <c r="BC351" s="153">
        <v>906</v>
      </c>
      <c r="BD351" s="153">
        <v>752</v>
      </c>
      <c r="BE351" s="150">
        <v>0.83</v>
      </c>
      <c r="BF351" s="153">
        <v>399</v>
      </c>
      <c r="BG351" s="153">
        <v>285</v>
      </c>
      <c r="BH351" s="153">
        <v>684</v>
      </c>
      <c r="BI351" s="154">
        <v>0.41699999999999998</v>
      </c>
      <c r="BJ351" s="154">
        <v>0.46800000000000003</v>
      </c>
      <c r="BK351" s="155">
        <v>0.16200000000000001</v>
      </c>
      <c r="BL351" s="155">
        <v>0.104</v>
      </c>
      <c r="BM351" s="155">
        <v>9.4E-2</v>
      </c>
      <c r="BN351" s="155">
        <v>0.38400000000000001</v>
      </c>
      <c r="DU351" s="4"/>
      <c r="DZ351" s="5"/>
      <c r="EA351" s="5"/>
      <c r="EB351" s="5"/>
      <c r="EC351" s="5"/>
      <c r="ED351" s="5"/>
      <c r="EE351" s="5"/>
    </row>
    <row r="352" spans="30:135" ht="13" x14ac:dyDescent="0.15">
      <c r="AD352" s="145">
        <f t="shared" si="212"/>
        <v>83.666666666666671</v>
      </c>
      <c r="AE352" s="145">
        <f t="shared" si="213"/>
        <v>73.079112122936834</v>
      </c>
      <c r="AF352" s="150">
        <v>264</v>
      </c>
      <c r="AG352" s="151" t="s">
        <v>438</v>
      </c>
      <c r="AH352" s="150">
        <v>21</v>
      </c>
      <c r="AI352" s="152">
        <v>1</v>
      </c>
      <c r="AJ352" s="153">
        <v>1757</v>
      </c>
      <c r="AK352" s="153">
        <v>1284</v>
      </c>
      <c r="AL352" s="150">
        <v>0.73099999999999998</v>
      </c>
      <c r="AM352" s="153">
        <v>753</v>
      </c>
      <c r="AN352" s="153">
        <v>468</v>
      </c>
      <c r="AO352" s="153">
        <v>1221</v>
      </c>
      <c r="AP352" s="154">
        <v>0.38300000000000001</v>
      </c>
      <c r="AQ352" s="154">
        <v>0.41799999999999998</v>
      </c>
      <c r="AR352" s="155">
        <v>0.20200000000000001</v>
      </c>
      <c r="AS352" s="155">
        <v>0.125</v>
      </c>
      <c r="AT352" s="155">
        <v>0.104</v>
      </c>
      <c r="AU352" s="155">
        <v>0.35599999999999998</v>
      </c>
      <c r="AW352" s="5"/>
      <c r="AX352" s="145">
        <f t="shared" si="214"/>
        <v>82.952182952182952</v>
      </c>
      <c r="AY352" s="150">
        <v>264</v>
      </c>
      <c r="AZ352" s="151" t="s">
        <v>568</v>
      </c>
      <c r="BA352" s="150">
        <v>18</v>
      </c>
      <c r="BB352" s="152">
        <v>1</v>
      </c>
      <c r="BC352" s="153">
        <v>1443</v>
      </c>
      <c r="BD352" s="153">
        <v>1197</v>
      </c>
      <c r="BE352" s="150">
        <v>0.83</v>
      </c>
      <c r="BF352" s="153">
        <v>588</v>
      </c>
      <c r="BG352" s="153">
        <v>435</v>
      </c>
      <c r="BH352" s="153">
        <v>1023</v>
      </c>
      <c r="BI352" s="154">
        <v>0.42499999999999999</v>
      </c>
      <c r="BJ352" s="154">
        <v>0.48099999999999998</v>
      </c>
      <c r="BK352" s="155">
        <v>0.19500000000000001</v>
      </c>
      <c r="BL352" s="155">
        <v>0.11899999999999999</v>
      </c>
      <c r="BM352" s="155">
        <v>9.2999999999999999E-2</v>
      </c>
      <c r="BN352" s="155">
        <v>0.38500000000000001</v>
      </c>
      <c r="DU352" s="4"/>
      <c r="DZ352" s="5"/>
      <c r="EA352" s="5"/>
      <c r="EB352" s="5"/>
      <c r="EC352" s="5"/>
      <c r="ED352" s="5"/>
      <c r="EE352" s="5"/>
    </row>
    <row r="353" spans="30:135" ht="13" x14ac:dyDescent="0.15">
      <c r="AD353" s="145">
        <f t="shared" si="212"/>
        <v>87.391304347826093</v>
      </c>
      <c r="AE353" s="145">
        <f t="shared" si="213"/>
        <v>73.084577114427859</v>
      </c>
      <c r="AF353" s="150">
        <v>265</v>
      </c>
      <c r="AG353" s="151" t="s">
        <v>569</v>
      </c>
      <c r="AH353" s="150">
        <v>23</v>
      </c>
      <c r="AI353" s="152">
        <v>1</v>
      </c>
      <c r="AJ353" s="153">
        <v>2010</v>
      </c>
      <c r="AK353" s="153">
        <v>1469</v>
      </c>
      <c r="AL353" s="150">
        <v>0.73099999999999998</v>
      </c>
      <c r="AM353" s="153">
        <v>952</v>
      </c>
      <c r="AN353" s="153">
        <v>546</v>
      </c>
      <c r="AO353" s="153">
        <v>1498</v>
      </c>
      <c r="AP353" s="154">
        <v>0.36399999999999999</v>
      </c>
      <c r="AQ353" s="154">
        <v>0.41399999999999998</v>
      </c>
      <c r="AR353" s="155">
        <v>0.17899999999999999</v>
      </c>
      <c r="AS353" s="155">
        <v>9.4E-2</v>
      </c>
      <c r="AT353" s="155">
        <v>7.6999999999999999E-2</v>
      </c>
      <c r="AU353" s="155">
        <v>0.33900000000000002</v>
      </c>
      <c r="AW353" s="5"/>
      <c r="AX353" s="145">
        <f t="shared" si="214"/>
        <v>83.033932135728534</v>
      </c>
      <c r="AY353" s="150">
        <v>265</v>
      </c>
      <c r="AZ353" s="151" t="s">
        <v>310</v>
      </c>
      <c r="BA353" s="150">
        <v>12</v>
      </c>
      <c r="BB353" s="152">
        <v>1</v>
      </c>
      <c r="BC353" s="153">
        <v>1002</v>
      </c>
      <c r="BD353" s="153">
        <v>832</v>
      </c>
      <c r="BE353" s="150">
        <v>0.83</v>
      </c>
      <c r="BF353" s="153">
        <v>442</v>
      </c>
      <c r="BG353" s="153">
        <v>323</v>
      </c>
      <c r="BH353" s="153">
        <v>765</v>
      </c>
      <c r="BI353" s="154">
        <v>0.42199999999999999</v>
      </c>
      <c r="BJ353" s="152">
        <v>0.46</v>
      </c>
      <c r="BK353" s="155">
        <v>0.16500000000000001</v>
      </c>
      <c r="BL353" s="155">
        <v>9.9000000000000005E-2</v>
      </c>
      <c r="BM353" s="155">
        <v>8.2000000000000003E-2</v>
      </c>
      <c r="BN353" s="155">
        <v>0.38800000000000001</v>
      </c>
      <c r="DU353" s="4"/>
      <c r="DZ353" s="5"/>
      <c r="EA353" s="5"/>
      <c r="EB353" s="5"/>
      <c r="EC353" s="5"/>
      <c r="ED353" s="5"/>
      <c r="EE353" s="5"/>
    </row>
    <row r="354" spans="30:135" ht="13" x14ac:dyDescent="0.15">
      <c r="AD354" s="145">
        <f t="shared" si="212"/>
        <v>82.684210526315795</v>
      </c>
      <c r="AE354" s="145">
        <f t="shared" si="213"/>
        <v>72.883513685550611</v>
      </c>
      <c r="AF354" s="150">
        <v>266</v>
      </c>
      <c r="AG354" s="151" t="s">
        <v>570</v>
      </c>
      <c r="AH354" s="150">
        <v>19</v>
      </c>
      <c r="AI354" s="152">
        <v>1</v>
      </c>
      <c r="AJ354" s="153">
        <v>1571</v>
      </c>
      <c r="AK354" s="153">
        <v>1145</v>
      </c>
      <c r="AL354" s="150">
        <v>0.72899999999999998</v>
      </c>
      <c r="AM354" s="153">
        <v>735</v>
      </c>
      <c r="AN354" s="153">
        <v>419</v>
      </c>
      <c r="AO354" s="153">
        <v>1154</v>
      </c>
      <c r="AP354" s="154">
        <v>0.36299999999999999</v>
      </c>
      <c r="AQ354" s="154">
        <v>0.40500000000000003</v>
      </c>
      <c r="AR354" s="155">
        <v>0.17299999999999999</v>
      </c>
      <c r="AS354" s="155">
        <v>0.108</v>
      </c>
      <c r="AT354" s="155">
        <v>9.0999999999999998E-2</v>
      </c>
      <c r="AU354" s="155">
        <v>0.34899999999999998</v>
      </c>
      <c r="AW354" s="5"/>
      <c r="AX354" s="145">
        <f t="shared" si="214"/>
        <v>83.195798949737437</v>
      </c>
      <c r="AY354" s="150">
        <v>266</v>
      </c>
      <c r="AZ354" s="151" t="s">
        <v>553</v>
      </c>
      <c r="BA354" s="150">
        <v>17</v>
      </c>
      <c r="BB354" s="152">
        <v>1</v>
      </c>
      <c r="BC354" s="153">
        <v>1333</v>
      </c>
      <c r="BD354" s="153">
        <v>1109</v>
      </c>
      <c r="BE354" s="150">
        <v>0.83199999999999996</v>
      </c>
      <c r="BF354" s="153">
        <v>534</v>
      </c>
      <c r="BG354" s="153">
        <v>393</v>
      </c>
      <c r="BH354" s="153">
        <v>927</v>
      </c>
      <c r="BI354" s="154">
        <v>0.42399999999999999</v>
      </c>
      <c r="BJ354" s="154">
        <v>0.49199999999999999</v>
      </c>
      <c r="BK354" s="155">
        <v>0.215</v>
      </c>
      <c r="BL354" s="155">
        <v>0.109</v>
      </c>
      <c r="BM354" s="155">
        <v>7.6999999999999999E-2</v>
      </c>
      <c r="BN354" s="155">
        <v>0.377</v>
      </c>
      <c r="DU354" s="4"/>
      <c r="DZ354" s="5"/>
      <c r="EA354" s="5"/>
      <c r="EB354" s="5"/>
      <c r="EC354" s="5"/>
      <c r="ED354" s="5"/>
      <c r="EE354" s="5"/>
    </row>
    <row r="355" spans="30:135" ht="13" x14ac:dyDescent="0.15">
      <c r="AD355" s="145">
        <f t="shared" si="212"/>
        <v>80</v>
      </c>
      <c r="AE355" s="145">
        <f t="shared" si="213"/>
        <v>72.8125</v>
      </c>
      <c r="AF355" s="150">
        <v>267</v>
      </c>
      <c r="AG355" s="151" t="s">
        <v>388</v>
      </c>
      <c r="AH355" s="150">
        <v>12</v>
      </c>
      <c r="AI355" s="152">
        <v>1</v>
      </c>
      <c r="AJ355" s="153">
        <v>960</v>
      </c>
      <c r="AK355" s="153">
        <v>699</v>
      </c>
      <c r="AL355" s="150">
        <v>0.72799999999999998</v>
      </c>
      <c r="AM355" s="153">
        <v>420</v>
      </c>
      <c r="AN355" s="153">
        <v>263</v>
      </c>
      <c r="AO355" s="153">
        <v>683</v>
      </c>
      <c r="AP355" s="154">
        <v>0.38500000000000001</v>
      </c>
      <c r="AQ355" s="154">
        <v>0.42199999999999999</v>
      </c>
      <c r="AR355" s="155">
        <v>0.20799999999999999</v>
      </c>
      <c r="AS355" s="155">
        <v>9.8000000000000004E-2</v>
      </c>
      <c r="AT355" s="155">
        <v>7.8E-2</v>
      </c>
      <c r="AU355" s="155">
        <v>0.34899999999999998</v>
      </c>
      <c r="AW355" s="5"/>
      <c r="AX355" s="145">
        <f t="shared" si="214"/>
        <v>83.248081841432224</v>
      </c>
      <c r="AY355" s="150">
        <v>267</v>
      </c>
      <c r="AZ355" s="151" t="s">
        <v>559</v>
      </c>
      <c r="BA355" s="150">
        <v>18</v>
      </c>
      <c r="BB355" s="152">
        <v>1</v>
      </c>
      <c r="BC355" s="153">
        <v>1564</v>
      </c>
      <c r="BD355" s="153">
        <v>1302</v>
      </c>
      <c r="BE355" s="150">
        <v>0.83199999999999996</v>
      </c>
      <c r="BF355" s="153">
        <v>689</v>
      </c>
      <c r="BG355" s="153">
        <v>447</v>
      </c>
      <c r="BH355" s="153">
        <v>1136</v>
      </c>
      <c r="BI355" s="154">
        <v>0.39300000000000002</v>
      </c>
      <c r="BJ355" s="154">
        <v>0.45300000000000001</v>
      </c>
      <c r="BK355" s="155">
        <v>0.16200000000000001</v>
      </c>
      <c r="BL355" s="155">
        <v>0.127</v>
      </c>
      <c r="BM355" s="155">
        <v>9.9000000000000005E-2</v>
      </c>
      <c r="BN355" s="155">
        <v>0.38600000000000001</v>
      </c>
      <c r="DU355" s="4"/>
      <c r="DZ355" s="5"/>
      <c r="EA355" s="5"/>
      <c r="EB355" s="5"/>
      <c r="EC355" s="5"/>
      <c r="ED355" s="5"/>
      <c r="EE355" s="5"/>
    </row>
    <row r="356" spans="30:135" ht="13" x14ac:dyDescent="0.15">
      <c r="AD356" s="145">
        <f t="shared" si="212"/>
        <v>88.235294117647072</v>
      </c>
      <c r="AE356" s="145">
        <f t="shared" si="213"/>
        <v>72.733333333333334</v>
      </c>
      <c r="AF356" s="150">
        <v>268</v>
      </c>
      <c r="AG356" s="151" t="s">
        <v>571</v>
      </c>
      <c r="AH356" s="150">
        <v>17</v>
      </c>
      <c r="AI356" s="152">
        <v>1</v>
      </c>
      <c r="AJ356" s="153">
        <v>1500</v>
      </c>
      <c r="AK356" s="153">
        <v>1091</v>
      </c>
      <c r="AL356" s="150">
        <v>0.72699999999999998</v>
      </c>
      <c r="AM356" s="153">
        <v>613</v>
      </c>
      <c r="AN356" s="153">
        <v>406</v>
      </c>
      <c r="AO356" s="153">
        <v>1019</v>
      </c>
      <c r="AP356" s="154">
        <v>0.39800000000000002</v>
      </c>
      <c r="AQ356" s="154">
        <v>0.437</v>
      </c>
      <c r="AR356" s="155">
        <v>0.22600000000000001</v>
      </c>
      <c r="AS356" s="155">
        <v>0.107</v>
      </c>
      <c r="AT356" s="155">
        <v>8.8999999999999996E-2</v>
      </c>
      <c r="AU356" s="155">
        <v>0.35099999999999998</v>
      </c>
      <c r="AW356" s="5"/>
      <c r="AX356" s="145">
        <f t="shared" si="214"/>
        <v>83.235451147891084</v>
      </c>
      <c r="AY356" s="150">
        <v>268</v>
      </c>
      <c r="AZ356" s="151" t="s">
        <v>572</v>
      </c>
      <c r="BA356" s="150">
        <v>22</v>
      </c>
      <c r="BB356" s="152">
        <v>1</v>
      </c>
      <c r="BC356" s="153">
        <v>1873</v>
      </c>
      <c r="BD356" s="153">
        <v>1559</v>
      </c>
      <c r="BE356" s="150">
        <v>0.83199999999999996</v>
      </c>
      <c r="BF356" s="153">
        <v>876</v>
      </c>
      <c r="BG356" s="153">
        <v>560</v>
      </c>
      <c r="BH356" s="153">
        <v>1436</v>
      </c>
      <c r="BI356" s="152">
        <v>0.39</v>
      </c>
      <c r="BJ356" s="154">
        <v>0.46500000000000002</v>
      </c>
      <c r="BK356" s="155">
        <v>0.154</v>
      </c>
      <c r="BL356" s="155">
        <v>9.0999999999999998E-2</v>
      </c>
      <c r="BM356" s="155">
        <v>8.1000000000000003E-2</v>
      </c>
      <c r="BN356" s="155">
        <v>0.36899999999999999</v>
      </c>
      <c r="DU356" s="4"/>
      <c r="DZ356" s="5"/>
      <c r="EA356" s="5"/>
      <c r="EB356" s="5"/>
      <c r="EC356" s="5"/>
      <c r="ED356" s="5"/>
      <c r="EE356" s="5"/>
    </row>
    <row r="357" spans="30:135" ht="13" x14ac:dyDescent="0.15">
      <c r="AD357" s="145">
        <f t="shared" si="212"/>
        <v>88.05</v>
      </c>
      <c r="AE357" s="145">
        <f t="shared" si="213"/>
        <v>72.742759795570706</v>
      </c>
      <c r="AF357" s="150">
        <v>269</v>
      </c>
      <c r="AG357" s="151" t="s">
        <v>573</v>
      </c>
      <c r="AH357" s="150">
        <v>20</v>
      </c>
      <c r="AI357" s="152">
        <v>1</v>
      </c>
      <c r="AJ357" s="153">
        <v>1761</v>
      </c>
      <c r="AK357" s="153">
        <v>1281</v>
      </c>
      <c r="AL357" s="150">
        <v>0.72699999999999998</v>
      </c>
      <c r="AM357" s="153">
        <v>809</v>
      </c>
      <c r="AN357" s="153">
        <v>439</v>
      </c>
      <c r="AO357" s="153">
        <v>1248</v>
      </c>
      <c r="AP357" s="154">
        <v>0.35199999999999998</v>
      </c>
      <c r="AQ357" s="154">
        <v>0.40699999999999997</v>
      </c>
      <c r="AR357" s="155">
        <v>0.187</v>
      </c>
      <c r="AS357" s="156">
        <v>0.12</v>
      </c>
      <c r="AT357" s="155">
        <v>9.9000000000000005E-2</v>
      </c>
      <c r="AU357" s="155">
        <v>0.34200000000000003</v>
      </c>
      <c r="AW357" s="5"/>
      <c r="AX357" s="145">
        <f t="shared" si="214"/>
        <v>83.498023715415016</v>
      </c>
      <c r="AY357" s="150">
        <v>269</v>
      </c>
      <c r="AZ357" s="151" t="s">
        <v>468</v>
      </c>
      <c r="BA357" s="150">
        <v>23</v>
      </c>
      <c r="BB357" s="152">
        <v>1</v>
      </c>
      <c r="BC357" s="153">
        <v>2024</v>
      </c>
      <c r="BD357" s="153">
        <v>1690</v>
      </c>
      <c r="BE357" s="150">
        <v>0.83499999999999996</v>
      </c>
      <c r="BF357" s="153">
        <v>888</v>
      </c>
      <c r="BG357" s="153">
        <v>618</v>
      </c>
      <c r="BH357" s="153">
        <v>1506</v>
      </c>
      <c r="BI357" s="152">
        <v>0.41</v>
      </c>
      <c r="BJ357" s="154">
        <v>0.46100000000000002</v>
      </c>
      <c r="BK357" s="155">
        <v>0.16300000000000001</v>
      </c>
      <c r="BL357" s="155">
        <v>0.11799999999999999</v>
      </c>
      <c r="BM357" s="155">
        <v>8.7999999999999995E-2</v>
      </c>
      <c r="BN357" s="155">
        <v>0.38800000000000001</v>
      </c>
      <c r="DU357" s="4"/>
      <c r="DZ357" s="5"/>
      <c r="EA357" s="5"/>
      <c r="EB357" s="5"/>
      <c r="EC357" s="5"/>
      <c r="ED357" s="5"/>
      <c r="EE357" s="5"/>
    </row>
    <row r="358" spans="30:135" ht="13" x14ac:dyDescent="0.15">
      <c r="AD358" s="145">
        <f t="shared" si="212"/>
        <v>75.333333333333329</v>
      </c>
      <c r="AE358" s="145">
        <f t="shared" si="213"/>
        <v>72.56637168141593</v>
      </c>
      <c r="AF358" s="150">
        <v>270</v>
      </c>
      <c r="AG358" s="151" t="s">
        <v>574</v>
      </c>
      <c r="AH358" s="150">
        <v>9</v>
      </c>
      <c r="AI358" s="152">
        <v>1</v>
      </c>
      <c r="AJ358" s="153">
        <v>678</v>
      </c>
      <c r="AK358" s="153">
        <v>492</v>
      </c>
      <c r="AL358" s="150">
        <v>0.72599999999999998</v>
      </c>
      <c r="AM358" s="153">
        <v>326</v>
      </c>
      <c r="AN358" s="153">
        <v>188</v>
      </c>
      <c r="AO358" s="153">
        <v>514</v>
      </c>
      <c r="AP358" s="154">
        <v>0.36599999999999999</v>
      </c>
      <c r="AQ358" s="154">
        <v>0.41599999999999998</v>
      </c>
      <c r="AR358" s="155">
        <v>0.187</v>
      </c>
      <c r="AS358" s="155">
        <v>7.6999999999999999E-2</v>
      </c>
      <c r="AT358" s="155">
        <v>5.8000000000000003E-2</v>
      </c>
      <c r="AU358" s="155">
        <v>0.32900000000000001</v>
      </c>
      <c r="AW358" s="5"/>
      <c r="AX358" s="145">
        <f t="shared" si="214"/>
        <v>83.623693379790936</v>
      </c>
      <c r="AY358" s="150">
        <v>270</v>
      </c>
      <c r="AZ358" s="151" t="s">
        <v>575</v>
      </c>
      <c r="BA358" s="150">
        <v>22</v>
      </c>
      <c r="BB358" s="152">
        <v>1</v>
      </c>
      <c r="BC358" s="153">
        <v>1722</v>
      </c>
      <c r="BD358" s="153">
        <v>1440</v>
      </c>
      <c r="BE358" s="150">
        <v>0.83599999999999997</v>
      </c>
      <c r="BF358" s="153">
        <v>744</v>
      </c>
      <c r="BG358" s="153">
        <v>504</v>
      </c>
      <c r="BH358" s="153">
        <v>1248</v>
      </c>
      <c r="BI358" s="154">
        <v>0.40400000000000003</v>
      </c>
      <c r="BJ358" s="154">
        <v>0.45400000000000001</v>
      </c>
      <c r="BK358" s="155">
        <v>0.156</v>
      </c>
      <c r="BL358" s="155">
        <v>0.14399999999999999</v>
      </c>
      <c r="BM358" s="155">
        <v>0.113</v>
      </c>
      <c r="BN358" s="155">
        <v>0.39700000000000002</v>
      </c>
      <c r="DU358" s="4"/>
      <c r="DZ358" s="5"/>
      <c r="EA358" s="5"/>
      <c r="EB358" s="5"/>
      <c r="EC358" s="5"/>
      <c r="ED358" s="5"/>
      <c r="EE358" s="5"/>
    </row>
    <row r="359" spans="30:135" ht="13" x14ac:dyDescent="0.15">
      <c r="AD359" s="145">
        <f t="shared" si="212"/>
        <v>83.529411764705884</v>
      </c>
      <c r="AE359" s="145">
        <f t="shared" si="213"/>
        <v>72.464788732394368</v>
      </c>
      <c r="AF359" s="150">
        <v>271</v>
      </c>
      <c r="AG359" s="151" t="s">
        <v>576</v>
      </c>
      <c r="AH359" s="150">
        <v>17</v>
      </c>
      <c r="AI359" s="152">
        <v>1</v>
      </c>
      <c r="AJ359" s="153">
        <v>1420</v>
      </c>
      <c r="AK359" s="153">
        <v>1029</v>
      </c>
      <c r="AL359" s="150">
        <v>0.72499999999999998</v>
      </c>
      <c r="AM359" s="153">
        <v>580</v>
      </c>
      <c r="AN359" s="153">
        <v>370</v>
      </c>
      <c r="AO359" s="153">
        <v>950</v>
      </c>
      <c r="AP359" s="154">
        <v>0.38900000000000001</v>
      </c>
      <c r="AQ359" s="154">
        <v>0.438</v>
      </c>
      <c r="AR359" s="155">
        <v>0.22600000000000001</v>
      </c>
      <c r="AS359" s="155">
        <v>0.13300000000000001</v>
      </c>
      <c r="AT359" s="155">
        <v>0.104</v>
      </c>
      <c r="AU359" s="155">
        <v>0.34699999999999998</v>
      </c>
      <c r="AW359" s="5"/>
      <c r="AX359" s="145">
        <f t="shared" si="214"/>
        <v>83.562462641960551</v>
      </c>
      <c r="AY359" s="150">
        <v>271</v>
      </c>
      <c r="AZ359" s="151" t="s">
        <v>482</v>
      </c>
      <c r="BA359" s="150">
        <v>20</v>
      </c>
      <c r="BB359" s="152">
        <v>1</v>
      </c>
      <c r="BC359" s="153">
        <v>1673</v>
      </c>
      <c r="BD359" s="153">
        <v>1398</v>
      </c>
      <c r="BE359" s="150">
        <v>0.83599999999999997</v>
      </c>
      <c r="BF359" s="153">
        <v>745</v>
      </c>
      <c r="BG359" s="153">
        <v>480</v>
      </c>
      <c r="BH359" s="153">
        <v>1225</v>
      </c>
      <c r="BI359" s="154">
        <v>0.39200000000000002</v>
      </c>
      <c r="BJ359" s="154">
        <v>0.46800000000000003</v>
      </c>
      <c r="BK359" s="155">
        <v>0.17199999999999999</v>
      </c>
      <c r="BL359" s="156">
        <v>0.12</v>
      </c>
      <c r="BM359" s="156">
        <v>0.09</v>
      </c>
      <c r="BN359" s="155">
        <v>0.371</v>
      </c>
      <c r="DU359" s="4"/>
      <c r="DZ359" s="5"/>
      <c r="EA359" s="5"/>
      <c r="EB359" s="5"/>
      <c r="EC359" s="5"/>
      <c r="ED359" s="5"/>
      <c r="EE359" s="5"/>
    </row>
    <row r="360" spans="30:135" ht="13" x14ac:dyDescent="0.15">
      <c r="AD360" s="145">
        <f t="shared" si="212"/>
        <v>78.45</v>
      </c>
      <c r="AE360" s="145">
        <f t="shared" si="213"/>
        <v>72.27533460803059</v>
      </c>
      <c r="AF360" s="150">
        <v>272</v>
      </c>
      <c r="AG360" s="151" t="s">
        <v>562</v>
      </c>
      <c r="AH360" s="150">
        <v>20</v>
      </c>
      <c r="AI360" s="152">
        <v>1</v>
      </c>
      <c r="AJ360" s="153">
        <v>1569</v>
      </c>
      <c r="AK360" s="153">
        <v>1134</v>
      </c>
      <c r="AL360" s="150">
        <v>0.72299999999999998</v>
      </c>
      <c r="AM360" s="153">
        <v>653</v>
      </c>
      <c r="AN360" s="153">
        <v>421</v>
      </c>
      <c r="AO360" s="153">
        <v>1074</v>
      </c>
      <c r="AP360" s="154">
        <v>0.39200000000000002</v>
      </c>
      <c r="AQ360" s="154">
        <v>0.443</v>
      </c>
      <c r="AR360" s="155">
        <v>0.23300000000000001</v>
      </c>
      <c r="AS360" s="155">
        <v>9.9000000000000005E-2</v>
      </c>
      <c r="AT360" s="155">
        <v>7.1999999999999995E-2</v>
      </c>
      <c r="AU360" s="155">
        <v>0.34200000000000003</v>
      </c>
      <c r="AW360" s="5"/>
      <c r="AX360" s="145">
        <f t="shared" si="214"/>
        <v>83.718104495747269</v>
      </c>
      <c r="AY360" s="150">
        <v>272</v>
      </c>
      <c r="AZ360" s="151" t="s">
        <v>577</v>
      </c>
      <c r="BA360" s="150">
        <v>19</v>
      </c>
      <c r="BB360" s="152">
        <v>1</v>
      </c>
      <c r="BC360" s="153">
        <v>1646</v>
      </c>
      <c r="BD360" s="153">
        <v>1378</v>
      </c>
      <c r="BE360" s="150">
        <v>0.83699999999999997</v>
      </c>
      <c r="BF360" s="153">
        <v>651</v>
      </c>
      <c r="BG360" s="153">
        <v>529</v>
      </c>
      <c r="BH360" s="153">
        <v>1180</v>
      </c>
      <c r="BI360" s="154">
        <v>0.44800000000000001</v>
      </c>
      <c r="BJ360" s="154">
        <v>0.499</v>
      </c>
      <c r="BK360" s="155">
        <v>0.191</v>
      </c>
      <c r="BL360" s="156">
        <v>0.12</v>
      </c>
      <c r="BM360" s="155">
        <v>9.5000000000000001E-2</v>
      </c>
      <c r="BN360" s="155">
        <v>0.39600000000000002</v>
      </c>
      <c r="DU360" s="4"/>
      <c r="DZ360" s="5"/>
      <c r="EA360" s="5"/>
      <c r="EB360" s="5"/>
      <c r="EC360" s="5"/>
      <c r="ED360" s="5"/>
      <c r="EE360" s="5"/>
    </row>
    <row r="361" spans="30:135" ht="13" x14ac:dyDescent="0.15">
      <c r="AD361" s="145">
        <f t="shared" si="212"/>
        <v>85.888888888888886</v>
      </c>
      <c r="AE361" s="145">
        <f t="shared" si="213"/>
        <v>72.2509702457956</v>
      </c>
      <c r="AF361" s="150">
        <v>273</v>
      </c>
      <c r="AG361" s="151" t="s">
        <v>411</v>
      </c>
      <c r="AH361" s="150">
        <v>18</v>
      </c>
      <c r="AI361" s="152">
        <v>1</v>
      </c>
      <c r="AJ361" s="153">
        <v>1546</v>
      </c>
      <c r="AK361" s="153">
        <v>1117</v>
      </c>
      <c r="AL361" s="150">
        <v>0.72299999999999998</v>
      </c>
      <c r="AM361" s="153">
        <v>660</v>
      </c>
      <c r="AN361" s="153">
        <v>430</v>
      </c>
      <c r="AO361" s="153">
        <v>1090</v>
      </c>
      <c r="AP361" s="154">
        <v>0.39400000000000002</v>
      </c>
      <c r="AQ361" s="154">
        <v>0.42799999999999999</v>
      </c>
      <c r="AR361" s="155">
        <v>0.20399999999999999</v>
      </c>
      <c r="AS361" s="155">
        <v>0.106</v>
      </c>
      <c r="AT361" s="156">
        <v>0.09</v>
      </c>
      <c r="AU361" s="155">
        <v>0.35299999999999998</v>
      </c>
      <c r="AW361" s="5"/>
      <c r="AX361" s="145">
        <f t="shared" si="214"/>
        <v>83.746792130025653</v>
      </c>
      <c r="AY361" s="150">
        <v>273</v>
      </c>
      <c r="AZ361" s="151" t="s">
        <v>251</v>
      </c>
      <c r="BA361" s="150">
        <v>14</v>
      </c>
      <c r="BB361" s="152">
        <v>1</v>
      </c>
      <c r="BC361" s="153">
        <v>1169</v>
      </c>
      <c r="BD361" s="153">
        <v>979</v>
      </c>
      <c r="BE361" s="150">
        <v>0.83699999999999997</v>
      </c>
      <c r="BF361" s="153">
        <v>598</v>
      </c>
      <c r="BG361" s="153">
        <v>345</v>
      </c>
      <c r="BH361" s="153">
        <v>943</v>
      </c>
      <c r="BI361" s="154">
        <v>0.36599999999999999</v>
      </c>
      <c r="BJ361" s="154">
        <v>0.435</v>
      </c>
      <c r="BK361" s="155">
        <v>0.113</v>
      </c>
      <c r="BL361" s="155">
        <v>9.4E-2</v>
      </c>
      <c r="BM361" s="155">
        <v>8.4000000000000005E-2</v>
      </c>
      <c r="BN361" s="155">
        <v>0.36699999999999999</v>
      </c>
      <c r="DU361" s="4"/>
      <c r="DZ361" s="5"/>
      <c r="EA361" s="5"/>
      <c r="EB361" s="5"/>
      <c r="EC361" s="5"/>
      <c r="ED361" s="5"/>
      <c r="EE361" s="5"/>
    </row>
    <row r="362" spans="30:135" ht="13" x14ac:dyDescent="0.15">
      <c r="AD362" s="145">
        <f t="shared" si="212"/>
        <v>79.27272727272728</v>
      </c>
      <c r="AE362" s="145">
        <f t="shared" si="213"/>
        <v>72.018348623853214</v>
      </c>
      <c r="AF362" s="150">
        <v>274</v>
      </c>
      <c r="AG362" s="151" t="s">
        <v>561</v>
      </c>
      <c r="AH362" s="150">
        <v>11</v>
      </c>
      <c r="AI362" s="152">
        <v>1</v>
      </c>
      <c r="AJ362" s="153">
        <v>872</v>
      </c>
      <c r="AK362" s="153">
        <v>628</v>
      </c>
      <c r="AL362" s="150">
        <v>0.72</v>
      </c>
      <c r="AM362" s="153">
        <v>399</v>
      </c>
      <c r="AN362" s="153">
        <v>232</v>
      </c>
      <c r="AO362" s="153">
        <v>631</v>
      </c>
      <c r="AP362" s="154">
        <v>0.36799999999999999</v>
      </c>
      <c r="AQ362" s="154">
        <v>0.41899999999999998</v>
      </c>
      <c r="AR362" s="155">
        <v>0.19500000000000001</v>
      </c>
      <c r="AS362" s="155">
        <v>9.4E-2</v>
      </c>
      <c r="AT362" s="155">
        <v>7.8E-2</v>
      </c>
      <c r="AU362" s="156">
        <v>0.33</v>
      </c>
      <c r="AW362" s="5"/>
      <c r="AX362" s="145">
        <f t="shared" si="214"/>
        <v>83.687150837988824</v>
      </c>
      <c r="AY362" s="150">
        <v>274</v>
      </c>
      <c r="AZ362" s="151" t="s">
        <v>578</v>
      </c>
      <c r="BA362" s="150">
        <v>21</v>
      </c>
      <c r="BB362" s="152">
        <v>1</v>
      </c>
      <c r="BC362" s="153">
        <v>1790</v>
      </c>
      <c r="BD362" s="153">
        <v>1498</v>
      </c>
      <c r="BE362" s="150">
        <v>0.83699999999999997</v>
      </c>
      <c r="BF362" s="153">
        <v>768</v>
      </c>
      <c r="BG362" s="153">
        <v>535</v>
      </c>
      <c r="BH362" s="153">
        <v>1303</v>
      </c>
      <c r="BI362" s="154">
        <v>0.41099999999999998</v>
      </c>
      <c r="BJ362" s="154">
        <v>0.46700000000000003</v>
      </c>
      <c r="BK362" s="155">
        <v>0.17399999999999999</v>
      </c>
      <c r="BL362" s="155">
        <v>0.113</v>
      </c>
      <c r="BM362" s="155">
        <v>8.3000000000000004E-2</v>
      </c>
      <c r="BN362" s="156">
        <v>0.39</v>
      </c>
      <c r="DU362" s="4"/>
      <c r="DZ362" s="5"/>
      <c r="EA362" s="5"/>
      <c r="EB362" s="5"/>
      <c r="EC362" s="5"/>
      <c r="ED362" s="5"/>
      <c r="EE362" s="5"/>
    </row>
    <row r="363" spans="30:135" ht="13" x14ac:dyDescent="0.15">
      <c r="AD363" s="145">
        <f t="shared" si="212"/>
        <v>83.666666666666671</v>
      </c>
      <c r="AE363" s="145">
        <f t="shared" si="213"/>
        <v>71.713147410358573</v>
      </c>
      <c r="AF363" s="150">
        <v>275</v>
      </c>
      <c r="AG363" s="151" t="s">
        <v>533</v>
      </c>
      <c r="AH363" s="150">
        <v>3</v>
      </c>
      <c r="AI363" s="152">
        <v>1</v>
      </c>
      <c r="AJ363" s="153">
        <v>251</v>
      </c>
      <c r="AK363" s="153">
        <v>180</v>
      </c>
      <c r="AL363" s="150">
        <v>0.71699999999999997</v>
      </c>
      <c r="AM363" s="153">
        <v>120</v>
      </c>
      <c r="AN363" s="153">
        <v>69</v>
      </c>
      <c r="AO363" s="153">
        <v>189</v>
      </c>
      <c r="AP363" s="154">
        <v>0.36499999999999999</v>
      </c>
      <c r="AQ363" s="152">
        <v>0.41</v>
      </c>
      <c r="AR363" s="155">
        <v>0.17899999999999999</v>
      </c>
      <c r="AS363" s="155">
        <v>9.6000000000000002E-2</v>
      </c>
      <c r="AT363" s="156">
        <v>0.08</v>
      </c>
      <c r="AU363" s="155">
        <v>0.32300000000000001</v>
      </c>
      <c r="AW363" s="5"/>
      <c r="AX363" s="145">
        <f t="shared" si="214"/>
        <v>83.772652388797368</v>
      </c>
      <c r="AY363" s="150">
        <v>275</v>
      </c>
      <c r="AZ363" s="151" t="s">
        <v>537</v>
      </c>
      <c r="BA363" s="150">
        <v>15</v>
      </c>
      <c r="BB363" s="152">
        <v>1</v>
      </c>
      <c r="BC363" s="153">
        <v>1214</v>
      </c>
      <c r="BD363" s="153">
        <v>1017</v>
      </c>
      <c r="BE363" s="150">
        <v>0.83799999999999997</v>
      </c>
      <c r="BF363" s="153">
        <v>503</v>
      </c>
      <c r="BG363" s="153">
        <v>371</v>
      </c>
      <c r="BH363" s="153">
        <v>874</v>
      </c>
      <c r="BI363" s="154">
        <v>0.42399999999999999</v>
      </c>
      <c r="BJ363" s="154">
        <v>0.48699999999999999</v>
      </c>
      <c r="BK363" s="155">
        <v>0.185</v>
      </c>
      <c r="BL363" s="155">
        <v>0.108</v>
      </c>
      <c r="BM363" s="155">
        <v>7.5999999999999998E-2</v>
      </c>
      <c r="BN363" s="156">
        <v>0.39</v>
      </c>
      <c r="DU363" s="4"/>
      <c r="DZ363" s="5"/>
      <c r="EA363" s="5"/>
      <c r="EB363" s="5"/>
      <c r="EC363" s="5"/>
      <c r="ED363" s="5"/>
      <c r="EE363" s="5"/>
    </row>
    <row r="364" spans="30:135" ht="13" x14ac:dyDescent="0.15">
      <c r="AD364" s="145">
        <f t="shared" si="212"/>
        <v>88.142857142857153</v>
      </c>
      <c r="AE364" s="145">
        <f t="shared" si="213"/>
        <v>71.636952998379257</v>
      </c>
      <c r="AF364" s="150">
        <v>276</v>
      </c>
      <c r="AG364" s="151" t="s">
        <v>579</v>
      </c>
      <c r="AH364" s="150">
        <v>14</v>
      </c>
      <c r="AI364" s="152">
        <v>1</v>
      </c>
      <c r="AJ364" s="153">
        <v>1234</v>
      </c>
      <c r="AK364" s="153">
        <v>884</v>
      </c>
      <c r="AL364" s="150">
        <v>0.71599999999999997</v>
      </c>
      <c r="AM364" s="153">
        <v>536</v>
      </c>
      <c r="AN364" s="153">
        <v>325</v>
      </c>
      <c r="AO364" s="153">
        <v>861</v>
      </c>
      <c r="AP364" s="154">
        <v>0.377</v>
      </c>
      <c r="AQ364" s="154">
        <v>0.41099999999999998</v>
      </c>
      <c r="AR364" s="155">
        <v>0.21099999999999999</v>
      </c>
      <c r="AS364" s="155">
        <v>0.106</v>
      </c>
      <c r="AT364" s="155">
        <v>8.4000000000000005E-2</v>
      </c>
      <c r="AU364" s="155">
        <v>0.34699999999999998</v>
      </c>
      <c r="AW364" s="5"/>
      <c r="AX364" s="145">
        <f t="shared" si="214"/>
        <v>83.819051761635492</v>
      </c>
      <c r="AY364" s="150">
        <v>276</v>
      </c>
      <c r="AZ364" s="151" t="s">
        <v>223</v>
      </c>
      <c r="BA364" s="150">
        <v>26</v>
      </c>
      <c r="BB364" s="152">
        <v>1</v>
      </c>
      <c r="BC364" s="153">
        <v>2299</v>
      </c>
      <c r="BD364" s="153">
        <v>1927</v>
      </c>
      <c r="BE364" s="150">
        <v>0.83799999999999997</v>
      </c>
      <c r="BF364" s="153">
        <v>949</v>
      </c>
      <c r="BG364" s="153">
        <v>721</v>
      </c>
      <c r="BH364" s="153">
        <v>1670</v>
      </c>
      <c r="BI364" s="154">
        <v>0.432</v>
      </c>
      <c r="BJ364" s="154">
        <v>0.48099999999999998</v>
      </c>
      <c r="BK364" s="155">
        <v>0.189</v>
      </c>
      <c r="BL364" s="156">
        <v>0.11</v>
      </c>
      <c r="BM364" s="156">
        <v>0.1</v>
      </c>
      <c r="BN364" s="155">
        <v>0.39200000000000002</v>
      </c>
      <c r="DU364" s="4"/>
      <c r="DZ364" s="5"/>
      <c r="EA364" s="5"/>
      <c r="EB364" s="5"/>
      <c r="EC364" s="5"/>
      <c r="ED364" s="5"/>
      <c r="EE364" s="5"/>
    </row>
    <row r="365" spans="30:135" ht="13" x14ac:dyDescent="0.15">
      <c r="AD365" s="145">
        <f t="shared" si="212"/>
        <v>83.05</v>
      </c>
      <c r="AE365" s="145">
        <f t="shared" si="213"/>
        <v>71.523178807947019</v>
      </c>
      <c r="AF365" s="150">
        <v>277</v>
      </c>
      <c r="AG365" s="151" t="s">
        <v>440</v>
      </c>
      <c r="AH365" s="150">
        <v>20</v>
      </c>
      <c r="AI365" s="152">
        <v>1</v>
      </c>
      <c r="AJ365" s="153">
        <v>1661</v>
      </c>
      <c r="AK365" s="153">
        <v>1188</v>
      </c>
      <c r="AL365" s="150">
        <v>0.71499999999999997</v>
      </c>
      <c r="AM365" s="153">
        <v>720</v>
      </c>
      <c r="AN365" s="153">
        <v>454</v>
      </c>
      <c r="AO365" s="153">
        <v>1174</v>
      </c>
      <c r="AP365" s="154">
        <v>0.38700000000000001</v>
      </c>
      <c r="AQ365" s="154">
        <v>0.40899999999999997</v>
      </c>
      <c r="AR365" s="155">
        <v>0.19700000000000001</v>
      </c>
      <c r="AS365" s="155">
        <v>0.113</v>
      </c>
      <c r="AT365" s="155">
        <v>8.6999999999999994E-2</v>
      </c>
      <c r="AU365" s="155">
        <v>0.35599999999999998</v>
      </c>
      <c r="AW365" s="5"/>
      <c r="AX365" s="145">
        <f t="shared" si="214"/>
        <v>83.87715930902111</v>
      </c>
      <c r="AY365" s="150">
        <v>277</v>
      </c>
      <c r="AZ365" s="151" t="s">
        <v>580</v>
      </c>
      <c r="BA365" s="150">
        <v>6</v>
      </c>
      <c r="BB365" s="152">
        <v>1</v>
      </c>
      <c r="BC365" s="153">
        <v>521</v>
      </c>
      <c r="BD365" s="153">
        <v>437</v>
      </c>
      <c r="BE365" s="150">
        <v>0.83899999999999997</v>
      </c>
      <c r="BF365" s="153">
        <v>201</v>
      </c>
      <c r="BG365" s="153">
        <v>155</v>
      </c>
      <c r="BH365" s="153">
        <v>356</v>
      </c>
      <c r="BI365" s="154">
        <v>0.435</v>
      </c>
      <c r="BJ365" s="154">
        <v>0.47799999999999998</v>
      </c>
      <c r="BK365" s="155">
        <v>0.192</v>
      </c>
      <c r="BL365" s="155">
        <v>0.154</v>
      </c>
      <c r="BM365" s="155">
        <v>0.11899999999999999</v>
      </c>
      <c r="BN365" s="155">
        <v>0.40300000000000002</v>
      </c>
      <c r="DU365" s="4"/>
      <c r="DZ365" s="5"/>
      <c r="EA365" s="5"/>
      <c r="EB365" s="5"/>
      <c r="EC365" s="5"/>
      <c r="ED365" s="5"/>
      <c r="EE365" s="5"/>
    </row>
    <row r="366" spans="30:135" ht="13" x14ac:dyDescent="0.15">
      <c r="AD366" s="145">
        <f t="shared" si="212"/>
        <v>79.4375</v>
      </c>
      <c r="AE366" s="145">
        <f t="shared" si="213"/>
        <v>71.518489378442169</v>
      </c>
      <c r="AF366" s="150">
        <v>278</v>
      </c>
      <c r="AG366" s="151" t="s">
        <v>325</v>
      </c>
      <c r="AH366" s="150">
        <v>16</v>
      </c>
      <c r="AI366" s="152">
        <v>1</v>
      </c>
      <c r="AJ366" s="153">
        <v>1271</v>
      </c>
      <c r="AK366" s="153">
        <v>909</v>
      </c>
      <c r="AL366" s="150">
        <v>0.71499999999999997</v>
      </c>
      <c r="AM366" s="153">
        <v>554</v>
      </c>
      <c r="AN366" s="153">
        <v>305</v>
      </c>
      <c r="AO366" s="153">
        <v>859</v>
      </c>
      <c r="AP366" s="154">
        <v>0.35499999999999998</v>
      </c>
      <c r="AQ366" s="154">
        <v>0.41299999999999998</v>
      </c>
      <c r="AR366" s="155">
        <v>0.221</v>
      </c>
      <c r="AS366" s="155">
        <v>0.115</v>
      </c>
      <c r="AT366" s="155">
        <v>9.4E-2</v>
      </c>
      <c r="AU366" s="155">
        <v>0.33400000000000002</v>
      </c>
      <c r="AW366" s="5"/>
      <c r="AX366" s="145">
        <f t="shared" si="214"/>
        <v>83.925888833249871</v>
      </c>
      <c r="AY366" s="150">
        <v>278</v>
      </c>
      <c r="AZ366" s="151" t="s">
        <v>395</v>
      </c>
      <c r="BA366" s="150">
        <v>23</v>
      </c>
      <c r="BB366" s="152">
        <v>1</v>
      </c>
      <c r="BC366" s="153">
        <v>1997</v>
      </c>
      <c r="BD366" s="153">
        <v>1676</v>
      </c>
      <c r="BE366" s="150">
        <v>0.83899999999999997</v>
      </c>
      <c r="BF366" s="153">
        <v>805</v>
      </c>
      <c r="BG366" s="153">
        <v>624</v>
      </c>
      <c r="BH366" s="153">
        <v>1429</v>
      </c>
      <c r="BI366" s="154">
        <v>0.437</v>
      </c>
      <c r="BJ366" s="154">
        <v>0.49199999999999999</v>
      </c>
      <c r="BK366" s="155">
        <v>0.188</v>
      </c>
      <c r="BL366" s="155">
        <v>0.11600000000000001</v>
      </c>
      <c r="BM366" s="155">
        <v>8.2000000000000003E-2</v>
      </c>
      <c r="BN366" s="155">
        <v>0.39200000000000002</v>
      </c>
      <c r="DU366" s="4"/>
      <c r="DZ366" s="5"/>
      <c r="EA366" s="5"/>
      <c r="EB366" s="5"/>
      <c r="EC366" s="5"/>
      <c r="ED366" s="5"/>
      <c r="EE366" s="5"/>
    </row>
    <row r="367" spans="30:135" ht="13" x14ac:dyDescent="0.15">
      <c r="AD367" s="145">
        <f t="shared" si="212"/>
        <v>79.900000000000006</v>
      </c>
      <c r="AE367" s="145">
        <f t="shared" si="213"/>
        <v>71.52690863579474</v>
      </c>
      <c r="AF367" s="150">
        <v>279</v>
      </c>
      <c r="AG367" s="151" t="s">
        <v>370</v>
      </c>
      <c r="AH367" s="150">
        <v>20</v>
      </c>
      <c r="AI367" s="152">
        <v>1</v>
      </c>
      <c r="AJ367" s="153">
        <v>1598</v>
      </c>
      <c r="AK367" s="153">
        <v>1143</v>
      </c>
      <c r="AL367" s="150">
        <v>0.71499999999999997</v>
      </c>
      <c r="AM367" s="153">
        <v>744</v>
      </c>
      <c r="AN367" s="153">
        <v>403</v>
      </c>
      <c r="AO367" s="153">
        <v>1147</v>
      </c>
      <c r="AP367" s="154">
        <v>0.35099999999999998</v>
      </c>
      <c r="AQ367" s="154">
        <v>0.38700000000000001</v>
      </c>
      <c r="AR367" s="155">
        <v>0.16500000000000001</v>
      </c>
      <c r="AS367" s="155">
        <v>0.13100000000000001</v>
      </c>
      <c r="AT367" s="155">
        <v>0.108</v>
      </c>
      <c r="AU367" s="155">
        <v>0.35599999999999998</v>
      </c>
      <c r="AW367" s="5"/>
      <c r="AX367" s="145">
        <f t="shared" si="214"/>
        <v>83.86831275720165</v>
      </c>
      <c r="AY367" s="150">
        <v>279</v>
      </c>
      <c r="AZ367" s="151" t="s">
        <v>581</v>
      </c>
      <c r="BA367" s="150">
        <v>14</v>
      </c>
      <c r="BB367" s="152">
        <v>1</v>
      </c>
      <c r="BC367" s="153">
        <v>1215</v>
      </c>
      <c r="BD367" s="153">
        <v>1019</v>
      </c>
      <c r="BE367" s="150">
        <v>0.83899999999999997</v>
      </c>
      <c r="BF367" s="153">
        <v>463</v>
      </c>
      <c r="BG367" s="153">
        <v>367</v>
      </c>
      <c r="BH367" s="153">
        <v>830</v>
      </c>
      <c r="BI367" s="154">
        <v>0.442</v>
      </c>
      <c r="BJ367" s="154">
        <v>0.496</v>
      </c>
      <c r="BK367" s="155">
        <v>0.19900000000000001</v>
      </c>
      <c r="BL367" s="155">
        <v>0.14199999999999999</v>
      </c>
      <c r="BM367" s="155">
        <v>0.106</v>
      </c>
      <c r="BN367" s="155">
        <v>0.40200000000000002</v>
      </c>
      <c r="DU367" s="4"/>
      <c r="DZ367" s="5"/>
      <c r="EA367" s="5"/>
      <c r="EB367" s="5"/>
      <c r="EC367" s="5"/>
      <c r="ED367" s="5"/>
      <c r="EE367" s="5"/>
    </row>
    <row r="368" spans="30:135" ht="13" x14ac:dyDescent="0.15">
      <c r="AD368" s="145">
        <f t="shared" si="212"/>
        <v>93.714285714285722</v>
      </c>
      <c r="AE368" s="145">
        <f t="shared" si="213"/>
        <v>71.265243902439025</v>
      </c>
      <c r="AF368" s="150">
        <v>280</v>
      </c>
      <c r="AG368" s="151" t="s">
        <v>456</v>
      </c>
      <c r="AH368" s="150">
        <v>14</v>
      </c>
      <c r="AI368" s="152">
        <v>1</v>
      </c>
      <c r="AJ368" s="153">
        <v>1312</v>
      </c>
      <c r="AK368" s="153">
        <v>935</v>
      </c>
      <c r="AL368" s="150">
        <v>0.71299999999999997</v>
      </c>
      <c r="AM368" s="153">
        <v>632</v>
      </c>
      <c r="AN368" s="153">
        <v>329</v>
      </c>
      <c r="AO368" s="153">
        <v>961</v>
      </c>
      <c r="AP368" s="154">
        <v>0.34200000000000003</v>
      </c>
      <c r="AQ368" s="154">
        <v>0.39100000000000001</v>
      </c>
      <c r="AR368" s="155">
        <v>0.16900000000000001</v>
      </c>
      <c r="AS368" s="155">
        <v>0.114</v>
      </c>
      <c r="AT368" s="155">
        <v>9.5000000000000001E-2</v>
      </c>
      <c r="AU368" s="155">
        <v>0.33400000000000002</v>
      </c>
      <c r="AW368" s="5"/>
      <c r="AX368" s="145">
        <f t="shared" si="214"/>
        <v>83.983451536643031</v>
      </c>
      <c r="AY368" s="150">
        <v>280</v>
      </c>
      <c r="AZ368" s="151" t="s">
        <v>389</v>
      </c>
      <c r="BA368" s="150">
        <v>21</v>
      </c>
      <c r="BB368" s="152">
        <v>1</v>
      </c>
      <c r="BC368" s="153">
        <v>1692</v>
      </c>
      <c r="BD368" s="153">
        <v>1421</v>
      </c>
      <c r="BE368" s="150">
        <v>0.84</v>
      </c>
      <c r="BF368" s="153">
        <v>757</v>
      </c>
      <c r="BG368" s="153">
        <v>507</v>
      </c>
      <c r="BH368" s="153">
        <v>1264</v>
      </c>
      <c r="BI368" s="154">
        <v>0.40100000000000002</v>
      </c>
      <c r="BJ368" s="154">
        <v>0.46800000000000003</v>
      </c>
      <c r="BK368" s="155">
        <v>0.16500000000000001</v>
      </c>
      <c r="BL368" s="155">
        <v>0.111</v>
      </c>
      <c r="BM368" s="155">
        <v>9.6000000000000002E-2</v>
      </c>
      <c r="BN368" s="155">
        <v>0.38100000000000001</v>
      </c>
      <c r="DU368" s="4"/>
      <c r="DZ368" s="5"/>
      <c r="EA368" s="5"/>
      <c r="EB368" s="5"/>
      <c r="EC368" s="5"/>
      <c r="ED368" s="5"/>
      <c r="EE368" s="5"/>
    </row>
    <row r="369" spans="30:135" ht="13" x14ac:dyDescent="0.15">
      <c r="AD369" s="145">
        <f t="shared" si="212"/>
        <v>77</v>
      </c>
      <c r="AE369" s="145">
        <f t="shared" si="213"/>
        <v>71.335807050092768</v>
      </c>
      <c r="AF369" s="150">
        <v>281</v>
      </c>
      <c r="AG369" s="151" t="s">
        <v>292</v>
      </c>
      <c r="AH369" s="150">
        <v>14</v>
      </c>
      <c r="AI369" s="152">
        <v>1</v>
      </c>
      <c r="AJ369" s="153">
        <v>1078</v>
      </c>
      <c r="AK369" s="153">
        <v>769</v>
      </c>
      <c r="AL369" s="150">
        <v>0.71299999999999997</v>
      </c>
      <c r="AM369" s="153">
        <v>453</v>
      </c>
      <c r="AN369" s="153">
        <v>286</v>
      </c>
      <c r="AO369" s="153">
        <v>739</v>
      </c>
      <c r="AP369" s="154">
        <v>0.38700000000000001</v>
      </c>
      <c r="AQ369" s="154">
        <v>0.442</v>
      </c>
      <c r="AR369" s="155">
        <v>0.23899999999999999</v>
      </c>
      <c r="AS369" s="155">
        <v>8.3000000000000004E-2</v>
      </c>
      <c r="AT369" s="155">
        <v>5.2999999999999999E-2</v>
      </c>
      <c r="AU369" s="155">
        <v>0.32900000000000001</v>
      </c>
      <c r="AW369" s="5"/>
      <c r="AX369" s="145">
        <f t="shared" si="214"/>
        <v>84.029038112522699</v>
      </c>
      <c r="AY369" s="150">
        <v>281</v>
      </c>
      <c r="AZ369" s="151" t="s">
        <v>427</v>
      </c>
      <c r="BA369" s="150">
        <v>20</v>
      </c>
      <c r="BB369" s="152">
        <v>1</v>
      </c>
      <c r="BC369" s="153">
        <v>1653</v>
      </c>
      <c r="BD369" s="153">
        <v>1389</v>
      </c>
      <c r="BE369" s="150">
        <v>0.84</v>
      </c>
      <c r="BF369" s="153">
        <v>754</v>
      </c>
      <c r="BG369" s="153">
        <v>530</v>
      </c>
      <c r="BH369" s="153">
        <v>1284</v>
      </c>
      <c r="BI369" s="154">
        <v>0.41299999999999998</v>
      </c>
      <c r="BJ369" s="154">
        <v>0.45700000000000002</v>
      </c>
      <c r="BK369" s="155">
        <v>0.14499999999999999</v>
      </c>
      <c r="BL369" s="155">
        <v>9.8000000000000004E-2</v>
      </c>
      <c r="BM369" s="155">
        <v>7.9000000000000001E-2</v>
      </c>
      <c r="BN369" s="155">
        <v>0.39200000000000002</v>
      </c>
      <c r="DU369" s="4"/>
      <c r="DZ369" s="5"/>
      <c r="EA369" s="5"/>
      <c r="EB369" s="5"/>
      <c r="EC369" s="5"/>
      <c r="ED369" s="5"/>
      <c r="EE369" s="5"/>
    </row>
    <row r="370" spans="30:135" ht="13" x14ac:dyDescent="0.15">
      <c r="AD370" s="145">
        <f t="shared" si="212"/>
        <v>85.952380952380949</v>
      </c>
      <c r="AE370" s="145">
        <f t="shared" si="213"/>
        <v>71.19113573407202</v>
      </c>
      <c r="AF370" s="150">
        <v>282</v>
      </c>
      <c r="AG370" s="151" t="s">
        <v>582</v>
      </c>
      <c r="AH370" s="150">
        <v>21</v>
      </c>
      <c r="AI370" s="152">
        <v>1</v>
      </c>
      <c r="AJ370" s="153">
        <v>1805</v>
      </c>
      <c r="AK370" s="153">
        <v>1285</v>
      </c>
      <c r="AL370" s="150">
        <v>0.71199999999999997</v>
      </c>
      <c r="AM370" s="153">
        <v>784</v>
      </c>
      <c r="AN370" s="153">
        <v>443</v>
      </c>
      <c r="AO370" s="153">
        <v>1227</v>
      </c>
      <c r="AP370" s="154">
        <v>0.36099999999999999</v>
      </c>
      <c r="AQ370" s="154">
        <v>0.39500000000000002</v>
      </c>
      <c r="AR370" s="155">
        <v>0.218</v>
      </c>
      <c r="AS370" s="155">
        <v>0.126</v>
      </c>
      <c r="AT370" s="155">
        <v>0.107</v>
      </c>
      <c r="AU370" s="156">
        <v>0.34</v>
      </c>
      <c r="AW370" s="5"/>
      <c r="AX370" s="145">
        <f t="shared" si="214"/>
        <v>83.979848866498742</v>
      </c>
      <c r="AY370" s="150">
        <v>282</v>
      </c>
      <c r="AZ370" s="151" t="s">
        <v>470</v>
      </c>
      <c r="BA370" s="150">
        <v>23</v>
      </c>
      <c r="BB370" s="152">
        <v>1</v>
      </c>
      <c r="BC370" s="153">
        <v>1985</v>
      </c>
      <c r="BD370" s="153">
        <v>1667</v>
      </c>
      <c r="BE370" s="150">
        <v>0.84</v>
      </c>
      <c r="BF370" s="153">
        <v>786</v>
      </c>
      <c r="BG370" s="153">
        <v>610</v>
      </c>
      <c r="BH370" s="153">
        <v>1396</v>
      </c>
      <c r="BI370" s="154">
        <v>0.437</v>
      </c>
      <c r="BJ370" s="154">
        <v>0.48399999999999999</v>
      </c>
      <c r="BK370" s="155">
        <v>0.19400000000000001</v>
      </c>
      <c r="BL370" s="155">
        <v>0.126</v>
      </c>
      <c r="BM370" s="155">
        <v>9.8000000000000004E-2</v>
      </c>
      <c r="BN370" s="155">
        <v>0.39800000000000002</v>
      </c>
      <c r="DU370" s="4"/>
      <c r="DZ370" s="5"/>
      <c r="EA370" s="5"/>
      <c r="EB370" s="5"/>
      <c r="EC370" s="5"/>
      <c r="ED370" s="5"/>
      <c r="EE370" s="5"/>
    </row>
    <row r="371" spans="30:135" ht="13" x14ac:dyDescent="0.15">
      <c r="AD371" s="145">
        <f t="shared" si="212"/>
        <v>78.476190476190467</v>
      </c>
      <c r="AE371" s="145">
        <f t="shared" si="213"/>
        <v>71.116504854368941</v>
      </c>
      <c r="AF371" s="150">
        <v>283</v>
      </c>
      <c r="AG371" s="151" t="s">
        <v>322</v>
      </c>
      <c r="AH371" s="150">
        <v>21</v>
      </c>
      <c r="AI371" s="152">
        <v>1</v>
      </c>
      <c r="AJ371" s="153">
        <v>1648</v>
      </c>
      <c r="AK371" s="153">
        <v>1172</v>
      </c>
      <c r="AL371" s="150">
        <v>0.71099999999999997</v>
      </c>
      <c r="AM371" s="153">
        <v>775</v>
      </c>
      <c r="AN371" s="153">
        <v>459</v>
      </c>
      <c r="AO371" s="153">
        <v>1234</v>
      </c>
      <c r="AP371" s="154">
        <v>0.372</v>
      </c>
      <c r="AQ371" s="154">
        <v>0.40200000000000002</v>
      </c>
      <c r="AR371" s="155">
        <v>0.17699999999999999</v>
      </c>
      <c r="AS371" s="155">
        <v>8.8999999999999996E-2</v>
      </c>
      <c r="AT371" s="155">
        <v>6.9000000000000006E-2</v>
      </c>
      <c r="AU371" s="156">
        <v>0.34</v>
      </c>
      <c r="AW371" s="5"/>
      <c r="AX371" s="145">
        <f t="shared" si="214"/>
        <v>84.119106699751853</v>
      </c>
      <c r="AY371" s="150">
        <v>283</v>
      </c>
      <c r="AZ371" s="151" t="s">
        <v>526</v>
      </c>
      <c r="BA371" s="150">
        <v>24</v>
      </c>
      <c r="BB371" s="152">
        <v>1</v>
      </c>
      <c r="BC371" s="153">
        <v>2015</v>
      </c>
      <c r="BD371" s="153">
        <v>1695</v>
      </c>
      <c r="BE371" s="150">
        <v>0.84099999999999997</v>
      </c>
      <c r="BF371" s="153">
        <v>896</v>
      </c>
      <c r="BG371" s="153">
        <v>616</v>
      </c>
      <c r="BH371" s="153">
        <v>1512</v>
      </c>
      <c r="BI371" s="154">
        <v>0.40699999999999997</v>
      </c>
      <c r="BJ371" s="152">
        <v>0.46</v>
      </c>
      <c r="BK371" s="155">
        <v>0.158</v>
      </c>
      <c r="BL371" s="155">
        <v>0.109</v>
      </c>
      <c r="BM371" s="156">
        <v>0.09</v>
      </c>
      <c r="BN371" s="155">
        <v>0.39300000000000002</v>
      </c>
      <c r="DU371" s="4"/>
      <c r="DZ371" s="5"/>
      <c r="EA371" s="5"/>
      <c r="EB371" s="5"/>
      <c r="EC371" s="5"/>
      <c r="ED371" s="5"/>
      <c r="EE371" s="5"/>
    </row>
    <row r="372" spans="30:135" ht="13" x14ac:dyDescent="0.15">
      <c r="AD372" s="145">
        <f t="shared" si="212"/>
        <v>84.571428571428569</v>
      </c>
      <c r="AE372" s="145">
        <f t="shared" si="213"/>
        <v>71.058558558558559</v>
      </c>
      <c r="AF372" s="150">
        <v>284</v>
      </c>
      <c r="AG372" s="151" t="s">
        <v>578</v>
      </c>
      <c r="AH372" s="150">
        <v>21</v>
      </c>
      <c r="AI372" s="152">
        <v>1</v>
      </c>
      <c r="AJ372" s="153">
        <v>1776</v>
      </c>
      <c r="AK372" s="153">
        <v>1262</v>
      </c>
      <c r="AL372" s="150">
        <v>0.71099999999999997</v>
      </c>
      <c r="AM372" s="153">
        <v>801</v>
      </c>
      <c r="AN372" s="153">
        <v>466</v>
      </c>
      <c r="AO372" s="153">
        <v>1267</v>
      </c>
      <c r="AP372" s="154">
        <v>0.36799999999999999</v>
      </c>
      <c r="AQ372" s="154">
        <v>0.40899999999999997</v>
      </c>
      <c r="AR372" s="155">
        <v>0.20399999999999999</v>
      </c>
      <c r="AS372" s="156">
        <v>0.1</v>
      </c>
      <c r="AT372" s="155">
        <v>8.8999999999999996E-2</v>
      </c>
      <c r="AU372" s="155">
        <v>0.33700000000000002</v>
      </c>
      <c r="AW372" s="5"/>
      <c r="AX372" s="145">
        <f t="shared" si="214"/>
        <v>84.151156232374504</v>
      </c>
      <c r="AY372" s="150">
        <v>284</v>
      </c>
      <c r="AZ372" s="151" t="s">
        <v>402</v>
      </c>
      <c r="BA372" s="150">
        <v>22</v>
      </c>
      <c r="BB372" s="152">
        <v>1</v>
      </c>
      <c r="BC372" s="153">
        <v>1773</v>
      </c>
      <c r="BD372" s="153">
        <v>1492</v>
      </c>
      <c r="BE372" s="150">
        <v>0.84199999999999997</v>
      </c>
      <c r="BF372" s="153">
        <v>798</v>
      </c>
      <c r="BG372" s="153">
        <v>581</v>
      </c>
      <c r="BH372" s="153">
        <v>1379</v>
      </c>
      <c r="BI372" s="154">
        <v>0.42099999999999999</v>
      </c>
      <c r="BJ372" s="154">
        <v>0.46700000000000003</v>
      </c>
      <c r="BK372" s="155">
        <v>0.14799999999999999</v>
      </c>
      <c r="BL372" s="156">
        <v>0.09</v>
      </c>
      <c r="BM372" s="155">
        <v>6.7000000000000004E-2</v>
      </c>
      <c r="BN372" s="155">
        <v>0.39500000000000002</v>
      </c>
      <c r="DU372" s="4"/>
      <c r="DZ372" s="5"/>
      <c r="EA372" s="5"/>
      <c r="EB372" s="5"/>
      <c r="EC372" s="5"/>
      <c r="ED372" s="5"/>
      <c r="EE372" s="5"/>
    </row>
    <row r="373" spans="30:135" ht="13" x14ac:dyDescent="0.15">
      <c r="AD373" s="145">
        <f t="shared" si="212"/>
        <v>80.473684210526315</v>
      </c>
      <c r="AE373" s="145">
        <f t="shared" si="213"/>
        <v>70.765206017004573</v>
      </c>
      <c r="AF373" s="150">
        <v>285</v>
      </c>
      <c r="AG373" s="151" t="s">
        <v>266</v>
      </c>
      <c r="AH373" s="150">
        <v>19</v>
      </c>
      <c r="AI373" s="152">
        <v>1</v>
      </c>
      <c r="AJ373" s="153">
        <v>1529</v>
      </c>
      <c r="AK373" s="153">
        <v>1082</v>
      </c>
      <c r="AL373" s="150">
        <v>0.70799999999999996</v>
      </c>
      <c r="AM373" s="153">
        <v>656</v>
      </c>
      <c r="AN373" s="153">
        <v>389</v>
      </c>
      <c r="AO373" s="153">
        <v>1045</v>
      </c>
      <c r="AP373" s="154">
        <v>0.372</v>
      </c>
      <c r="AQ373" s="152">
        <v>0.41</v>
      </c>
      <c r="AR373" s="155">
        <v>0.216</v>
      </c>
      <c r="AS373" s="155">
        <v>0.11799999999999999</v>
      </c>
      <c r="AT373" s="156">
        <v>0.09</v>
      </c>
      <c r="AU373" s="155">
        <v>0.34599999999999997</v>
      </c>
      <c r="AW373" s="5"/>
      <c r="AX373" s="145">
        <f t="shared" si="214"/>
        <v>84.17462482946793</v>
      </c>
      <c r="AY373" s="150">
        <v>285</v>
      </c>
      <c r="AZ373" s="151" t="s">
        <v>460</v>
      </c>
      <c r="BA373" s="150">
        <v>8</v>
      </c>
      <c r="BB373" s="152">
        <v>1</v>
      </c>
      <c r="BC373" s="153">
        <v>733</v>
      </c>
      <c r="BD373" s="153">
        <v>617</v>
      </c>
      <c r="BE373" s="150">
        <v>0.84199999999999997</v>
      </c>
      <c r="BF373" s="153">
        <v>298</v>
      </c>
      <c r="BG373" s="153">
        <v>221</v>
      </c>
      <c r="BH373" s="153">
        <v>519</v>
      </c>
      <c r="BI373" s="154">
        <v>0.42599999999999999</v>
      </c>
      <c r="BJ373" s="152">
        <v>0.48</v>
      </c>
      <c r="BK373" s="156">
        <v>0.18</v>
      </c>
      <c r="BL373" s="155">
        <v>0.127</v>
      </c>
      <c r="BM373" s="155">
        <v>8.8999999999999996E-2</v>
      </c>
      <c r="BN373" s="155">
        <v>0.40200000000000002</v>
      </c>
      <c r="DU373" s="4"/>
      <c r="DZ373" s="5"/>
      <c r="EA373" s="5"/>
      <c r="EB373" s="5"/>
      <c r="EC373" s="5"/>
      <c r="ED373" s="5"/>
      <c r="EE373" s="5"/>
    </row>
    <row r="374" spans="30:135" ht="13" x14ac:dyDescent="0.15">
      <c r="AD374" s="145">
        <f t="shared" si="212"/>
        <v>82</v>
      </c>
      <c r="AE374" s="145">
        <f t="shared" si="213"/>
        <v>70.83775185577943</v>
      </c>
      <c r="AF374" s="150">
        <v>286</v>
      </c>
      <c r="AG374" s="151" t="s">
        <v>557</v>
      </c>
      <c r="AH374" s="150">
        <v>23</v>
      </c>
      <c r="AI374" s="152">
        <v>1</v>
      </c>
      <c r="AJ374" s="153">
        <v>1886</v>
      </c>
      <c r="AK374" s="153">
        <v>1336</v>
      </c>
      <c r="AL374" s="150">
        <v>0.70799999999999996</v>
      </c>
      <c r="AM374" s="153">
        <v>843</v>
      </c>
      <c r="AN374" s="153">
        <v>463</v>
      </c>
      <c r="AO374" s="153">
        <v>1306</v>
      </c>
      <c r="AP374" s="154">
        <v>0.35499999999999998</v>
      </c>
      <c r="AQ374" s="154">
        <v>0.39100000000000001</v>
      </c>
      <c r="AR374" s="155">
        <v>0.20300000000000001</v>
      </c>
      <c r="AS374" s="155">
        <v>0.11799999999999999</v>
      </c>
      <c r="AT374" s="155">
        <v>8.8999999999999996E-2</v>
      </c>
      <c r="AU374" s="155">
        <v>0.34300000000000003</v>
      </c>
      <c r="AW374" s="5"/>
      <c r="AX374" s="145">
        <f t="shared" si="214"/>
        <v>84.163402350307777</v>
      </c>
      <c r="AY374" s="150">
        <v>286</v>
      </c>
      <c r="AZ374" s="151" t="s">
        <v>548</v>
      </c>
      <c r="BA374" s="150">
        <v>22</v>
      </c>
      <c r="BB374" s="152">
        <v>1</v>
      </c>
      <c r="BC374" s="153">
        <v>1787</v>
      </c>
      <c r="BD374" s="153">
        <v>1504</v>
      </c>
      <c r="BE374" s="150">
        <v>0.84199999999999997</v>
      </c>
      <c r="BF374" s="153">
        <v>833</v>
      </c>
      <c r="BG374" s="153">
        <v>553</v>
      </c>
      <c r="BH374" s="153">
        <v>1386</v>
      </c>
      <c r="BI374" s="154">
        <v>0.39900000000000002</v>
      </c>
      <c r="BJ374" s="154">
        <v>0.45900000000000002</v>
      </c>
      <c r="BK374" s="155">
        <v>0.14699999999999999</v>
      </c>
      <c r="BL374" s="155">
        <v>9.5000000000000001E-2</v>
      </c>
      <c r="BM374" s="155">
        <v>7.4999999999999997E-2</v>
      </c>
      <c r="BN374" s="155">
        <v>0.38300000000000001</v>
      </c>
      <c r="DU374" s="4"/>
      <c r="DZ374" s="5"/>
      <c r="EA374" s="5"/>
      <c r="EB374" s="5"/>
      <c r="EC374" s="5"/>
      <c r="ED374" s="5"/>
      <c r="EE374" s="5"/>
    </row>
    <row r="375" spans="30:135" ht="13" x14ac:dyDescent="0.15">
      <c r="AD375" s="145">
        <f t="shared" si="212"/>
        <v>87.476190476190467</v>
      </c>
      <c r="AE375" s="145">
        <f t="shared" si="213"/>
        <v>70.549809471965162</v>
      </c>
      <c r="AF375" s="150">
        <v>287</v>
      </c>
      <c r="AG375" s="151" t="s">
        <v>583</v>
      </c>
      <c r="AH375" s="150">
        <v>21</v>
      </c>
      <c r="AI375" s="152">
        <v>1</v>
      </c>
      <c r="AJ375" s="153">
        <v>1837</v>
      </c>
      <c r="AK375" s="153">
        <v>1296</v>
      </c>
      <c r="AL375" s="150">
        <v>0.70499999999999996</v>
      </c>
      <c r="AM375" s="153">
        <v>784</v>
      </c>
      <c r="AN375" s="153">
        <v>453</v>
      </c>
      <c r="AO375" s="153">
        <v>1237</v>
      </c>
      <c r="AP375" s="154">
        <v>0.36599999999999999</v>
      </c>
      <c r="AQ375" s="154">
        <v>0.40899999999999997</v>
      </c>
      <c r="AR375" s="155">
        <v>0.219</v>
      </c>
      <c r="AS375" s="155">
        <v>0.126</v>
      </c>
      <c r="AT375" s="155">
        <v>0.107</v>
      </c>
      <c r="AU375" s="155">
        <v>0.34300000000000003</v>
      </c>
      <c r="AW375" s="5"/>
      <c r="AX375" s="145">
        <f t="shared" si="214"/>
        <v>84.18952618453865</v>
      </c>
      <c r="AY375" s="150">
        <v>287</v>
      </c>
      <c r="AZ375" s="151" t="s">
        <v>485</v>
      </c>
      <c r="BA375" s="150">
        <v>25</v>
      </c>
      <c r="BB375" s="152">
        <v>1</v>
      </c>
      <c r="BC375" s="153">
        <v>2005</v>
      </c>
      <c r="BD375" s="153">
        <v>1688</v>
      </c>
      <c r="BE375" s="150">
        <v>0.84199999999999997</v>
      </c>
      <c r="BF375" s="153">
        <v>926</v>
      </c>
      <c r="BG375" s="153">
        <v>608</v>
      </c>
      <c r="BH375" s="153">
        <v>1534</v>
      </c>
      <c r="BI375" s="154">
        <v>0.39600000000000002</v>
      </c>
      <c r="BJ375" s="154">
        <v>0.45500000000000002</v>
      </c>
      <c r="BK375" s="155">
        <v>0.14499999999999999</v>
      </c>
      <c r="BL375" s="155">
        <v>0.108</v>
      </c>
      <c r="BM375" s="155">
        <v>8.5999999999999993E-2</v>
      </c>
      <c r="BN375" s="155">
        <v>0.38600000000000001</v>
      </c>
      <c r="DU375" s="4"/>
      <c r="DZ375" s="5"/>
      <c r="EA375" s="5"/>
      <c r="EB375" s="5"/>
      <c r="EC375" s="5"/>
      <c r="ED375" s="5"/>
      <c r="EE375" s="5"/>
    </row>
    <row r="376" spans="30:135" ht="13" x14ac:dyDescent="0.15">
      <c r="AD376" s="145">
        <f t="shared" si="212"/>
        <v>85.111111111111114</v>
      </c>
      <c r="AE376" s="145">
        <f t="shared" si="213"/>
        <v>70.36553524804178</v>
      </c>
      <c r="AF376" s="150">
        <v>288</v>
      </c>
      <c r="AG376" s="151" t="s">
        <v>478</v>
      </c>
      <c r="AH376" s="150">
        <v>18</v>
      </c>
      <c r="AI376" s="152">
        <v>1</v>
      </c>
      <c r="AJ376" s="153">
        <v>1532</v>
      </c>
      <c r="AK376" s="153">
        <v>1078</v>
      </c>
      <c r="AL376" s="150">
        <v>0.70399999999999996</v>
      </c>
      <c r="AM376" s="153">
        <v>640</v>
      </c>
      <c r="AN376" s="153">
        <v>400</v>
      </c>
      <c r="AO376" s="153">
        <v>1040</v>
      </c>
      <c r="AP376" s="154">
        <v>0.38500000000000001</v>
      </c>
      <c r="AQ376" s="152">
        <v>0.41</v>
      </c>
      <c r="AR376" s="155">
        <v>0.214</v>
      </c>
      <c r="AS376" s="155">
        <v>0.129</v>
      </c>
      <c r="AT376" s="155">
        <v>9.2999999999999999E-2</v>
      </c>
      <c r="AU376" s="155">
        <v>0.34799999999999998</v>
      </c>
      <c r="AW376" s="5"/>
      <c r="AX376" s="145">
        <f t="shared" si="214"/>
        <v>84.322508398656211</v>
      </c>
      <c r="AY376" s="150">
        <v>288</v>
      </c>
      <c r="AZ376" s="151" t="s">
        <v>584</v>
      </c>
      <c r="BA376" s="150">
        <v>12</v>
      </c>
      <c r="BB376" s="152">
        <v>1</v>
      </c>
      <c r="BC376" s="153">
        <v>893</v>
      </c>
      <c r="BD376" s="153">
        <v>753</v>
      </c>
      <c r="BE376" s="150">
        <v>0.84299999999999997</v>
      </c>
      <c r="BF376" s="153">
        <v>351</v>
      </c>
      <c r="BG376" s="153">
        <v>282</v>
      </c>
      <c r="BH376" s="153">
        <v>633</v>
      </c>
      <c r="BI376" s="154">
        <v>0.44500000000000001</v>
      </c>
      <c r="BJ376" s="154">
        <v>0.49399999999999999</v>
      </c>
      <c r="BK376" s="155">
        <v>0.20300000000000001</v>
      </c>
      <c r="BL376" s="155">
        <v>0.113</v>
      </c>
      <c r="BM376" s="156">
        <v>0.09</v>
      </c>
      <c r="BN376" s="155">
        <v>0.39300000000000002</v>
      </c>
      <c r="DU376" s="4"/>
      <c r="DZ376" s="5"/>
      <c r="EA376" s="5"/>
      <c r="EB376" s="5"/>
      <c r="EC376" s="5"/>
      <c r="ED376" s="5"/>
      <c r="EE376" s="5"/>
    </row>
    <row r="377" spans="30:135" ht="13" x14ac:dyDescent="0.15">
      <c r="AD377" s="145">
        <f t="shared" si="212"/>
        <v>87.899999999999991</v>
      </c>
      <c r="AE377" s="145">
        <f t="shared" si="213"/>
        <v>70.420932878270762</v>
      </c>
      <c r="AF377" s="150">
        <v>289</v>
      </c>
      <c r="AG377" s="151" t="s">
        <v>462</v>
      </c>
      <c r="AH377" s="150">
        <v>10</v>
      </c>
      <c r="AI377" s="152">
        <v>1</v>
      </c>
      <c r="AJ377" s="153">
        <v>879</v>
      </c>
      <c r="AK377" s="153">
        <v>619</v>
      </c>
      <c r="AL377" s="150">
        <v>0.70399999999999996</v>
      </c>
      <c r="AM377" s="153">
        <v>368</v>
      </c>
      <c r="AN377" s="153">
        <v>228</v>
      </c>
      <c r="AO377" s="153">
        <v>596</v>
      </c>
      <c r="AP377" s="154">
        <v>0.38300000000000001</v>
      </c>
      <c r="AQ377" s="154">
        <v>0.41799999999999998</v>
      </c>
      <c r="AR377" s="155">
        <v>0.23799999999999999</v>
      </c>
      <c r="AS377" s="155">
        <v>0.10100000000000001</v>
      </c>
      <c r="AT377" s="155">
        <v>7.6999999999999999E-2</v>
      </c>
      <c r="AU377" s="155">
        <v>0.33600000000000002</v>
      </c>
      <c r="AW377" s="5"/>
      <c r="AX377" s="145">
        <f t="shared" si="214"/>
        <v>84.273182957393487</v>
      </c>
      <c r="AY377" s="150">
        <v>289</v>
      </c>
      <c r="AZ377" s="151" t="s">
        <v>585</v>
      </c>
      <c r="BA377" s="150">
        <v>19</v>
      </c>
      <c r="BB377" s="152">
        <v>1</v>
      </c>
      <c r="BC377" s="153">
        <v>1596</v>
      </c>
      <c r="BD377" s="153">
        <v>1345</v>
      </c>
      <c r="BE377" s="150">
        <v>0.84299999999999997</v>
      </c>
      <c r="BF377" s="153">
        <v>685</v>
      </c>
      <c r="BG377" s="153">
        <v>480</v>
      </c>
      <c r="BH377" s="153">
        <v>1165</v>
      </c>
      <c r="BI377" s="154">
        <v>0.41199999999999998</v>
      </c>
      <c r="BJ377" s="152">
        <v>0.47</v>
      </c>
      <c r="BK377" s="155">
        <v>0.17199999999999999</v>
      </c>
      <c r="BL377" s="155">
        <v>0.11700000000000001</v>
      </c>
      <c r="BM377" s="156">
        <v>0.08</v>
      </c>
      <c r="BN377" s="155">
        <v>0.39100000000000001</v>
      </c>
      <c r="DU377" s="4"/>
      <c r="DZ377" s="5"/>
      <c r="EA377" s="5"/>
      <c r="EB377" s="5"/>
      <c r="EC377" s="5"/>
      <c r="ED377" s="5"/>
      <c r="EE377" s="5"/>
    </row>
    <row r="378" spans="30:135" ht="13" x14ac:dyDescent="0.15">
      <c r="AD378" s="145">
        <f t="shared" si="212"/>
        <v>92.75</v>
      </c>
      <c r="AE378" s="145">
        <f t="shared" si="213"/>
        <v>70.350404312668473</v>
      </c>
      <c r="AF378" s="150">
        <v>290</v>
      </c>
      <c r="AG378" s="151" t="s">
        <v>372</v>
      </c>
      <c r="AH378" s="150">
        <v>4</v>
      </c>
      <c r="AI378" s="152">
        <v>1</v>
      </c>
      <c r="AJ378" s="153">
        <v>371</v>
      </c>
      <c r="AK378" s="153">
        <v>261</v>
      </c>
      <c r="AL378" s="150">
        <v>0.70399999999999996</v>
      </c>
      <c r="AM378" s="153">
        <v>193</v>
      </c>
      <c r="AN378" s="153">
        <v>96</v>
      </c>
      <c r="AO378" s="153">
        <v>289</v>
      </c>
      <c r="AP378" s="154">
        <v>0.33200000000000002</v>
      </c>
      <c r="AQ378" s="154">
        <v>0.375</v>
      </c>
      <c r="AR378" s="155">
        <v>0.13500000000000001</v>
      </c>
      <c r="AS378" s="155">
        <v>9.7000000000000003E-2</v>
      </c>
      <c r="AT378" s="155">
        <v>7.2999999999999995E-2</v>
      </c>
      <c r="AU378" s="155">
        <v>0.33700000000000002</v>
      </c>
      <c r="AW378" s="5"/>
      <c r="AX378" s="145">
        <f t="shared" si="214"/>
        <v>84.338624338624328</v>
      </c>
      <c r="AY378" s="150">
        <v>290</v>
      </c>
      <c r="AZ378" s="151" t="s">
        <v>583</v>
      </c>
      <c r="BA378" s="150">
        <v>21</v>
      </c>
      <c r="BB378" s="152">
        <v>1</v>
      </c>
      <c r="BC378" s="153">
        <v>1890</v>
      </c>
      <c r="BD378" s="153">
        <v>1594</v>
      </c>
      <c r="BE378" s="150">
        <v>0.84299999999999997</v>
      </c>
      <c r="BF378" s="153">
        <v>793</v>
      </c>
      <c r="BG378" s="153">
        <v>578</v>
      </c>
      <c r="BH378" s="153">
        <v>1371</v>
      </c>
      <c r="BI378" s="154">
        <v>0.42199999999999999</v>
      </c>
      <c r="BJ378" s="154">
        <v>0.47099999999999997</v>
      </c>
      <c r="BK378" s="155">
        <v>0.16700000000000001</v>
      </c>
      <c r="BL378" s="155">
        <v>0.126</v>
      </c>
      <c r="BM378" s="155">
        <v>8.8999999999999996E-2</v>
      </c>
      <c r="BN378" s="155">
        <v>0.40500000000000003</v>
      </c>
      <c r="DU378" s="4"/>
      <c r="DZ378" s="5"/>
      <c r="EA378" s="5"/>
      <c r="EB378" s="5"/>
      <c r="EC378" s="5"/>
      <c r="ED378" s="5"/>
      <c r="EE378" s="5"/>
    </row>
    <row r="379" spans="30:135" ht="13" x14ac:dyDescent="0.15">
      <c r="AD379" s="145">
        <f t="shared" si="212"/>
        <v>77.478260869565219</v>
      </c>
      <c r="AE379" s="145">
        <f t="shared" si="213"/>
        <v>70.370370370370367</v>
      </c>
      <c r="AF379" s="150">
        <v>291</v>
      </c>
      <c r="AG379" s="151" t="s">
        <v>566</v>
      </c>
      <c r="AH379" s="150">
        <v>23</v>
      </c>
      <c r="AI379" s="152">
        <v>1</v>
      </c>
      <c r="AJ379" s="153">
        <v>1782</v>
      </c>
      <c r="AK379" s="153">
        <v>1254</v>
      </c>
      <c r="AL379" s="150">
        <v>0.70399999999999996</v>
      </c>
      <c r="AM379" s="153">
        <v>797</v>
      </c>
      <c r="AN379" s="153">
        <v>481</v>
      </c>
      <c r="AO379" s="153">
        <v>1278</v>
      </c>
      <c r="AP379" s="154">
        <v>0.376</v>
      </c>
      <c r="AQ379" s="154">
        <v>0.41099999999999998</v>
      </c>
      <c r="AR379" s="155">
        <v>0.21199999999999999</v>
      </c>
      <c r="AS379" s="155">
        <v>8.7999999999999995E-2</v>
      </c>
      <c r="AT379" s="155">
        <v>7.3999999999999996E-2</v>
      </c>
      <c r="AU379" s="155">
        <v>0.33400000000000002</v>
      </c>
      <c r="AW379" s="5"/>
      <c r="AX379" s="145">
        <f t="shared" si="214"/>
        <v>84.387966804979257</v>
      </c>
      <c r="AY379" s="150">
        <v>291</v>
      </c>
      <c r="AZ379" s="151" t="s">
        <v>350</v>
      </c>
      <c r="BA379" s="150">
        <v>21</v>
      </c>
      <c r="BB379" s="152">
        <v>1</v>
      </c>
      <c r="BC379" s="153">
        <v>1928</v>
      </c>
      <c r="BD379" s="153">
        <v>1627</v>
      </c>
      <c r="BE379" s="150">
        <v>0.84399999999999997</v>
      </c>
      <c r="BF379" s="153">
        <v>694</v>
      </c>
      <c r="BG379" s="153">
        <v>637</v>
      </c>
      <c r="BH379" s="153">
        <v>1331</v>
      </c>
      <c r="BI379" s="154">
        <v>0.47899999999999998</v>
      </c>
      <c r="BJ379" s="154">
        <v>0.52300000000000002</v>
      </c>
      <c r="BK379" s="155">
        <v>0.23100000000000001</v>
      </c>
      <c r="BL379" s="155">
        <v>9.6000000000000002E-2</v>
      </c>
      <c r="BM379" s="155">
        <v>7.8E-2</v>
      </c>
      <c r="BN379" s="156">
        <v>0.4</v>
      </c>
      <c r="DU379" s="4"/>
      <c r="DZ379" s="5"/>
      <c r="EA379" s="5"/>
      <c r="EB379" s="5"/>
      <c r="EC379" s="5"/>
      <c r="ED379" s="5"/>
      <c r="EE379" s="5"/>
    </row>
    <row r="380" spans="30:135" ht="13" x14ac:dyDescent="0.15">
      <c r="AD380" s="145">
        <f t="shared" si="212"/>
        <v>89.454545454545453</v>
      </c>
      <c r="AE380" s="145">
        <f t="shared" si="213"/>
        <v>70.325203252032523</v>
      </c>
      <c r="AF380" s="150">
        <v>292</v>
      </c>
      <c r="AG380" s="151" t="s">
        <v>521</v>
      </c>
      <c r="AH380" s="150">
        <v>22</v>
      </c>
      <c r="AI380" s="152">
        <v>1</v>
      </c>
      <c r="AJ380" s="153">
        <v>1968</v>
      </c>
      <c r="AK380" s="153">
        <v>1384</v>
      </c>
      <c r="AL380" s="150">
        <v>0.70299999999999996</v>
      </c>
      <c r="AM380" s="153">
        <v>959</v>
      </c>
      <c r="AN380" s="153">
        <v>512</v>
      </c>
      <c r="AO380" s="153">
        <v>1471</v>
      </c>
      <c r="AP380" s="154">
        <v>0.34799999999999998</v>
      </c>
      <c r="AQ380" s="154">
        <v>0.39600000000000002</v>
      </c>
      <c r="AR380" s="155">
        <v>0.17899999999999999</v>
      </c>
      <c r="AS380" s="155">
        <v>8.8999999999999996E-2</v>
      </c>
      <c r="AT380" s="156">
        <v>0.08</v>
      </c>
      <c r="AU380" s="155">
        <v>0.32600000000000001</v>
      </c>
      <c r="AW380" s="5"/>
      <c r="AX380" s="145">
        <f t="shared" si="214"/>
        <v>84.399788471708092</v>
      </c>
      <c r="AY380" s="150">
        <v>292</v>
      </c>
      <c r="AZ380" s="151" t="s">
        <v>285</v>
      </c>
      <c r="BA380" s="150">
        <v>23</v>
      </c>
      <c r="BB380" s="152">
        <v>1</v>
      </c>
      <c r="BC380" s="153">
        <v>1891</v>
      </c>
      <c r="BD380" s="153">
        <v>1596</v>
      </c>
      <c r="BE380" s="150">
        <v>0.84399999999999997</v>
      </c>
      <c r="BF380" s="153">
        <v>852</v>
      </c>
      <c r="BG380" s="153">
        <v>623</v>
      </c>
      <c r="BH380" s="153">
        <v>1475</v>
      </c>
      <c r="BI380" s="154">
        <v>0.42199999999999999</v>
      </c>
      <c r="BJ380" s="152">
        <v>0.47</v>
      </c>
      <c r="BK380" s="155">
        <v>0.152</v>
      </c>
      <c r="BL380" s="155">
        <v>9.5000000000000001E-2</v>
      </c>
      <c r="BM380" s="155">
        <v>8.5000000000000006E-2</v>
      </c>
      <c r="BN380" s="155">
        <v>0.38900000000000001</v>
      </c>
      <c r="DU380" s="4"/>
      <c r="DZ380" s="5"/>
      <c r="EA380" s="5"/>
      <c r="EB380" s="5"/>
      <c r="EC380" s="5"/>
      <c r="ED380" s="5"/>
      <c r="EE380" s="5"/>
    </row>
    <row r="381" spans="30:135" ht="13" x14ac:dyDescent="0.15">
      <c r="AD381" s="145">
        <f t="shared" si="212"/>
        <v>84.263157894736835</v>
      </c>
      <c r="AE381" s="145">
        <f t="shared" si="213"/>
        <v>70.081199250468458</v>
      </c>
      <c r="AF381" s="150">
        <v>293</v>
      </c>
      <c r="AG381" s="151" t="s">
        <v>514</v>
      </c>
      <c r="AH381" s="150">
        <v>19</v>
      </c>
      <c r="AI381" s="152">
        <v>1</v>
      </c>
      <c r="AJ381" s="153">
        <v>1601</v>
      </c>
      <c r="AK381" s="153">
        <v>1122</v>
      </c>
      <c r="AL381" s="150">
        <v>0.70099999999999996</v>
      </c>
      <c r="AM381" s="153">
        <v>716</v>
      </c>
      <c r="AN381" s="153">
        <v>388</v>
      </c>
      <c r="AO381" s="153">
        <v>1104</v>
      </c>
      <c r="AP381" s="154">
        <v>0.35099999999999998</v>
      </c>
      <c r="AQ381" s="154">
        <v>0.39300000000000002</v>
      </c>
      <c r="AR381" s="155">
        <v>0.19900000000000001</v>
      </c>
      <c r="AS381" s="155">
        <v>0.13200000000000001</v>
      </c>
      <c r="AT381" s="155">
        <v>0.10100000000000001</v>
      </c>
      <c r="AU381" s="156">
        <v>0.34</v>
      </c>
      <c r="AW381" s="5"/>
      <c r="AX381" s="145">
        <f t="shared" si="214"/>
        <v>84.74834773767158</v>
      </c>
      <c r="AY381" s="150">
        <v>293</v>
      </c>
      <c r="AZ381" s="151" t="s">
        <v>387</v>
      </c>
      <c r="BA381" s="150">
        <v>23</v>
      </c>
      <c r="BB381" s="152">
        <v>1</v>
      </c>
      <c r="BC381" s="153">
        <v>1967</v>
      </c>
      <c r="BD381" s="153">
        <v>1667</v>
      </c>
      <c r="BE381" s="150">
        <v>0.84699999999999998</v>
      </c>
      <c r="BF381" s="153">
        <v>901</v>
      </c>
      <c r="BG381" s="153">
        <v>619</v>
      </c>
      <c r="BH381" s="153">
        <v>1520</v>
      </c>
      <c r="BI381" s="154">
        <v>0.40699999999999997</v>
      </c>
      <c r="BJ381" s="154">
        <v>0.47099999999999997</v>
      </c>
      <c r="BK381" s="155">
        <v>0.154</v>
      </c>
      <c r="BL381" s="155">
        <v>9.5000000000000001E-2</v>
      </c>
      <c r="BM381" s="155">
        <v>7.2999999999999995E-2</v>
      </c>
      <c r="BN381" s="155">
        <v>0.38200000000000001</v>
      </c>
      <c r="DU381" s="4"/>
      <c r="DZ381" s="5"/>
      <c r="EA381" s="5"/>
      <c r="EB381" s="5"/>
      <c r="EC381" s="5"/>
      <c r="ED381" s="5"/>
      <c r="EE381" s="5"/>
    </row>
    <row r="382" spans="30:135" ht="13" x14ac:dyDescent="0.15">
      <c r="AD382" s="145">
        <f t="shared" si="212"/>
        <v>84.357142857142847</v>
      </c>
      <c r="AE382" s="145">
        <f t="shared" si="213"/>
        <v>69.771380186282812</v>
      </c>
      <c r="AF382" s="150">
        <v>294</v>
      </c>
      <c r="AG382" s="151" t="s">
        <v>484</v>
      </c>
      <c r="AH382" s="150">
        <v>14</v>
      </c>
      <c r="AI382" s="152">
        <v>1</v>
      </c>
      <c r="AJ382" s="153">
        <v>1181</v>
      </c>
      <c r="AK382" s="153">
        <v>824</v>
      </c>
      <c r="AL382" s="150">
        <v>0.69799999999999995</v>
      </c>
      <c r="AM382" s="153">
        <v>536</v>
      </c>
      <c r="AN382" s="153">
        <v>314</v>
      </c>
      <c r="AO382" s="153">
        <v>850</v>
      </c>
      <c r="AP382" s="154">
        <v>0.36899999999999999</v>
      </c>
      <c r="AQ382" s="154">
        <v>0.40799999999999997</v>
      </c>
      <c r="AR382" s="156">
        <v>0.2</v>
      </c>
      <c r="AS382" s="156">
        <v>0.1</v>
      </c>
      <c r="AT382" s="155">
        <v>8.2000000000000003E-2</v>
      </c>
      <c r="AU382" s="155">
        <v>0.33400000000000002</v>
      </c>
      <c r="AW382" s="5"/>
      <c r="AX382" s="145">
        <f t="shared" si="214"/>
        <v>84.694494857834243</v>
      </c>
      <c r="AY382" s="150">
        <v>294</v>
      </c>
      <c r="AZ382" s="151" t="s">
        <v>498</v>
      </c>
      <c r="BA382" s="150">
        <v>21</v>
      </c>
      <c r="BB382" s="152">
        <v>1</v>
      </c>
      <c r="BC382" s="153">
        <v>1653</v>
      </c>
      <c r="BD382" s="153">
        <v>1400</v>
      </c>
      <c r="BE382" s="150">
        <v>0.84699999999999998</v>
      </c>
      <c r="BF382" s="153">
        <v>687</v>
      </c>
      <c r="BG382" s="153">
        <v>515</v>
      </c>
      <c r="BH382" s="153">
        <v>1202</v>
      </c>
      <c r="BI382" s="154">
        <v>0.42799999999999999</v>
      </c>
      <c r="BJ382" s="154">
        <v>0.47699999999999998</v>
      </c>
      <c r="BK382" s="155">
        <v>0.17699999999999999</v>
      </c>
      <c r="BL382" s="155">
        <v>0.11600000000000001</v>
      </c>
      <c r="BM382" s="155">
        <v>8.8999999999999996E-2</v>
      </c>
      <c r="BN382" s="155">
        <v>0.39900000000000002</v>
      </c>
      <c r="DU382" s="4"/>
      <c r="DZ382" s="5"/>
      <c r="EA382" s="5"/>
      <c r="EB382" s="5"/>
      <c r="EC382" s="5"/>
      <c r="ED382" s="5"/>
      <c r="EE382" s="5"/>
    </row>
    <row r="383" spans="30:135" ht="13" x14ac:dyDescent="0.15">
      <c r="AD383" s="145">
        <f t="shared" si="212"/>
        <v>81.642857142857139</v>
      </c>
      <c r="AE383" s="145">
        <f t="shared" si="213"/>
        <v>69.728783902012253</v>
      </c>
      <c r="AF383" s="150">
        <v>295</v>
      </c>
      <c r="AG383" s="151" t="s">
        <v>581</v>
      </c>
      <c r="AH383" s="150">
        <v>14</v>
      </c>
      <c r="AI383" s="152">
        <v>1</v>
      </c>
      <c r="AJ383" s="153">
        <v>1143</v>
      </c>
      <c r="AK383" s="153">
        <v>797</v>
      </c>
      <c r="AL383" s="150">
        <v>0.69699999999999995</v>
      </c>
      <c r="AM383" s="153">
        <v>503</v>
      </c>
      <c r="AN383" s="153">
        <v>271</v>
      </c>
      <c r="AO383" s="153">
        <v>774</v>
      </c>
      <c r="AP383" s="152">
        <v>0.35</v>
      </c>
      <c r="AQ383" s="154">
        <v>0.40200000000000002</v>
      </c>
      <c r="AR383" s="155">
        <v>0.224</v>
      </c>
      <c r="AS383" s="155">
        <v>0.114</v>
      </c>
      <c r="AT383" s="155">
        <v>8.5000000000000006E-2</v>
      </c>
      <c r="AU383" s="155">
        <v>0.32600000000000001</v>
      </c>
      <c r="AW383" s="5"/>
      <c r="AX383" s="145">
        <f t="shared" si="214"/>
        <v>84.722222222222214</v>
      </c>
      <c r="AY383" s="150">
        <v>295</v>
      </c>
      <c r="AZ383" s="151" t="s">
        <v>512</v>
      </c>
      <c r="BA383" s="150">
        <v>17</v>
      </c>
      <c r="BB383" s="152">
        <v>1</v>
      </c>
      <c r="BC383" s="153">
        <v>1440</v>
      </c>
      <c r="BD383" s="153">
        <v>1220</v>
      </c>
      <c r="BE383" s="150">
        <v>0.84699999999999998</v>
      </c>
      <c r="BF383" s="153">
        <v>552</v>
      </c>
      <c r="BG383" s="153">
        <v>459</v>
      </c>
      <c r="BH383" s="153">
        <v>1011</v>
      </c>
      <c r="BI383" s="154">
        <v>0.45400000000000001</v>
      </c>
      <c r="BJ383" s="154">
        <v>0.499</v>
      </c>
      <c r="BK383" s="155">
        <v>0.21299999999999999</v>
      </c>
      <c r="BL383" s="155">
        <v>0.108</v>
      </c>
      <c r="BM383" s="155">
        <v>8.4000000000000005E-2</v>
      </c>
      <c r="BN383" s="155">
        <v>0.40100000000000002</v>
      </c>
      <c r="DU383" s="4"/>
      <c r="DZ383" s="5"/>
      <c r="EA383" s="5"/>
      <c r="EB383" s="5"/>
      <c r="EC383" s="5"/>
      <c r="ED383" s="5"/>
      <c r="EE383" s="5"/>
    </row>
    <row r="384" spans="30:135" ht="13" x14ac:dyDescent="0.15">
      <c r="AD384" s="145">
        <f t="shared" si="212"/>
        <v>85.476190476190482</v>
      </c>
      <c r="AE384" s="145">
        <f t="shared" si="213"/>
        <v>69.749303621169915</v>
      </c>
      <c r="AF384" s="150">
        <v>296</v>
      </c>
      <c r="AG384" s="151" t="s">
        <v>430</v>
      </c>
      <c r="AH384" s="150">
        <v>21</v>
      </c>
      <c r="AI384" s="152">
        <v>1</v>
      </c>
      <c r="AJ384" s="153">
        <v>1795</v>
      </c>
      <c r="AK384" s="153">
        <v>1252</v>
      </c>
      <c r="AL384" s="150">
        <v>0.69699999999999995</v>
      </c>
      <c r="AM384" s="153">
        <v>861</v>
      </c>
      <c r="AN384" s="153">
        <v>467</v>
      </c>
      <c r="AO384" s="153">
        <v>1328</v>
      </c>
      <c r="AP384" s="154">
        <v>0.35199999999999998</v>
      </c>
      <c r="AQ384" s="154">
        <v>0.39200000000000002</v>
      </c>
      <c r="AR384" s="155">
        <v>0.17599999999999999</v>
      </c>
      <c r="AS384" s="155">
        <v>0.10100000000000001</v>
      </c>
      <c r="AT384" s="155">
        <v>8.4000000000000005E-2</v>
      </c>
      <c r="AU384" s="155">
        <v>0.33400000000000002</v>
      </c>
      <c r="AW384" s="5"/>
      <c r="AX384" s="145">
        <f t="shared" si="214"/>
        <v>84.78676002546149</v>
      </c>
      <c r="AY384" s="150">
        <v>296</v>
      </c>
      <c r="AZ384" s="151" t="s">
        <v>586</v>
      </c>
      <c r="BA384" s="150">
        <v>19</v>
      </c>
      <c r="BB384" s="152">
        <v>1</v>
      </c>
      <c r="BC384" s="153">
        <v>1571</v>
      </c>
      <c r="BD384" s="153">
        <v>1332</v>
      </c>
      <c r="BE384" s="150">
        <v>0.84799999999999998</v>
      </c>
      <c r="BF384" s="153">
        <v>676</v>
      </c>
      <c r="BG384" s="153">
        <v>519</v>
      </c>
      <c r="BH384" s="153">
        <v>1195</v>
      </c>
      <c r="BI384" s="154">
        <v>0.434</v>
      </c>
      <c r="BJ384" s="154">
        <v>0.49199999999999999</v>
      </c>
      <c r="BK384" s="155">
        <v>0.16400000000000001</v>
      </c>
      <c r="BL384" s="155">
        <v>9.4E-2</v>
      </c>
      <c r="BM384" s="155">
        <v>7.8E-2</v>
      </c>
      <c r="BN384" s="155">
        <v>0.39300000000000002</v>
      </c>
      <c r="DU384" s="4"/>
      <c r="DZ384" s="5"/>
      <c r="EA384" s="5"/>
      <c r="EB384" s="5"/>
      <c r="EC384" s="5"/>
      <c r="ED384" s="5"/>
      <c r="EE384" s="5"/>
    </row>
    <row r="385" spans="30:135" ht="13" x14ac:dyDescent="0.15">
      <c r="AD385" s="145">
        <f t="shared" si="212"/>
        <v>78.727272727272734</v>
      </c>
      <c r="AE385" s="145">
        <f t="shared" si="213"/>
        <v>69.688221709006925</v>
      </c>
      <c r="AF385" s="150">
        <v>297</v>
      </c>
      <c r="AG385" s="151" t="s">
        <v>572</v>
      </c>
      <c r="AH385" s="150">
        <v>22</v>
      </c>
      <c r="AI385" s="152">
        <v>1</v>
      </c>
      <c r="AJ385" s="153">
        <v>1732</v>
      </c>
      <c r="AK385" s="153">
        <v>1207</v>
      </c>
      <c r="AL385" s="150">
        <v>0.69699999999999995</v>
      </c>
      <c r="AM385" s="153">
        <v>720</v>
      </c>
      <c r="AN385" s="153">
        <v>421</v>
      </c>
      <c r="AO385" s="153">
        <v>1141</v>
      </c>
      <c r="AP385" s="154">
        <v>0.36899999999999999</v>
      </c>
      <c r="AQ385" s="154">
        <v>0.41099999999999998</v>
      </c>
      <c r="AR385" s="155">
        <v>0.23300000000000001</v>
      </c>
      <c r="AS385" s="155">
        <v>0.127</v>
      </c>
      <c r="AT385" s="155">
        <v>9.5000000000000001E-2</v>
      </c>
      <c r="AU385" s="155">
        <v>0.33900000000000002</v>
      </c>
      <c r="AW385" s="5"/>
      <c r="AX385" s="145">
        <f t="shared" si="214"/>
        <v>84.918549658434046</v>
      </c>
      <c r="AY385" s="150">
        <v>297</v>
      </c>
      <c r="AZ385" s="151" t="s">
        <v>413</v>
      </c>
      <c r="BA385" s="150">
        <v>23</v>
      </c>
      <c r="BB385" s="152">
        <v>1</v>
      </c>
      <c r="BC385" s="153">
        <v>1903</v>
      </c>
      <c r="BD385" s="153">
        <v>1616</v>
      </c>
      <c r="BE385" s="150">
        <v>0.84899999999999998</v>
      </c>
      <c r="BF385" s="153">
        <v>711</v>
      </c>
      <c r="BG385" s="153">
        <v>625</v>
      </c>
      <c r="BH385" s="153">
        <v>1336</v>
      </c>
      <c r="BI385" s="154">
        <v>0.46800000000000003</v>
      </c>
      <c r="BJ385" s="154">
        <v>0.51100000000000001</v>
      </c>
      <c r="BK385" s="155">
        <v>0.21099999999999999</v>
      </c>
      <c r="BL385" s="155">
        <v>0.105</v>
      </c>
      <c r="BM385" s="155">
        <v>7.2999999999999995E-2</v>
      </c>
      <c r="BN385" s="155">
        <v>0.40699999999999997</v>
      </c>
      <c r="DU385" s="4"/>
      <c r="DZ385" s="5"/>
      <c r="EA385" s="5"/>
      <c r="EB385" s="5"/>
      <c r="EC385" s="5"/>
      <c r="ED385" s="5"/>
      <c r="EE385" s="5"/>
    </row>
    <row r="386" spans="30:135" ht="13" x14ac:dyDescent="0.15">
      <c r="AD386" s="145">
        <f t="shared" si="212"/>
        <v>86.777777777777771</v>
      </c>
      <c r="AE386" s="145">
        <f t="shared" si="213"/>
        <v>69.462227912932136</v>
      </c>
      <c r="AF386" s="150">
        <v>298</v>
      </c>
      <c r="AG386" s="151" t="s">
        <v>535</v>
      </c>
      <c r="AH386" s="150">
        <v>18</v>
      </c>
      <c r="AI386" s="152">
        <v>1</v>
      </c>
      <c r="AJ386" s="153">
        <v>1562</v>
      </c>
      <c r="AK386" s="153">
        <v>1085</v>
      </c>
      <c r="AL386" s="150">
        <v>0.69499999999999995</v>
      </c>
      <c r="AM386" s="153">
        <v>656</v>
      </c>
      <c r="AN386" s="153">
        <v>409</v>
      </c>
      <c r="AO386" s="153">
        <v>1065</v>
      </c>
      <c r="AP386" s="154">
        <v>0.38400000000000001</v>
      </c>
      <c r="AQ386" s="154">
        <v>0.41799999999999998</v>
      </c>
      <c r="AR386" s="155">
        <v>0.23699999999999999</v>
      </c>
      <c r="AS386" s="155">
        <v>0.10100000000000001</v>
      </c>
      <c r="AT386" s="155">
        <v>8.5999999999999993E-2</v>
      </c>
      <c r="AU386" s="155">
        <v>0.33700000000000002</v>
      </c>
      <c r="AW386" s="5"/>
      <c r="AX386" s="145">
        <f t="shared" si="214"/>
        <v>84.850078905839027</v>
      </c>
      <c r="AY386" s="150">
        <v>298</v>
      </c>
      <c r="AZ386" s="151" t="s">
        <v>412</v>
      </c>
      <c r="BA386" s="150">
        <v>24</v>
      </c>
      <c r="BB386" s="152">
        <v>1</v>
      </c>
      <c r="BC386" s="153">
        <v>1901</v>
      </c>
      <c r="BD386" s="153">
        <v>1613</v>
      </c>
      <c r="BE386" s="150">
        <v>0.84899999999999998</v>
      </c>
      <c r="BF386" s="153">
        <v>754</v>
      </c>
      <c r="BG386" s="153">
        <v>571</v>
      </c>
      <c r="BH386" s="153">
        <v>1325</v>
      </c>
      <c r="BI386" s="154">
        <v>0.43099999999999999</v>
      </c>
      <c r="BJ386" s="154">
        <v>0.499</v>
      </c>
      <c r="BK386" s="155">
        <v>0.20699999999999999</v>
      </c>
      <c r="BL386" s="156">
        <v>0.12</v>
      </c>
      <c r="BM386" s="155">
        <v>8.5000000000000006E-2</v>
      </c>
      <c r="BN386" s="155">
        <v>0.38700000000000001</v>
      </c>
      <c r="DU386" s="4"/>
      <c r="DZ386" s="5"/>
      <c r="EA386" s="5"/>
      <c r="EB386" s="5"/>
      <c r="EC386" s="5"/>
      <c r="ED386" s="5"/>
      <c r="EE386" s="5"/>
    </row>
    <row r="387" spans="30:135" ht="13" x14ac:dyDescent="0.15">
      <c r="AD387" s="145">
        <f t="shared" si="212"/>
        <v>87.578947368421055</v>
      </c>
      <c r="AE387" s="145">
        <f t="shared" si="213"/>
        <v>69.47115384615384</v>
      </c>
      <c r="AF387" s="150">
        <v>299</v>
      </c>
      <c r="AG387" s="151" t="s">
        <v>577</v>
      </c>
      <c r="AH387" s="150">
        <v>19</v>
      </c>
      <c r="AI387" s="152">
        <v>1</v>
      </c>
      <c r="AJ387" s="153">
        <v>1664</v>
      </c>
      <c r="AK387" s="153">
        <v>1156</v>
      </c>
      <c r="AL387" s="150">
        <v>0.69499999999999995</v>
      </c>
      <c r="AM387" s="153">
        <v>785</v>
      </c>
      <c r="AN387" s="153">
        <v>432</v>
      </c>
      <c r="AO387" s="153">
        <v>1217</v>
      </c>
      <c r="AP387" s="154">
        <v>0.35499999999999998</v>
      </c>
      <c r="AQ387" s="154">
        <v>0.38500000000000001</v>
      </c>
      <c r="AR387" s="155">
        <v>0.17399999999999999</v>
      </c>
      <c r="AS387" s="155">
        <v>0.114</v>
      </c>
      <c r="AT387" s="155">
        <v>9.8000000000000004E-2</v>
      </c>
      <c r="AU387" s="155">
        <v>0.33900000000000002</v>
      </c>
      <c r="AW387" s="5"/>
      <c r="AX387" s="145">
        <f t="shared" si="214"/>
        <v>85.025641025641036</v>
      </c>
      <c r="AY387" s="150">
        <v>299</v>
      </c>
      <c r="AZ387" s="151" t="s">
        <v>457</v>
      </c>
      <c r="BA387" s="150">
        <v>23</v>
      </c>
      <c r="BB387" s="152">
        <v>1</v>
      </c>
      <c r="BC387" s="153">
        <v>1950</v>
      </c>
      <c r="BD387" s="153">
        <v>1658</v>
      </c>
      <c r="BE387" s="150">
        <v>0.85</v>
      </c>
      <c r="BF387" s="153">
        <v>830</v>
      </c>
      <c r="BG387" s="153">
        <v>593</v>
      </c>
      <c r="BH387" s="153">
        <v>1423</v>
      </c>
      <c r="BI387" s="154">
        <v>0.41699999999999998</v>
      </c>
      <c r="BJ387" s="152">
        <v>0.47</v>
      </c>
      <c r="BK387" s="155">
        <v>0.17499999999999999</v>
      </c>
      <c r="BL387" s="155">
        <v>0.11700000000000001</v>
      </c>
      <c r="BM387" s="155">
        <v>8.3000000000000004E-2</v>
      </c>
      <c r="BN387" s="155">
        <v>0.39200000000000002</v>
      </c>
      <c r="DU387" s="4"/>
      <c r="DZ387" s="5"/>
      <c r="EA387" s="5"/>
      <c r="EB387" s="5"/>
      <c r="EC387" s="5"/>
      <c r="ED387" s="5"/>
      <c r="EE387" s="5"/>
    </row>
    <row r="388" spans="30:135" ht="13" x14ac:dyDescent="0.15">
      <c r="AD388" s="145">
        <f t="shared" si="212"/>
        <v>80.333333333333329</v>
      </c>
      <c r="AE388" s="145">
        <f t="shared" si="213"/>
        <v>69.353882631890926</v>
      </c>
      <c r="AF388" s="150">
        <v>300</v>
      </c>
      <c r="AG388" s="151" t="s">
        <v>426</v>
      </c>
      <c r="AH388" s="150">
        <v>21</v>
      </c>
      <c r="AI388" s="152">
        <v>1</v>
      </c>
      <c r="AJ388" s="153">
        <v>1687</v>
      </c>
      <c r="AK388" s="153">
        <v>1170</v>
      </c>
      <c r="AL388" s="150">
        <v>0.69399999999999995</v>
      </c>
      <c r="AM388" s="153">
        <v>729</v>
      </c>
      <c r="AN388" s="153">
        <v>435</v>
      </c>
      <c r="AO388" s="153">
        <v>1164</v>
      </c>
      <c r="AP388" s="154">
        <v>0.374</v>
      </c>
      <c r="AQ388" s="154">
        <v>0.40799999999999997</v>
      </c>
      <c r="AR388" s="155">
        <v>0.219</v>
      </c>
      <c r="AS388" s="155">
        <v>0.111</v>
      </c>
      <c r="AT388" s="155">
        <v>8.2000000000000003E-2</v>
      </c>
      <c r="AU388" s="155">
        <v>0.33700000000000002</v>
      </c>
      <c r="AW388" s="5"/>
      <c r="AX388" s="145">
        <f t="shared" si="214"/>
        <v>85.03898635477583</v>
      </c>
      <c r="AY388" s="150">
        <v>300</v>
      </c>
      <c r="AZ388" s="151" t="s">
        <v>271</v>
      </c>
      <c r="BA388" s="150">
        <v>25</v>
      </c>
      <c r="BB388" s="152">
        <v>1</v>
      </c>
      <c r="BC388" s="153">
        <v>2052</v>
      </c>
      <c r="BD388" s="153">
        <v>1745</v>
      </c>
      <c r="BE388" s="150">
        <v>0.85</v>
      </c>
      <c r="BF388" s="153">
        <v>922</v>
      </c>
      <c r="BG388" s="153">
        <v>642</v>
      </c>
      <c r="BH388" s="153">
        <v>1564</v>
      </c>
      <c r="BI388" s="152">
        <v>0.41</v>
      </c>
      <c r="BJ388" s="154">
        <v>0.46500000000000002</v>
      </c>
      <c r="BK388" s="155">
        <v>0.14799999999999999</v>
      </c>
      <c r="BL388" s="155">
        <v>0.106</v>
      </c>
      <c r="BM388" s="156">
        <v>0.09</v>
      </c>
      <c r="BN388" s="155">
        <v>0.39600000000000002</v>
      </c>
      <c r="DU388" s="4"/>
      <c r="DZ388" s="5"/>
      <c r="EA388" s="5"/>
      <c r="EB388" s="5"/>
      <c r="EC388" s="5"/>
      <c r="ED388" s="5"/>
      <c r="EE388" s="5"/>
    </row>
    <row r="389" spans="30:135" ht="13" x14ac:dyDescent="0.15">
      <c r="AD389" s="145">
        <f t="shared" si="212"/>
        <v>83.15789473684211</v>
      </c>
      <c r="AE389" s="145">
        <f t="shared" si="213"/>
        <v>69.303797468354432</v>
      </c>
      <c r="AF389" s="150">
        <v>301</v>
      </c>
      <c r="AG389" s="151" t="s">
        <v>508</v>
      </c>
      <c r="AH389" s="150">
        <v>19</v>
      </c>
      <c r="AI389" s="152">
        <v>1</v>
      </c>
      <c r="AJ389" s="153">
        <v>1580</v>
      </c>
      <c r="AK389" s="153">
        <v>1095</v>
      </c>
      <c r="AL389" s="150">
        <v>0.69299999999999995</v>
      </c>
      <c r="AM389" s="153">
        <v>635</v>
      </c>
      <c r="AN389" s="153">
        <v>405</v>
      </c>
      <c r="AO389" s="153">
        <v>1040</v>
      </c>
      <c r="AP389" s="154">
        <v>0.38900000000000001</v>
      </c>
      <c r="AQ389" s="154">
        <v>0.41299999999999998</v>
      </c>
      <c r="AR389" s="156">
        <v>0.24</v>
      </c>
      <c r="AS389" s="155">
        <v>0.129</v>
      </c>
      <c r="AT389" s="155">
        <v>0.10299999999999999</v>
      </c>
      <c r="AU389" s="155">
        <v>0.34599999999999997</v>
      </c>
      <c r="AW389" s="5"/>
      <c r="AX389" s="145">
        <f t="shared" si="214"/>
        <v>85.236593059936908</v>
      </c>
      <c r="AY389" s="150">
        <v>301</v>
      </c>
      <c r="AZ389" s="151" t="s">
        <v>550</v>
      </c>
      <c r="BA389" s="150">
        <v>19</v>
      </c>
      <c r="BB389" s="152">
        <v>1</v>
      </c>
      <c r="BC389" s="153">
        <v>1585</v>
      </c>
      <c r="BD389" s="153">
        <v>1351</v>
      </c>
      <c r="BE389" s="150">
        <v>0.85199999999999998</v>
      </c>
      <c r="BF389" s="153">
        <v>705</v>
      </c>
      <c r="BG389" s="153">
        <v>495</v>
      </c>
      <c r="BH389" s="153">
        <v>1200</v>
      </c>
      <c r="BI389" s="154">
        <v>0.41299999999999998</v>
      </c>
      <c r="BJ389" s="154">
        <v>0.46100000000000002</v>
      </c>
      <c r="BK389" s="155">
        <v>0.14199999999999999</v>
      </c>
      <c r="BL389" s="155">
        <v>0.125</v>
      </c>
      <c r="BM389" s="155">
        <v>0.104</v>
      </c>
      <c r="BN389" s="155">
        <v>0.40200000000000002</v>
      </c>
      <c r="DU389" s="4"/>
      <c r="DZ389" s="5"/>
      <c r="EA389" s="5"/>
      <c r="EB389" s="5"/>
      <c r="EC389" s="5"/>
      <c r="ED389" s="5"/>
      <c r="EE389" s="5"/>
    </row>
    <row r="390" spans="30:135" ht="13" x14ac:dyDescent="0.15">
      <c r="AD390" s="145">
        <f t="shared" si="212"/>
        <v>84.444444444444443</v>
      </c>
      <c r="AE390" s="145">
        <f t="shared" si="213"/>
        <v>68.881578947368411</v>
      </c>
      <c r="AF390" s="150">
        <v>302</v>
      </c>
      <c r="AG390" s="151" t="s">
        <v>423</v>
      </c>
      <c r="AH390" s="150">
        <v>18</v>
      </c>
      <c r="AI390" s="152">
        <v>1</v>
      </c>
      <c r="AJ390" s="153">
        <v>1520</v>
      </c>
      <c r="AK390" s="153">
        <v>1047</v>
      </c>
      <c r="AL390" s="150">
        <v>0.68899999999999995</v>
      </c>
      <c r="AM390" s="153">
        <v>715</v>
      </c>
      <c r="AN390" s="153">
        <v>378</v>
      </c>
      <c r="AO390" s="153">
        <v>1093</v>
      </c>
      <c r="AP390" s="154">
        <v>0.34599999999999997</v>
      </c>
      <c r="AQ390" s="154">
        <v>0.39500000000000002</v>
      </c>
      <c r="AR390" s="155">
        <v>0.192</v>
      </c>
      <c r="AS390" s="155">
        <v>0.105</v>
      </c>
      <c r="AT390" s="155">
        <v>7.4999999999999997E-2</v>
      </c>
      <c r="AU390" s="155">
        <v>0.32600000000000001</v>
      </c>
      <c r="AW390" s="5"/>
      <c r="AX390" s="145">
        <f t="shared" si="214"/>
        <v>85.180995475113122</v>
      </c>
      <c r="AY390" s="150">
        <v>302</v>
      </c>
      <c r="AZ390" s="151" t="s">
        <v>507</v>
      </c>
      <c r="BA390" s="150">
        <v>21</v>
      </c>
      <c r="BB390" s="152">
        <v>1</v>
      </c>
      <c r="BC390" s="153">
        <v>1768</v>
      </c>
      <c r="BD390" s="153">
        <v>1506</v>
      </c>
      <c r="BE390" s="150">
        <v>0.85199999999999998</v>
      </c>
      <c r="BF390" s="153">
        <v>758</v>
      </c>
      <c r="BG390" s="153">
        <v>542</v>
      </c>
      <c r="BH390" s="153">
        <v>1300</v>
      </c>
      <c r="BI390" s="154">
        <v>0.41699999999999998</v>
      </c>
      <c r="BJ390" s="154">
        <v>0.47799999999999998</v>
      </c>
      <c r="BK390" s="156">
        <v>0.18</v>
      </c>
      <c r="BL390" s="155">
        <v>0.104</v>
      </c>
      <c r="BM390" s="155">
        <v>8.3000000000000004E-2</v>
      </c>
      <c r="BN390" s="155">
        <v>0.38700000000000001</v>
      </c>
      <c r="DU390" s="4"/>
      <c r="DZ390" s="5"/>
      <c r="EA390" s="5"/>
      <c r="EB390" s="5"/>
      <c r="EC390" s="5"/>
      <c r="ED390" s="5"/>
      <c r="EE390" s="5"/>
    </row>
    <row r="391" spans="30:135" ht="13" x14ac:dyDescent="0.15">
      <c r="AD391" s="145">
        <f t="shared" si="212"/>
        <v>80.277777777777786</v>
      </c>
      <c r="AE391" s="145">
        <f t="shared" si="213"/>
        <v>68.927335640138409</v>
      </c>
      <c r="AF391" s="150">
        <v>303</v>
      </c>
      <c r="AG391" s="151" t="s">
        <v>487</v>
      </c>
      <c r="AH391" s="150">
        <v>18</v>
      </c>
      <c r="AI391" s="152">
        <v>1</v>
      </c>
      <c r="AJ391" s="153">
        <v>1445</v>
      </c>
      <c r="AK391" s="153">
        <v>996</v>
      </c>
      <c r="AL391" s="150">
        <v>0.68899999999999995</v>
      </c>
      <c r="AM391" s="153">
        <v>734</v>
      </c>
      <c r="AN391" s="153">
        <v>364</v>
      </c>
      <c r="AO391" s="153">
        <v>1098</v>
      </c>
      <c r="AP391" s="154">
        <v>0.33200000000000002</v>
      </c>
      <c r="AQ391" s="154">
        <v>0.38100000000000001</v>
      </c>
      <c r="AR391" s="156">
        <v>0.16</v>
      </c>
      <c r="AS391" s="155">
        <v>9.2999999999999999E-2</v>
      </c>
      <c r="AT391" s="155">
        <v>7.4999999999999997E-2</v>
      </c>
      <c r="AU391" s="155">
        <v>0.31900000000000001</v>
      </c>
      <c r="AW391" s="5"/>
      <c r="AX391" s="145">
        <f t="shared" si="214"/>
        <v>85.174418604651152</v>
      </c>
      <c r="AY391" s="150">
        <v>303</v>
      </c>
      <c r="AZ391" s="151" t="s">
        <v>373</v>
      </c>
      <c r="BA391" s="150">
        <v>24</v>
      </c>
      <c r="BB391" s="152">
        <v>1</v>
      </c>
      <c r="BC391" s="153">
        <v>2064</v>
      </c>
      <c r="BD391" s="153">
        <v>1758</v>
      </c>
      <c r="BE391" s="150">
        <v>0.85199999999999998</v>
      </c>
      <c r="BF391" s="153">
        <v>910</v>
      </c>
      <c r="BG391" s="153">
        <v>632</v>
      </c>
      <c r="BH391" s="153">
        <v>1542</v>
      </c>
      <c r="BI391" s="152">
        <v>0.41</v>
      </c>
      <c r="BJ391" s="154">
        <v>0.47399999999999998</v>
      </c>
      <c r="BK391" s="155">
        <v>0.16900000000000001</v>
      </c>
      <c r="BL391" s="155">
        <v>0.108</v>
      </c>
      <c r="BM391" s="155">
        <v>8.5999999999999993E-2</v>
      </c>
      <c r="BN391" s="155">
        <v>0.38300000000000001</v>
      </c>
      <c r="DU391" s="4"/>
      <c r="DZ391" s="5"/>
      <c r="EA391" s="5"/>
      <c r="EB391" s="5"/>
      <c r="EC391" s="5"/>
      <c r="ED391" s="5"/>
      <c r="EE391" s="5"/>
    </row>
    <row r="392" spans="30:135" ht="13" x14ac:dyDescent="0.15">
      <c r="AD392" s="145">
        <f t="shared" si="212"/>
        <v>78.94736842105263</v>
      </c>
      <c r="AE392" s="145">
        <f t="shared" si="213"/>
        <v>68.733333333333334</v>
      </c>
      <c r="AF392" s="150">
        <v>304</v>
      </c>
      <c r="AG392" s="151" t="s">
        <v>445</v>
      </c>
      <c r="AH392" s="150">
        <v>19</v>
      </c>
      <c r="AI392" s="152">
        <v>1</v>
      </c>
      <c r="AJ392" s="153">
        <v>1500</v>
      </c>
      <c r="AK392" s="153">
        <v>1031</v>
      </c>
      <c r="AL392" s="150">
        <v>0.68700000000000006</v>
      </c>
      <c r="AM392" s="153">
        <v>728</v>
      </c>
      <c r="AN392" s="153">
        <v>353</v>
      </c>
      <c r="AO392" s="153">
        <v>1081</v>
      </c>
      <c r="AP392" s="154">
        <v>0.32700000000000001</v>
      </c>
      <c r="AQ392" s="154">
        <v>0.372</v>
      </c>
      <c r="AR392" s="156">
        <v>0.18</v>
      </c>
      <c r="AS392" s="155">
        <v>0.113</v>
      </c>
      <c r="AT392" s="156">
        <v>0.08</v>
      </c>
      <c r="AU392" s="155">
        <v>0.32400000000000001</v>
      </c>
      <c r="AW392" s="5"/>
      <c r="AX392" s="145">
        <f t="shared" si="214"/>
        <v>85.482493595217761</v>
      </c>
      <c r="AY392" s="150">
        <v>304</v>
      </c>
      <c r="AZ392" s="151" t="s">
        <v>522</v>
      </c>
      <c r="BA392" s="150">
        <v>15</v>
      </c>
      <c r="BB392" s="152">
        <v>1</v>
      </c>
      <c r="BC392" s="153">
        <v>1171</v>
      </c>
      <c r="BD392" s="153">
        <v>1001</v>
      </c>
      <c r="BE392" s="150">
        <v>0.85499999999999998</v>
      </c>
      <c r="BF392" s="153">
        <v>521</v>
      </c>
      <c r="BG392" s="153">
        <v>371</v>
      </c>
      <c r="BH392" s="153">
        <v>892</v>
      </c>
      <c r="BI392" s="154">
        <v>0.41599999999999998</v>
      </c>
      <c r="BJ392" s="154">
        <v>0.47299999999999998</v>
      </c>
      <c r="BK392" s="156">
        <v>0.16</v>
      </c>
      <c r="BL392" s="155">
        <v>9.6000000000000002E-2</v>
      </c>
      <c r="BM392" s="155">
        <v>7.8E-2</v>
      </c>
      <c r="BN392" s="155">
        <v>0.38900000000000001</v>
      </c>
      <c r="DU392" s="4"/>
      <c r="DZ392" s="5"/>
      <c r="EA392" s="5"/>
      <c r="EB392" s="5"/>
      <c r="EC392" s="5"/>
      <c r="ED392" s="5"/>
      <c r="EE392" s="5"/>
    </row>
    <row r="393" spans="30:135" ht="13" x14ac:dyDescent="0.15">
      <c r="AD393" s="145">
        <f t="shared" si="212"/>
        <v>78.1875</v>
      </c>
      <c r="AE393" s="145">
        <f t="shared" si="213"/>
        <v>68.585131894484405</v>
      </c>
      <c r="AF393" s="150">
        <v>305</v>
      </c>
      <c r="AG393" s="151" t="s">
        <v>342</v>
      </c>
      <c r="AH393" s="150">
        <v>16</v>
      </c>
      <c r="AI393" s="152">
        <v>1</v>
      </c>
      <c r="AJ393" s="153">
        <v>1251</v>
      </c>
      <c r="AK393" s="153">
        <v>858</v>
      </c>
      <c r="AL393" s="150">
        <v>0.68600000000000005</v>
      </c>
      <c r="AM393" s="153">
        <v>559</v>
      </c>
      <c r="AN393" s="153">
        <v>346</v>
      </c>
      <c r="AO393" s="153">
        <v>905</v>
      </c>
      <c r="AP393" s="154">
        <v>0.38200000000000001</v>
      </c>
      <c r="AQ393" s="154">
        <v>0.41599999999999998</v>
      </c>
      <c r="AR393" s="156">
        <v>0.21</v>
      </c>
      <c r="AS393" s="155">
        <v>7.5999999999999998E-2</v>
      </c>
      <c r="AT393" s="155">
        <v>4.9000000000000002E-2</v>
      </c>
      <c r="AU393" s="155">
        <v>0.32900000000000001</v>
      </c>
      <c r="AW393" s="5"/>
      <c r="AX393" s="145">
        <f t="shared" si="214"/>
        <v>85.547785547785551</v>
      </c>
      <c r="AY393" s="150">
        <v>305</v>
      </c>
      <c r="AZ393" s="151" t="s">
        <v>587</v>
      </c>
      <c r="BA393" s="150">
        <v>5</v>
      </c>
      <c r="BB393" s="152">
        <v>1</v>
      </c>
      <c r="BC393" s="153">
        <v>429</v>
      </c>
      <c r="BD393" s="153">
        <v>367</v>
      </c>
      <c r="BE393" s="150">
        <v>0.85499999999999998</v>
      </c>
      <c r="BF393" s="153">
        <v>180</v>
      </c>
      <c r="BG393" s="153">
        <v>142</v>
      </c>
      <c r="BH393" s="153">
        <v>322</v>
      </c>
      <c r="BI393" s="154">
        <v>0.441</v>
      </c>
      <c r="BJ393" s="154">
        <v>0.48899999999999999</v>
      </c>
      <c r="BK393" s="156">
        <v>0.17</v>
      </c>
      <c r="BL393" s="155">
        <v>9.8000000000000004E-2</v>
      </c>
      <c r="BM393" s="155">
        <v>8.2000000000000003E-2</v>
      </c>
      <c r="BN393" s="155">
        <v>0.40100000000000002</v>
      </c>
      <c r="DU393" s="4"/>
      <c r="DZ393" s="5"/>
      <c r="EA393" s="5"/>
      <c r="EB393" s="5"/>
      <c r="EC393" s="5"/>
      <c r="ED393" s="5"/>
      <c r="EE393" s="5"/>
    </row>
    <row r="394" spans="30:135" ht="13" x14ac:dyDescent="0.15">
      <c r="AD394" s="145">
        <f t="shared" si="212"/>
        <v>81.4375</v>
      </c>
      <c r="AE394" s="145">
        <f t="shared" si="213"/>
        <v>68.610897927858787</v>
      </c>
      <c r="AF394" s="150">
        <v>306</v>
      </c>
      <c r="AG394" s="151" t="s">
        <v>311</v>
      </c>
      <c r="AH394" s="150">
        <v>16</v>
      </c>
      <c r="AI394" s="152">
        <v>1</v>
      </c>
      <c r="AJ394" s="153">
        <v>1303</v>
      </c>
      <c r="AK394" s="153">
        <v>894</v>
      </c>
      <c r="AL394" s="150">
        <v>0.68600000000000005</v>
      </c>
      <c r="AM394" s="153">
        <v>623</v>
      </c>
      <c r="AN394" s="153">
        <v>322</v>
      </c>
      <c r="AO394" s="153">
        <v>945</v>
      </c>
      <c r="AP394" s="154">
        <v>0.34100000000000003</v>
      </c>
      <c r="AQ394" s="154">
        <v>0.38500000000000001</v>
      </c>
      <c r="AR394" s="155">
        <v>0.193</v>
      </c>
      <c r="AS394" s="155">
        <v>9.7000000000000003E-2</v>
      </c>
      <c r="AT394" s="156">
        <v>7.0000000000000007E-2</v>
      </c>
      <c r="AU394" s="155">
        <v>0.32300000000000001</v>
      </c>
      <c r="AW394" s="5"/>
      <c r="AX394" s="145">
        <f t="shared" si="214"/>
        <v>85.721676151060535</v>
      </c>
      <c r="AY394" s="150">
        <v>306</v>
      </c>
      <c r="AZ394" s="151" t="s">
        <v>555</v>
      </c>
      <c r="BA394" s="150">
        <v>23</v>
      </c>
      <c r="BB394" s="152">
        <v>1</v>
      </c>
      <c r="BC394" s="153">
        <v>1933</v>
      </c>
      <c r="BD394" s="153">
        <v>1657</v>
      </c>
      <c r="BE394" s="150">
        <v>0.85699999999999998</v>
      </c>
      <c r="BF394" s="153">
        <v>766</v>
      </c>
      <c r="BG394" s="153">
        <v>610</v>
      </c>
      <c r="BH394" s="153">
        <v>1376</v>
      </c>
      <c r="BI394" s="154">
        <v>0.443</v>
      </c>
      <c r="BJ394" s="152">
        <v>0.51</v>
      </c>
      <c r="BK394" s="155">
        <v>0.21099999999999999</v>
      </c>
      <c r="BL394" s="155">
        <v>0.10199999999999999</v>
      </c>
      <c r="BM394" s="155">
        <v>8.5000000000000006E-2</v>
      </c>
      <c r="BN394" s="155">
        <v>0.38700000000000001</v>
      </c>
      <c r="DU394" s="4"/>
      <c r="DZ394" s="5"/>
      <c r="EA394" s="5"/>
      <c r="EB394" s="5"/>
      <c r="EC394" s="5"/>
      <c r="ED394" s="5"/>
      <c r="EE394" s="5"/>
    </row>
    <row r="395" spans="30:135" ht="13" x14ac:dyDescent="0.15">
      <c r="AD395" s="145">
        <f t="shared" si="212"/>
        <v>82.25</v>
      </c>
      <c r="AE395" s="145">
        <f t="shared" si="213"/>
        <v>68.510638297872333</v>
      </c>
      <c r="AF395" s="150">
        <v>307</v>
      </c>
      <c r="AG395" s="151" t="s">
        <v>527</v>
      </c>
      <c r="AH395" s="150">
        <v>20</v>
      </c>
      <c r="AI395" s="152">
        <v>1</v>
      </c>
      <c r="AJ395" s="153">
        <v>1645</v>
      </c>
      <c r="AK395" s="153">
        <v>1127</v>
      </c>
      <c r="AL395" s="150">
        <v>0.68500000000000005</v>
      </c>
      <c r="AM395" s="153">
        <v>692</v>
      </c>
      <c r="AN395" s="153">
        <v>427</v>
      </c>
      <c r="AO395" s="153">
        <v>1119</v>
      </c>
      <c r="AP395" s="154">
        <v>0.38200000000000001</v>
      </c>
      <c r="AQ395" s="154">
        <v>0.42099999999999999</v>
      </c>
      <c r="AR395" s="155">
        <v>0.24399999999999999</v>
      </c>
      <c r="AS395" s="156">
        <v>0.09</v>
      </c>
      <c r="AT395" s="155">
        <v>6.8000000000000005E-2</v>
      </c>
      <c r="AU395" s="155">
        <v>0.32500000000000001</v>
      </c>
      <c r="AW395" s="5"/>
      <c r="AX395" s="145">
        <f t="shared" si="214"/>
        <v>85.829959514170042</v>
      </c>
      <c r="AY395" s="150">
        <v>307</v>
      </c>
      <c r="AZ395" s="151" t="s">
        <v>540</v>
      </c>
      <c r="BA395" s="150">
        <v>16</v>
      </c>
      <c r="BB395" s="152">
        <v>1</v>
      </c>
      <c r="BC395" s="153">
        <v>1235</v>
      </c>
      <c r="BD395" s="153">
        <v>1060</v>
      </c>
      <c r="BE395" s="150">
        <v>0.85799999999999998</v>
      </c>
      <c r="BF395" s="153">
        <v>536</v>
      </c>
      <c r="BG395" s="153">
        <v>402</v>
      </c>
      <c r="BH395" s="153">
        <v>938</v>
      </c>
      <c r="BI395" s="154">
        <v>0.42899999999999999</v>
      </c>
      <c r="BJ395" s="154">
        <v>0.47299999999999998</v>
      </c>
      <c r="BK395" s="155">
        <v>0.16300000000000001</v>
      </c>
      <c r="BL395" s="155">
        <v>0.104</v>
      </c>
      <c r="BM395" s="155">
        <v>9.5000000000000001E-2</v>
      </c>
      <c r="BN395" s="156">
        <v>0.4</v>
      </c>
      <c r="DU395" s="4"/>
      <c r="DZ395" s="5"/>
      <c r="EA395" s="5"/>
      <c r="EB395" s="5"/>
      <c r="EC395" s="5"/>
      <c r="ED395" s="5"/>
      <c r="EE395" s="5"/>
    </row>
    <row r="396" spans="30:135" ht="13" x14ac:dyDescent="0.15">
      <c r="AD396" s="145">
        <f t="shared" si="212"/>
        <v>83.5</v>
      </c>
      <c r="AE396" s="145">
        <f t="shared" si="213"/>
        <v>68.263473053892227</v>
      </c>
      <c r="AF396" s="150">
        <v>308</v>
      </c>
      <c r="AG396" s="151" t="s">
        <v>417</v>
      </c>
      <c r="AH396" s="150">
        <v>14</v>
      </c>
      <c r="AI396" s="152">
        <v>1</v>
      </c>
      <c r="AJ396" s="153">
        <v>1169</v>
      </c>
      <c r="AK396" s="153">
        <v>798</v>
      </c>
      <c r="AL396" s="150">
        <v>0.68300000000000005</v>
      </c>
      <c r="AM396" s="153">
        <v>492</v>
      </c>
      <c r="AN396" s="153">
        <v>303</v>
      </c>
      <c r="AO396" s="153">
        <v>795</v>
      </c>
      <c r="AP396" s="154">
        <v>0.38100000000000001</v>
      </c>
      <c r="AQ396" s="152">
        <v>0.42</v>
      </c>
      <c r="AR396" s="155">
        <v>0.23699999999999999</v>
      </c>
      <c r="AS396" s="155">
        <v>9.9000000000000005E-2</v>
      </c>
      <c r="AT396" s="155">
        <v>7.8E-2</v>
      </c>
      <c r="AU396" s="155">
        <v>0.32900000000000001</v>
      </c>
      <c r="AW396" s="5"/>
      <c r="AX396" s="145">
        <f t="shared" si="214"/>
        <v>85.911602209944746</v>
      </c>
      <c r="AY396" s="150">
        <v>308</v>
      </c>
      <c r="AZ396" s="151" t="s">
        <v>576</v>
      </c>
      <c r="BA396" s="150">
        <v>17</v>
      </c>
      <c r="BB396" s="152">
        <v>1</v>
      </c>
      <c r="BC396" s="153">
        <v>1448</v>
      </c>
      <c r="BD396" s="153">
        <v>1244</v>
      </c>
      <c r="BE396" s="150">
        <v>0.85899999999999999</v>
      </c>
      <c r="BF396" s="153">
        <v>544</v>
      </c>
      <c r="BG396" s="153">
        <v>449</v>
      </c>
      <c r="BH396" s="153">
        <v>993</v>
      </c>
      <c r="BI396" s="154">
        <v>0.45200000000000001</v>
      </c>
      <c r="BJ396" s="154">
        <v>0.51100000000000001</v>
      </c>
      <c r="BK396" s="155">
        <v>0.21299999999999999</v>
      </c>
      <c r="BL396" s="156">
        <v>0.12</v>
      </c>
      <c r="BM396" s="155">
        <v>8.4000000000000005E-2</v>
      </c>
      <c r="BN396" s="155">
        <v>0.39900000000000002</v>
      </c>
      <c r="DU396" s="4"/>
      <c r="DZ396" s="5"/>
      <c r="EA396" s="5"/>
      <c r="EB396" s="5"/>
      <c r="EC396" s="5"/>
      <c r="ED396" s="5"/>
      <c r="EE396" s="5"/>
    </row>
    <row r="397" spans="30:135" ht="13" x14ac:dyDescent="0.15">
      <c r="AD397" s="145">
        <f t="shared" si="212"/>
        <v>73.375</v>
      </c>
      <c r="AE397" s="145">
        <f t="shared" si="213"/>
        <v>68.057921635434411</v>
      </c>
      <c r="AF397" s="150">
        <v>309</v>
      </c>
      <c r="AG397" s="151" t="s">
        <v>469</v>
      </c>
      <c r="AH397" s="150">
        <v>16</v>
      </c>
      <c r="AI397" s="152">
        <v>1</v>
      </c>
      <c r="AJ397" s="153">
        <v>1174</v>
      </c>
      <c r="AK397" s="153">
        <v>799</v>
      </c>
      <c r="AL397" s="150">
        <v>0.68100000000000005</v>
      </c>
      <c r="AM397" s="153">
        <v>510</v>
      </c>
      <c r="AN397" s="153">
        <v>301</v>
      </c>
      <c r="AO397" s="153">
        <v>811</v>
      </c>
      <c r="AP397" s="154">
        <v>0.371</v>
      </c>
      <c r="AQ397" s="154">
        <v>0.41399999999999998</v>
      </c>
      <c r="AR397" s="155">
        <v>0.23300000000000001</v>
      </c>
      <c r="AS397" s="155">
        <v>8.5999999999999993E-2</v>
      </c>
      <c r="AT397" s="155">
        <v>6.0999999999999999E-2</v>
      </c>
      <c r="AU397" s="155">
        <v>0.32300000000000001</v>
      </c>
      <c r="AW397" s="5"/>
      <c r="AX397" s="145">
        <f t="shared" si="214"/>
        <v>85.892388451443566</v>
      </c>
      <c r="AY397" s="150">
        <v>309</v>
      </c>
      <c r="AZ397" s="151" t="s">
        <v>571</v>
      </c>
      <c r="BA397" s="150">
        <v>17</v>
      </c>
      <c r="BB397" s="152">
        <v>1</v>
      </c>
      <c r="BC397" s="153">
        <v>1524</v>
      </c>
      <c r="BD397" s="153">
        <v>1309</v>
      </c>
      <c r="BE397" s="150">
        <v>0.85899999999999999</v>
      </c>
      <c r="BF397" s="153">
        <v>653</v>
      </c>
      <c r="BG397" s="153">
        <v>479</v>
      </c>
      <c r="BH397" s="153">
        <v>1132</v>
      </c>
      <c r="BI397" s="154">
        <v>0.42299999999999999</v>
      </c>
      <c r="BJ397" s="154">
        <v>0.49299999999999999</v>
      </c>
      <c r="BK397" s="155">
        <v>0.17699999999999999</v>
      </c>
      <c r="BL397" s="155">
        <v>9.6000000000000002E-2</v>
      </c>
      <c r="BM397" s="155">
        <v>6.2E-2</v>
      </c>
      <c r="BN397" s="155">
        <v>0.38900000000000001</v>
      </c>
      <c r="DU397" s="4"/>
      <c r="DZ397" s="5"/>
      <c r="EA397" s="5"/>
      <c r="EB397" s="5"/>
      <c r="EC397" s="5"/>
      <c r="ED397" s="5"/>
      <c r="EE397" s="5"/>
    </row>
    <row r="398" spans="30:135" ht="13" x14ac:dyDescent="0.15">
      <c r="AD398" s="145">
        <f t="shared" si="212"/>
        <v>78.090909090909093</v>
      </c>
      <c r="AE398" s="145">
        <f t="shared" si="213"/>
        <v>67.986030267753208</v>
      </c>
      <c r="AF398" s="150">
        <v>310</v>
      </c>
      <c r="AG398" s="151" t="s">
        <v>588</v>
      </c>
      <c r="AH398" s="150">
        <v>22</v>
      </c>
      <c r="AI398" s="152">
        <v>1</v>
      </c>
      <c r="AJ398" s="153">
        <v>1718</v>
      </c>
      <c r="AK398" s="153">
        <v>1168</v>
      </c>
      <c r="AL398" s="150">
        <v>0.68</v>
      </c>
      <c r="AM398" s="153">
        <v>817</v>
      </c>
      <c r="AN398" s="153">
        <v>414</v>
      </c>
      <c r="AO398" s="153">
        <v>1231</v>
      </c>
      <c r="AP398" s="154">
        <v>0.33600000000000002</v>
      </c>
      <c r="AQ398" s="154">
        <v>0.39100000000000001</v>
      </c>
      <c r="AR398" s="155">
        <v>0.20499999999999999</v>
      </c>
      <c r="AS398" s="156">
        <v>0.09</v>
      </c>
      <c r="AT398" s="155">
        <v>6.8000000000000005E-2</v>
      </c>
      <c r="AU398" s="155">
        <v>0.317</v>
      </c>
      <c r="AW398" s="5"/>
      <c r="AX398" s="145">
        <f t="shared" si="214"/>
        <v>86.118386589837613</v>
      </c>
      <c r="AY398" s="150">
        <v>310</v>
      </c>
      <c r="AZ398" s="151" t="s">
        <v>352</v>
      </c>
      <c r="BA398" s="150">
        <v>23</v>
      </c>
      <c r="BB398" s="152">
        <v>1</v>
      </c>
      <c r="BC398" s="153">
        <v>1909</v>
      </c>
      <c r="BD398" s="153">
        <v>1644</v>
      </c>
      <c r="BE398" s="150">
        <v>0.86099999999999999</v>
      </c>
      <c r="BF398" s="153">
        <v>782</v>
      </c>
      <c r="BG398" s="153">
        <v>618</v>
      </c>
      <c r="BH398" s="153">
        <v>1400</v>
      </c>
      <c r="BI398" s="154">
        <v>0.441</v>
      </c>
      <c r="BJ398" s="154">
        <v>0.49299999999999999</v>
      </c>
      <c r="BK398" s="155">
        <v>0.17899999999999999</v>
      </c>
      <c r="BL398" s="155">
        <v>0.105</v>
      </c>
      <c r="BM398" s="155">
        <v>7.9000000000000001E-2</v>
      </c>
      <c r="BN398" s="155">
        <v>0.40500000000000003</v>
      </c>
      <c r="DU398" s="4"/>
      <c r="DZ398" s="5"/>
      <c r="EA398" s="5"/>
      <c r="EB398" s="5"/>
      <c r="EC398" s="5"/>
      <c r="ED398" s="5"/>
      <c r="EE398" s="5"/>
    </row>
    <row r="399" spans="30:135" ht="13" x14ac:dyDescent="0.15">
      <c r="AD399" s="145">
        <f t="shared" si="212"/>
        <v>88.04</v>
      </c>
      <c r="AE399" s="145">
        <f t="shared" si="213"/>
        <v>67.969104952294416</v>
      </c>
      <c r="AF399" s="150">
        <v>311</v>
      </c>
      <c r="AG399" s="151" t="s">
        <v>464</v>
      </c>
      <c r="AH399" s="150">
        <v>25</v>
      </c>
      <c r="AI399" s="152">
        <v>1</v>
      </c>
      <c r="AJ399" s="153">
        <v>2201</v>
      </c>
      <c r="AK399" s="153">
        <v>1496</v>
      </c>
      <c r="AL399" s="150">
        <v>0.68</v>
      </c>
      <c r="AM399" s="153">
        <v>1081</v>
      </c>
      <c r="AN399" s="153">
        <v>554</v>
      </c>
      <c r="AO399" s="153">
        <v>1635</v>
      </c>
      <c r="AP399" s="154">
        <v>0.33900000000000002</v>
      </c>
      <c r="AQ399" s="154">
        <v>0.379</v>
      </c>
      <c r="AR399" s="155">
        <v>0.17100000000000001</v>
      </c>
      <c r="AS399" s="155">
        <v>9.6000000000000002E-2</v>
      </c>
      <c r="AT399" s="155">
        <v>7.0999999999999994E-2</v>
      </c>
      <c r="AU399" s="155">
        <v>0.32600000000000001</v>
      </c>
      <c r="AW399" s="5"/>
      <c r="AX399" s="145">
        <f t="shared" si="214"/>
        <v>86.282151208106001</v>
      </c>
      <c r="AY399" s="150">
        <v>311</v>
      </c>
      <c r="AZ399" s="151" t="s">
        <v>589</v>
      </c>
      <c r="BA399" s="150">
        <v>16</v>
      </c>
      <c r="BB399" s="152">
        <v>1</v>
      </c>
      <c r="BC399" s="153">
        <v>1283</v>
      </c>
      <c r="BD399" s="153">
        <v>1107</v>
      </c>
      <c r="BE399" s="150">
        <v>0.86299999999999999</v>
      </c>
      <c r="BF399" s="153">
        <v>599</v>
      </c>
      <c r="BG399" s="153">
        <v>436</v>
      </c>
      <c r="BH399" s="153">
        <v>1035</v>
      </c>
      <c r="BI399" s="154">
        <v>0.42099999999999999</v>
      </c>
      <c r="BJ399" s="154">
        <v>0.47899999999999998</v>
      </c>
      <c r="BK399" s="155">
        <v>0.13400000000000001</v>
      </c>
      <c r="BL399" s="155">
        <v>7.2999999999999995E-2</v>
      </c>
      <c r="BM399" s="155">
        <v>6.3E-2</v>
      </c>
      <c r="BN399" s="155">
        <v>0.39200000000000002</v>
      </c>
      <c r="DU399" s="4"/>
      <c r="DZ399" s="5"/>
      <c r="EA399" s="5"/>
      <c r="EB399" s="5"/>
      <c r="EC399" s="5"/>
      <c r="ED399" s="5"/>
      <c r="EE399" s="5"/>
    </row>
    <row r="400" spans="30:135" ht="13" x14ac:dyDescent="0.15">
      <c r="AD400" s="145">
        <f t="shared" si="212"/>
        <v>77.826086956521735</v>
      </c>
      <c r="AE400" s="145">
        <f t="shared" si="213"/>
        <v>67.932960893854741</v>
      </c>
      <c r="AF400" s="150">
        <v>312</v>
      </c>
      <c r="AG400" s="151" t="s">
        <v>338</v>
      </c>
      <c r="AH400" s="150">
        <v>23</v>
      </c>
      <c r="AI400" s="152">
        <v>1</v>
      </c>
      <c r="AJ400" s="153">
        <v>1790</v>
      </c>
      <c r="AK400" s="153">
        <v>1216</v>
      </c>
      <c r="AL400" s="150">
        <v>0.67900000000000005</v>
      </c>
      <c r="AM400" s="153">
        <v>797</v>
      </c>
      <c r="AN400" s="153">
        <v>436</v>
      </c>
      <c r="AO400" s="153">
        <v>1233</v>
      </c>
      <c r="AP400" s="154">
        <v>0.35399999999999998</v>
      </c>
      <c r="AQ400" s="154">
        <v>0.40300000000000002</v>
      </c>
      <c r="AR400" s="155">
        <v>0.23200000000000001</v>
      </c>
      <c r="AS400" s="155">
        <v>9.2999999999999999E-2</v>
      </c>
      <c r="AT400" s="155">
        <v>7.3999999999999996E-2</v>
      </c>
      <c r="AU400" s="155">
        <v>0.317</v>
      </c>
      <c r="AW400" s="5"/>
      <c r="AX400" s="145">
        <f t="shared" si="214"/>
        <v>86.551724137931032</v>
      </c>
      <c r="AY400" s="150">
        <v>312</v>
      </c>
      <c r="AZ400" s="151" t="s">
        <v>382</v>
      </c>
      <c r="BA400" s="150">
        <v>24</v>
      </c>
      <c r="BB400" s="152">
        <v>1</v>
      </c>
      <c r="BC400" s="153">
        <v>2030</v>
      </c>
      <c r="BD400" s="153">
        <v>1757</v>
      </c>
      <c r="BE400" s="150">
        <v>0.86599999999999999</v>
      </c>
      <c r="BF400" s="153">
        <v>918</v>
      </c>
      <c r="BG400" s="153">
        <v>640</v>
      </c>
      <c r="BH400" s="153">
        <v>1558</v>
      </c>
      <c r="BI400" s="154">
        <v>0.41099999999999998</v>
      </c>
      <c r="BJ400" s="154">
        <v>0.46800000000000003</v>
      </c>
      <c r="BK400" s="155">
        <v>0.14499999999999999</v>
      </c>
      <c r="BL400" s="155">
        <v>0.105</v>
      </c>
      <c r="BM400" s="156">
        <v>0.09</v>
      </c>
      <c r="BN400" s="155">
        <v>0.39500000000000002</v>
      </c>
      <c r="DU400" s="4"/>
      <c r="DZ400" s="5"/>
      <c r="EA400" s="5"/>
      <c r="EB400" s="5"/>
      <c r="EC400" s="5"/>
      <c r="ED400" s="5"/>
      <c r="EE400" s="5"/>
    </row>
    <row r="401" spans="30:135" ht="13" x14ac:dyDescent="0.15">
      <c r="AD401" s="145">
        <f t="shared" si="212"/>
        <v>83.235294117647072</v>
      </c>
      <c r="AE401" s="145">
        <f t="shared" si="213"/>
        <v>67.773851590106005</v>
      </c>
      <c r="AF401" s="150">
        <v>313</v>
      </c>
      <c r="AG401" s="151" t="s">
        <v>513</v>
      </c>
      <c r="AH401" s="150">
        <v>17</v>
      </c>
      <c r="AI401" s="152">
        <v>1</v>
      </c>
      <c r="AJ401" s="153">
        <v>1415</v>
      </c>
      <c r="AK401" s="153">
        <v>959</v>
      </c>
      <c r="AL401" s="150">
        <v>0.67800000000000005</v>
      </c>
      <c r="AM401" s="153">
        <v>646</v>
      </c>
      <c r="AN401" s="153">
        <v>372</v>
      </c>
      <c r="AO401" s="153">
        <v>1018</v>
      </c>
      <c r="AP401" s="154">
        <v>0.36499999999999999</v>
      </c>
      <c r="AQ401" s="154">
        <v>0.39900000000000002</v>
      </c>
      <c r="AR401" s="155">
        <v>0.20200000000000001</v>
      </c>
      <c r="AS401" s="155">
        <v>9.1999999999999998E-2</v>
      </c>
      <c r="AT401" s="155">
        <v>7.2999999999999995E-2</v>
      </c>
      <c r="AU401" s="155">
        <v>0.33100000000000002</v>
      </c>
      <c r="AW401" s="5"/>
      <c r="AX401" s="145">
        <f t="shared" si="214"/>
        <v>86.60022148394242</v>
      </c>
      <c r="AY401" s="150">
        <v>313</v>
      </c>
      <c r="AZ401" s="151" t="s">
        <v>590</v>
      </c>
      <c r="BA401" s="150">
        <v>22</v>
      </c>
      <c r="BB401" s="152">
        <v>1</v>
      </c>
      <c r="BC401" s="153">
        <v>1806</v>
      </c>
      <c r="BD401" s="153">
        <v>1564</v>
      </c>
      <c r="BE401" s="150">
        <v>0.86599999999999999</v>
      </c>
      <c r="BF401" s="153">
        <v>727</v>
      </c>
      <c r="BG401" s="153">
        <v>556</v>
      </c>
      <c r="BH401" s="153">
        <v>1283</v>
      </c>
      <c r="BI401" s="154">
        <v>0.433</v>
      </c>
      <c r="BJ401" s="154">
        <v>0.50800000000000001</v>
      </c>
      <c r="BK401" s="155">
        <v>0.20100000000000001</v>
      </c>
      <c r="BL401" s="155">
        <v>0.104</v>
      </c>
      <c r="BM401" s="155">
        <v>8.8999999999999996E-2</v>
      </c>
      <c r="BN401" s="155">
        <v>0.39100000000000001</v>
      </c>
      <c r="DU401" s="4"/>
      <c r="DZ401" s="5"/>
      <c r="EA401" s="5"/>
      <c r="EB401" s="5"/>
      <c r="EC401" s="5"/>
      <c r="ED401" s="5"/>
      <c r="EE401" s="5"/>
    </row>
    <row r="402" spans="30:135" ht="13" x14ac:dyDescent="0.15">
      <c r="AD402" s="145">
        <f t="shared" si="212"/>
        <v>84.5</v>
      </c>
      <c r="AE402" s="145">
        <f t="shared" si="213"/>
        <v>67.751479289940832</v>
      </c>
      <c r="AF402" s="150">
        <v>314</v>
      </c>
      <c r="AG402" s="151" t="s">
        <v>531</v>
      </c>
      <c r="AH402" s="150">
        <v>8</v>
      </c>
      <c r="AI402" s="152">
        <v>1</v>
      </c>
      <c r="AJ402" s="153">
        <v>676</v>
      </c>
      <c r="AK402" s="153">
        <v>458</v>
      </c>
      <c r="AL402" s="150">
        <v>0.67800000000000005</v>
      </c>
      <c r="AM402" s="153">
        <v>309</v>
      </c>
      <c r="AN402" s="153">
        <v>164</v>
      </c>
      <c r="AO402" s="153">
        <v>473</v>
      </c>
      <c r="AP402" s="154">
        <v>0.34699999999999998</v>
      </c>
      <c r="AQ402" s="152">
        <v>0.37</v>
      </c>
      <c r="AR402" s="155">
        <v>0.191</v>
      </c>
      <c r="AS402" s="155">
        <v>0.127</v>
      </c>
      <c r="AT402" s="155">
        <v>0.104</v>
      </c>
      <c r="AU402" s="156">
        <v>0.34</v>
      </c>
      <c r="AW402" s="5"/>
      <c r="AX402" s="145">
        <f t="shared" si="214"/>
        <v>86.596218020022235</v>
      </c>
      <c r="AY402" s="150">
        <v>314</v>
      </c>
      <c r="AZ402" s="151" t="s">
        <v>573</v>
      </c>
      <c r="BA402" s="150">
        <v>20</v>
      </c>
      <c r="BB402" s="152">
        <v>1</v>
      </c>
      <c r="BC402" s="153">
        <v>1798</v>
      </c>
      <c r="BD402" s="153">
        <v>1557</v>
      </c>
      <c r="BE402" s="150">
        <v>0.86599999999999999</v>
      </c>
      <c r="BF402" s="153">
        <v>738</v>
      </c>
      <c r="BG402" s="153">
        <v>554</v>
      </c>
      <c r="BH402" s="153">
        <v>1292</v>
      </c>
      <c r="BI402" s="154">
        <v>0.42899999999999999</v>
      </c>
      <c r="BJ402" s="154">
        <v>0.49099999999999999</v>
      </c>
      <c r="BK402" s="155">
        <v>0.17399999999999999</v>
      </c>
      <c r="BL402" s="156">
        <v>0.13</v>
      </c>
      <c r="BM402" s="155">
        <v>9.9000000000000005E-2</v>
      </c>
      <c r="BN402" s="155">
        <v>0.40400000000000003</v>
      </c>
      <c r="DU402" s="4"/>
      <c r="DZ402" s="5"/>
      <c r="EA402" s="5"/>
      <c r="EB402" s="5"/>
      <c r="EC402" s="5"/>
      <c r="ED402" s="5"/>
      <c r="EE402" s="5"/>
    </row>
    <row r="403" spans="30:135" ht="13" x14ac:dyDescent="0.15">
      <c r="AD403" s="145">
        <f t="shared" si="212"/>
        <v>81.31578947368422</v>
      </c>
      <c r="AE403" s="145">
        <f t="shared" si="213"/>
        <v>67.702265372168284</v>
      </c>
      <c r="AF403" s="150">
        <v>315</v>
      </c>
      <c r="AG403" s="151" t="s">
        <v>586</v>
      </c>
      <c r="AH403" s="150">
        <v>19</v>
      </c>
      <c r="AI403" s="152">
        <v>1</v>
      </c>
      <c r="AJ403" s="153">
        <v>1545</v>
      </c>
      <c r="AK403" s="153">
        <v>1046</v>
      </c>
      <c r="AL403" s="150">
        <v>0.67700000000000005</v>
      </c>
      <c r="AM403" s="153">
        <v>677</v>
      </c>
      <c r="AN403" s="153">
        <v>377</v>
      </c>
      <c r="AO403" s="153">
        <v>1054</v>
      </c>
      <c r="AP403" s="154">
        <v>0.35799999999999998</v>
      </c>
      <c r="AQ403" s="154">
        <v>0.38500000000000001</v>
      </c>
      <c r="AR403" s="155">
        <v>0.20499999999999999</v>
      </c>
      <c r="AS403" s="155">
        <v>0.13300000000000001</v>
      </c>
      <c r="AT403" s="155">
        <v>9.8000000000000004E-2</v>
      </c>
      <c r="AU403" s="155">
        <v>0.33900000000000002</v>
      </c>
      <c r="AW403" s="5"/>
      <c r="AX403" s="145">
        <f t="shared" si="214"/>
        <v>86.612161471640263</v>
      </c>
      <c r="AY403" s="150">
        <v>315</v>
      </c>
      <c r="AZ403" s="151" t="s">
        <v>276</v>
      </c>
      <c r="BA403" s="150">
        <v>23</v>
      </c>
      <c r="BB403" s="152">
        <v>1</v>
      </c>
      <c r="BC403" s="153">
        <v>1957</v>
      </c>
      <c r="BD403" s="153">
        <v>1695</v>
      </c>
      <c r="BE403" s="150">
        <v>0.86599999999999999</v>
      </c>
      <c r="BF403" s="153">
        <v>804</v>
      </c>
      <c r="BG403" s="153">
        <v>646</v>
      </c>
      <c r="BH403" s="153">
        <v>1450</v>
      </c>
      <c r="BI403" s="154">
        <v>0.44600000000000001</v>
      </c>
      <c r="BJ403" s="154">
        <v>0.495</v>
      </c>
      <c r="BK403" s="155">
        <v>0.17399999999999999</v>
      </c>
      <c r="BL403" s="155">
        <v>0.109</v>
      </c>
      <c r="BM403" s="155">
        <v>8.6999999999999994E-2</v>
      </c>
      <c r="BN403" s="155">
        <v>0.40500000000000003</v>
      </c>
      <c r="DU403" s="4"/>
      <c r="DZ403" s="5"/>
      <c r="EA403" s="5"/>
      <c r="EB403" s="5"/>
      <c r="EC403" s="5"/>
      <c r="ED403" s="5"/>
      <c r="EE403" s="5"/>
    </row>
    <row r="404" spans="30:135" ht="13" x14ac:dyDescent="0.15">
      <c r="AD404" s="145">
        <f t="shared" si="212"/>
        <v>85.733333333333348</v>
      </c>
      <c r="AE404" s="145">
        <f t="shared" si="213"/>
        <v>66.951788491446337</v>
      </c>
      <c r="AF404" s="150">
        <v>316</v>
      </c>
      <c r="AG404" s="151" t="s">
        <v>405</v>
      </c>
      <c r="AH404" s="150">
        <v>15</v>
      </c>
      <c r="AI404" s="152">
        <v>1</v>
      </c>
      <c r="AJ404" s="153">
        <v>1286</v>
      </c>
      <c r="AK404" s="153">
        <v>861</v>
      </c>
      <c r="AL404" s="150">
        <v>0.67</v>
      </c>
      <c r="AM404" s="153">
        <v>611</v>
      </c>
      <c r="AN404" s="153">
        <v>326</v>
      </c>
      <c r="AO404" s="153">
        <v>937</v>
      </c>
      <c r="AP404" s="154">
        <v>0.34799999999999998</v>
      </c>
      <c r="AQ404" s="154">
        <v>0.38600000000000001</v>
      </c>
      <c r="AR404" s="155">
        <v>0.20100000000000001</v>
      </c>
      <c r="AS404" s="155">
        <v>8.5999999999999993E-2</v>
      </c>
      <c r="AT404" s="155">
        <v>7.4999999999999997E-2</v>
      </c>
      <c r="AU404" s="155">
        <v>0.316</v>
      </c>
      <c r="AW404" s="5"/>
      <c r="AX404" s="145">
        <f t="shared" si="214"/>
        <v>86.727879799666113</v>
      </c>
      <c r="AY404" s="150">
        <v>316</v>
      </c>
      <c r="AZ404" s="151" t="s">
        <v>579</v>
      </c>
      <c r="BA404" s="150">
        <v>14</v>
      </c>
      <c r="BB404" s="152">
        <v>1</v>
      </c>
      <c r="BC404" s="153">
        <v>1198</v>
      </c>
      <c r="BD404" s="153">
        <v>1039</v>
      </c>
      <c r="BE404" s="150">
        <v>0.86699999999999999</v>
      </c>
      <c r="BF404" s="153">
        <v>448</v>
      </c>
      <c r="BG404" s="153">
        <v>372</v>
      </c>
      <c r="BH404" s="153">
        <v>820</v>
      </c>
      <c r="BI404" s="154">
        <v>0.45400000000000001</v>
      </c>
      <c r="BJ404" s="152">
        <v>0.51</v>
      </c>
      <c r="BK404" s="155">
        <v>0.20899999999999999</v>
      </c>
      <c r="BL404" s="155">
        <v>0.128</v>
      </c>
      <c r="BM404" s="155">
        <v>9.8000000000000004E-2</v>
      </c>
      <c r="BN404" s="155">
        <v>0.41199999999999998</v>
      </c>
      <c r="DU404" s="4"/>
      <c r="DZ404" s="5"/>
      <c r="EA404" s="5"/>
      <c r="EB404" s="5"/>
      <c r="EC404" s="5"/>
      <c r="ED404" s="5"/>
      <c r="EE404" s="5"/>
    </row>
    <row r="405" spans="30:135" ht="13" x14ac:dyDescent="0.15">
      <c r="AD405" s="145">
        <f t="shared" si="212"/>
        <v>81.904761904761898</v>
      </c>
      <c r="AE405" s="145">
        <f t="shared" si="213"/>
        <v>66.976744186046517</v>
      </c>
      <c r="AF405" s="150">
        <v>317</v>
      </c>
      <c r="AG405" s="151" t="s">
        <v>552</v>
      </c>
      <c r="AH405" s="150">
        <v>21</v>
      </c>
      <c r="AI405" s="152">
        <v>1</v>
      </c>
      <c r="AJ405" s="153">
        <v>1720</v>
      </c>
      <c r="AK405" s="153">
        <v>1152</v>
      </c>
      <c r="AL405" s="150">
        <v>0.67</v>
      </c>
      <c r="AM405" s="153">
        <v>751</v>
      </c>
      <c r="AN405" s="153">
        <v>400</v>
      </c>
      <c r="AO405" s="153">
        <v>1151</v>
      </c>
      <c r="AP405" s="154">
        <v>0.34799999999999998</v>
      </c>
      <c r="AQ405" s="154">
        <v>0.39400000000000002</v>
      </c>
      <c r="AR405" s="155">
        <v>0.23699999999999999</v>
      </c>
      <c r="AS405" s="156">
        <v>0.11</v>
      </c>
      <c r="AT405" s="155">
        <v>8.1000000000000003E-2</v>
      </c>
      <c r="AU405" s="155">
        <v>0.317</v>
      </c>
      <c r="AW405" s="5"/>
      <c r="AX405" s="145">
        <f t="shared" si="214"/>
        <v>86.666666666666671</v>
      </c>
      <c r="AY405" s="150">
        <v>317</v>
      </c>
      <c r="AZ405" s="151" t="s">
        <v>536</v>
      </c>
      <c r="BA405" s="150">
        <v>23</v>
      </c>
      <c r="BB405" s="152">
        <v>1</v>
      </c>
      <c r="BC405" s="153">
        <v>1665</v>
      </c>
      <c r="BD405" s="153">
        <v>1443</v>
      </c>
      <c r="BE405" s="150">
        <v>0.86699999999999999</v>
      </c>
      <c r="BF405" s="153">
        <v>653</v>
      </c>
      <c r="BG405" s="153">
        <v>530</v>
      </c>
      <c r="BH405" s="153">
        <v>1183</v>
      </c>
      <c r="BI405" s="154">
        <v>0.44800000000000001</v>
      </c>
      <c r="BJ405" s="154">
        <v>0.502</v>
      </c>
      <c r="BK405" s="155">
        <v>0.19400000000000001</v>
      </c>
      <c r="BL405" s="155">
        <v>0.11799999999999999</v>
      </c>
      <c r="BM405" s="155">
        <v>9.4E-2</v>
      </c>
      <c r="BN405" s="155">
        <v>0.40500000000000003</v>
      </c>
      <c r="DU405" s="4"/>
      <c r="DZ405" s="5"/>
      <c r="EA405" s="5"/>
      <c r="EB405" s="5"/>
      <c r="EC405" s="5"/>
      <c r="ED405" s="5"/>
      <c r="EE405" s="5"/>
    </row>
    <row r="406" spans="30:135" ht="13" x14ac:dyDescent="0.15">
      <c r="AD406" s="145">
        <f t="shared" si="212"/>
        <v>83.266666666666666</v>
      </c>
      <c r="AE406" s="145">
        <f t="shared" si="213"/>
        <v>66.85348278622898</v>
      </c>
      <c r="AF406" s="150">
        <v>318</v>
      </c>
      <c r="AG406" s="151" t="s">
        <v>474</v>
      </c>
      <c r="AH406" s="150">
        <v>15</v>
      </c>
      <c r="AI406" s="152">
        <v>1</v>
      </c>
      <c r="AJ406" s="153">
        <v>1249</v>
      </c>
      <c r="AK406" s="153">
        <v>835</v>
      </c>
      <c r="AL406" s="150">
        <v>0.66900000000000004</v>
      </c>
      <c r="AM406" s="153">
        <v>619</v>
      </c>
      <c r="AN406" s="153">
        <v>299</v>
      </c>
      <c r="AO406" s="153">
        <v>918</v>
      </c>
      <c r="AP406" s="154">
        <v>0.32600000000000001</v>
      </c>
      <c r="AQ406" s="154">
        <v>0.36399999999999999</v>
      </c>
      <c r="AR406" s="155">
        <v>0.16700000000000001</v>
      </c>
      <c r="AS406" s="155">
        <v>0.11799999999999999</v>
      </c>
      <c r="AT406" s="156">
        <v>0.09</v>
      </c>
      <c r="AU406" s="155">
        <v>0.32300000000000001</v>
      </c>
      <c r="AW406" s="5"/>
      <c r="AX406" s="145">
        <f t="shared" si="214"/>
        <v>87.033639143730895</v>
      </c>
      <c r="AY406" s="150">
        <v>318</v>
      </c>
      <c r="AZ406" s="151" t="s">
        <v>551</v>
      </c>
      <c r="BA406" s="150">
        <v>20</v>
      </c>
      <c r="BB406" s="152">
        <v>1</v>
      </c>
      <c r="BC406" s="153">
        <v>1635</v>
      </c>
      <c r="BD406" s="153">
        <v>1423</v>
      </c>
      <c r="BE406" s="150">
        <v>0.87</v>
      </c>
      <c r="BF406" s="153">
        <v>699</v>
      </c>
      <c r="BG406" s="153">
        <v>514</v>
      </c>
      <c r="BH406" s="153">
        <v>1213</v>
      </c>
      <c r="BI406" s="154">
        <v>0.42399999999999999</v>
      </c>
      <c r="BJ406" s="154">
        <v>0.48499999999999999</v>
      </c>
      <c r="BK406" s="155">
        <v>0.16500000000000001</v>
      </c>
      <c r="BL406" s="155">
        <v>0.111</v>
      </c>
      <c r="BM406" s="155">
        <v>8.3000000000000004E-2</v>
      </c>
      <c r="BN406" s="155">
        <v>0.39800000000000002</v>
      </c>
      <c r="DU406" s="4"/>
      <c r="DZ406" s="5"/>
      <c r="EA406" s="5"/>
      <c r="EB406" s="5"/>
      <c r="EC406" s="5"/>
      <c r="ED406" s="5"/>
      <c r="EE406" s="5"/>
    </row>
    <row r="407" spans="30:135" ht="13" x14ac:dyDescent="0.15">
      <c r="AD407" s="145">
        <f t="shared" si="212"/>
        <v>85.277777777777786</v>
      </c>
      <c r="AE407" s="145">
        <f t="shared" si="213"/>
        <v>66.840390879478832</v>
      </c>
      <c r="AF407" s="150">
        <v>319</v>
      </c>
      <c r="AG407" s="151" t="s">
        <v>503</v>
      </c>
      <c r="AH407" s="150">
        <v>18</v>
      </c>
      <c r="AI407" s="152">
        <v>1</v>
      </c>
      <c r="AJ407" s="153">
        <v>1535</v>
      </c>
      <c r="AK407" s="153">
        <v>1026</v>
      </c>
      <c r="AL407" s="150">
        <v>0.66800000000000004</v>
      </c>
      <c r="AM407" s="153">
        <v>705</v>
      </c>
      <c r="AN407" s="153">
        <v>368</v>
      </c>
      <c r="AO407" s="153">
        <v>1073</v>
      </c>
      <c r="AP407" s="154">
        <v>0.34300000000000003</v>
      </c>
      <c r="AQ407" s="154">
        <v>0.38700000000000001</v>
      </c>
      <c r="AR407" s="155">
        <v>0.214</v>
      </c>
      <c r="AS407" s="155">
        <v>0.108</v>
      </c>
      <c r="AT407" s="155">
        <v>7.9000000000000001E-2</v>
      </c>
      <c r="AU407" s="155">
        <v>0.317</v>
      </c>
      <c r="AW407" s="5"/>
      <c r="AX407" s="145">
        <f t="shared" si="214"/>
        <v>87.022900763358777</v>
      </c>
      <c r="AY407" s="150">
        <v>319</v>
      </c>
      <c r="AZ407" s="151" t="s">
        <v>364</v>
      </c>
      <c r="BA407" s="150">
        <v>21</v>
      </c>
      <c r="BB407" s="152">
        <v>1</v>
      </c>
      <c r="BC407" s="153">
        <v>1703</v>
      </c>
      <c r="BD407" s="153">
        <v>1482</v>
      </c>
      <c r="BE407" s="150">
        <v>0.87</v>
      </c>
      <c r="BF407" s="153">
        <v>695</v>
      </c>
      <c r="BG407" s="153">
        <v>507</v>
      </c>
      <c r="BH407" s="153">
        <v>1202</v>
      </c>
      <c r="BI407" s="154">
        <v>0.42199999999999999</v>
      </c>
      <c r="BJ407" s="154">
        <v>0.47699999999999998</v>
      </c>
      <c r="BK407" s="155">
        <v>0.16700000000000001</v>
      </c>
      <c r="BL407" s="156">
        <v>0.15</v>
      </c>
      <c r="BM407" s="155">
        <v>0.111</v>
      </c>
      <c r="BN407" s="155">
        <v>0.41199999999999998</v>
      </c>
      <c r="DU407" s="4"/>
      <c r="DZ407" s="5"/>
      <c r="EA407" s="5"/>
      <c r="EB407" s="5"/>
      <c r="EC407" s="5"/>
      <c r="ED407" s="5"/>
      <c r="EE407" s="5"/>
    </row>
    <row r="408" spans="30:135" ht="13" x14ac:dyDescent="0.15">
      <c r="AD408" s="145">
        <f t="shared" si="212"/>
        <v>81.111111111111114</v>
      </c>
      <c r="AE408" s="145">
        <f t="shared" si="213"/>
        <v>66.575342465753423</v>
      </c>
      <c r="AF408" s="150">
        <v>320</v>
      </c>
      <c r="AG408" s="151" t="s">
        <v>568</v>
      </c>
      <c r="AH408" s="150">
        <v>18</v>
      </c>
      <c r="AI408" s="152">
        <v>1</v>
      </c>
      <c r="AJ408" s="153">
        <v>1460</v>
      </c>
      <c r="AK408" s="153">
        <v>972</v>
      </c>
      <c r="AL408" s="150">
        <v>0.66600000000000004</v>
      </c>
      <c r="AM408" s="153">
        <v>683</v>
      </c>
      <c r="AN408" s="153">
        <v>341</v>
      </c>
      <c r="AO408" s="153">
        <v>1024</v>
      </c>
      <c r="AP408" s="154">
        <v>0.33300000000000002</v>
      </c>
      <c r="AQ408" s="154">
        <v>0.371</v>
      </c>
      <c r="AR408" s="155">
        <v>0.20799999999999999</v>
      </c>
      <c r="AS408" s="155">
        <v>0.109</v>
      </c>
      <c r="AT408" s="155">
        <v>8.7999999999999995E-2</v>
      </c>
      <c r="AU408" s="155">
        <v>0.317</v>
      </c>
      <c r="AW408" s="5"/>
      <c r="AX408" s="145">
        <f t="shared" si="214"/>
        <v>86.956521739130437</v>
      </c>
      <c r="AY408" s="150">
        <v>320</v>
      </c>
      <c r="AZ408" s="151" t="s">
        <v>591</v>
      </c>
      <c r="BA408" s="150">
        <v>13</v>
      </c>
      <c r="BB408" s="152">
        <v>1</v>
      </c>
      <c r="BC408" s="153">
        <v>1081</v>
      </c>
      <c r="BD408" s="153">
        <v>940</v>
      </c>
      <c r="BE408" s="150">
        <v>0.87</v>
      </c>
      <c r="BF408" s="153">
        <v>434</v>
      </c>
      <c r="BG408" s="153">
        <v>341</v>
      </c>
      <c r="BH408" s="153">
        <v>775</v>
      </c>
      <c r="BI408" s="152">
        <v>0.44</v>
      </c>
      <c r="BJ408" s="154">
        <v>0.49099999999999999</v>
      </c>
      <c r="BK408" s="155">
        <v>0.17599999999999999</v>
      </c>
      <c r="BL408" s="156">
        <v>0.13</v>
      </c>
      <c r="BM408" s="155">
        <v>0.104</v>
      </c>
      <c r="BN408" s="155">
        <v>0.41099999999999998</v>
      </c>
      <c r="DU408" s="4"/>
      <c r="DZ408" s="5"/>
      <c r="EA408" s="5"/>
      <c r="EB408" s="5"/>
      <c r="EC408" s="5"/>
      <c r="ED408" s="5"/>
      <c r="EE408" s="5"/>
    </row>
    <row r="409" spans="30:135" ht="13" x14ac:dyDescent="0.15">
      <c r="AD409" s="145">
        <f t="shared" si="212"/>
        <v>82.076923076923066</v>
      </c>
      <c r="AE409" s="145">
        <f t="shared" si="213"/>
        <v>66.541705716963449</v>
      </c>
      <c r="AF409" s="150">
        <v>321</v>
      </c>
      <c r="AG409" s="151" t="s">
        <v>257</v>
      </c>
      <c r="AH409" s="150">
        <v>13</v>
      </c>
      <c r="AI409" s="152">
        <v>1</v>
      </c>
      <c r="AJ409" s="153">
        <v>1067</v>
      </c>
      <c r="AK409" s="153">
        <v>710</v>
      </c>
      <c r="AL409" s="150">
        <v>0.66500000000000004</v>
      </c>
      <c r="AM409" s="153">
        <v>478</v>
      </c>
      <c r="AN409" s="153">
        <v>248</v>
      </c>
      <c r="AO409" s="153">
        <v>726</v>
      </c>
      <c r="AP409" s="154">
        <v>0.34200000000000003</v>
      </c>
      <c r="AQ409" s="154">
        <v>0.38800000000000001</v>
      </c>
      <c r="AR409" s="155">
        <v>0.222</v>
      </c>
      <c r="AS409" s="155">
        <v>0.121</v>
      </c>
      <c r="AT409" s="155">
        <v>0.10100000000000001</v>
      </c>
      <c r="AU409" s="155">
        <v>0.311</v>
      </c>
      <c r="AW409" s="5"/>
      <c r="AX409" s="145">
        <f t="shared" si="214"/>
        <v>87.112561174551388</v>
      </c>
      <c r="AY409" s="150">
        <v>321</v>
      </c>
      <c r="AZ409" s="151" t="s">
        <v>582</v>
      </c>
      <c r="BA409" s="150">
        <v>21</v>
      </c>
      <c r="BB409" s="152">
        <v>1</v>
      </c>
      <c r="BC409" s="153">
        <v>1839</v>
      </c>
      <c r="BD409" s="153">
        <v>1602</v>
      </c>
      <c r="BE409" s="150">
        <v>0.871</v>
      </c>
      <c r="BF409" s="153">
        <v>801</v>
      </c>
      <c r="BG409" s="153">
        <v>568</v>
      </c>
      <c r="BH409" s="153">
        <v>1369</v>
      </c>
      <c r="BI409" s="154">
        <v>0.41499999999999998</v>
      </c>
      <c r="BJ409" s="154">
        <v>0.47899999999999998</v>
      </c>
      <c r="BK409" s="155">
        <v>0.16200000000000001</v>
      </c>
      <c r="BL409" s="156">
        <v>0.11</v>
      </c>
      <c r="BM409" s="155">
        <v>7.6999999999999999E-2</v>
      </c>
      <c r="BN409" s="155">
        <v>0.39900000000000002</v>
      </c>
      <c r="DU409" s="4"/>
      <c r="DZ409" s="5"/>
      <c r="EA409" s="5"/>
      <c r="EB409" s="5"/>
      <c r="EC409" s="5"/>
      <c r="ED409" s="5"/>
      <c r="EE409" s="5"/>
    </row>
    <row r="410" spans="30:135" ht="13" x14ac:dyDescent="0.15">
      <c r="AD410" s="145">
        <f t="shared" si="212"/>
        <v>84.76</v>
      </c>
      <c r="AE410" s="145">
        <f t="shared" si="213"/>
        <v>66.39924492685229</v>
      </c>
      <c r="AF410" s="150">
        <v>322</v>
      </c>
      <c r="AG410" s="151" t="s">
        <v>541</v>
      </c>
      <c r="AH410" s="150">
        <v>25</v>
      </c>
      <c r="AI410" s="152">
        <v>1</v>
      </c>
      <c r="AJ410" s="153">
        <v>2119</v>
      </c>
      <c r="AK410" s="153">
        <v>1407</v>
      </c>
      <c r="AL410" s="150">
        <v>0.66400000000000003</v>
      </c>
      <c r="AM410" s="153">
        <v>927</v>
      </c>
      <c r="AN410" s="153">
        <v>530</v>
      </c>
      <c r="AO410" s="153">
        <v>1457</v>
      </c>
      <c r="AP410" s="154">
        <v>0.36399999999999999</v>
      </c>
      <c r="AQ410" s="154">
        <v>0.39800000000000002</v>
      </c>
      <c r="AR410" s="155">
        <v>0.222</v>
      </c>
      <c r="AS410" s="155">
        <v>0.112</v>
      </c>
      <c r="AT410" s="155">
        <v>9.7000000000000003E-2</v>
      </c>
      <c r="AU410" s="155">
        <v>0.32200000000000001</v>
      </c>
      <c r="AW410" s="5"/>
      <c r="AX410" s="145">
        <f t="shared" si="214"/>
        <v>87.223823246878013</v>
      </c>
      <c r="AY410" s="150">
        <v>322</v>
      </c>
      <c r="AZ410" s="151" t="s">
        <v>448</v>
      </c>
      <c r="BA410" s="150">
        <v>24</v>
      </c>
      <c r="BB410" s="152">
        <v>1</v>
      </c>
      <c r="BC410" s="153">
        <v>2082</v>
      </c>
      <c r="BD410" s="153">
        <v>1816</v>
      </c>
      <c r="BE410" s="150">
        <v>0.872</v>
      </c>
      <c r="BF410" s="153">
        <v>849</v>
      </c>
      <c r="BG410" s="153">
        <v>675</v>
      </c>
      <c r="BH410" s="153">
        <v>1524</v>
      </c>
      <c r="BI410" s="154">
        <v>0.443</v>
      </c>
      <c r="BJ410" s="154">
        <v>0.49199999999999999</v>
      </c>
      <c r="BK410" s="155">
        <v>0.17100000000000001</v>
      </c>
      <c r="BL410" s="155">
        <v>0.121</v>
      </c>
      <c r="BM410" s="156">
        <v>0.1</v>
      </c>
      <c r="BN410" s="155">
        <v>0.41199999999999998</v>
      </c>
      <c r="DU410" s="4"/>
      <c r="DZ410" s="5"/>
      <c r="EA410" s="5"/>
      <c r="EB410" s="5"/>
      <c r="EC410" s="5"/>
      <c r="ED410" s="5"/>
      <c r="EE410" s="5"/>
    </row>
    <row r="411" spans="30:135" ht="13" x14ac:dyDescent="0.15">
      <c r="AD411" s="145">
        <f t="shared" si="212"/>
        <v>81.625</v>
      </c>
      <c r="AE411" s="145">
        <f t="shared" si="213"/>
        <v>66.054109239407865</v>
      </c>
      <c r="AF411" s="150">
        <v>323</v>
      </c>
      <c r="AG411" s="151" t="s">
        <v>505</v>
      </c>
      <c r="AH411" s="150">
        <v>24</v>
      </c>
      <c r="AI411" s="152">
        <v>1</v>
      </c>
      <c r="AJ411" s="153">
        <v>1959</v>
      </c>
      <c r="AK411" s="153">
        <v>1294</v>
      </c>
      <c r="AL411" s="150">
        <v>0.66100000000000003</v>
      </c>
      <c r="AM411" s="153">
        <v>831</v>
      </c>
      <c r="AN411" s="153">
        <v>461</v>
      </c>
      <c r="AO411" s="153">
        <v>1292</v>
      </c>
      <c r="AP411" s="154">
        <v>0.35699999999999998</v>
      </c>
      <c r="AQ411" s="154">
        <v>0.38200000000000001</v>
      </c>
      <c r="AR411" s="156">
        <v>0.23</v>
      </c>
      <c r="AS411" s="155">
        <v>0.13500000000000001</v>
      </c>
      <c r="AT411" s="155">
        <v>0.105</v>
      </c>
      <c r="AU411" s="156">
        <v>0.33</v>
      </c>
      <c r="AW411" s="5"/>
      <c r="AX411" s="145">
        <f t="shared" si="214"/>
        <v>87.315472936030616</v>
      </c>
      <c r="AY411" s="150">
        <v>323</v>
      </c>
      <c r="AZ411" s="151" t="s">
        <v>500</v>
      </c>
      <c r="BA411" s="150">
        <v>22</v>
      </c>
      <c r="BB411" s="152">
        <v>1</v>
      </c>
      <c r="BC411" s="153">
        <v>1829</v>
      </c>
      <c r="BD411" s="153">
        <v>1597</v>
      </c>
      <c r="BE411" s="150">
        <v>0.873</v>
      </c>
      <c r="BF411" s="153">
        <v>765</v>
      </c>
      <c r="BG411" s="153">
        <v>601</v>
      </c>
      <c r="BH411" s="153">
        <v>1366</v>
      </c>
      <c r="BI411" s="152">
        <v>0.44</v>
      </c>
      <c r="BJ411" s="154">
        <v>0.48599999999999999</v>
      </c>
      <c r="BK411" s="155">
        <v>0.16300000000000001</v>
      </c>
      <c r="BL411" s="155">
        <v>0.111</v>
      </c>
      <c r="BM411" s="155">
        <v>9.6000000000000002E-2</v>
      </c>
      <c r="BN411" s="155">
        <v>0.41299999999999998</v>
      </c>
      <c r="DU411" s="4"/>
      <c r="DZ411" s="5"/>
      <c r="EA411" s="5"/>
      <c r="EB411" s="5"/>
      <c r="EC411" s="5"/>
      <c r="ED411" s="5"/>
      <c r="EE411" s="5"/>
    </row>
    <row r="412" spans="30:135" ht="13" x14ac:dyDescent="0.15">
      <c r="AD412" s="145">
        <f t="shared" si="212"/>
        <v>86.578947368421041</v>
      </c>
      <c r="AE412" s="145">
        <f t="shared" si="213"/>
        <v>66.139817629179333</v>
      </c>
      <c r="AF412" s="150">
        <v>324</v>
      </c>
      <c r="AG412" s="151" t="s">
        <v>585</v>
      </c>
      <c r="AH412" s="150">
        <v>19</v>
      </c>
      <c r="AI412" s="152">
        <v>1</v>
      </c>
      <c r="AJ412" s="153">
        <v>1645</v>
      </c>
      <c r="AK412" s="153">
        <v>1088</v>
      </c>
      <c r="AL412" s="150">
        <v>0.66100000000000003</v>
      </c>
      <c r="AM412" s="153">
        <v>815</v>
      </c>
      <c r="AN412" s="153">
        <v>401</v>
      </c>
      <c r="AO412" s="153">
        <v>1216</v>
      </c>
      <c r="AP412" s="152">
        <v>0.33</v>
      </c>
      <c r="AQ412" s="154">
        <v>0.373</v>
      </c>
      <c r="AR412" s="155">
        <v>0.17199999999999999</v>
      </c>
      <c r="AS412" s="155">
        <v>0.109</v>
      </c>
      <c r="AT412" s="155">
        <v>8.8999999999999996E-2</v>
      </c>
      <c r="AU412" s="155">
        <v>0.313</v>
      </c>
      <c r="AW412" s="5"/>
      <c r="AX412" s="145">
        <f t="shared" si="214"/>
        <v>87.584541062801932</v>
      </c>
      <c r="AY412" s="150">
        <v>324</v>
      </c>
      <c r="AZ412" s="151" t="s">
        <v>569</v>
      </c>
      <c r="BA412" s="150">
        <v>23</v>
      </c>
      <c r="BB412" s="152">
        <v>1</v>
      </c>
      <c r="BC412" s="153">
        <v>2070</v>
      </c>
      <c r="BD412" s="153">
        <v>1813</v>
      </c>
      <c r="BE412" s="150">
        <v>0.876</v>
      </c>
      <c r="BF412" s="153">
        <v>943</v>
      </c>
      <c r="BG412" s="153">
        <v>657</v>
      </c>
      <c r="BH412" s="153">
        <v>1600</v>
      </c>
      <c r="BI412" s="154">
        <v>0.41099999999999998</v>
      </c>
      <c r="BJ412" s="154">
        <v>0.47099999999999997</v>
      </c>
      <c r="BK412" s="155">
        <v>0.13400000000000001</v>
      </c>
      <c r="BL412" s="155">
        <v>0.113</v>
      </c>
      <c r="BM412" s="156">
        <v>0.09</v>
      </c>
      <c r="BN412" s="155">
        <v>0.40400000000000003</v>
      </c>
      <c r="DU412" s="4"/>
      <c r="DZ412" s="5"/>
      <c r="EA412" s="5"/>
      <c r="EB412" s="5"/>
      <c r="EC412" s="5"/>
      <c r="ED412" s="5"/>
      <c r="EE412" s="5"/>
    </row>
    <row r="413" spans="30:135" ht="13" x14ac:dyDescent="0.15">
      <c r="AD413" s="145">
        <f t="shared" si="212"/>
        <v>74.75</v>
      </c>
      <c r="AE413" s="145">
        <f t="shared" si="213"/>
        <v>65.997770345596436</v>
      </c>
      <c r="AF413" s="150">
        <v>325</v>
      </c>
      <c r="AG413" s="151" t="s">
        <v>584</v>
      </c>
      <c r="AH413" s="150">
        <v>12</v>
      </c>
      <c r="AI413" s="152">
        <v>1</v>
      </c>
      <c r="AJ413" s="153">
        <v>897</v>
      </c>
      <c r="AK413" s="153">
        <v>592</v>
      </c>
      <c r="AL413" s="150">
        <v>0.66</v>
      </c>
      <c r="AM413" s="153">
        <v>448</v>
      </c>
      <c r="AN413" s="153">
        <v>214</v>
      </c>
      <c r="AO413" s="153">
        <v>662</v>
      </c>
      <c r="AP413" s="154">
        <v>0.32300000000000001</v>
      </c>
      <c r="AQ413" s="154">
        <v>0.36899999999999999</v>
      </c>
      <c r="AR413" s="155">
        <v>0.186</v>
      </c>
      <c r="AS413" s="155">
        <v>8.4000000000000005E-2</v>
      </c>
      <c r="AT413" s="156">
        <v>7.0000000000000007E-2</v>
      </c>
      <c r="AU413" s="156">
        <v>0.31</v>
      </c>
      <c r="AW413" s="5"/>
      <c r="AX413" s="145">
        <f t="shared" si="214"/>
        <v>87.61904761904762</v>
      </c>
      <c r="AY413" s="150">
        <v>325</v>
      </c>
      <c r="AZ413" s="151" t="s">
        <v>437</v>
      </c>
      <c r="BA413" s="150">
        <v>23</v>
      </c>
      <c r="BB413" s="152">
        <v>1</v>
      </c>
      <c r="BC413" s="153">
        <v>1995</v>
      </c>
      <c r="BD413" s="153">
        <v>1748</v>
      </c>
      <c r="BE413" s="150">
        <v>0.876</v>
      </c>
      <c r="BF413" s="153">
        <v>827</v>
      </c>
      <c r="BG413" s="153">
        <v>665</v>
      </c>
      <c r="BH413" s="153">
        <v>1492</v>
      </c>
      <c r="BI413" s="154">
        <v>0.44600000000000001</v>
      </c>
      <c r="BJ413" s="154">
        <v>0.499</v>
      </c>
      <c r="BK413" s="155">
        <v>0.16700000000000001</v>
      </c>
      <c r="BL413" s="155">
        <v>0.10299999999999999</v>
      </c>
      <c r="BM413" s="155">
        <v>8.5000000000000006E-2</v>
      </c>
      <c r="BN413" s="156">
        <v>0.41</v>
      </c>
      <c r="DU413" s="4"/>
      <c r="DZ413" s="5"/>
      <c r="EA413" s="5"/>
      <c r="EB413" s="5"/>
      <c r="EC413" s="5"/>
      <c r="ED413" s="5"/>
      <c r="EE413" s="5"/>
    </row>
    <row r="414" spans="30:135" ht="13" x14ac:dyDescent="0.15">
      <c r="AD414" s="145">
        <f t="shared" si="212"/>
        <v>95.533333333333331</v>
      </c>
      <c r="AE414" s="145">
        <f t="shared" si="213"/>
        <v>66.015352407536625</v>
      </c>
      <c r="AF414" s="150">
        <v>326</v>
      </c>
      <c r="AG414" s="151" t="s">
        <v>428</v>
      </c>
      <c r="AH414" s="150">
        <v>15</v>
      </c>
      <c r="AI414" s="152">
        <v>1</v>
      </c>
      <c r="AJ414" s="153">
        <v>1433</v>
      </c>
      <c r="AK414" s="153">
        <v>946</v>
      </c>
      <c r="AL414" s="150">
        <v>0.66</v>
      </c>
      <c r="AM414" s="153">
        <v>600</v>
      </c>
      <c r="AN414" s="153">
        <v>329</v>
      </c>
      <c r="AO414" s="153">
        <v>929</v>
      </c>
      <c r="AP414" s="154">
        <v>0.35399999999999998</v>
      </c>
      <c r="AQ414" s="154">
        <v>0.39800000000000002</v>
      </c>
      <c r="AR414" s="155">
        <v>0.245</v>
      </c>
      <c r="AS414" s="156">
        <v>0.12</v>
      </c>
      <c r="AT414" s="155">
        <v>8.6999999999999994E-2</v>
      </c>
      <c r="AU414" s="155">
        <v>0.31900000000000001</v>
      </c>
      <c r="AW414" s="5"/>
      <c r="AX414" s="145">
        <f t="shared" si="214"/>
        <v>87.683923705722066</v>
      </c>
      <c r="AY414" s="150">
        <v>326</v>
      </c>
      <c r="AZ414" s="151" t="s">
        <v>472</v>
      </c>
      <c r="BA414" s="150">
        <v>21</v>
      </c>
      <c r="BB414" s="152">
        <v>1</v>
      </c>
      <c r="BC414" s="153">
        <v>1835</v>
      </c>
      <c r="BD414" s="153">
        <v>1609</v>
      </c>
      <c r="BE414" s="150">
        <v>0.877</v>
      </c>
      <c r="BF414" s="153">
        <v>756</v>
      </c>
      <c r="BG414" s="153">
        <v>572</v>
      </c>
      <c r="BH414" s="153">
        <v>1328</v>
      </c>
      <c r="BI414" s="154">
        <v>0.43099999999999999</v>
      </c>
      <c r="BJ414" s="154">
        <v>0.49299999999999999</v>
      </c>
      <c r="BK414" s="155">
        <v>0.182</v>
      </c>
      <c r="BL414" s="155">
        <v>0.114</v>
      </c>
      <c r="BM414" s="155">
        <v>9.1999999999999998E-2</v>
      </c>
      <c r="BN414" s="156">
        <v>0.4</v>
      </c>
      <c r="DU414" s="4"/>
      <c r="DZ414" s="5"/>
      <c r="EA414" s="5"/>
      <c r="EB414" s="5"/>
      <c r="EC414" s="5"/>
      <c r="ED414" s="5"/>
      <c r="EE414" s="5"/>
    </row>
    <row r="415" spans="30:135" ht="13" x14ac:dyDescent="0.15">
      <c r="AD415" s="145">
        <f t="shared" si="212"/>
        <v>73.8</v>
      </c>
      <c r="AE415" s="145">
        <f t="shared" si="213"/>
        <v>65.853658536585371</v>
      </c>
      <c r="AF415" s="150">
        <v>327</v>
      </c>
      <c r="AG415" s="151" t="s">
        <v>587</v>
      </c>
      <c r="AH415" s="150">
        <v>5</v>
      </c>
      <c r="AI415" s="152">
        <v>1</v>
      </c>
      <c r="AJ415" s="153">
        <v>369</v>
      </c>
      <c r="AK415" s="153">
        <v>243</v>
      </c>
      <c r="AL415" s="150">
        <v>0.65900000000000003</v>
      </c>
      <c r="AM415" s="153">
        <v>185</v>
      </c>
      <c r="AN415" s="153">
        <v>86</v>
      </c>
      <c r="AO415" s="153">
        <v>271</v>
      </c>
      <c r="AP415" s="154">
        <v>0.317</v>
      </c>
      <c r="AQ415" s="154">
        <v>0.378</v>
      </c>
      <c r="AR415" s="155">
        <v>0.187</v>
      </c>
      <c r="AS415" s="155">
        <v>8.8999999999999996E-2</v>
      </c>
      <c r="AT415" s="155">
        <v>7.2999999999999995E-2</v>
      </c>
      <c r="AU415" s="155">
        <v>0.29499999999999998</v>
      </c>
      <c r="AW415" s="5"/>
      <c r="AX415" s="145">
        <f t="shared" si="214"/>
        <v>87.7</v>
      </c>
      <c r="AY415" s="150">
        <v>327</v>
      </c>
      <c r="AZ415" s="151" t="s">
        <v>543</v>
      </c>
      <c r="BA415" s="150">
        <v>23</v>
      </c>
      <c r="BB415" s="152">
        <v>1</v>
      </c>
      <c r="BC415" s="153">
        <v>2000</v>
      </c>
      <c r="BD415" s="153">
        <v>1754</v>
      </c>
      <c r="BE415" s="150">
        <v>0.877</v>
      </c>
      <c r="BF415" s="153">
        <v>837</v>
      </c>
      <c r="BG415" s="153">
        <v>649</v>
      </c>
      <c r="BH415" s="153">
        <v>1486</v>
      </c>
      <c r="BI415" s="154">
        <v>0.437</v>
      </c>
      <c r="BJ415" s="154">
        <v>0.49199999999999999</v>
      </c>
      <c r="BK415" s="155">
        <v>0.17399999999999999</v>
      </c>
      <c r="BL415" s="155">
        <v>0.10100000000000001</v>
      </c>
      <c r="BM415" s="155">
        <v>8.3000000000000004E-2</v>
      </c>
      <c r="BN415" s="155">
        <v>0.40600000000000003</v>
      </c>
      <c r="DU415" s="4"/>
      <c r="DZ415" s="5"/>
      <c r="EA415" s="5"/>
      <c r="EB415" s="5"/>
      <c r="EC415" s="5"/>
      <c r="ED415" s="5"/>
      <c r="EE415" s="5"/>
    </row>
    <row r="416" spans="30:135" ht="13" x14ac:dyDescent="0.15">
      <c r="AD416" s="145">
        <f t="shared" si="212"/>
        <v>75.304347826086953</v>
      </c>
      <c r="AE416" s="145">
        <f t="shared" si="213"/>
        <v>65.819861431870677</v>
      </c>
      <c r="AF416" s="150">
        <v>328</v>
      </c>
      <c r="AG416" s="151" t="s">
        <v>320</v>
      </c>
      <c r="AH416" s="150">
        <v>23</v>
      </c>
      <c r="AI416" s="152">
        <v>1</v>
      </c>
      <c r="AJ416" s="153">
        <v>1732</v>
      </c>
      <c r="AK416" s="153">
        <v>1140</v>
      </c>
      <c r="AL416" s="150">
        <v>0.65800000000000003</v>
      </c>
      <c r="AM416" s="153">
        <v>851</v>
      </c>
      <c r="AN416" s="153">
        <v>411</v>
      </c>
      <c r="AO416" s="153">
        <v>1262</v>
      </c>
      <c r="AP416" s="154">
        <v>0.32600000000000001</v>
      </c>
      <c r="AQ416" s="154">
        <v>0.36699999999999999</v>
      </c>
      <c r="AR416" s="155">
        <v>0.186</v>
      </c>
      <c r="AS416" s="155">
        <v>0.10299999999999999</v>
      </c>
      <c r="AT416" s="155">
        <v>8.5000000000000006E-2</v>
      </c>
      <c r="AU416" s="155">
        <v>0.312</v>
      </c>
      <c r="AW416" s="5"/>
      <c r="AX416" s="145">
        <f t="shared" si="214"/>
        <v>87.837150127226465</v>
      </c>
      <c r="AY416" s="150">
        <v>328</v>
      </c>
      <c r="AZ416" s="151" t="s">
        <v>532</v>
      </c>
      <c r="BA416" s="150">
        <v>24</v>
      </c>
      <c r="BB416" s="152">
        <v>1</v>
      </c>
      <c r="BC416" s="153">
        <v>1965</v>
      </c>
      <c r="BD416" s="153">
        <v>1726</v>
      </c>
      <c r="BE416" s="150">
        <v>0.878</v>
      </c>
      <c r="BF416" s="153">
        <v>832</v>
      </c>
      <c r="BG416" s="153">
        <v>672</v>
      </c>
      <c r="BH416" s="153">
        <v>1504</v>
      </c>
      <c r="BI416" s="154">
        <v>0.44700000000000001</v>
      </c>
      <c r="BJ416" s="154">
        <v>0.495</v>
      </c>
      <c r="BK416" s="155">
        <v>0.158</v>
      </c>
      <c r="BL416" s="155">
        <v>9.5000000000000001E-2</v>
      </c>
      <c r="BM416" s="155">
        <v>8.1000000000000003E-2</v>
      </c>
      <c r="BN416" s="156">
        <v>0.41</v>
      </c>
      <c r="DU416" s="4"/>
      <c r="DZ416" s="5"/>
      <c r="EA416" s="5"/>
      <c r="EB416" s="5"/>
      <c r="EC416" s="5"/>
      <c r="ED416" s="5"/>
      <c r="EE416" s="5"/>
    </row>
    <row r="417" spans="30:135" ht="13" x14ac:dyDescent="0.15">
      <c r="AD417" s="145">
        <f t="shared" si="212"/>
        <v>77.454545454545453</v>
      </c>
      <c r="AE417" s="145">
        <f t="shared" si="213"/>
        <v>65.66901408450704</v>
      </c>
      <c r="AF417" s="150">
        <v>329</v>
      </c>
      <c r="AG417" s="151" t="s">
        <v>575</v>
      </c>
      <c r="AH417" s="150">
        <v>22</v>
      </c>
      <c r="AI417" s="152">
        <v>1</v>
      </c>
      <c r="AJ417" s="153">
        <v>1704</v>
      </c>
      <c r="AK417" s="153">
        <v>1119</v>
      </c>
      <c r="AL417" s="150">
        <v>0.65700000000000003</v>
      </c>
      <c r="AM417" s="153">
        <v>727</v>
      </c>
      <c r="AN417" s="153">
        <v>417</v>
      </c>
      <c r="AO417" s="153">
        <v>1144</v>
      </c>
      <c r="AP417" s="154">
        <v>0.36499999999999999</v>
      </c>
      <c r="AQ417" s="154">
        <v>0.40300000000000002</v>
      </c>
      <c r="AR417" s="155">
        <v>0.24399999999999999</v>
      </c>
      <c r="AS417" s="155">
        <v>0.10199999999999999</v>
      </c>
      <c r="AT417" s="155">
        <v>8.5999999999999993E-2</v>
      </c>
      <c r="AU417" s="155">
        <v>0.315</v>
      </c>
      <c r="AW417" s="5"/>
      <c r="AX417" s="145">
        <f t="shared" si="214"/>
        <v>87.928759894459105</v>
      </c>
      <c r="AY417" s="150">
        <v>329</v>
      </c>
      <c r="AZ417" s="151" t="s">
        <v>480</v>
      </c>
      <c r="BA417" s="150">
        <v>19</v>
      </c>
      <c r="BB417" s="152">
        <v>1</v>
      </c>
      <c r="BC417" s="153">
        <v>1516</v>
      </c>
      <c r="BD417" s="153">
        <v>1333</v>
      </c>
      <c r="BE417" s="150">
        <v>0.879</v>
      </c>
      <c r="BF417" s="153">
        <v>644</v>
      </c>
      <c r="BG417" s="153">
        <v>478</v>
      </c>
      <c r="BH417" s="153">
        <v>1122</v>
      </c>
      <c r="BI417" s="154">
        <v>0.42599999999999999</v>
      </c>
      <c r="BJ417" s="154">
        <v>0.47799999999999998</v>
      </c>
      <c r="BK417" s="155">
        <v>0.156</v>
      </c>
      <c r="BL417" s="155">
        <v>0.128</v>
      </c>
      <c r="BM417" s="156">
        <v>0.11</v>
      </c>
      <c r="BN417" s="155">
        <v>0.41199999999999998</v>
      </c>
      <c r="DU417" s="4"/>
      <c r="DZ417" s="5"/>
      <c r="EA417" s="5"/>
      <c r="EB417" s="5"/>
      <c r="EC417" s="5"/>
      <c r="ED417" s="5"/>
      <c r="EE417" s="5"/>
    </row>
    <row r="418" spans="30:135" ht="13" x14ac:dyDescent="0.15">
      <c r="AD418" s="145">
        <f t="shared" si="212"/>
        <v>79.043478260869563</v>
      </c>
      <c r="AE418" s="145">
        <f t="shared" si="213"/>
        <v>65.45654565456546</v>
      </c>
      <c r="AF418" s="150">
        <v>330</v>
      </c>
      <c r="AG418" s="151" t="s">
        <v>538</v>
      </c>
      <c r="AH418" s="150">
        <v>23</v>
      </c>
      <c r="AI418" s="152">
        <v>1</v>
      </c>
      <c r="AJ418" s="153">
        <v>1818</v>
      </c>
      <c r="AK418" s="153">
        <v>1190</v>
      </c>
      <c r="AL418" s="150">
        <v>0.65500000000000003</v>
      </c>
      <c r="AM418" s="153">
        <v>822</v>
      </c>
      <c r="AN418" s="153">
        <v>449</v>
      </c>
      <c r="AO418" s="153">
        <v>1271</v>
      </c>
      <c r="AP418" s="154">
        <v>0.35299999999999998</v>
      </c>
      <c r="AQ418" s="154">
        <v>0.38600000000000001</v>
      </c>
      <c r="AR418" s="155">
        <v>0.219</v>
      </c>
      <c r="AS418" s="155">
        <v>9.7000000000000003E-2</v>
      </c>
      <c r="AT418" s="155">
        <v>7.9000000000000001E-2</v>
      </c>
      <c r="AU418" s="155">
        <v>0.317</v>
      </c>
      <c r="AW418" s="5"/>
      <c r="AX418" s="145">
        <f t="shared" si="214"/>
        <v>87.869198312236279</v>
      </c>
      <c r="AY418" s="150">
        <v>330</v>
      </c>
      <c r="AZ418" s="151" t="s">
        <v>265</v>
      </c>
      <c r="BA418" s="150">
        <v>23</v>
      </c>
      <c r="BB418" s="152">
        <v>1</v>
      </c>
      <c r="BC418" s="153">
        <v>1896</v>
      </c>
      <c r="BD418" s="153">
        <v>1666</v>
      </c>
      <c r="BE418" s="150">
        <v>0.879</v>
      </c>
      <c r="BF418" s="153">
        <v>816</v>
      </c>
      <c r="BG418" s="153">
        <v>596</v>
      </c>
      <c r="BH418" s="153">
        <v>1412</v>
      </c>
      <c r="BI418" s="154">
        <v>0.42199999999999999</v>
      </c>
      <c r="BJ418" s="154">
        <v>0.48199999999999998</v>
      </c>
      <c r="BK418" s="155">
        <v>0.161</v>
      </c>
      <c r="BL418" s="155">
        <v>0.11700000000000001</v>
      </c>
      <c r="BM418" s="155">
        <v>9.1999999999999998E-2</v>
      </c>
      <c r="BN418" s="155">
        <v>0.40400000000000003</v>
      </c>
      <c r="DU418" s="4"/>
      <c r="DZ418" s="5"/>
      <c r="EA418" s="5"/>
      <c r="EB418" s="5"/>
      <c r="EC418" s="5"/>
      <c r="ED418" s="5"/>
      <c r="EE418" s="5"/>
    </row>
    <row r="419" spans="30:135" ht="13" x14ac:dyDescent="0.15">
      <c r="AD419" s="145">
        <f t="shared" si="212"/>
        <v>78.600000000000009</v>
      </c>
      <c r="AE419" s="145">
        <f t="shared" si="213"/>
        <v>65.394402035623415</v>
      </c>
      <c r="AF419" s="150">
        <v>331</v>
      </c>
      <c r="AG419" s="151" t="s">
        <v>446</v>
      </c>
      <c r="AH419" s="150">
        <v>5</v>
      </c>
      <c r="AI419" s="152">
        <v>1</v>
      </c>
      <c r="AJ419" s="153">
        <v>393</v>
      </c>
      <c r="AK419" s="153">
        <v>257</v>
      </c>
      <c r="AL419" s="150">
        <v>0.65400000000000003</v>
      </c>
      <c r="AM419" s="153">
        <v>166</v>
      </c>
      <c r="AN419" s="153">
        <v>95</v>
      </c>
      <c r="AO419" s="153">
        <v>261</v>
      </c>
      <c r="AP419" s="154">
        <v>0.36399999999999999</v>
      </c>
      <c r="AQ419" s="154">
        <v>0.40600000000000003</v>
      </c>
      <c r="AR419" s="155">
        <v>0.254</v>
      </c>
      <c r="AS419" s="155">
        <v>9.4E-2</v>
      </c>
      <c r="AT419" s="155">
        <v>7.9000000000000001E-2</v>
      </c>
      <c r="AU419" s="155">
        <v>0.313</v>
      </c>
      <c r="AW419" s="5"/>
      <c r="AX419" s="145">
        <f t="shared" si="214"/>
        <v>88.634046890927621</v>
      </c>
      <c r="AY419" s="150">
        <v>331</v>
      </c>
      <c r="AZ419" s="151" t="s">
        <v>524</v>
      </c>
      <c r="BA419" s="150">
        <v>23</v>
      </c>
      <c r="BB419" s="152">
        <v>1</v>
      </c>
      <c r="BC419" s="153">
        <v>1962</v>
      </c>
      <c r="BD419" s="153">
        <v>1739</v>
      </c>
      <c r="BE419" s="150">
        <v>0.88600000000000001</v>
      </c>
      <c r="BF419" s="153">
        <v>874</v>
      </c>
      <c r="BG419" s="153">
        <v>639</v>
      </c>
      <c r="BH419" s="153">
        <v>1513</v>
      </c>
      <c r="BI419" s="154">
        <v>0.42199999999999999</v>
      </c>
      <c r="BJ419" s="154">
        <v>0.47699999999999998</v>
      </c>
      <c r="BK419" s="155">
        <v>0.13400000000000001</v>
      </c>
      <c r="BL419" s="155">
        <v>0.11700000000000001</v>
      </c>
      <c r="BM419" s="155">
        <v>9.6000000000000002E-2</v>
      </c>
      <c r="BN419" s="156">
        <v>0.41</v>
      </c>
      <c r="DU419" s="4"/>
      <c r="DZ419" s="5"/>
      <c r="EA419" s="5"/>
      <c r="EB419" s="5"/>
      <c r="EC419" s="5"/>
      <c r="ED419" s="5"/>
      <c r="EE419" s="5"/>
    </row>
    <row r="420" spans="30:135" ht="13" x14ac:dyDescent="0.15">
      <c r="AD420" s="145">
        <f t="shared" si="212"/>
        <v>85.1</v>
      </c>
      <c r="AE420" s="145">
        <f t="shared" si="213"/>
        <v>64.394829612220917</v>
      </c>
      <c r="AF420" s="150">
        <v>332</v>
      </c>
      <c r="AG420" s="151" t="s">
        <v>421</v>
      </c>
      <c r="AH420" s="150">
        <v>20</v>
      </c>
      <c r="AI420" s="152">
        <v>1</v>
      </c>
      <c r="AJ420" s="153">
        <v>1702</v>
      </c>
      <c r="AK420" s="153">
        <v>1096</v>
      </c>
      <c r="AL420" s="150">
        <v>0.64400000000000002</v>
      </c>
      <c r="AM420" s="153">
        <v>770</v>
      </c>
      <c r="AN420" s="153">
        <v>365</v>
      </c>
      <c r="AO420" s="153">
        <v>1135</v>
      </c>
      <c r="AP420" s="154">
        <v>0.32200000000000001</v>
      </c>
      <c r="AQ420" s="154">
        <v>0.36099999999999999</v>
      </c>
      <c r="AR420" s="155">
        <v>0.224</v>
      </c>
      <c r="AS420" s="155">
        <v>0.121</v>
      </c>
      <c r="AT420" s="155">
        <v>8.2000000000000003E-2</v>
      </c>
      <c r="AU420" s="155">
        <v>0.313</v>
      </c>
      <c r="AW420" s="5"/>
      <c r="AX420" s="145">
        <f t="shared" si="214"/>
        <v>88.60830527497194</v>
      </c>
      <c r="AY420" s="150">
        <v>332</v>
      </c>
      <c r="AZ420" s="151" t="s">
        <v>563</v>
      </c>
      <c r="BA420" s="150">
        <v>21</v>
      </c>
      <c r="BB420" s="152">
        <v>1</v>
      </c>
      <c r="BC420" s="153">
        <v>1782</v>
      </c>
      <c r="BD420" s="153">
        <v>1579</v>
      </c>
      <c r="BE420" s="150">
        <v>0.88600000000000001</v>
      </c>
      <c r="BF420" s="153">
        <v>782</v>
      </c>
      <c r="BG420" s="153">
        <v>522</v>
      </c>
      <c r="BH420" s="153">
        <v>1304</v>
      </c>
      <c r="BI420" s="152">
        <v>0.4</v>
      </c>
      <c r="BJ420" s="154">
        <v>0.47099999999999997</v>
      </c>
      <c r="BK420" s="155">
        <v>0.14599999999999999</v>
      </c>
      <c r="BL420" s="155">
        <v>0.14399999999999999</v>
      </c>
      <c r="BM420" s="155">
        <v>0.10199999999999999</v>
      </c>
      <c r="BN420" s="155">
        <v>0.40699999999999997</v>
      </c>
      <c r="DU420" s="4"/>
      <c r="DZ420" s="5"/>
      <c r="EA420" s="5"/>
      <c r="EB420" s="5"/>
      <c r="EC420" s="5"/>
      <c r="ED420" s="5"/>
      <c r="EE420" s="5"/>
    </row>
    <row r="421" spans="30:135" ht="13" x14ac:dyDescent="0.15">
      <c r="AD421" s="145">
        <f t="shared" si="212"/>
        <v>78.181818181818187</v>
      </c>
      <c r="AE421" s="145">
        <f t="shared" si="213"/>
        <v>63.837209302325583</v>
      </c>
      <c r="AF421" s="150">
        <v>333</v>
      </c>
      <c r="AG421" s="151" t="s">
        <v>590</v>
      </c>
      <c r="AH421" s="150">
        <v>22</v>
      </c>
      <c r="AI421" s="152">
        <v>1</v>
      </c>
      <c r="AJ421" s="153">
        <v>1720</v>
      </c>
      <c r="AK421" s="153">
        <v>1098</v>
      </c>
      <c r="AL421" s="150">
        <v>0.63800000000000001</v>
      </c>
      <c r="AM421" s="153">
        <v>814</v>
      </c>
      <c r="AN421" s="153">
        <v>419</v>
      </c>
      <c r="AO421" s="153">
        <v>1233</v>
      </c>
      <c r="AP421" s="152">
        <v>0.34</v>
      </c>
      <c r="AQ421" s="154">
        <v>0.377</v>
      </c>
      <c r="AR421" s="155">
        <v>0.219</v>
      </c>
      <c r="AS421" s="155">
        <v>8.1000000000000003E-2</v>
      </c>
      <c r="AT421" s="155">
        <v>7.1999999999999995E-2</v>
      </c>
      <c r="AU421" s="155">
        <v>0.29899999999999999</v>
      </c>
      <c r="AW421" s="5"/>
      <c r="AX421" s="145">
        <f t="shared" si="214"/>
        <v>88.870246085011189</v>
      </c>
      <c r="AY421" s="150">
        <v>333</v>
      </c>
      <c r="AZ421" s="151" t="s">
        <v>588</v>
      </c>
      <c r="BA421" s="150">
        <v>22</v>
      </c>
      <c r="BB421" s="152">
        <v>1</v>
      </c>
      <c r="BC421" s="153">
        <v>1788</v>
      </c>
      <c r="BD421" s="153">
        <v>1589</v>
      </c>
      <c r="BE421" s="150">
        <v>0.88900000000000001</v>
      </c>
      <c r="BF421" s="153">
        <v>675</v>
      </c>
      <c r="BG421" s="153">
        <v>591</v>
      </c>
      <c r="BH421" s="153">
        <v>1266</v>
      </c>
      <c r="BI421" s="154">
        <v>0.46700000000000003</v>
      </c>
      <c r="BJ421" s="154">
        <v>0.51700000000000002</v>
      </c>
      <c r="BK421" s="155">
        <v>0.192</v>
      </c>
      <c r="BL421" s="155">
        <v>0.126</v>
      </c>
      <c r="BM421" s="155">
        <v>9.4E-2</v>
      </c>
      <c r="BN421" s="155">
        <v>0.42099999999999999</v>
      </c>
      <c r="DU421" s="4"/>
      <c r="DZ421" s="5"/>
      <c r="EA421" s="5"/>
      <c r="EB421" s="5"/>
      <c r="EC421" s="5"/>
      <c r="ED421" s="5"/>
      <c r="EE421" s="5"/>
    </row>
    <row r="422" spans="30:135" ht="13" x14ac:dyDescent="0.15">
      <c r="AD422" s="145">
        <f t="shared" si="212"/>
        <v>79.8125</v>
      </c>
      <c r="AE422" s="145">
        <f t="shared" si="213"/>
        <v>63.508222396241187</v>
      </c>
      <c r="AF422" s="150">
        <v>334</v>
      </c>
      <c r="AG422" s="151" t="s">
        <v>545</v>
      </c>
      <c r="AH422" s="150">
        <v>16</v>
      </c>
      <c r="AI422" s="152">
        <v>1</v>
      </c>
      <c r="AJ422" s="153">
        <v>1277</v>
      </c>
      <c r="AK422" s="153">
        <v>811</v>
      </c>
      <c r="AL422" s="150">
        <v>0.63500000000000001</v>
      </c>
      <c r="AM422" s="153">
        <v>587</v>
      </c>
      <c r="AN422" s="153">
        <v>321</v>
      </c>
      <c r="AO422" s="153">
        <v>908</v>
      </c>
      <c r="AP422" s="154">
        <v>0.35399999999999998</v>
      </c>
      <c r="AQ422" s="154">
        <v>0.38600000000000001</v>
      </c>
      <c r="AR422" s="155">
        <v>0.22700000000000001</v>
      </c>
      <c r="AS422" s="155">
        <v>7.9000000000000001E-2</v>
      </c>
      <c r="AT422" s="155">
        <v>6.6000000000000003E-2</v>
      </c>
      <c r="AU422" s="155">
        <v>0.30499999999999999</v>
      </c>
      <c r="AW422" s="5"/>
      <c r="AX422" s="145">
        <f t="shared" si="214"/>
        <v>89.515279241306629</v>
      </c>
      <c r="AY422" s="150">
        <v>334</v>
      </c>
      <c r="AZ422" s="151" t="s">
        <v>368</v>
      </c>
      <c r="BA422" s="150">
        <v>22</v>
      </c>
      <c r="BB422" s="152">
        <v>1</v>
      </c>
      <c r="BC422" s="153">
        <v>1898</v>
      </c>
      <c r="BD422" s="153">
        <v>1699</v>
      </c>
      <c r="BE422" s="150">
        <v>0.89500000000000002</v>
      </c>
      <c r="BF422" s="153">
        <v>842</v>
      </c>
      <c r="BG422" s="153">
        <v>637</v>
      </c>
      <c r="BH422" s="153">
        <v>1479</v>
      </c>
      <c r="BI422" s="154">
        <v>0.43099999999999999</v>
      </c>
      <c r="BJ422" s="154">
        <v>0.49299999999999999</v>
      </c>
      <c r="BK422" s="155">
        <v>0.13800000000000001</v>
      </c>
      <c r="BL422" s="155">
        <v>0.105</v>
      </c>
      <c r="BM422" s="155">
        <v>8.5000000000000006E-2</v>
      </c>
      <c r="BN422" s="155">
        <v>0.40799999999999997</v>
      </c>
      <c r="DU422" s="4"/>
      <c r="DZ422" s="5"/>
      <c r="EA422" s="5"/>
      <c r="EB422" s="5"/>
      <c r="EC422" s="5"/>
      <c r="ED422" s="5"/>
      <c r="EE422" s="5"/>
    </row>
    <row r="423" spans="30:135" ht="13" x14ac:dyDescent="0.15">
      <c r="AD423" s="145">
        <f t="shared" si="212"/>
        <v>81.666666666666657</v>
      </c>
      <c r="AE423" s="145">
        <f t="shared" si="213"/>
        <v>62.65306122448979</v>
      </c>
      <c r="AF423" s="150">
        <v>335</v>
      </c>
      <c r="AG423" s="151" t="s">
        <v>492</v>
      </c>
      <c r="AH423" s="150">
        <v>12</v>
      </c>
      <c r="AI423" s="152">
        <v>1</v>
      </c>
      <c r="AJ423" s="153">
        <v>980</v>
      </c>
      <c r="AK423" s="153">
        <v>614</v>
      </c>
      <c r="AL423" s="150">
        <v>0.627</v>
      </c>
      <c r="AM423" s="153">
        <v>449</v>
      </c>
      <c r="AN423" s="153">
        <v>227</v>
      </c>
      <c r="AO423" s="153">
        <v>676</v>
      </c>
      <c r="AP423" s="154">
        <v>0.33600000000000002</v>
      </c>
      <c r="AQ423" s="154">
        <v>0.378</v>
      </c>
      <c r="AR423" s="155">
        <v>0.23599999999999999</v>
      </c>
      <c r="AS423" s="156">
        <v>0.09</v>
      </c>
      <c r="AT423" s="155">
        <v>6.8000000000000005E-2</v>
      </c>
      <c r="AU423" s="155">
        <v>0.29599999999999999</v>
      </c>
      <c r="AW423" s="5"/>
      <c r="AX423" s="145">
        <f t="shared" si="214"/>
        <v>89.598811292719176</v>
      </c>
      <c r="AY423" s="150">
        <v>335</v>
      </c>
      <c r="AZ423" s="151" t="s">
        <v>463</v>
      </c>
      <c r="BA423" s="150">
        <v>17</v>
      </c>
      <c r="BB423" s="152">
        <v>1</v>
      </c>
      <c r="BC423" s="153">
        <v>1346</v>
      </c>
      <c r="BD423" s="153">
        <v>1206</v>
      </c>
      <c r="BE423" s="150">
        <v>0.89600000000000002</v>
      </c>
      <c r="BF423" s="153">
        <v>569</v>
      </c>
      <c r="BG423" s="153">
        <v>415</v>
      </c>
      <c r="BH423" s="153">
        <v>984</v>
      </c>
      <c r="BI423" s="154">
        <v>0.42199999999999999</v>
      </c>
      <c r="BJ423" s="154">
        <v>0.505</v>
      </c>
      <c r="BK423" s="155">
        <v>0.16900000000000001</v>
      </c>
      <c r="BL423" s="155">
        <v>0.121</v>
      </c>
      <c r="BM423" s="155">
        <v>8.6999999999999994E-2</v>
      </c>
      <c r="BN423" s="155">
        <v>0.39600000000000002</v>
      </c>
      <c r="DU423" s="4"/>
      <c r="DZ423" s="5"/>
      <c r="EA423" s="5"/>
      <c r="EB423" s="5"/>
      <c r="EC423" s="5"/>
      <c r="ED423" s="5"/>
      <c r="EE423" s="5"/>
    </row>
    <row r="424" spans="30:135" ht="13" x14ac:dyDescent="0.15">
      <c r="AD424" s="145">
        <f t="shared" si="212"/>
        <v>81.095238095238088</v>
      </c>
      <c r="AE424" s="145">
        <f t="shared" si="213"/>
        <v>61.714621256605994</v>
      </c>
      <c r="AF424" s="150">
        <v>336</v>
      </c>
      <c r="AG424" s="151" t="s">
        <v>554</v>
      </c>
      <c r="AH424" s="150">
        <v>21</v>
      </c>
      <c r="AI424" s="152">
        <v>1</v>
      </c>
      <c r="AJ424" s="153">
        <v>1703</v>
      </c>
      <c r="AK424" s="153">
        <v>1051</v>
      </c>
      <c r="AL424" s="150">
        <v>0.61699999999999999</v>
      </c>
      <c r="AM424" s="153">
        <v>852</v>
      </c>
      <c r="AN424" s="153">
        <v>360</v>
      </c>
      <c r="AO424" s="153">
        <v>1212</v>
      </c>
      <c r="AP424" s="154">
        <v>0.29699999999999999</v>
      </c>
      <c r="AQ424" s="154">
        <v>0.34699999999999998</v>
      </c>
      <c r="AR424" s="155">
        <v>0.20799999999999999</v>
      </c>
      <c r="AS424" s="155">
        <v>9.1999999999999998E-2</v>
      </c>
      <c r="AT424" s="155">
        <v>7.4999999999999997E-2</v>
      </c>
      <c r="AU424" s="155">
        <v>0.28699999999999998</v>
      </c>
      <c r="AW424" s="5"/>
      <c r="AX424" s="145">
        <f t="shared" si="214"/>
        <v>89.728096676737152</v>
      </c>
      <c r="AY424" s="150">
        <v>336</v>
      </c>
      <c r="AZ424" s="151" t="s">
        <v>547</v>
      </c>
      <c r="BA424" s="150">
        <v>24</v>
      </c>
      <c r="BB424" s="152">
        <v>1</v>
      </c>
      <c r="BC424" s="153">
        <v>1986</v>
      </c>
      <c r="BD424" s="153">
        <v>1782</v>
      </c>
      <c r="BE424" s="150">
        <v>0.89700000000000002</v>
      </c>
      <c r="BF424" s="153">
        <v>733</v>
      </c>
      <c r="BG424" s="153">
        <v>641</v>
      </c>
      <c r="BH424" s="153">
        <v>1374</v>
      </c>
      <c r="BI424" s="154">
        <v>0.46700000000000003</v>
      </c>
      <c r="BJ424" s="154">
        <v>0.51700000000000002</v>
      </c>
      <c r="BK424" s="155">
        <v>0.185</v>
      </c>
      <c r="BL424" s="155">
        <v>0.14699999999999999</v>
      </c>
      <c r="BM424" s="155">
        <v>0.10299999999999999</v>
      </c>
      <c r="BN424" s="155">
        <v>0.43099999999999999</v>
      </c>
      <c r="DU424" s="4"/>
      <c r="DZ424" s="5"/>
      <c r="EA424" s="5"/>
      <c r="EB424" s="5"/>
      <c r="EC424" s="5"/>
      <c r="ED424" s="5"/>
      <c r="EE424" s="5"/>
    </row>
    <row r="425" spans="30:135" ht="13" x14ac:dyDescent="0.15">
      <c r="AD425" s="145">
        <f t="shared" si="212"/>
        <v>89.5</v>
      </c>
      <c r="AE425" s="145">
        <f t="shared" si="213"/>
        <v>61.638733705772808</v>
      </c>
      <c r="AF425" s="150">
        <v>337</v>
      </c>
      <c r="AG425" s="151" t="s">
        <v>580</v>
      </c>
      <c r="AH425" s="150">
        <v>6</v>
      </c>
      <c r="AI425" s="152">
        <v>1</v>
      </c>
      <c r="AJ425" s="153">
        <v>537</v>
      </c>
      <c r="AK425" s="153">
        <v>331</v>
      </c>
      <c r="AL425" s="150">
        <v>0.61599999999999999</v>
      </c>
      <c r="AM425" s="153">
        <v>254</v>
      </c>
      <c r="AN425" s="153">
        <v>126</v>
      </c>
      <c r="AO425" s="153">
        <v>380</v>
      </c>
      <c r="AP425" s="154">
        <v>0.33200000000000002</v>
      </c>
      <c r="AQ425" s="154">
        <v>0.374</v>
      </c>
      <c r="AR425" s="155">
        <v>0.22500000000000001</v>
      </c>
      <c r="AS425" s="155">
        <v>7.5999999999999998E-2</v>
      </c>
      <c r="AT425" s="155">
        <v>7.0999999999999994E-2</v>
      </c>
      <c r="AU425" s="155">
        <v>0.29199999999999998</v>
      </c>
      <c r="AW425" s="5"/>
      <c r="AX425" s="145">
        <f t="shared" si="214"/>
        <v>89.912536443148682</v>
      </c>
      <c r="AY425" s="150">
        <v>337</v>
      </c>
      <c r="AZ425" s="151" t="s">
        <v>592</v>
      </c>
      <c r="BA425" s="150">
        <v>20</v>
      </c>
      <c r="BB425" s="152">
        <v>1</v>
      </c>
      <c r="BC425" s="153">
        <v>1715</v>
      </c>
      <c r="BD425" s="153">
        <v>1542</v>
      </c>
      <c r="BE425" s="150">
        <v>0.89900000000000002</v>
      </c>
      <c r="BF425" s="153">
        <v>663</v>
      </c>
      <c r="BG425" s="153">
        <v>570</v>
      </c>
      <c r="BH425" s="153">
        <v>1233</v>
      </c>
      <c r="BI425" s="154">
        <v>0.46200000000000002</v>
      </c>
      <c r="BJ425" s="154">
        <v>0.51600000000000001</v>
      </c>
      <c r="BK425" s="155">
        <v>0.17699999999999999</v>
      </c>
      <c r="BL425" s="155">
        <v>0.129</v>
      </c>
      <c r="BM425" s="155">
        <v>0.104</v>
      </c>
      <c r="BN425" s="155">
        <v>0.42399999999999999</v>
      </c>
      <c r="DU425" s="4"/>
      <c r="DZ425" s="5"/>
      <c r="EA425" s="5"/>
      <c r="EB425" s="5"/>
      <c r="EC425" s="5"/>
      <c r="ED425" s="5"/>
      <c r="EE425" s="5"/>
    </row>
    <row r="426" spans="30:135" ht="13" x14ac:dyDescent="0.15">
      <c r="AD426" s="145">
        <f t="shared" si="212"/>
        <v>79.3125</v>
      </c>
      <c r="AE426" s="145">
        <f t="shared" si="213"/>
        <v>61.386918833727343</v>
      </c>
      <c r="AF426" s="150">
        <v>338</v>
      </c>
      <c r="AG426" s="151" t="s">
        <v>589</v>
      </c>
      <c r="AH426" s="150">
        <v>16</v>
      </c>
      <c r="AI426" s="152">
        <v>1</v>
      </c>
      <c r="AJ426" s="153">
        <v>1269</v>
      </c>
      <c r="AK426" s="153">
        <v>779</v>
      </c>
      <c r="AL426" s="150">
        <v>0.61399999999999999</v>
      </c>
      <c r="AM426" s="153">
        <v>552</v>
      </c>
      <c r="AN426" s="153">
        <v>280</v>
      </c>
      <c r="AO426" s="153">
        <v>832</v>
      </c>
      <c r="AP426" s="154">
        <v>0.33700000000000002</v>
      </c>
      <c r="AQ426" s="154">
        <v>0.36499999999999999</v>
      </c>
      <c r="AR426" s="155">
        <v>0.255</v>
      </c>
      <c r="AS426" s="155">
        <v>0.113</v>
      </c>
      <c r="AT426" s="156">
        <v>0.09</v>
      </c>
      <c r="AU426" s="155">
        <v>0.30099999999999999</v>
      </c>
      <c r="AW426" s="5"/>
      <c r="AX426" s="145">
        <f t="shared" si="214"/>
        <v>90.476190476190482</v>
      </c>
      <c r="AY426" s="150">
        <v>338</v>
      </c>
      <c r="AZ426" s="151" t="s">
        <v>570</v>
      </c>
      <c r="BA426" s="150">
        <v>19</v>
      </c>
      <c r="BB426" s="152">
        <v>1</v>
      </c>
      <c r="BC426" s="153">
        <v>1554</v>
      </c>
      <c r="BD426" s="153">
        <v>1406</v>
      </c>
      <c r="BE426" s="150">
        <v>0.90500000000000003</v>
      </c>
      <c r="BF426" s="153">
        <v>614</v>
      </c>
      <c r="BG426" s="153">
        <v>506</v>
      </c>
      <c r="BH426" s="153">
        <v>1120</v>
      </c>
      <c r="BI426" s="154">
        <v>0.45200000000000001</v>
      </c>
      <c r="BJ426" s="154">
        <v>0.51400000000000001</v>
      </c>
      <c r="BK426" s="155">
        <v>0.17499999999999999</v>
      </c>
      <c r="BL426" s="155">
        <v>0.13100000000000001</v>
      </c>
      <c r="BM426" s="155">
        <v>0.107</v>
      </c>
      <c r="BN426" s="155">
        <v>0.41799999999999998</v>
      </c>
      <c r="DU426" s="4"/>
      <c r="DZ426" s="5"/>
      <c r="EA426" s="5"/>
      <c r="EB426" s="5"/>
      <c r="EC426" s="5"/>
      <c r="ED426" s="5"/>
      <c r="EE426" s="5"/>
    </row>
    <row r="427" spans="30:135" ht="13" x14ac:dyDescent="0.15">
      <c r="AD427" s="145">
        <f t="shared" si="212"/>
        <v>83.214285714285708</v>
      </c>
      <c r="AE427" s="145">
        <f t="shared" si="213"/>
        <v>61.201716738197419</v>
      </c>
      <c r="AF427" s="150">
        <v>339</v>
      </c>
      <c r="AG427" s="151" t="s">
        <v>410</v>
      </c>
      <c r="AH427" s="150">
        <v>14</v>
      </c>
      <c r="AI427" s="152">
        <v>1</v>
      </c>
      <c r="AJ427" s="153">
        <v>1165</v>
      </c>
      <c r="AK427" s="153">
        <v>713</v>
      </c>
      <c r="AL427" s="150">
        <v>0.61199999999999999</v>
      </c>
      <c r="AM427" s="153">
        <v>513</v>
      </c>
      <c r="AN427" s="153">
        <v>250</v>
      </c>
      <c r="AO427" s="153">
        <v>763</v>
      </c>
      <c r="AP427" s="154">
        <v>0.32800000000000001</v>
      </c>
      <c r="AQ427" s="154">
        <v>0.38700000000000001</v>
      </c>
      <c r="AR427" s="155">
        <v>0.25900000000000001</v>
      </c>
      <c r="AS427" s="155">
        <v>0.10100000000000001</v>
      </c>
      <c r="AT427" s="155">
        <v>7.9000000000000001E-2</v>
      </c>
      <c r="AU427" s="155">
        <v>0.28199999999999997</v>
      </c>
      <c r="AW427" s="5"/>
      <c r="AX427" s="145">
        <f t="shared" si="214"/>
        <v>91.457286432160799</v>
      </c>
      <c r="AY427" s="150">
        <v>339</v>
      </c>
      <c r="AZ427" s="151" t="s">
        <v>215</v>
      </c>
      <c r="BA427" s="150">
        <v>23</v>
      </c>
      <c r="BB427" s="152">
        <v>1</v>
      </c>
      <c r="BC427" s="153">
        <v>1990</v>
      </c>
      <c r="BD427" s="153">
        <v>1820</v>
      </c>
      <c r="BE427" s="150">
        <v>0.91500000000000004</v>
      </c>
      <c r="BF427" s="153">
        <v>838</v>
      </c>
      <c r="BG427" s="153">
        <v>675</v>
      </c>
      <c r="BH427" s="153">
        <v>1513</v>
      </c>
      <c r="BI427" s="154">
        <v>0.44600000000000001</v>
      </c>
      <c r="BJ427" s="154">
        <v>0.50700000000000001</v>
      </c>
      <c r="BK427" s="156">
        <v>0.15</v>
      </c>
      <c r="BL427" s="155">
        <v>0.11700000000000001</v>
      </c>
      <c r="BM427" s="155">
        <v>9.0999999999999998E-2</v>
      </c>
      <c r="BN427" s="155">
        <v>0.42099999999999999</v>
      </c>
      <c r="DU427" s="4"/>
      <c r="DZ427" s="5"/>
      <c r="EA427" s="5"/>
      <c r="EB427" s="5"/>
      <c r="EC427" s="5"/>
      <c r="ED427" s="5"/>
      <c r="EE427" s="5"/>
    </row>
    <row r="428" spans="30:135" ht="13" x14ac:dyDescent="0.15">
      <c r="AD428" s="145">
        <f t="shared" si="212"/>
        <v>75.705882352941174</v>
      </c>
      <c r="AE428" s="145">
        <f t="shared" si="213"/>
        <v>61.072261072261071</v>
      </c>
      <c r="AF428" s="150">
        <v>340</v>
      </c>
      <c r="AG428" s="151" t="s">
        <v>495</v>
      </c>
      <c r="AH428" s="150">
        <v>17</v>
      </c>
      <c r="AI428" s="152">
        <v>1</v>
      </c>
      <c r="AJ428" s="153">
        <v>1287</v>
      </c>
      <c r="AK428" s="153">
        <v>786</v>
      </c>
      <c r="AL428" s="150">
        <v>0.61099999999999999</v>
      </c>
      <c r="AM428" s="153">
        <v>570</v>
      </c>
      <c r="AN428" s="153">
        <v>286</v>
      </c>
      <c r="AO428" s="153">
        <v>856</v>
      </c>
      <c r="AP428" s="154">
        <v>0.33400000000000002</v>
      </c>
      <c r="AQ428" s="154">
        <v>0.373</v>
      </c>
      <c r="AR428" s="155">
        <v>0.247</v>
      </c>
      <c r="AS428" s="155">
        <v>0.10299999999999999</v>
      </c>
      <c r="AT428" s="155">
        <v>7.5999999999999998E-2</v>
      </c>
      <c r="AU428" s="155">
        <v>0.29099999999999998</v>
      </c>
      <c r="AW428" s="5"/>
      <c r="AX428" s="145">
        <f t="shared" si="214"/>
        <v>91.595441595441599</v>
      </c>
      <c r="AY428" s="150">
        <v>340</v>
      </c>
      <c r="AZ428" s="151" t="s">
        <v>574</v>
      </c>
      <c r="BA428" s="150">
        <v>9</v>
      </c>
      <c r="BB428" s="152">
        <v>1</v>
      </c>
      <c r="BC428" s="153">
        <v>702</v>
      </c>
      <c r="BD428" s="153">
        <v>643</v>
      </c>
      <c r="BE428" s="150">
        <v>0.91600000000000004</v>
      </c>
      <c r="BF428" s="153">
        <v>278</v>
      </c>
      <c r="BG428" s="153">
        <v>225</v>
      </c>
      <c r="BH428" s="153">
        <v>503</v>
      </c>
      <c r="BI428" s="154">
        <v>0.44700000000000001</v>
      </c>
      <c r="BJ428" s="154">
        <v>0.52400000000000002</v>
      </c>
      <c r="BK428" s="156">
        <v>0.17</v>
      </c>
      <c r="BL428" s="155">
        <v>0.13200000000000001</v>
      </c>
      <c r="BM428" s="155">
        <v>0.10100000000000001</v>
      </c>
      <c r="BN428" s="155">
        <v>0.41899999999999998</v>
      </c>
      <c r="DU428" s="4"/>
      <c r="DZ428" s="5"/>
      <c r="EA428" s="5"/>
      <c r="EB428" s="5"/>
      <c r="EC428" s="5"/>
      <c r="ED428" s="5"/>
      <c r="EE428" s="5"/>
    </row>
    <row r="429" spans="30:135" ht="13" x14ac:dyDescent="0.15">
      <c r="AD429" s="145">
        <f t="shared" si="212"/>
        <v>82</v>
      </c>
      <c r="AE429" s="145">
        <f t="shared" si="213"/>
        <v>60.31894934333959</v>
      </c>
      <c r="AF429" s="150">
        <v>341</v>
      </c>
      <c r="AG429" s="151" t="s">
        <v>591</v>
      </c>
      <c r="AH429" s="150">
        <v>13</v>
      </c>
      <c r="AI429" s="152">
        <v>1</v>
      </c>
      <c r="AJ429" s="153">
        <v>1066</v>
      </c>
      <c r="AK429" s="153">
        <v>643</v>
      </c>
      <c r="AL429" s="150">
        <v>0.60299999999999998</v>
      </c>
      <c r="AM429" s="153">
        <v>455</v>
      </c>
      <c r="AN429" s="153">
        <v>235</v>
      </c>
      <c r="AO429" s="153">
        <v>690</v>
      </c>
      <c r="AP429" s="154">
        <v>0.34100000000000003</v>
      </c>
      <c r="AQ429" s="154">
        <v>0.36699999999999999</v>
      </c>
      <c r="AR429" s="155">
        <v>0.255</v>
      </c>
      <c r="AS429" s="156">
        <v>0.12</v>
      </c>
      <c r="AT429" s="155">
        <v>9.8000000000000004E-2</v>
      </c>
      <c r="AU429" s="155">
        <v>0.30199999999999999</v>
      </c>
      <c r="AW429" s="5"/>
      <c r="AX429" s="145">
        <f t="shared" si="214"/>
        <v>91.786570743405278</v>
      </c>
      <c r="AY429" s="150">
        <v>341</v>
      </c>
      <c r="AZ429" s="151" t="s">
        <v>556</v>
      </c>
      <c r="BA429" s="150">
        <v>20</v>
      </c>
      <c r="BB429" s="152">
        <v>1</v>
      </c>
      <c r="BC429" s="153">
        <v>1668</v>
      </c>
      <c r="BD429" s="153">
        <v>1531</v>
      </c>
      <c r="BE429" s="150">
        <v>0.91800000000000004</v>
      </c>
      <c r="BF429" s="153">
        <v>638</v>
      </c>
      <c r="BG429" s="153">
        <v>568</v>
      </c>
      <c r="BH429" s="153">
        <v>1206</v>
      </c>
      <c r="BI429" s="154">
        <v>0.47099999999999997</v>
      </c>
      <c r="BJ429" s="154">
        <v>0.53500000000000003</v>
      </c>
      <c r="BK429" s="155">
        <v>0.186</v>
      </c>
      <c r="BL429" s="155">
        <v>0.11600000000000001</v>
      </c>
      <c r="BM429" s="156">
        <v>0.09</v>
      </c>
      <c r="BN429" s="155">
        <v>0.42399999999999999</v>
      </c>
      <c r="DU429" s="4"/>
      <c r="DZ429" s="5"/>
      <c r="EA429" s="5"/>
      <c r="EB429" s="5"/>
      <c r="EC429" s="5"/>
      <c r="ED429" s="5"/>
      <c r="EE429" s="5"/>
    </row>
    <row r="430" spans="30:135" ht="13" x14ac:dyDescent="0.15">
      <c r="AD430" s="145">
        <f t="shared" si="212"/>
        <v>80.75</v>
      </c>
      <c r="AE430" s="145">
        <f t="shared" si="213"/>
        <v>57.275541795665632</v>
      </c>
      <c r="AF430" s="150">
        <v>342</v>
      </c>
      <c r="AG430" s="151" t="s">
        <v>592</v>
      </c>
      <c r="AH430" s="150">
        <v>20</v>
      </c>
      <c r="AI430" s="152">
        <v>1</v>
      </c>
      <c r="AJ430" s="153">
        <v>1615</v>
      </c>
      <c r="AK430" s="153">
        <v>925</v>
      </c>
      <c r="AL430" s="150">
        <v>0.57299999999999995</v>
      </c>
      <c r="AM430" s="153">
        <v>751</v>
      </c>
      <c r="AN430" s="153">
        <v>328</v>
      </c>
      <c r="AO430" s="153">
        <v>1079</v>
      </c>
      <c r="AP430" s="154">
        <v>0.30399999999999999</v>
      </c>
      <c r="AQ430" s="154">
        <v>0.34899999999999998</v>
      </c>
      <c r="AR430" s="156">
        <v>0.25</v>
      </c>
      <c r="AS430" s="155">
        <v>9.7000000000000003E-2</v>
      </c>
      <c r="AT430" s="155">
        <v>8.1000000000000003E-2</v>
      </c>
      <c r="AU430" s="155">
        <v>0.27100000000000002</v>
      </c>
      <c r="AW430" s="5"/>
      <c r="AX430" s="145">
        <f t="shared" si="214"/>
        <v>92.722371967654979</v>
      </c>
      <c r="AY430" s="150">
        <v>342</v>
      </c>
      <c r="AZ430" s="151" t="s">
        <v>558</v>
      </c>
      <c r="BA430" s="150">
        <v>18</v>
      </c>
      <c r="BB430" s="152">
        <v>1</v>
      </c>
      <c r="BC430" s="153">
        <v>1484</v>
      </c>
      <c r="BD430" s="153">
        <v>1376</v>
      </c>
      <c r="BE430" s="150">
        <v>0.92700000000000005</v>
      </c>
      <c r="BF430" s="153">
        <v>632</v>
      </c>
      <c r="BG430" s="153">
        <v>521</v>
      </c>
      <c r="BH430" s="153">
        <v>1153</v>
      </c>
      <c r="BI430" s="154">
        <v>0.45200000000000001</v>
      </c>
      <c r="BJ430" s="154">
        <v>0.52300000000000002</v>
      </c>
      <c r="BK430" s="155">
        <v>0.159</v>
      </c>
      <c r="BL430" s="155">
        <v>8.7999999999999995E-2</v>
      </c>
      <c r="BM430" s="155">
        <v>7.3999999999999996E-2</v>
      </c>
      <c r="BN430" s="156">
        <v>0.41</v>
      </c>
      <c r="DU430" s="4"/>
      <c r="DZ430" s="5"/>
      <c r="EA430" s="5"/>
      <c r="EB430" s="5"/>
      <c r="EC430" s="5"/>
      <c r="ED430" s="5"/>
      <c r="EE430" s="5"/>
    </row>
    <row r="431" spans="30:135" ht="13" x14ac:dyDescent="0.15">
      <c r="AD431" s="145">
        <f t="shared" si="212"/>
        <v>82.4</v>
      </c>
      <c r="AE431" s="145">
        <f t="shared" si="213"/>
        <v>55.582524271844655</v>
      </c>
      <c r="AF431" s="168">
        <v>343</v>
      </c>
      <c r="AG431" s="169" t="s">
        <v>567</v>
      </c>
      <c r="AH431" s="168">
        <v>10</v>
      </c>
      <c r="AI431" s="170">
        <v>1</v>
      </c>
      <c r="AJ431" s="171">
        <v>824</v>
      </c>
      <c r="AK431" s="171">
        <v>458</v>
      </c>
      <c r="AL431" s="168">
        <v>0.55600000000000005</v>
      </c>
      <c r="AM431" s="171">
        <v>374</v>
      </c>
      <c r="AN431" s="171">
        <v>164</v>
      </c>
      <c r="AO431" s="171">
        <v>538</v>
      </c>
      <c r="AP431" s="172">
        <v>0.30499999999999999</v>
      </c>
      <c r="AQ431" s="172">
        <v>0.34899999999999998</v>
      </c>
      <c r="AR431" s="173">
        <v>0.27200000000000002</v>
      </c>
      <c r="AS431" s="173">
        <v>8.4000000000000005E-2</v>
      </c>
      <c r="AT431" s="173">
        <v>6.8000000000000005E-2</v>
      </c>
      <c r="AU431" s="173">
        <v>0.26100000000000001</v>
      </c>
      <c r="AW431" s="5"/>
      <c r="AX431" s="145">
        <f t="shared" si="214"/>
        <v>94.638554216867462</v>
      </c>
      <c r="AY431" s="168">
        <v>343</v>
      </c>
      <c r="AZ431" s="169" t="s">
        <v>422</v>
      </c>
      <c r="BA431" s="168">
        <v>20</v>
      </c>
      <c r="BB431" s="170">
        <v>1</v>
      </c>
      <c r="BC431" s="171">
        <v>1660</v>
      </c>
      <c r="BD431" s="171">
        <v>1571</v>
      </c>
      <c r="BE431" s="168">
        <v>0.94599999999999995</v>
      </c>
      <c r="BF431" s="171">
        <v>682</v>
      </c>
      <c r="BG431" s="171">
        <v>584</v>
      </c>
      <c r="BH431" s="171">
        <v>1266</v>
      </c>
      <c r="BI431" s="172">
        <v>0.46100000000000002</v>
      </c>
      <c r="BJ431" s="172">
        <v>0.52100000000000002</v>
      </c>
      <c r="BK431" s="173">
        <v>0.154</v>
      </c>
      <c r="BL431" s="173">
        <v>0.108</v>
      </c>
      <c r="BM431" s="173">
        <v>9.5000000000000001E-2</v>
      </c>
      <c r="BN431" s="173">
        <v>0.432</v>
      </c>
      <c r="DU431" s="4"/>
      <c r="DZ431" s="5"/>
      <c r="EA431" s="5"/>
      <c r="EB431" s="5"/>
      <c r="EC431" s="5"/>
      <c r="ED431" s="5"/>
      <c r="EE431" s="5"/>
    </row>
    <row r="432" spans="30:135" ht="13" x14ac:dyDescent="0.15">
      <c r="AW432" s="5"/>
      <c r="DU432" s="4"/>
      <c r="DZ432" s="5"/>
      <c r="EA432" s="5"/>
      <c r="EB432" s="5"/>
      <c r="EC432" s="5"/>
      <c r="ED432" s="5"/>
      <c r="EE432" s="5"/>
    </row>
    <row r="433" spans="49:135" ht="13" x14ac:dyDescent="0.15">
      <c r="AW433" s="5"/>
      <c r="DU433" s="4"/>
      <c r="DZ433" s="5"/>
      <c r="EA433" s="5"/>
      <c r="EB433" s="5"/>
      <c r="EC433" s="5"/>
      <c r="ED433" s="5"/>
      <c r="EE433" s="5"/>
    </row>
    <row r="434" spans="49:135" ht="13" x14ac:dyDescent="0.15">
      <c r="AW434" s="5"/>
      <c r="DU434" s="4"/>
      <c r="DZ434" s="5"/>
      <c r="EA434" s="5"/>
      <c r="EB434" s="5"/>
      <c r="EC434" s="5"/>
      <c r="ED434" s="5"/>
      <c r="EE434" s="5"/>
    </row>
    <row r="435" spans="49:135" ht="13" x14ac:dyDescent="0.15">
      <c r="AW435" s="5"/>
      <c r="DU435" s="4"/>
      <c r="DZ435" s="5"/>
      <c r="EA435" s="5"/>
      <c r="EB435" s="5"/>
      <c r="EC435" s="5"/>
      <c r="ED435" s="5"/>
      <c r="EE435" s="5"/>
    </row>
    <row r="436" spans="49:135" ht="13" x14ac:dyDescent="0.15">
      <c r="AW436" s="5"/>
      <c r="DU436" s="4"/>
      <c r="DZ436" s="5"/>
      <c r="EA436" s="5"/>
      <c r="EB436" s="5"/>
      <c r="EC436" s="5"/>
      <c r="ED436" s="5"/>
      <c r="EE436" s="5"/>
    </row>
    <row r="437" spans="49:135" ht="13" x14ac:dyDescent="0.15">
      <c r="AW437" s="5"/>
      <c r="DU437" s="4"/>
      <c r="DZ437" s="5"/>
      <c r="EA437" s="5"/>
      <c r="EB437" s="5"/>
      <c r="EC437" s="5"/>
      <c r="ED437" s="5"/>
      <c r="EE437" s="5"/>
    </row>
    <row r="438" spans="49:135" ht="13" x14ac:dyDescent="0.15">
      <c r="AW438" s="5"/>
      <c r="DU438" s="4"/>
      <c r="DZ438" s="5"/>
      <c r="EA438" s="5"/>
      <c r="EB438" s="5"/>
      <c r="EC438" s="5"/>
      <c r="ED438" s="5"/>
      <c r="EE438" s="5"/>
    </row>
    <row r="439" spans="49:135" ht="13" x14ac:dyDescent="0.15">
      <c r="AW439" s="5"/>
      <c r="DU439" s="4"/>
      <c r="DZ439" s="5"/>
      <c r="EA439" s="5"/>
      <c r="EB439" s="5"/>
      <c r="EC439" s="5"/>
      <c r="ED439" s="5"/>
      <c r="EE439" s="5"/>
    </row>
    <row r="440" spans="49:135" ht="13" x14ac:dyDescent="0.15">
      <c r="AW440" s="5"/>
      <c r="DU440" s="4"/>
      <c r="DZ440" s="5"/>
      <c r="EA440" s="5"/>
      <c r="EB440" s="5"/>
      <c r="EC440" s="5"/>
      <c r="ED440" s="5"/>
      <c r="EE440" s="5"/>
    </row>
    <row r="441" spans="49:135" ht="13" x14ac:dyDescent="0.15">
      <c r="AW441" s="5"/>
      <c r="DU441" s="4"/>
      <c r="DZ441" s="5"/>
      <c r="EA441" s="5"/>
      <c r="EB441" s="5"/>
      <c r="EC441" s="5"/>
      <c r="ED441" s="5"/>
      <c r="EE441" s="5"/>
    </row>
    <row r="442" spans="49:135" ht="13" x14ac:dyDescent="0.15">
      <c r="AW442" s="5"/>
      <c r="DU442" s="4"/>
      <c r="DZ442" s="5"/>
      <c r="EA442" s="5"/>
      <c r="EB442" s="5"/>
      <c r="EC442" s="5"/>
      <c r="ED442" s="5"/>
      <c r="EE442" s="5"/>
    </row>
    <row r="443" spans="49:135" ht="13" x14ac:dyDescent="0.15">
      <c r="AW443" s="5"/>
      <c r="DU443" s="4"/>
      <c r="DZ443" s="5"/>
      <c r="EA443" s="5"/>
      <c r="EB443" s="5"/>
      <c r="EC443" s="5"/>
      <c r="ED443" s="5"/>
      <c r="EE443" s="5"/>
    </row>
    <row r="444" spans="49:135" ht="13" x14ac:dyDescent="0.15">
      <c r="AW444" s="5"/>
      <c r="DU444" s="4"/>
      <c r="DZ444" s="5"/>
      <c r="EA444" s="5"/>
      <c r="EB444" s="5"/>
      <c r="EC444" s="5"/>
      <c r="ED444" s="5"/>
      <c r="EE444" s="5"/>
    </row>
    <row r="445" spans="49:135" ht="13" x14ac:dyDescent="0.15">
      <c r="AW445" s="5"/>
      <c r="DU445" s="4"/>
      <c r="DZ445" s="5"/>
      <c r="EA445" s="5"/>
      <c r="EB445" s="5"/>
      <c r="EC445" s="5"/>
      <c r="ED445" s="5"/>
      <c r="EE445" s="5"/>
    </row>
    <row r="446" spans="49:135" ht="13" x14ac:dyDescent="0.15">
      <c r="AW446" s="5"/>
      <c r="DU446" s="4"/>
      <c r="DZ446" s="5"/>
      <c r="EA446" s="5"/>
      <c r="EB446" s="5"/>
      <c r="EC446" s="5"/>
      <c r="ED446" s="5"/>
      <c r="EE446" s="5"/>
    </row>
    <row r="447" spans="49:135" ht="13" x14ac:dyDescent="0.15">
      <c r="AW447" s="5"/>
      <c r="DU447" s="4"/>
      <c r="DZ447" s="5"/>
      <c r="EA447" s="5"/>
      <c r="EB447" s="5"/>
      <c r="EC447" s="5"/>
      <c r="ED447" s="5"/>
      <c r="EE447" s="5"/>
    </row>
    <row r="448" spans="49:135" ht="13" x14ac:dyDescent="0.15">
      <c r="AW448" s="5"/>
      <c r="DU448" s="4"/>
      <c r="DZ448" s="5"/>
      <c r="EA448" s="5"/>
      <c r="EB448" s="5"/>
      <c r="EC448" s="5"/>
      <c r="ED448" s="5"/>
      <c r="EE448" s="5"/>
    </row>
    <row r="449" spans="49:135" ht="13" x14ac:dyDescent="0.15">
      <c r="AW449" s="5"/>
      <c r="DU449" s="4"/>
      <c r="DZ449" s="5"/>
      <c r="EA449" s="5"/>
      <c r="EB449" s="5"/>
      <c r="EC449" s="5"/>
      <c r="ED449" s="5"/>
      <c r="EE449" s="5"/>
    </row>
    <row r="450" spans="49:135" ht="13" x14ac:dyDescent="0.15">
      <c r="AW450" s="5"/>
      <c r="DU450" s="4"/>
      <c r="DZ450" s="5"/>
      <c r="EA450" s="5"/>
      <c r="EB450" s="5"/>
      <c r="EC450" s="5"/>
      <c r="ED450" s="5"/>
      <c r="EE450" s="5"/>
    </row>
    <row r="451" spans="49:135" ht="13" x14ac:dyDescent="0.15">
      <c r="AW451" s="5"/>
      <c r="DU451" s="4"/>
      <c r="DZ451" s="5"/>
      <c r="EA451" s="5"/>
      <c r="EB451" s="5"/>
      <c r="EC451" s="5"/>
      <c r="ED451" s="5"/>
      <c r="EE451" s="5"/>
    </row>
    <row r="452" spans="49:135" ht="13" x14ac:dyDescent="0.15">
      <c r="AW452" s="5"/>
      <c r="DU452" s="4"/>
      <c r="DZ452" s="5"/>
      <c r="EA452" s="5"/>
      <c r="EB452" s="5"/>
      <c r="EC452" s="5"/>
      <c r="ED452" s="5"/>
      <c r="EE452" s="5"/>
    </row>
    <row r="453" spans="49:135" ht="13" x14ac:dyDescent="0.15">
      <c r="AW453" s="5"/>
      <c r="DU453" s="4"/>
      <c r="DZ453" s="5"/>
      <c r="EA453" s="5"/>
      <c r="EB453" s="5"/>
      <c r="EC453" s="5"/>
      <c r="ED453" s="5"/>
      <c r="EE453" s="5"/>
    </row>
    <row r="454" spans="49:135" ht="13" x14ac:dyDescent="0.15">
      <c r="AW454" s="5"/>
      <c r="DU454" s="4"/>
      <c r="DZ454" s="5"/>
      <c r="EA454" s="5"/>
      <c r="EB454" s="5"/>
      <c r="EC454" s="5"/>
      <c r="ED454" s="5"/>
      <c r="EE454" s="5"/>
    </row>
    <row r="455" spans="49:135" ht="13" x14ac:dyDescent="0.15">
      <c r="AW455" s="5"/>
      <c r="DU455" s="4"/>
      <c r="DZ455" s="5"/>
      <c r="EA455" s="5"/>
      <c r="EB455" s="5"/>
      <c r="EC455" s="5"/>
      <c r="ED455" s="5"/>
      <c r="EE455" s="5"/>
    </row>
    <row r="456" spans="49:135" ht="13" x14ac:dyDescent="0.15">
      <c r="AW456" s="5"/>
      <c r="DU456" s="4"/>
      <c r="DZ456" s="5"/>
      <c r="EA456" s="5"/>
      <c r="EB456" s="5"/>
      <c r="EC456" s="5"/>
      <c r="ED456" s="5"/>
      <c r="EE456" s="5"/>
    </row>
    <row r="457" spans="49:135" ht="13" x14ac:dyDescent="0.15">
      <c r="AW457" s="5"/>
      <c r="DU457" s="4"/>
      <c r="DZ457" s="5"/>
      <c r="EA457" s="5"/>
      <c r="EB457" s="5"/>
      <c r="EC457" s="5"/>
      <c r="ED457" s="5"/>
      <c r="EE457" s="5"/>
    </row>
    <row r="458" spans="49:135" ht="13" x14ac:dyDescent="0.15">
      <c r="AW458" s="5"/>
      <c r="DU458" s="4"/>
      <c r="DZ458" s="5"/>
      <c r="EA458" s="5"/>
      <c r="EB458" s="5"/>
      <c r="EC458" s="5"/>
      <c r="ED458" s="5"/>
      <c r="EE458" s="5"/>
    </row>
    <row r="459" spans="49:135" ht="13" x14ac:dyDescent="0.15">
      <c r="AW459" s="5"/>
      <c r="DU459" s="4"/>
      <c r="DZ459" s="5"/>
      <c r="EA459" s="5"/>
      <c r="EB459" s="5"/>
      <c r="EC459" s="5"/>
      <c r="ED459" s="5"/>
      <c r="EE459" s="5"/>
    </row>
    <row r="460" spans="49:135" ht="13" x14ac:dyDescent="0.15">
      <c r="AW460" s="5"/>
      <c r="DU460" s="4"/>
      <c r="DZ460" s="5"/>
      <c r="EA460" s="5"/>
      <c r="EB460" s="5"/>
      <c r="EC460" s="5"/>
      <c r="ED460" s="5"/>
      <c r="EE460" s="5"/>
    </row>
    <row r="461" spans="49:135" ht="13" x14ac:dyDescent="0.15">
      <c r="AW461" s="5"/>
      <c r="DU461" s="4"/>
      <c r="DZ461" s="5"/>
      <c r="EA461" s="5"/>
      <c r="EB461" s="5"/>
      <c r="EC461" s="5"/>
      <c r="ED461" s="5"/>
      <c r="EE461" s="5"/>
    </row>
    <row r="462" spans="49:135" ht="13" x14ac:dyDescent="0.15">
      <c r="AW462" s="5"/>
      <c r="DU462" s="4"/>
      <c r="DZ462" s="5"/>
      <c r="EA462" s="5"/>
      <c r="EB462" s="5"/>
      <c r="EC462" s="5"/>
      <c r="ED462" s="5"/>
      <c r="EE462" s="5"/>
    </row>
    <row r="463" spans="49:135" ht="13" x14ac:dyDescent="0.15">
      <c r="AW463" s="5"/>
      <c r="DU463" s="4"/>
      <c r="DZ463" s="5"/>
      <c r="EA463" s="5"/>
      <c r="EB463" s="5"/>
      <c r="EC463" s="5"/>
      <c r="ED463" s="5"/>
      <c r="EE463" s="5"/>
    </row>
    <row r="464" spans="49:135" ht="13" x14ac:dyDescent="0.15">
      <c r="AW464" s="5"/>
      <c r="DU464" s="4"/>
      <c r="DZ464" s="5"/>
      <c r="EA464" s="5"/>
      <c r="EB464" s="5"/>
      <c r="EC464" s="5"/>
      <c r="ED464" s="5"/>
      <c r="EE464" s="5"/>
    </row>
    <row r="465" spans="49:135" ht="13" x14ac:dyDescent="0.15">
      <c r="AW465" s="5"/>
      <c r="DU465" s="4"/>
      <c r="DZ465" s="5"/>
      <c r="EA465" s="5"/>
      <c r="EB465" s="5"/>
      <c r="EC465" s="5"/>
      <c r="ED465" s="5"/>
      <c r="EE465" s="5"/>
    </row>
    <row r="466" spans="49:135" ht="13" x14ac:dyDescent="0.15">
      <c r="AW466" s="5"/>
      <c r="DU466" s="4"/>
      <c r="DZ466" s="5"/>
      <c r="EA466" s="5"/>
      <c r="EB466" s="5"/>
      <c r="EC466" s="5"/>
      <c r="ED466" s="5"/>
      <c r="EE466" s="5"/>
    </row>
    <row r="467" spans="49:135" ht="13" x14ac:dyDescent="0.15">
      <c r="AW467" s="5"/>
      <c r="DU467" s="4"/>
      <c r="DZ467" s="5"/>
      <c r="EA467" s="5"/>
      <c r="EB467" s="5"/>
      <c r="EC467" s="5"/>
      <c r="ED467" s="5"/>
      <c r="EE467" s="5"/>
    </row>
    <row r="468" spans="49:135" ht="13" x14ac:dyDescent="0.15">
      <c r="AW468" s="5"/>
      <c r="DU468" s="4"/>
      <c r="DZ468" s="5"/>
      <c r="EA468" s="5"/>
      <c r="EB468" s="5"/>
      <c r="EC468" s="5"/>
      <c r="ED468" s="5"/>
      <c r="EE468" s="5"/>
    </row>
    <row r="469" spans="49:135" ht="13" x14ac:dyDescent="0.15">
      <c r="AW469" s="5"/>
      <c r="DU469" s="4"/>
      <c r="DZ469" s="5"/>
      <c r="EA469" s="5"/>
      <c r="EB469" s="5"/>
      <c r="EC469" s="5"/>
      <c r="ED469" s="5"/>
      <c r="EE469" s="5"/>
    </row>
    <row r="470" spans="49:135" ht="13" x14ac:dyDescent="0.15">
      <c r="AW470" s="5"/>
      <c r="DU470" s="4"/>
      <c r="DZ470" s="5"/>
      <c r="EA470" s="5"/>
      <c r="EB470" s="5"/>
      <c r="EC470" s="5"/>
      <c r="ED470" s="5"/>
      <c r="EE470" s="5"/>
    </row>
    <row r="471" spans="49:135" ht="13" x14ac:dyDescent="0.15">
      <c r="AW471" s="5"/>
      <c r="DU471" s="4"/>
      <c r="DZ471" s="5"/>
      <c r="EA471" s="5"/>
      <c r="EB471" s="5"/>
      <c r="EC471" s="5"/>
      <c r="ED471" s="5"/>
      <c r="EE471" s="5"/>
    </row>
    <row r="472" spans="49:135" ht="13" x14ac:dyDescent="0.15">
      <c r="AW472" s="5"/>
      <c r="DU472" s="4"/>
      <c r="DZ472" s="5"/>
      <c r="EA472" s="5"/>
      <c r="EB472" s="5"/>
      <c r="EC472" s="5"/>
      <c r="ED472" s="5"/>
      <c r="EE472" s="5"/>
    </row>
    <row r="473" spans="49:135" ht="13" x14ac:dyDescent="0.15">
      <c r="AW473" s="5"/>
      <c r="DU473" s="4"/>
      <c r="DZ473" s="5"/>
      <c r="EA473" s="5"/>
      <c r="EB473" s="5"/>
      <c r="EC473" s="5"/>
      <c r="ED473" s="5"/>
      <c r="EE473" s="5"/>
    </row>
    <row r="474" spans="49:135" ht="13" x14ac:dyDescent="0.15">
      <c r="AW474" s="5"/>
      <c r="DU474" s="4"/>
      <c r="DZ474" s="5"/>
      <c r="EA474" s="5"/>
      <c r="EB474" s="5"/>
      <c r="EC474" s="5"/>
      <c r="ED474" s="5"/>
      <c r="EE474" s="5"/>
    </row>
    <row r="475" spans="49:135" ht="13" x14ac:dyDescent="0.15">
      <c r="AW475" s="5"/>
      <c r="DU475" s="4"/>
      <c r="DZ475" s="5"/>
      <c r="EA475" s="5"/>
      <c r="EB475" s="5"/>
      <c r="EC475" s="5"/>
      <c r="ED475" s="5"/>
      <c r="EE475" s="5"/>
    </row>
    <row r="476" spans="49:135" ht="13" x14ac:dyDescent="0.15">
      <c r="AW476" s="5"/>
      <c r="DU476" s="4"/>
      <c r="DZ476" s="5"/>
      <c r="EA476" s="5"/>
      <c r="EB476" s="5"/>
      <c r="EC476" s="5"/>
      <c r="ED476" s="5"/>
      <c r="EE476" s="5"/>
    </row>
    <row r="477" spans="49:135" ht="13" x14ac:dyDescent="0.15">
      <c r="AW477" s="5"/>
      <c r="DU477" s="4"/>
      <c r="DZ477" s="5"/>
      <c r="EA477" s="5"/>
      <c r="EB477" s="5"/>
      <c r="EC477" s="5"/>
      <c r="ED477" s="5"/>
      <c r="EE477" s="5"/>
    </row>
    <row r="478" spans="49:135" ht="13" x14ac:dyDescent="0.15">
      <c r="AW478" s="5"/>
      <c r="DU478" s="4"/>
      <c r="DZ478" s="5"/>
      <c r="EA478" s="5"/>
      <c r="EB478" s="5"/>
      <c r="EC478" s="5"/>
      <c r="ED478" s="5"/>
      <c r="EE478" s="5"/>
    </row>
    <row r="479" spans="49:135" ht="13" x14ac:dyDescent="0.15">
      <c r="AW479" s="5"/>
      <c r="DU479" s="4"/>
      <c r="DZ479" s="5"/>
      <c r="EA479" s="5"/>
      <c r="EB479" s="5"/>
      <c r="EC479" s="5"/>
      <c r="ED479" s="5"/>
      <c r="EE479" s="5"/>
    </row>
    <row r="480" spans="49:135" ht="13" x14ac:dyDescent="0.15">
      <c r="AW480" s="5"/>
      <c r="DU480" s="4"/>
      <c r="DZ480" s="5"/>
      <c r="EA480" s="5"/>
      <c r="EB480" s="5"/>
      <c r="EC480" s="5"/>
      <c r="ED480" s="5"/>
      <c r="EE480" s="5"/>
    </row>
    <row r="481" spans="49:135" ht="13" x14ac:dyDescent="0.15">
      <c r="AW481" s="5"/>
      <c r="DU481" s="4"/>
      <c r="DZ481" s="5"/>
      <c r="EA481" s="5"/>
      <c r="EB481" s="5"/>
      <c r="EC481" s="5"/>
      <c r="ED481" s="5"/>
      <c r="EE481" s="5"/>
    </row>
    <row r="482" spans="49:135" ht="13" x14ac:dyDescent="0.15">
      <c r="AW482" s="5"/>
      <c r="DU482" s="4"/>
      <c r="DZ482" s="5"/>
      <c r="EA482" s="5"/>
      <c r="EB482" s="5"/>
      <c r="EC482" s="5"/>
      <c r="ED482" s="5"/>
      <c r="EE482" s="5"/>
    </row>
    <row r="483" spans="49:135" ht="13" x14ac:dyDescent="0.15">
      <c r="AW483" s="5"/>
      <c r="DU483" s="4"/>
      <c r="DZ483" s="5"/>
      <c r="EA483" s="5"/>
      <c r="EB483" s="5"/>
      <c r="EC483" s="5"/>
      <c r="ED483" s="5"/>
      <c r="EE483" s="5"/>
    </row>
    <row r="484" spans="49:135" ht="13" x14ac:dyDescent="0.15">
      <c r="AW484" s="5"/>
      <c r="DU484" s="4"/>
      <c r="DZ484" s="5"/>
      <c r="EA484" s="5"/>
      <c r="EB484" s="5"/>
      <c r="EC484" s="5"/>
      <c r="ED484" s="5"/>
      <c r="EE484" s="5"/>
    </row>
    <row r="485" spans="49:135" ht="13" x14ac:dyDescent="0.15">
      <c r="AW485" s="5"/>
      <c r="DU485" s="4"/>
      <c r="DZ485" s="5"/>
      <c r="EA485" s="5"/>
      <c r="EB485" s="5"/>
      <c r="EC485" s="5"/>
      <c r="ED485" s="5"/>
      <c r="EE485" s="5"/>
    </row>
    <row r="486" spans="49:135" ht="13" x14ac:dyDescent="0.15">
      <c r="AW486" s="5"/>
      <c r="DU486" s="4"/>
      <c r="DZ486" s="5"/>
      <c r="EA486" s="5"/>
      <c r="EB486" s="5"/>
      <c r="EC486" s="5"/>
      <c r="ED486" s="5"/>
      <c r="EE486" s="5"/>
    </row>
    <row r="487" spans="49:135" ht="13" x14ac:dyDescent="0.15">
      <c r="AW487" s="5"/>
      <c r="DU487" s="4"/>
      <c r="DZ487" s="5"/>
      <c r="EA487" s="5"/>
      <c r="EB487" s="5"/>
      <c r="EC487" s="5"/>
      <c r="ED487" s="5"/>
      <c r="EE487" s="5"/>
    </row>
    <row r="488" spans="49:135" ht="13" x14ac:dyDescent="0.15">
      <c r="AW488" s="5"/>
      <c r="DU488" s="4"/>
      <c r="DZ488" s="5"/>
      <c r="EA488" s="5"/>
      <c r="EB488" s="5"/>
      <c r="EC488" s="5"/>
      <c r="ED488" s="5"/>
      <c r="EE488" s="5"/>
    </row>
    <row r="489" spans="49:135" ht="13" x14ac:dyDescent="0.15">
      <c r="AW489" s="5"/>
      <c r="DU489" s="4"/>
      <c r="DZ489" s="5"/>
      <c r="EA489" s="5"/>
      <c r="EB489" s="5"/>
      <c r="EC489" s="5"/>
      <c r="ED489" s="5"/>
      <c r="EE489" s="5"/>
    </row>
    <row r="490" spans="49:135" ht="13" x14ac:dyDescent="0.15">
      <c r="AW490" s="5"/>
      <c r="DU490" s="4"/>
      <c r="DZ490" s="5"/>
      <c r="EA490" s="5"/>
      <c r="EB490" s="5"/>
      <c r="EC490" s="5"/>
      <c r="ED490" s="5"/>
      <c r="EE490" s="5"/>
    </row>
    <row r="491" spans="49:135" ht="13" x14ac:dyDescent="0.15">
      <c r="AW491" s="5"/>
      <c r="DU491" s="4"/>
      <c r="DZ491" s="5"/>
      <c r="EA491" s="5"/>
      <c r="EB491" s="5"/>
      <c r="EC491" s="5"/>
      <c r="ED491" s="5"/>
      <c r="EE491" s="5"/>
    </row>
    <row r="492" spans="49:135" ht="13" x14ac:dyDescent="0.15">
      <c r="AW492" s="5"/>
      <c r="DU492" s="4"/>
      <c r="DZ492" s="5"/>
      <c r="EA492" s="5"/>
      <c r="EB492" s="5"/>
      <c r="EC492" s="5"/>
      <c r="ED492" s="5"/>
      <c r="EE492" s="5"/>
    </row>
    <row r="493" spans="49:135" ht="13" x14ac:dyDescent="0.15">
      <c r="AW493" s="5"/>
      <c r="DU493" s="4"/>
      <c r="DZ493" s="5"/>
      <c r="EA493" s="5"/>
      <c r="EB493" s="5"/>
      <c r="EC493" s="5"/>
      <c r="ED493" s="5"/>
      <c r="EE493" s="5"/>
    </row>
    <row r="494" spans="49:135" ht="13" x14ac:dyDescent="0.15">
      <c r="AW494" s="5"/>
      <c r="DU494" s="4"/>
      <c r="DZ494" s="5"/>
      <c r="EA494" s="5"/>
      <c r="EB494" s="5"/>
      <c r="EC494" s="5"/>
      <c r="ED494" s="5"/>
      <c r="EE494" s="5"/>
    </row>
    <row r="495" spans="49:135" ht="13" x14ac:dyDescent="0.15">
      <c r="AW495" s="5"/>
      <c r="DU495" s="4"/>
      <c r="DZ495" s="5"/>
      <c r="EA495" s="5"/>
      <c r="EB495" s="5"/>
      <c r="EC495" s="5"/>
      <c r="ED495" s="5"/>
      <c r="EE495" s="5"/>
    </row>
    <row r="496" spans="49:135" ht="13" x14ac:dyDescent="0.15">
      <c r="AW496" s="5"/>
      <c r="DU496" s="4"/>
      <c r="DZ496" s="5"/>
      <c r="EA496" s="5"/>
      <c r="EB496" s="5"/>
      <c r="EC496" s="5"/>
      <c r="ED496" s="5"/>
      <c r="EE496" s="5"/>
    </row>
    <row r="497" spans="49:135" ht="13" x14ac:dyDescent="0.15">
      <c r="AW497" s="5"/>
      <c r="DU497" s="4"/>
      <c r="DZ497" s="5"/>
      <c r="EA497" s="5"/>
      <c r="EB497" s="5"/>
      <c r="EC497" s="5"/>
      <c r="ED497" s="5"/>
      <c r="EE497" s="5"/>
    </row>
    <row r="498" spans="49:135" ht="13" x14ac:dyDescent="0.15">
      <c r="AW498" s="5"/>
      <c r="DU498" s="4"/>
      <c r="DZ498" s="5"/>
      <c r="EA498" s="5"/>
      <c r="EB498" s="5"/>
      <c r="EC498" s="5"/>
      <c r="ED498" s="5"/>
      <c r="EE498" s="5"/>
    </row>
    <row r="499" spans="49:135" ht="13" x14ac:dyDescent="0.15">
      <c r="AW499" s="5"/>
      <c r="DU499" s="4"/>
      <c r="DZ499" s="5"/>
      <c r="EA499" s="5"/>
      <c r="EB499" s="5"/>
      <c r="EC499" s="5"/>
      <c r="ED499" s="5"/>
      <c r="EE499" s="5"/>
    </row>
    <row r="500" spans="49:135" ht="13" x14ac:dyDescent="0.15">
      <c r="AW500" s="5"/>
      <c r="DU500" s="4"/>
      <c r="DZ500" s="5"/>
      <c r="EA500" s="5"/>
      <c r="EB500" s="5"/>
      <c r="EC500" s="5"/>
      <c r="ED500" s="5"/>
      <c r="EE500" s="5"/>
    </row>
    <row r="501" spans="49:135" ht="13" x14ac:dyDescent="0.15">
      <c r="AW501" s="5"/>
      <c r="DU501" s="4"/>
      <c r="DZ501" s="5"/>
      <c r="EA501" s="5"/>
      <c r="EB501" s="5"/>
      <c r="EC501" s="5"/>
      <c r="ED501" s="5"/>
      <c r="EE501" s="5"/>
    </row>
    <row r="502" spans="49:135" ht="13" x14ac:dyDescent="0.15">
      <c r="AW502" s="5"/>
      <c r="DU502" s="4"/>
      <c r="DZ502" s="5"/>
      <c r="EA502" s="5"/>
      <c r="EB502" s="5"/>
      <c r="EC502" s="5"/>
      <c r="ED502" s="5"/>
      <c r="EE502" s="5"/>
    </row>
    <row r="503" spans="49:135" ht="13" x14ac:dyDescent="0.15">
      <c r="AW503" s="5"/>
      <c r="DU503" s="4"/>
      <c r="DZ503" s="5"/>
      <c r="EA503" s="5"/>
      <c r="EB503" s="5"/>
      <c r="EC503" s="5"/>
      <c r="ED503" s="5"/>
      <c r="EE503" s="5"/>
    </row>
    <row r="504" spans="49:135" ht="13" x14ac:dyDescent="0.15">
      <c r="AW504" s="5"/>
      <c r="DU504" s="4"/>
      <c r="DZ504" s="5"/>
      <c r="EA504" s="5"/>
      <c r="EB504" s="5"/>
      <c r="EC504" s="5"/>
      <c r="ED504" s="5"/>
      <c r="EE504" s="5"/>
    </row>
    <row r="505" spans="49:135" ht="13" x14ac:dyDescent="0.15">
      <c r="AW505" s="5"/>
      <c r="DU505" s="4"/>
      <c r="DZ505" s="5"/>
      <c r="EA505" s="5"/>
      <c r="EB505" s="5"/>
      <c r="EC505" s="5"/>
      <c r="ED505" s="5"/>
      <c r="EE505" s="5"/>
    </row>
    <row r="506" spans="49:135" ht="13" x14ac:dyDescent="0.15">
      <c r="AW506" s="5"/>
      <c r="DU506" s="4"/>
      <c r="DZ506" s="5"/>
      <c r="EA506" s="5"/>
      <c r="EB506" s="5"/>
      <c r="EC506" s="5"/>
      <c r="ED506" s="5"/>
      <c r="EE506" s="5"/>
    </row>
    <row r="507" spans="49:135" ht="13" x14ac:dyDescent="0.15">
      <c r="AW507" s="5"/>
      <c r="DU507" s="4"/>
      <c r="DZ507" s="5"/>
      <c r="EA507" s="5"/>
      <c r="EB507" s="5"/>
      <c r="EC507" s="5"/>
      <c r="ED507" s="5"/>
      <c r="EE507" s="5"/>
    </row>
    <row r="508" spans="49:135" ht="13" x14ac:dyDescent="0.15">
      <c r="AW508" s="5"/>
      <c r="DU508" s="4"/>
      <c r="DZ508" s="5"/>
      <c r="EA508" s="5"/>
      <c r="EB508" s="5"/>
      <c r="EC508" s="5"/>
      <c r="ED508" s="5"/>
      <c r="EE508" s="5"/>
    </row>
    <row r="509" spans="49:135" ht="13" x14ac:dyDescent="0.15">
      <c r="AW509" s="5"/>
      <c r="DU509" s="4"/>
      <c r="DZ509" s="5"/>
      <c r="EA509" s="5"/>
      <c r="EB509" s="5"/>
      <c r="EC509" s="5"/>
      <c r="ED509" s="5"/>
      <c r="EE509" s="5"/>
    </row>
    <row r="510" spans="49:135" ht="13" x14ac:dyDescent="0.15">
      <c r="AW510" s="5"/>
      <c r="DU510" s="4"/>
      <c r="DZ510" s="5"/>
      <c r="EA510" s="5"/>
      <c r="EB510" s="5"/>
      <c r="EC510" s="5"/>
      <c r="ED510" s="5"/>
      <c r="EE510" s="5"/>
    </row>
    <row r="511" spans="49:135" ht="13" x14ac:dyDescent="0.15">
      <c r="AW511" s="5"/>
      <c r="DU511" s="4"/>
      <c r="DZ511" s="5"/>
      <c r="EA511" s="5"/>
      <c r="EB511" s="5"/>
      <c r="EC511" s="5"/>
      <c r="ED511" s="5"/>
      <c r="EE511" s="5"/>
    </row>
    <row r="512" spans="49:135" ht="13" x14ac:dyDescent="0.15">
      <c r="AW512" s="5"/>
      <c r="DU512" s="4"/>
      <c r="DZ512" s="5"/>
      <c r="EA512" s="5"/>
      <c r="EB512" s="5"/>
      <c r="EC512" s="5"/>
      <c r="ED512" s="5"/>
      <c r="EE512" s="5"/>
    </row>
    <row r="513" spans="49:135" ht="13" x14ac:dyDescent="0.15">
      <c r="AW513" s="5"/>
      <c r="DU513" s="4"/>
      <c r="DZ513" s="5"/>
      <c r="EA513" s="5"/>
      <c r="EB513" s="5"/>
      <c r="EC513" s="5"/>
      <c r="ED513" s="5"/>
      <c r="EE513" s="5"/>
    </row>
    <row r="514" spans="49:135" ht="13" x14ac:dyDescent="0.15">
      <c r="AW514" s="5"/>
      <c r="DU514" s="4"/>
      <c r="DZ514" s="5"/>
      <c r="EA514" s="5"/>
      <c r="EB514" s="5"/>
      <c r="EC514" s="5"/>
      <c r="ED514" s="5"/>
      <c r="EE514" s="5"/>
    </row>
    <row r="515" spans="49:135" ht="13" x14ac:dyDescent="0.15">
      <c r="AW515" s="5"/>
      <c r="DU515" s="4"/>
      <c r="DZ515" s="5"/>
      <c r="EA515" s="5"/>
      <c r="EB515" s="5"/>
      <c r="EC515" s="5"/>
      <c r="ED515" s="5"/>
      <c r="EE515" s="5"/>
    </row>
    <row r="516" spans="49:135" ht="13" x14ac:dyDescent="0.15">
      <c r="AW516" s="5"/>
      <c r="DU516" s="4"/>
      <c r="DZ516" s="5"/>
      <c r="EA516" s="5"/>
      <c r="EB516" s="5"/>
      <c r="EC516" s="5"/>
      <c r="ED516" s="5"/>
      <c r="EE516" s="5"/>
    </row>
    <row r="517" spans="49:135" ht="13" x14ac:dyDescent="0.15">
      <c r="AW517" s="5"/>
      <c r="DU517" s="4"/>
      <c r="DZ517" s="5"/>
      <c r="EA517" s="5"/>
      <c r="EB517" s="5"/>
      <c r="EC517" s="5"/>
      <c r="ED517" s="5"/>
      <c r="EE517" s="5"/>
    </row>
    <row r="518" spans="49:135" ht="13" x14ac:dyDescent="0.15">
      <c r="AW518" s="5"/>
      <c r="DU518" s="4"/>
      <c r="DZ518" s="5"/>
      <c r="EA518" s="5"/>
      <c r="EB518" s="5"/>
      <c r="EC518" s="5"/>
      <c r="ED518" s="5"/>
      <c r="EE518" s="5"/>
    </row>
    <row r="519" spans="49:135" ht="13" x14ac:dyDescent="0.15">
      <c r="AW519" s="5"/>
      <c r="DU519" s="4"/>
      <c r="DZ519" s="5"/>
      <c r="EA519" s="5"/>
      <c r="EB519" s="5"/>
      <c r="EC519" s="5"/>
      <c r="ED519" s="5"/>
      <c r="EE519" s="5"/>
    </row>
    <row r="520" spans="49:135" ht="13" x14ac:dyDescent="0.15">
      <c r="AW520" s="5"/>
      <c r="DU520" s="4"/>
      <c r="DZ520" s="5"/>
      <c r="EA520" s="5"/>
      <c r="EB520" s="5"/>
      <c r="EC520" s="5"/>
      <c r="ED520" s="5"/>
      <c r="EE520" s="5"/>
    </row>
    <row r="521" spans="49:135" ht="13" x14ac:dyDescent="0.15">
      <c r="AW521" s="5"/>
      <c r="DU521" s="4"/>
      <c r="DZ521" s="5"/>
      <c r="EA521" s="5"/>
      <c r="EB521" s="5"/>
      <c r="EC521" s="5"/>
      <c r="ED521" s="5"/>
      <c r="EE521" s="5"/>
    </row>
    <row r="522" spans="49:135" ht="13" x14ac:dyDescent="0.15">
      <c r="AW522" s="5"/>
      <c r="DU522" s="4"/>
      <c r="DZ522" s="5"/>
      <c r="EA522" s="5"/>
      <c r="EB522" s="5"/>
      <c r="EC522" s="5"/>
      <c r="ED522" s="5"/>
      <c r="EE522" s="5"/>
    </row>
    <row r="523" spans="49:135" ht="13" x14ac:dyDescent="0.15">
      <c r="AW523" s="5"/>
      <c r="DU523" s="4"/>
      <c r="DZ523" s="5"/>
      <c r="EA523" s="5"/>
      <c r="EB523" s="5"/>
      <c r="EC523" s="5"/>
      <c r="ED523" s="5"/>
      <c r="EE523" s="5"/>
    </row>
    <row r="524" spans="49:135" ht="13" x14ac:dyDescent="0.15">
      <c r="AW524" s="5"/>
      <c r="DU524" s="4"/>
      <c r="DZ524" s="5"/>
      <c r="EA524" s="5"/>
      <c r="EB524" s="5"/>
      <c r="EC524" s="5"/>
      <c r="ED524" s="5"/>
      <c r="EE524" s="5"/>
    </row>
    <row r="525" spans="49:135" ht="13" x14ac:dyDescent="0.15">
      <c r="AW525" s="5"/>
      <c r="DU525" s="4"/>
      <c r="DZ525" s="5"/>
      <c r="EA525" s="5"/>
      <c r="EB525" s="5"/>
      <c r="EC525" s="5"/>
      <c r="ED525" s="5"/>
      <c r="EE525" s="5"/>
    </row>
    <row r="526" spans="49:135" ht="13" x14ac:dyDescent="0.15">
      <c r="AW526" s="5"/>
      <c r="DU526" s="4"/>
      <c r="DZ526" s="5"/>
      <c r="EA526" s="5"/>
      <c r="EB526" s="5"/>
      <c r="EC526" s="5"/>
      <c r="ED526" s="5"/>
      <c r="EE526" s="5"/>
    </row>
    <row r="527" spans="49:135" ht="13" x14ac:dyDescent="0.15">
      <c r="AW527" s="5"/>
      <c r="DU527" s="4"/>
      <c r="DZ527" s="5"/>
      <c r="EA527" s="5"/>
      <c r="EB527" s="5"/>
      <c r="EC527" s="5"/>
      <c r="ED527" s="5"/>
      <c r="EE527" s="5"/>
    </row>
    <row r="528" spans="49:135" ht="13" x14ac:dyDescent="0.15">
      <c r="AW528" s="5"/>
      <c r="DU528" s="4"/>
      <c r="DZ528" s="5"/>
      <c r="EA528" s="5"/>
      <c r="EB528" s="5"/>
      <c r="EC528" s="5"/>
      <c r="ED528" s="5"/>
      <c r="EE528" s="5"/>
    </row>
    <row r="529" spans="49:135" ht="13" x14ac:dyDescent="0.15">
      <c r="AW529" s="5"/>
      <c r="DU529" s="4"/>
      <c r="DZ529" s="5"/>
      <c r="EA529" s="5"/>
      <c r="EB529" s="5"/>
      <c r="EC529" s="5"/>
      <c r="ED529" s="5"/>
      <c r="EE529" s="5"/>
    </row>
    <row r="530" spans="49:135" ht="13" x14ac:dyDescent="0.15">
      <c r="AW530" s="5"/>
      <c r="DU530" s="4"/>
      <c r="DZ530" s="5"/>
      <c r="EA530" s="5"/>
      <c r="EB530" s="5"/>
      <c r="EC530" s="5"/>
      <c r="ED530" s="5"/>
      <c r="EE530" s="5"/>
    </row>
    <row r="531" spans="49:135" ht="13" x14ac:dyDescent="0.15">
      <c r="AW531" s="5"/>
      <c r="DU531" s="4"/>
      <c r="DZ531" s="5"/>
      <c r="EA531" s="5"/>
      <c r="EB531" s="5"/>
      <c r="EC531" s="5"/>
      <c r="ED531" s="5"/>
      <c r="EE531" s="5"/>
    </row>
    <row r="532" spans="49:135" ht="13" x14ac:dyDescent="0.15">
      <c r="AW532" s="5"/>
      <c r="DU532" s="4"/>
      <c r="DZ532" s="5"/>
      <c r="EA532" s="5"/>
      <c r="EB532" s="5"/>
      <c r="EC532" s="5"/>
      <c r="ED532" s="5"/>
      <c r="EE532" s="5"/>
    </row>
    <row r="533" spans="49:135" ht="13" x14ac:dyDescent="0.15">
      <c r="AW533" s="5"/>
      <c r="DU533" s="4"/>
      <c r="DZ533" s="5"/>
      <c r="EA533" s="5"/>
      <c r="EB533" s="5"/>
      <c r="EC533" s="5"/>
      <c r="ED533" s="5"/>
      <c r="EE533" s="5"/>
    </row>
    <row r="534" spans="49:135" ht="13" x14ac:dyDescent="0.15">
      <c r="AW534" s="5"/>
      <c r="DU534" s="4"/>
      <c r="DZ534" s="5"/>
      <c r="EA534" s="5"/>
      <c r="EB534" s="5"/>
      <c r="EC534" s="5"/>
      <c r="ED534" s="5"/>
      <c r="EE534" s="5"/>
    </row>
    <row r="535" spans="49:135" ht="13" x14ac:dyDescent="0.15">
      <c r="AW535" s="5"/>
      <c r="DU535" s="4"/>
      <c r="DZ535" s="5"/>
      <c r="EA535" s="5"/>
      <c r="EB535" s="5"/>
      <c r="EC535" s="5"/>
      <c r="ED535" s="5"/>
      <c r="EE535" s="5"/>
    </row>
    <row r="536" spans="49:135" ht="13" x14ac:dyDescent="0.15">
      <c r="AW536" s="5"/>
      <c r="DU536" s="4"/>
      <c r="DZ536" s="5"/>
      <c r="EA536" s="5"/>
      <c r="EB536" s="5"/>
      <c r="EC536" s="5"/>
      <c r="ED536" s="5"/>
      <c r="EE536" s="5"/>
    </row>
    <row r="537" spans="49:135" ht="13" x14ac:dyDescent="0.15">
      <c r="AW537" s="5"/>
      <c r="DU537" s="4"/>
      <c r="DZ537" s="5"/>
      <c r="EA537" s="5"/>
      <c r="EB537" s="5"/>
      <c r="EC537" s="5"/>
      <c r="ED537" s="5"/>
      <c r="EE537" s="5"/>
    </row>
    <row r="538" spans="49:135" ht="13" x14ac:dyDescent="0.15">
      <c r="AW538" s="5"/>
      <c r="DU538" s="4"/>
      <c r="DZ538" s="5"/>
      <c r="EA538" s="5"/>
      <c r="EB538" s="5"/>
      <c r="EC538" s="5"/>
      <c r="ED538" s="5"/>
      <c r="EE538" s="5"/>
    </row>
    <row r="539" spans="49:135" ht="13" x14ac:dyDescent="0.15">
      <c r="AW539" s="5"/>
      <c r="DU539" s="4"/>
      <c r="DZ539" s="5"/>
      <c r="EA539" s="5"/>
      <c r="EB539" s="5"/>
      <c r="EC539" s="5"/>
      <c r="ED539" s="5"/>
      <c r="EE539" s="5"/>
    </row>
    <row r="540" spans="49:135" ht="13" x14ac:dyDescent="0.15">
      <c r="AW540" s="5"/>
      <c r="DU540" s="4"/>
      <c r="DZ540" s="5"/>
      <c r="EA540" s="5"/>
      <c r="EB540" s="5"/>
      <c r="EC540" s="5"/>
      <c r="ED540" s="5"/>
      <c r="EE540" s="5"/>
    </row>
    <row r="541" spans="49:135" ht="13" x14ac:dyDescent="0.15">
      <c r="AW541" s="5"/>
      <c r="DU541" s="4"/>
      <c r="DZ541" s="5"/>
      <c r="EA541" s="5"/>
      <c r="EB541" s="5"/>
      <c r="EC541" s="5"/>
      <c r="ED541" s="5"/>
      <c r="EE541" s="5"/>
    </row>
    <row r="542" spans="49:135" ht="13" x14ac:dyDescent="0.15">
      <c r="AW542" s="5"/>
      <c r="DU542" s="4"/>
      <c r="DZ542" s="5"/>
      <c r="EA542" s="5"/>
      <c r="EB542" s="5"/>
      <c r="EC542" s="5"/>
      <c r="ED542" s="5"/>
      <c r="EE542" s="5"/>
    </row>
    <row r="543" spans="49:135" ht="13" x14ac:dyDescent="0.15">
      <c r="AW543" s="5"/>
      <c r="DU543" s="4"/>
      <c r="DZ543" s="5"/>
      <c r="EA543" s="5"/>
      <c r="EB543" s="5"/>
      <c r="EC543" s="5"/>
      <c r="ED543" s="5"/>
      <c r="EE543" s="5"/>
    </row>
    <row r="544" spans="49:135" ht="13" x14ac:dyDescent="0.15">
      <c r="AW544" s="5"/>
      <c r="DU544" s="4"/>
      <c r="DZ544" s="5"/>
      <c r="EA544" s="5"/>
      <c r="EB544" s="5"/>
      <c r="EC544" s="5"/>
      <c r="ED544" s="5"/>
      <c r="EE544" s="5"/>
    </row>
    <row r="545" spans="49:135" ht="13" x14ac:dyDescent="0.15">
      <c r="AW545" s="5"/>
      <c r="DU545" s="4"/>
      <c r="DZ545" s="5"/>
      <c r="EA545" s="5"/>
      <c r="EB545" s="5"/>
      <c r="EC545" s="5"/>
      <c r="ED545" s="5"/>
      <c r="EE545" s="5"/>
    </row>
    <row r="546" spans="49:135" ht="13" x14ac:dyDescent="0.15">
      <c r="AW546" s="5"/>
      <c r="DU546" s="4"/>
      <c r="DZ546" s="5"/>
      <c r="EA546" s="5"/>
      <c r="EB546" s="5"/>
      <c r="EC546" s="5"/>
      <c r="ED546" s="5"/>
      <c r="EE546" s="5"/>
    </row>
    <row r="547" spans="49:135" ht="13" x14ac:dyDescent="0.15">
      <c r="AW547" s="5"/>
      <c r="DU547" s="4"/>
      <c r="DZ547" s="5"/>
      <c r="EA547" s="5"/>
      <c r="EB547" s="5"/>
      <c r="EC547" s="5"/>
      <c r="ED547" s="5"/>
      <c r="EE547" s="5"/>
    </row>
    <row r="548" spans="49:135" ht="13" x14ac:dyDescent="0.15">
      <c r="AW548" s="5"/>
      <c r="DU548" s="4"/>
      <c r="DZ548" s="5"/>
      <c r="EA548" s="5"/>
      <c r="EB548" s="5"/>
      <c r="EC548" s="5"/>
      <c r="ED548" s="5"/>
      <c r="EE548" s="5"/>
    </row>
    <row r="549" spans="49:135" ht="13" x14ac:dyDescent="0.15">
      <c r="AW549" s="5"/>
      <c r="DU549" s="4"/>
      <c r="DZ549" s="5"/>
      <c r="EA549" s="5"/>
      <c r="EB549" s="5"/>
      <c r="EC549" s="5"/>
      <c r="ED549" s="5"/>
      <c r="EE549" s="5"/>
    </row>
    <row r="550" spans="49:135" ht="13" x14ac:dyDescent="0.15">
      <c r="AW550" s="5"/>
      <c r="DU550" s="4"/>
      <c r="DZ550" s="5"/>
      <c r="EA550" s="5"/>
      <c r="EB550" s="5"/>
      <c r="EC550" s="5"/>
      <c r="ED550" s="5"/>
      <c r="EE550" s="5"/>
    </row>
    <row r="551" spans="49:135" ht="13" x14ac:dyDescent="0.15">
      <c r="AW551" s="5"/>
      <c r="DU551" s="4"/>
      <c r="DZ551" s="5"/>
      <c r="EA551" s="5"/>
      <c r="EB551" s="5"/>
      <c r="EC551" s="5"/>
      <c r="ED551" s="5"/>
      <c r="EE551" s="5"/>
    </row>
    <row r="552" spans="49:135" ht="13" x14ac:dyDescent="0.15">
      <c r="AW552" s="5"/>
      <c r="DU552" s="4"/>
      <c r="DZ552" s="5"/>
      <c r="EA552" s="5"/>
      <c r="EB552" s="5"/>
      <c r="EC552" s="5"/>
      <c r="ED552" s="5"/>
      <c r="EE552" s="5"/>
    </row>
    <row r="553" spans="49:135" ht="13" x14ac:dyDescent="0.15">
      <c r="AW553" s="5"/>
      <c r="DU553" s="4"/>
      <c r="DZ553" s="5"/>
      <c r="EA553" s="5"/>
      <c r="EB553" s="5"/>
      <c r="EC553" s="5"/>
      <c r="ED553" s="5"/>
      <c r="EE553" s="5"/>
    </row>
    <row r="554" spans="49:135" ht="13" x14ac:dyDescent="0.15">
      <c r="AW554" s="5"/>
      <c r="DU554" s="4"/>
      <c r="DZ554" s="5"/>
      <c r="EA554" s="5"/>
      <c r="EB554" s="5"/>
      <c r="EC554" s="5"/>
      <c r="ED554" s="5"/>
      <c r="EE554" s="5"/>
    </row>
    <row r="555" spans="49:135" ht="13" x14ac:dyDescent="0.15">
      <c r="AW555" s="5"/>
      <c r="DU555" s="4"/>
      <c r="DZ555" s="5"/>
      <c r="EA555" s="5"/>
      <c r="EB555" s="5"/>
      <c r="EC555" s="5"/>
      <c r="ED555" s="5"/>
      <c r="EE555" s="5"/>
    </row>
    <row r="556" spans="49:135" ht="13" x14ac:dyDescent="0.15">
      <c r="AW556" s="5"/>
      <c r="DU556" s="4"/>
      <c r="DZ556" s="5"/>
      <c r="EA556" s="5"/>
      <c r="EB556" s="5"/>
      <c r="EC556" s="5"/>
      <c r="ED556" s="5"/>
      <c r="EE556" s="5"/>
    </row>
    <row r="557" spans="49:135" ht="13" x14ac:dyDescent="0.15">
      <c r="AW557" s="5"/>
      <c r="DU557" s="4"/>
      <c r="DZ557" s="5"/>
      <c r="EA557" s="5"/>
      <c r="EB557" s="5"/>
      <c r="EC557" s="5"/>
      <c r="ED557" s="5"/>
      <c r="EE557" s="5"/>
    </row>
    <row r="558" spans="49:135" ht="13" x14ac:dyDescent="0.15">
      <c r="AW558" s="5"/>
      <c r="DU558" s="4"/>
      <c r="DZ558" s="5"/>
      <c r="EA558" s="5"/>
      <c r="EB558" s="5"/>
      <c r="EC558" s="5"/>
      <c r="ED558" s="5"/>
      <c r="EE558" s="5"/>
    </row>
    <row r="559" spans="49:135" ht="13" x14ac:dyDescent="0.15">
      <c r="AW559" s="5"/>
      <c r="DU559" s="4"/>
      <c r="DZ559" s="5"/>
      <c r="EA559" s="5"/>
      <c r="EB559" s="5"/>
      <c r="EC559" s="5"/>
      <c r="ED559" s="5"/>
      <c r="EE559" s="5"/>
    </row>
    <row r="560" spans="49:135" ht="13" x14ac:dyDescent="0.15">
      <c r="AW560" s="5"/>
      <c r="DU560" s="4"/>
      <c r="DZ560" s="5"/>
      <c r="EA560" s="5"/>
      <c r="EB560" s="5"/>
      <c r="EC560" s="5"/>
      <c r="ED560" s="5"/>
      <c r="EE560" s="5"/>
    </row>
    <row r="561" spans="49:135" ht="13" x14ac:dyDescent="0.15">
      <c r="AW561" s="5"/>
      <c r="DU561" s="4"/>
      <c r="DZ561" s="5"/>
      <c r="EA561" s="5"/>
      <c r="EB561" s="5"/>
      <c r="EC561" s="5"/>
      <c r="ED561" s="5"/>
      <c r="EE561" s="5"/>
    </row>
    <row r="562" spans="49:135" ht="13" x14ac:dyDescent="0.15">
      <c r="AW562" s="5"/>
      <c r="DU562" s="4"/>
      <c r="DZ562" s="5"/>
      <c r="EA562" s="5"/>
      <c r="EB562" s="5"/>
      <c r="EC562" s="5"/>
      <c r="ED562" s="5"/>
      <c r="EE562" s="5"/>
    </row>
    <row r="563" spans="49:135" ht="13" x14ac:dyDescent="0.15">
      <c r="AW563" s="5"/>
      <c r="DU563" s="4"/>
      <c r="DZ563" s="5"/>
      <c r="EA563" s="5"/>
      <c r="EB563" s="5"/>
      <c r="EC563" s="5"/>
      <c r="ED563" s="5"/>
      <c r="EE563" s="5"/>
    </row>
    <row r="564" spans="49:135" ht="13" x14ac:dyDescent="0.15">
      <c r="AW564" s="5"/>
      <c r="DU564" s="4"/>
      <c r="DZ564" s="5"/>
      <c r="EA564" s="5"/>
      <c r="EB564" s="5"/>
      <c r="EC564" s="5"/>
      <c r="ED564" s="5"/>
      <c r="EE564" s="5"/>
    </row>
    <row r="565" spans="49:135" ht="13" x14ac:dyDescent="0.15">
      <c r="AW565" s="5"/>
      <c r="DU565" s="4"/>
      <c r="DZ565" s="5"/>
      <c r="EA565" s="5"/>
      <c r="EB565" s="5"/>
      <c r="EC565" s="5"/>
      <c r="ED565" s="5"/>
      <c r="EE565" s="5"/>
    </row>
    <row r="566" spans="49:135" ht="13" x14ac:dyDescent="0.15">
      <c r="AW566" s="5"/>
      <c r="DU566" s="4"/>
      <c r="DZ566" s="5"/>
      <c r="EA566" s="5"/>
      <c r="EB566" s="5"/>
      <c r="EC566" s="5"/>
      <c r="ED566" s="5"/>
      <c r="EE566" s="5"/>
    </row>
    <row r="567" spans="49:135" ht="13" x14ac:dyDescent="0.15">
      <c r="AW567" s="5"/>
      <c r="DU567" s="4"/>
      <c r="DZ567" s="5"/>
      <c r="EA567" s="5"/>
      <c r="EB567" s="5"/>
      <c r="EC567" s="5"/>
      <c r="ED567" s="5"/>
      <c r="EE567" s="5"/>
    </row>
    <row r="568" spans="49:135" ht="13" x14ac:dyDescent="0.15">
      <c r="AW568" s="5"/>
      <c r="DU568" s="4"/>
      <c r="DZ568" s="5"/>
      <c r="EA568" s="5"/>
      <c r="EB568" s="5"/>
      <c r="EC568" s="5"/>
      <c r="ED568" s="5"/>
      <c r="EE568" s="5"/>
    </row>
    <row r="569" spans="49:135" ht="13" x14ac:dyDescent="0.15">
      <c r="AW569" s="5"/>
      <c r="DU569" s="4"/>
      <c r="DZ569" s="5"/>
      <c r="EA569" s="5"/>
      <c r="EB569" s="5"/>
      <c r="EC569" s="5"/>
      <c r="ED569" s="5"/>
      <c r="EE569" s="5"/>
    </row>
    <row r="570" spans="49:135" ht="13" x14ac:dyDescent="0.15">
      <c r="AW570" s="5"/>
      <c r="DU570" s="4"/>
      <c r="DZ570" s="5"/>
      <c r="EA570" s="5"/>
      <c r="EB570" s="5"/>
      <c r="EC570" s="5"/>
      <c r="ED570" s="5"/>
      <c r="EE570" s="5"/>
    </row>
    <row r="571" spans="49:135" ht="13" x14ac:dyDescent="0.15">
      <c r="AW571" s="5"/>
      <c r="DU571" s="4"/>
      <c r="DZ571" s="5"/>
      <c r="EA571" s="5"/>
      <c r="EB571" s="5"/>
      <c r="EC571" s="5"/>
      <c r="ED571" s="5"/>
      <c r="EE571" s="5"/>
    </row>
    <row r="572" spans="49:135" ht="13" x14ac:dyDescent="0.15">
      <c r="AW572" s="5"/>
      <c r="DU572" s="4"/>
      <c r="DZ572" s="5"/>
      <c r="EA572" s="5"/>
      <c r="EB572" s="5"/>
      <c r="EC572" s="5"/>
      <c r="ED572" s="5"/>
      <c r="EE572" s="5"/>
    </row>
    <row r="573" spans="49:135" ht="13" x14ac:dyDescent="0.15">
      <c r="AW573" s="5"/>
      <c r="DU573" s="4"/>
      <c r="DZ573" s="5"/>
      <c r="EA573" s="5"/>
      <c r="EB573" s="5"/>
      <c r="EC573" s="5"/>
      <c r="ED573" s="5"/>
      <c r="EE573" s="5"/>
    </row>
    <row r="574" spans="49:135" ht="13" x14ac:dyDescent="0.15">
      <c r="AW574" s="5"/>
      <c r="DU574" s="4"/>
      <c r="DZ574" s="5"/>
      <c r="EA574" s="5"/>
      <c r="EB574" s="5"/>
      <c r="EC574" s="5"/>
      <c r="ED574" s="5"/>
      <c r="EE574" s="5"/>
    </row>
    <row r="575" spans="49:135" ht="13" x14ac:dyDescent="0.15">
      <c r="AW575" s="5"/>
      <c r="DU575" s="4"/>
      <c r="DZ575" s="5"/>
      <c r="EA575" s="5"/>
      <c r="EB575" s="5"/>
      <c r="EC575" s="5"/>
      <c r="ED575" s="5"/>
      <c r="EE575" s="5"/>
    </row>
    <row r="576" spans="49:135" ht="13" x14ac:dyDescent="0.15">
      <c r="AW576" s="5"/>
      <c r="DU576" s="4"/>
      <c r="DZ576" s="5"/>
      <c r="EA576" s="5"/>
      <c r="EB576" s="5"/>
      <c r="EC576" s="5"/>
      <c r="ED576" s="5"/>
      <c r="EE576" s="5"/>
    </row>
    <row r="577" spans="49:135" ht="13" x14ac:dyDescent="0.15">
      <c r="AW577" s="5"/>
      <c r="DU577" s="4"/>
      <c r="DZ577" s="5"/>
      <c r="EA577" s="5"/>
      <c r="EB577" s="5"/>
      <c r="EC577" s="5"/>
      <c r="ED577" s="5"/>
      <c r="EE577" s="5"/>
    </row>
    <row r="578" spans="49:135" ht="13" x14ac:dyDescent="0.15">
      <c r="AW578" s="5"/>
      <c r="DU578" s="4"/>
      <c r="DZ578" s="5"/>
      <c r="EA578" s="5"/>
      <c r="EB578" s="5"/>
      <c r="EC578" s="5"/>
      <c r="ED578" s="5"/>
      <c r="EE578" s="5"/>
    </row>
    <row r="579" spans="49:135" ht="13" x14ac:dyDescent="0.15">
      <c r="AW579" s="5"/>
      <c r="DU579" s="4"/>
      <c r="DZ579" s="5"/>
      <c r="EA579" s="5"/>
      <c r="EB579" s="5"/>
      <c r="EC579" s="5"/>
      <c r="ED579" s="5"/>
      <c r="EE579" s="5"/>
    </row>
    <row r="580" spans="49:135" ht="13" x14ac:dyDescent="0.15">
      <c r="AW580" s="5"/>
      <c r="DU580" s="4"/>
      <c r="DZ580" s="5"/>
      <c r="EA580" s="5"/>
      <c r="EB580" s="5"/>
      <c r="EC580" s="5"/>
      <c r="ED580" s="5"/>
      <c r="EE580" s="5"/>
    </row>
    <row r="581" spans="49:135" ht="13" x14ac:dyDescent="0.15">
      <c r="AW581" s="5"/>
      <c r="DU581" s="4"/>
      <c r="DZ581" s="5"/>
      <c r="EA581" s="5"/>
      <c r="EB581" s="5"/>
      <c r="EC581" s="5"/>
      <c r="ED581" s="5"/>
      <c r="EE581" s="5"/>
    </row>
    <row r="582" spans="49:135" ht="13" x14ac:dyDescent="0.15">
      <c r="AW582" s="5"/>
      <c r="DU582" s="4"/>
      <c r="DZ582" s="5"/>
      <c r="EA582" s="5"/>
      <c r="EB582" s="5"/>
      <c r="EC582" s="5"/>
      <c r="ED582" s="5"/>
      <c r="EE582" s="5"/>
    </row>
    <row r="583" spans="49:135" ht="13" x14ac:dyDescent="0.15">
      <c r="AW583" s="5"/>
      <c r="DU583" s="4"/>
      <c r="DZ583" s="5"/>
      <c r="EA583" s="5"/>
      <c r="EB583" s="5"/>
      <c r="EC583" s="5"/>
      <c r="ED583" s="5"/>
      <c r="EE583" s="5"/>
    </row>
    <row r="584" spans="49:135" ht="13" x14ac:dyDescent="0.15">
      <c r="AW584" s="5"/>
      <c r="DU584" s="4"/>
      <c r="DZ584" s="5"/>
      <c r="EA584" s="5"/>
      <c r="EB584" s="5"/>
      <c r="EC584" s="5"/>
      <c r="ED584" s="5"/>
      <c r="EE584" s="5"/>
    </row>
    <row r="585" spans="49:135" ht="13" x14ac:dyDescent="0.15">
      <c r="AW585" s="5"/>
      <c r="DU585" s="4"/>
      <c r="DZ585" s="5"/>
      <c r="EA585" s="5"/>
      <c r="EB585" s="5"/>
      <c r="EC585" s="5"/>
      <c r="ED585" s="5"/>
      <c r="EE585" s="5"/>
    </row>
    <row r="586" spans="49:135" ht="13" x14ac:dyDescent="0.15">
      <c r="AW586" s="5"/>
      <c r="DU586" s="4"/>
      <c r="DZ586" s="5"/>
      <c r="EA586" s="5"/>
      <c r="EB586" s="5"/>
      <c r="EC586" s="5"/>
      <c r="ED586" s="5"/>
      <c r="EE586" s="5"/>
    </row>
    <row r="587" spans="49:135" ht="13" x14ac:dyDescent="0.15">
      <c r="AW587" s="5"/>
      <c r="DU587" s="4"/>
      <c r="DZ587" s="5"/>
      <c r="EA587" s="5"/>
      <c r="EB587" s="5"/>
      <c r="EC587" s="5"/>
      <c r="ED587" s="5"/>
      <c r="EE587" s="5"/>
    </row>
    <row r="588" spans="49:135" ht="13" x14ac:dyDescent="0.15">
      <c r="AW588" s="5"/>
      <c r="DU588" s="4"/>
      <c r="DZ588" s="5"/>
      <c r="EA588" s="5"/>
      <c r="EB588" s="5"/>
      <c r="EC588" s="5"/>
      <c r="ED588" s="5"/>
      <c r="EE588" s="5"/>
    </row>
    <row r="589" spans="49:135" ht="13" x14ac:dyDescent="0.15">
      <c r="AW589" s="5"/>
      <c r="DU589" s="4"/>
      <c r="DZ589" s="5"/>
      <c r="EA589" s="5"/>
      <c r="EB589" s="5"/>
      <c r="EC589" s="5"/>
      <c r="ED589" s="5"/>
      <c r="EE589" s="5"/>
    </row>
    <row r="590" spans="49:135" ht="13" x14ac:dyDescent="0.15">
      <c r="AW590" s="5"/>
      <c r="DU590" s="4"/>
      <c r="DZ590" s="5"/>
      <c r="EA590" s="5"/>
      <c r="EB590" s="5"/>
      <c r="EC590" s="5"/>
      <c r="ED590" s="5"/>
      <c r="EE590" s="5"/>
    </row>
    <row r="591" spans="49:135" ht="13" x14ac:dyDescent="0.15">
      <c r="AW591" s="5"/>
      <c r="DU591" s="4"/>
      <c r="DZ591" s="5"/>
      <c r="EA591" s="5"/>
      <c r="EB591" s="5"/>
      <c r="EC591" s="5"/>
      <c r="ED591" s="5"/>
      <c r="EE591" s="5"/>
    </row>
    <row r="592" spans="49:135" ht="13" x14ac:dyDescent="0.15">
      <c r="AW592" s="5"/>
      <c r="DU592" s="4"/>
      <c r="DZ592" s="5"/>
      <c r="EA592" s="5"/>
      <c r="EB592" s="5"/>
      <c r="EC592" s="5"/>
      <c r="ED592" s="5"/>
      <c r="EE592" s="5"/>
    </row>
    <row r="593" spans="49:135" ht="13" x14ac:dyDescent="0.15">
      <c r="AW593" s="5"/>
      <c r="DU593" s="4"/>
      <c r="DZ593" s="5"/>
      <c r="EA593" s="5"/>
      <c r="EB593" s="5"/>
      <c r="EC593" s="5"/>
      <c r="ED593" s="5"/>
      <c r="EE593" s="5"/>
    </row>
    <row r="594" spans="49:135" ht="13" x14ac:dyDescent="0.15">
      <c r="AW594" s="5"/>
      <c r="DU594" s="4"/>
      <c r="DZ594" s="5"/>
      <c r="EA594" s="5"/>
      <c r="EB594" s="5"/>
      <c r="EC594" s="5"/>
      <c r="ED594" s="5"/>
      <c r="EE594" s="5"/>
    </row>
    <row r="595" spans="49:135" ht="13" x14ac:dyDescent="0.15">
      <c r="AW595" s="5"/>
      <c r="DU595" s="4"/>
      <c r="DZ595" s="5"/>
      <c r="EA595" s="5"/>
      <c r="EB595" s="5"/>
      <c r="EC595" s="5"/>
      <c r="ED595" s="5"/>
      <c r="EE595" s="5"/>
    </row>
    <row r="596" spans="49:135" ht="13" x14ac:dyDescent="0.15">
      <c r="AW596" s="5"/>
      <c r="DU596" s="4"/>
      <c r="DZ596" s="5"/>
      <c r="EA596" s="5"/>
      <c r="EB596" s="5"/>
      <c r="EC596" s="5"/>
      <c r="ED596" s="5"/>
      <c r="EE596" s="5"/>
    </row>
    <row r="597" spans="49:135" ht="13" x14ac:dyDescent="0.15">
      <c r="AW597" s="5"/>
      <c r="DU597" s="4"/>
      <c r="DZ597" s="5"/>
      <c r="EA597" s="5"/>
      <c r="EB597" s="5"/>
      <c r="EC597" s="5"/>
      <c r="ED597" s="5"/>
      <c r="EE597" s="5"/>
    </row>
    <row r="598" spans="49:135" ht="13" x14ac:dyDescent="0.15">
      <c r="AW598" s="5"/>
      <c r="DU598" s="4"/>
      <c r="DZ598" s="5"/>
      <c r="EA598" s="5"/>
      <c r="EB598" s="5"/>
      <c r="EC598" s="5"/>
      <c r="ED598" s="5"/>
      <c r="EE598" s="5"/>
    </row>
    <row r="599" spans="49:135" ht="13" x14ac:dyDescent="0.15">
      <c r="AW599" s="5"/>
      <c r="DU599" s="4"/>
      <c r="DZ599" s="5"/>
      <c r="EA599" s="5"/>
      <c r="EB599" s="5"/>
      <c r="EC599" s="5"/>
      <c r="ED599" s="5"/>
      <c r="EE599" s="5"/>
    </row>
    <row r="600" spans="49:135" ht="13" x14ac:dyDescent="0.15">
      <c r="AW600" s="5"/>
      <c r="DU600" s="4"/>
      <c r="DZ600" s="5"/>
      <c r="EA600" s="5"/>
      <c r="EB600" s="5"/>
      <c r="EC600" s="5"/>
      <c r="ED600" s="5"/>
      <c r="EE600" s="5"/>
    </row>
    <row r="601" spans="49:135" ht="13" x14ac:dyDescent="0.15">
      <c r="AW601" s="5"/>
      <c r="DU601" s="4"/>
      <c r="DZ601" s="5"/>
      <c r="EA601" s="5"/>
      <c r="EB601" s="5"/>
      <c r="EC601" s="5"/>
      <c r="ED601" s="5"/>
      <c r="EE601" s="5"/>
    </row>
    <row r="602" spans="49:135" ht="13" x14ac:dyDescent="0.15">
      <c r="AW602" s="5"/>
      <c r="DU602" s="4"/>
      <c r="DZ602" s="5"/>
      <c r="EA602" s="5"/>
      <c r="EB602" s="5"/>
      <c r="EC602" s="5"/>
      <c r="ED602" s="5"/>
      <c r="EE602" s="5"/>
    </row>
    <row r="603" spans="49:135" ht="13" x14ac:dyDescent="0.15">
      <c r="AW603" s="5"/>
      <c r="DU603" s="4"/>
      <c r="DZ603" s="5"/>
      <c r="EA603" s="5"/>
      <c r="EB603" s="5"/>
      <c r="EC603" s="5"/>
      <c r="ED603" s="5"/>
      <c r="EE603" s="5"/>
    </row>
    <row r="604" spans="49:135" ht="13" x14ac:dyDescent="0.15">
      <c r="AW604" s="5"/>
      <c r="DU604" s="4"/>
      <c r="DZ604" s="5"/>
      <c r="EA604" s="5"/>
      <c r="EB604" s="5"/>
      <c r="EC604" s="5"/>
      <c r="ED604" s="5"/>
      <c r="EE604" s="5"/>
    </row>
    <row r="605" spans="49:135" ht="13" x14ac:dyDescent="0.15">
      <c r="AW605" s="5"/>
      <c r="DU605" s="4"/>
      <c r="DZ605" s="5"/>
      <c r="EA605" s="5"/>
      <c r="EB605" s="5"/>
      <c r="EC605" s="5"/>
      <c r="ED605" s="5"/>
      <c r="EE605" s="5"/>
    </row>
    <row r="606" spans="49:135" ht="13" x14ac:dyDescent="0.15">
      <c r="AW606" s="5"/>
      <c r="DU606" s="4"/>
      <c r="DZ606" s="5"/>
      <c r="EA606" s="5"/>
      <c r="EB606" s="5"/>
      <c r="EC606" s="5"/>
      <c r="ED606" s="5"/>
      <c r="EE606" s="5"/>
    </row>
    <row r="607" spans="49:135" ht="13" x14ac:dyDescent="0.15">
      <c r="AW607" s="5"/>
      <c r="DU607" s="4"/>
      <c r="DZ607" s="5"/>
      <c r="EA607" s="5"/>
      <c r="EB607" s="5"/>
      <c r="EC607" s="5"/>
      <c r="ED607" s="5"/>
      <c r="EE607" s="5"/>
    </row>
    <row r="608" spans="49:135" ht="13" x14ac:dyDescent="0.15">
      <c r="AW608" s="5"/>
      <c r="DU608" s="4"/>
      <c r="DZ608" s="5"/>
      <c r="EA608" s="5"/>
      <c r="EB608" s="5"/>
      <c r="EC608" s="5"/>
      <c r="ED608" s="5"/>
      <c r="EE608" s="5"/>
    </row>
    <row r="609" spans="49:135" ht="13" x14ac:dyDescent="0.15">
      <c r="AW609" s="5"/>
      <c r="DU609" s="4"/>
      <c r="DZ609" s="5"/>
      <c r="EA609" s="5"/>
      <c r="EB609" s="5"/>
      <c r="EC609" s="5"/>
      <c r="ED609" s="5"/>
      <c r="EE609" s="5"/>
    </row>
    <row r="610" spans="49:135" ht="13" x14ac:dyDescent="0.15">
      <c r="AW610" s="5"/>
      <c r="DU610" s="4"/>
      <c r="DZ610" s="5"/>
      <c r="EA610" s="5"/>
      <c r="EB610" s="5"/>
      <c r="EC610" s="5"/>
      <c r="ED610" s="5"/>
      <c r="EE610" s="5"/>
    </row>
    <row r="611" spans="49:135" ht="13" x14ac:dyDescent="0.15">
      <c r="AW611" s="5"/>
      <c r="DU611" s="4"/>
      <c r="DZ611" s="5"/>
      <c r="EA611" s="5"/>
      <c r="EB611" s="5"/>
      <c r="EC611" s="5"/>
      <c r="ED611" s="5"/>
      <c r="EE611" s="5"/>
    </row>
    <row r="612" spans="49:135" ht="13" x14ac:dyDescent="0.15">
      <c r="AW612" s="5"/>
      <c r="DU612" s="4"/>
      <c r="DZ612" s="5"/>
      <c r="EA612" s="5"/>
      <c r="EB612" s="5"/>
      <c r="EC612" s="5"/>
      <c r="ED612" s="5"/>
      <c r="EE612" s="5"/>
    </row>
    <row r="613" spans="49:135" ht="13" x14ac:dyDescent="0.15">
      <c r="AW613" s="5"/>
      <c r="DU613" s="4"/>
      <c r="DZ613" s="5"/>
      <c r="EA613" s="5"/>
      <c r="EB613" s="5"/>
      <c r="EC613" s="5"/>
      <c r="ED613" s="5"/>
      <c r="EE613" s="5"/>
    </row>
    <row r="614" spans="49:135" ht="13" x14ac:dyDescent="0.15">
      <c r="AW614" s="5"/>
      <c r="DU614" s="4"/>
      <c r="DZ614" s="5"/>
      <c r="EA614" s="5"/>
      <c r="EB614" s="5"/>
      <c r="EC614" s="5"/>
      <c r="ED614" s="5"/>
      <c r="EE614" s="5"/>
    </row>
    <row r="615" spans="49:135" ht="13" x14ac:dyDescent="0.15">
      <c r="AW615" s="5"/>
      <c r="DU615" s="4"/>
      <c r="DZ615" s="5"/>
      <c r="EA615" s="5"/>
      <c r="EB615" s="5"/>
      <c r="EC615" s="5"/>
      <c r="ED615" s="5"/>
      <c r="EE615" s="5"/>
    </row>
    <row r="616" spans="49:135" ht="13" x14ac:dyDescent="0.15">
      <c r="AW616" s="5"/>
      <c r="DU616" s="4"/>
      <c r="DZ616" s="5"/>
      <c r="EA616" s="5"/>
      <c r="EB616" s="5"/>
      <c r="EC616" s="5"/>
      <c r="ED616" s="5"/>
      <c r="EE616" s="5"/>
    </row>
    <row r="617" spans="49:135" ht="13" x14ac:dyDescent="0.15">
      <c r="AW617" s="5"/>
      <c r="DU617" s="4"/>
      <c r="DZ617" s="5"/>
      <c r="EA617" s="5"/>
      <c r="EB617" s="5"/>
      <c r="EC617" s="5"/>
      <c r="ED617" s="5"/>
      <c r="EE617" s="5"/>
    </row>
    <row r="618" spans="49:135" ht="13" x14ac:dyDescent="0.15">
      <c r="AW618" s="5"/>
      <c r="DU618" s="4"/>
      <c r="DZ618" s="5"/>
      <c r="EA618" s="5"/>
      <c r="EB618" s="5"/>
      <c r="EC618" s="5"/>
      <c r="ED618" s="5"/>
      <c r="EE618" s="5"/>
    </row>
    <row r="619" spans="49:135" ht="13" x14ac:dyDescent="0.15">
      <c r="AW619" s="5"/>
      <c r="DU619" s="4"/>
      <c r="DZ619" s="5"/>
      <c r="EA619" s="5"/>
      <c r="EB619" s="5"/>
      <c r="EC619" s="5"/>
      <c r="ED619" s="5"/>
      <c r="EE619" s="5"/>
    </row>
    <row r="620" spans="49:135" ht="13" x14ac:dyDescent="0.15">
      <c r="AW620" s="5"/>
      <c r="DU620" s="4"/>
      <c r="DZ620" s="5"/>
      <c r="EA620" s="5"/>
      <c r="EB620" s="5"/>
      <c r="EC620" s="5"/>
      <c r="ED620" s="5"/>
      <c r="EE620" s="5"/>
    </row>
    <row r="621" spans="49:135" ht="13" x14ac:dyDescent="0.15">
      <c r="AW621" s="5"/>
      <c r="DU621" s="4"/>
      <c r="DZ621" s="5"/>
      <c r="EA621" s="5"/>
      <c r="EB621" s="5"/>
      <c r="EC621" s="5"/>
      <c r="ED621" s="5"/>
      <c r="EE621" s="5"/>
    </row>
    <row r="622" spans="49:135" ht="13" x14ac:dyDescent="0.15">
      <c r="AW622" s="5"/>
      <c r="DU622" s="4"/>
      <c r="DZ622" s="5"/>
      <c r="EA622" s="5"/>
      <c r="EB622" s="5"/>
      <c r="EC622" s="5"/>
      <c r="ED622" s="5"/>
      <c r="EE622" s="5"/>
    </row>
    <row r="623" spans="49:135" ht="13" x14ac:dyDescent="0.15">
      <c r="AW623" s="5"/>
      <c r="DU623" s="4"/>
      <c r="DZ623" s="5"/>
      <c r="EA623" s="5"/>
      <c r="EB623" s="5"/>
      <c r="EC623" s="5"/>
      <c r="ED623" s="5"/>
      <c r="EE623" s="5"/>
    </row>
    <row r="624" spans="49:135" ht="13" x14ac:dyDescent="0.15">
      <c r="AW624" s="5"/>
      <c r="DU624" s="4"/>
      <c r="DZ624" s="5"/>
      <c r="EA624" s="5"/>
      <c r="EB624" s="5"/>
      <c r="EC624" s="5"/>
      <c r="ED624" s="5"/>
      <c r="EE624" s="5"/>
    </row>
    <row r="625" spans="49:135" ht="13" x14ac:dyDescent="0.15">
      <c r="AW625" s="5"/>
      <c r="DU625" s="4"/>
      <c r="DZ625" s="5"/>
      <c r="EA625" s="5"/>
      <c r="EB625" s="5"/>
      <c r="EC625" s="5"/>
      <c r="ED625" s="5"/>
      <c r="EE625" s="5"/>
    </row>
    <row r="626" spans="49:135" ht="13" x14ac:dyDescent="0.15">
      <c r="AW626" s="5"/>
      <c r="DU626" s="4"/>
      <c r="DZ626" s="5"/>
      <c r="EA626" s="5"/>
      <c r="EB626" s="5"/>
      <c r="EC626" s="5"/>
      <c r="ED626" s="5"/>
      <c r="EE626" s="5"/>
    </row>
    <row r="627" spans="49:135" ht="13" x14ac:dyDescent="0.15">
      <c r="AW627" s="5"/>
      <c r="DU627" s="4"/>
      <c r="DZ627" s="5"/>
      <c r="EA627" s="5"/>
      <c r="EB627" s="5"/>
      <c r="EC627" s="5"/>
      <c r="ED627" s="5"/>
      <c r="EE627" s="5"/>
    </row>
    <row r="628" spans="49:135" ht="13" x14ac:dyDescent="0.15">
      <c r="AW628" s="5"/>
      <c r="DU628" s="4"/>
      <c r="DZ628" s="5"/>
      <c r="EA628" s="5"/>
      <c r="EB628" s="5"/>
      <c r="EC628" s="5"/>
      <c r="ED628" s="5"/>
      <c r="EE628" s="5"/>
    </row>
    <row r="629" spans="49:135" ht="13" x14ac:dyDescent="0.15">
      <c r="AW629" s="5"/>
      <c r="DU629" s="4"/>
      <c r="DZ629" s="5"/>
      <c r="EA629" s="5"/>
      <c r="EB629" s="5"/>
      <c r="EC629" s="5"/>
      <c r="ED629" s="5"/>
      <c r="EE629" s="5"/>
    </row>
    <row r="630" spans="49:135" ht="13" x14ac:dyDescent="0.15">
      <c r="AW630" s="5"/>
      <c r="DU630" s="4"/>
      <c r="DZ630" s="5"/>
      <c r="EA630" s="5"/>
      <c r="EB630" s="5"/>
      <c r="EC630" s="5"/>
      <c r="ED630" s="5"/>
      <c r="EE630" s="5"/>
    </row>
    <row r="631" spans="49:135" ht="13" x14ac:dyDescent="0.15">
      <c r="AW631" s="5"/>
      <c r="DU631" s="4"/>
      <c r="DZ631" s="5"/>
      <c r="EA631" s="5"/>
      <c r="EB631" s="5"/>
      <c r="EC631" s="5"/>
      <c r="ED631" s="5"/>
      <c r="EE631" s="5"/>
    </row>
    <row r="632" spans="49:135" ht="13" x14ac:dyDescent="0.15">
      <c r="AW632" s="5"/>
      <c r="DU632" s="4"/>
      <c r="DZ632" s="5"/>
      <c r="EA632" s="5"/>
      <c r="EB632" s="5"/>
      <c r="EC632" s="5"/>
      <c r="ED632" s="5"/>
      <c r="EE632" s="5"/>
    </row>
    <row r="633" spans="49:135" ht="13" x14ac:dyDescent="0.15">
      <c r="AW633" s="5"/>
      <c r="DU633" s="4"/>
      <c r="DZ633" s="5"/>
      <c r="EA633" s="5"/>
      <c r="EB633" s="5"/>
      <c r="EC633" s="5"/>
      <c r="ED633" s="5"/>
      <c r="EE633" s="5"/>
    </row>
    <row r="634" spans="49:135" ht="13" x14ac:dyDescent="0.15">
      <c r="AW634" s="5"/>
      <c r="DU634" s="4"/>
      <c r="DZ634" s="5"/>
      <c r="EA634" s="5"/>
      <c r="EB634" s="5"/>
      <c r="EC634" s="5"/>
      <c r="ED634" s="5"/>
      <c r="EE634" s="5"/>
    </row>
    <row r="635" spans="49:135" ht="13" x14ac:dyDescent="0.15">
      <c r="AW635" s="5"/>
      <c r="DU635" s="4"/>
      <c r="DZ635" s="5"/>
      <c r="EA635" s="5"/>
      <c r="EB635" s="5"/>
      <c r="EC635" s="5"/>
      <c r="ED635" s="5"/>
      <c r="EE635" s="5"/>
    </row>
    <row r="636" spans="49:135" ht="13" x14ac:dyDescent="0.15">
      <c r="AW636" s="5"/>
      <c r="DU636" s="4"/>
      <c r="DZ636" s="5"/>
      <c r="EA636" s="5"/>
      <c r="EB636" s="5"/>
      <c r="EC636" s="5"/>
      <c r="ED636" s="5"/>
      <c r="EE636" s="5"/>
    </row>
    <row r="637" spans="49:135" ht="13" x14ac:dyDescent="0.15">
      <c r="AW637" s="5"/>
      <c r="DU637" s="4"/>
      <c r="DZ637" s="5"/>
      <c r="EA637" s="5"/>
      <c r="EB637" s="5"/>
      <c r="EC637" s="5"/>
      <c r="ED637" s="5"/>
      <c r="EE637" s="5"/>
    </row>
    <row r="638" spans="49:135" ht="13" x14ac:dyDescent="0.15">
      <c r="AW638" s="5"/>
      <c r="DU638" s="4"/>
      <c r="DZ638" s="5"/>
      <c r="EA638" s="5"/>
      <c r="EB638" s="5"/>
      <c r="EC638" s="5"/>
      <c r="ED638" s="5"/>
      <c r="EE638" s="5"/>
    </row>
    <row r="639" spans="49:135" ht="13" x14ac:dyDescent="0.15">
      <c r="AW639" s="5"/>
      <c r="DU639" s="4"/>
      <c r="DZ639" s="5"/>
      <c r="EA639" s="5"/>
      <c r="EB639" s="5"/>
      <c r="EC639" s="5"/>
      <c r="ED639" s="5"/>
      <c r="EE639" s="5"/>
    </row>
    <row r="640" spans="49:135" ht="13" x14ac:dyDescent="0.15">
      <c r="AW640" s="5"/>
      <c r="DU640" s="4"/>
      <c r="DZ640" s="5"/>
      <c r="EA640" s="5"/>
      <c r="EB640" s="5"/>
      <c r="EC640" s="5"/>
      <c r="ED640" s="5"/>
      <c r="EE640" s="5"/>
    </row>
    <row r="641" spans="49:135" ht="13" x14ac:dyDescent="0.15">
      <c r="AW641" s="5"/>
      <c r="DU641" s="4"/>
      <c r="DZ641" s="5"/>
      <c r="EA641" s="5"/>
      <c r="EB641" s="5"/>
      <c r="EC641" s="5"/>
      <c r="ED641" s="5"/>
      <c r="EE641" s="5"/>
    </row>
    <row r="642" spans="49:135" ht="13" x14ac:dyDescent="0.15">
      <c r="AW642" s="5"/>
      <c r="DU642" s="4"/>
      <c r="DZ642" s="5"/>
      <c r="EA642" s="5"/>
      <c r="EB642" s="5"/>
      <c r="EC642" s="5"/>
      <c r="ED642" s="5"/>
      <c r="EE642" s="5"/>
    </row>
    <row r="643" spans="49:135" ht="13" x14ac:dyDescent="0.15">
      <c r="AW643" s="5"/>
      <c r="DU643" s="4"/>
      <c r="DZ643" s="5"/>
      <c r="EA643" s="5"/>
      <c r="EB643" s="5"/>
      <c r="EC643" s="5"/>
      <c r="ED643" s="5"/>
      <c r="EE643" s="5"/>
    </row>
    <row r="644" spans="49:135" ht="13" x14ac:dyDescent="0.15">
      <c r="AW644" s="5"/>
      <c r="DU644" s="4"/>
      <c r="DZ644" s="5"/>
      <c r="EA644" s="5"/>
      <c r="EB644" s="5"/>
      <c r="EC644" s="5"/>
      <c r="ED644" s="5"/>
      <c r="EE644" s="5"/>
    </row>
    <row r="645" spans="49:135" ht="13" x14ac:dyDescent="0.15">
      <c r="AW645" s="5"/>
      <c r="DU645" s="4"/>
      <c r="DZ645" s="5"/>
      <c r="EA645" s="5"/>
      <c r="EB645" s="5"/>
      <c r="EC645" s="5"/>
      <c r="ED645" s="5"/>
      <c r="EE645" s="5"/>
    </row>
    <row r="646" spans="49:135" ht="13" x14ac:dyDescent="0.15">
      <c r="AW646" s="5"/>
      <c r="DU646" s="4"/>
      <c r="DZ646" s="5"/>
      <c r="EA646" s="5"/>
      <c r="EB646" s="5"/>
      <c r="EC646" s="5"/>
      <c r="ED646" s="5"/>
      <c r="EE646" s="5"/>
    </row>
    <row r="647" spans="49:135" ht="13" x14ac:dyDescent="0.15">
      <c r="AW647" s="5"/>
      <c r="DU647" s="4"/>
      <c r="DZ647" s="5"/>
      <c r="EA647" s="5"/>
      <c r="EB647" s="5"/>
      <c r="EC647" s="5"/>
      <c r="ED647" s="5"/>
      <c r="EE647" s="5"/>
    </row>
    <row r="648" spans="49:135" ht="13" x14ac:dyDescent="0.15">
      <c r="AW648" s="5"/>
      <c r="DU648" s="4"/>
      <c r="DZ648" s="5"/>
      <c r="EA648" s="5"/>
      <c r="EB648" s="5"/>
      <c r="EC648" s="5"/>
      <c r="ED648" s="5"/>
      <c r="EE648" s="5"/>
    </row>
    <row r="649" spans="49:135" ht="13" x14ac:dyDescent="0.15">
      <c r="AW649" s="5"/>
      <c r="DU649" s="4"/>
      <c r="DZ649" s="5"/>
      <c r="EA649" s="5"/>
      <c r="EB649" s="5"/>
      <c r="EC649" s="5"/>
      <c r="ED649" s="5"/>
      <c r="EE649" s="5"/>
    </row>
    <row r="650" spans="49:135" ht="13" x14ac:dyDescent="0.15">
      <c r="AW650" s="5"/>
      <c r="DU650" s="4"/>
      <c r="DZ650" s="5"/>
      <c r="EA650" s="5"/>
      <c r="EB650" s="5"/>
      <c r="EC650" s="5"/>
      <c r="ED650" s="5"/>
      <c r="EE650" s="5"/>
    </row>
    <row r="651" spans="49:135" ht="13" x14ac:dyDescent="0.15">
      <c r="AW651" s="5"/>
      <c r="DU651" s="4"/>
      <c r="DZ651" s="5"/>
      <c r="EA651" s="5"/>
      <c r="EB651" s="5"/>
      <c r="EC651" s="5"/>
      <c r="ED651" s="5"/>
      <c r="EE651" s="5"/>
    </row>
    <row r="652" spans="49:135" ht="13" x14ac:dyDescent="0.15">
      <c r="AW652" s="5"/>
      <c r="DU652" s="4"/>
      <c r="DZ652" s="5"/>
      <c r="EA652" s="5"/>
      <c r="EB652" s="5"/>
      <c r="EC652" s="5"/>
      <c r="ED652" s="5"/>
      <c r="EE652" s="5"/>
    </row>
    <row r="653" spans="49:135" ht="13" x14ac:dyDescent="0.15">
      <c r="AW653" s="5"/>
      <c r="DU653" s="4"/>
      <c r="DZ653" s="5"/>
      <c r="EA653" s="5"/>
      <c r="EB653" s="5"/>
      <c r="EC653" s="5"/>
      <c r="ED653" s="5"/>
      <c r="EE653" s="5"/>
    </row>
    <row r="654" spans="49:135" ht="13" x14ac:dyDescent="0.15">
      <c r="AW654" s="5"/>
      <c r="DU654" s="4"/>
      <c r="DZ654" s="5"/>
      <c r="EA654" s="5"/>
      <c r="EB654" s="5"/>
      <c r="EC654" s="5"/>
      <c r="ED654" s="5"/>
      <c r="EE654" s="5"/>
    </row>
    <row r="655" spans="49:135" ht="13" x14ac:dyDescent="0.15">
      <c r="AW655" s="5"/>
      <c r="DU655" s="4"/>
      <c r="DZ655" s="5"/>
      <c r="EA655" s="5"/>
      <c r="EB655" s="5"/>
      <c r="EC655" s="5"/>
      <c r="ED655" s="5"/>
      <c r="EE655" s="5"/>
    </row>
    <row r="656" spans="49:135" ht="13" x14ac:dyDescent="0.15">
      <c r="AW656" s="5"/>
      <c r="DU656" s="4"/>
      <c r="DZ656" s="5"/>
      <c r="EA656" s="5"/>
      <c r="EB656" s="5"/>
      <c r="EC656" s="5"/>
      <c r="ED656" s="5"/>
      <c r="EE656" s="5"/>
    </row>
    <row r="657" spans="49:135" ht="13" x14ac:dyDescent="0.15">
      <c r="AW657" s="5"/>
      <c r="DU657" s="4"/>
      <c r="DZ657" s="5"/>
      <c r="EA657" s="5"/>
      <c r="EB657" s="5"/>
      <c r="EC657" s="5"/>
      <c r="ED657" s="5"/>
      <c r="EE657" s="5"/>
    </row>
    <row r="658" spans="49:135" ht="13" x14ac:dyDescent="0.15">
      <c r="AW658" s="5"/>
      <c r="DU658" s="4"/>
      <c r="DZ658" s="5"/>
      <c r="EA658" s="5"/>
      <c r="EB658" s="5"/>
      <c r="EC658" s="5"/>
      <c r="ED658" s="5"/>
      <c r="EE658" s="5"/>
    </row>
    <row r="659" spans="49:135" ht="13" x14ac:dyDescent="0.15">
      <c r="AW659" s="5"/>
      <c r="DU659" s="4"/>
      <c r="DZ659" s="5"/>
      <c r="EA659" s="5"/>
      <c r="EB659" s="5"/>
      <c r="EC659" s="5"/>
      <c r="ED659" s="5"/>
      <c r="EE659" s="5"/>
    </row>
    <row r="660" spans="49:135" ht="13" x14ac:dyDescent="0.15">
      <c r="AW660" s="5"/>
      <c r="DU660" s="4"/>
      <c r="DZ660" s="5"/>
      <c r="EA660" s="5"/>
      <c r="EB660" s="5"/>
      <c r="EC660" s="5"/>
      <c r="ED660" s="5"/>
      <c r="EE660" s="5"/>
    </row>
    <row r="661" spans="49:135" ht="13" x14ac:dyDescent="0.15">
      <c r="AW661" s="5"/>
      <c r="DU661" s="4"/>
      <c r="DZ661" s="5"/>
      <c r="EA661" s="5"/>
      <c r="EB661" s="5"/>
      <c r="EC661" s="5"/>
      <c r="ED661" s="5"/>
      <c r="EE661" s="5"/>
    </row>
    <row r="662" spans="49:135" ht="13" x14ac:dyDescent="0.15">
      <c r="AW662" s="5"/>
      <c r="DU662" s="4"/>
      <c r="DZ662" s="5"/>
      <c r="EA662" s="5"/>
      <c r="EB662" s="5"/>
      <c r="EC662" s="5"/>
      <c r="ED662" s="5"/>
      <c r="EE662" s="5"/>
    </row>
    <row r="663" spans="49:135" ht="13" x14ac:dyDescent="0.15">
      <c r="AW663" s="5"/>
      <c r="DU663" s="4"/>
      <c r="DZ663" s="5"/>
      <c r="EA663" s="5"/>
      <c r="EB663" s="5"/>
      <c r="EC663" s="5"/>
      <c r="ED663" s="5"/>
      <c r="EE663" s="5"/>
    </row>
    <row r="664" spans="49:135" ht="13" x14ac:dyDescent="0.15">
      <c r="AW664" s="5"/>
      <c r="DU664" s="4"/>
      <c r="DZ664" s="5"/>
      <c r="EA664" s="5"/>
      <c r="EB664" s="5"/>
      <c r="EC664" s="5"/>
      <c r="ED664" s="5"/>
      <c r="EE664" s="5"/>
    </row>
    <row r="665" spans="49:135" ht="13" x14ac:dyDescent="0.15">
      <c r="AW665" s="5"/>
      <c r="DU665" s="4"/>
      <c r="DZ665" s="5"/>
      <c r="EA665" s="5"/>
      <c r="EB665" s="5"/>
      <c r="EC665" s="5"/>
      <c r="ED665" s="5"/>
      <c r="EE665" s="5"/>
    </row>
    <row r="666" spans="49:135" ht="13" x14ac:dyDescent="0.15">
      <c r="AW666" s="5"/>
      <c r="DU666" s="4"/>
      <c r="DZ666" s="5"/>
      <c r="EA666" s="5"/>
      <c r="EB666" s="5"/>
      <c r="EC666" s="5"/>
      <c r="ED666" s="5"/>
      <c r="EE666" s="5"/>
    </row>
    <row r="667" spans="49:135" ht="13" x14ac:dyDescent="0.15">
      <c r="AW667" s="5"/>
      <c r="DU667" s="4"/>
      <c r="DZ667" s="5"/>
      <c r="EA667" s="5"/>
      <c r="EB667" s="5"/>
      <c r="EC667" s="5"/>
      <c r="ED667" s="5"/>
      <c r="EE667" s="5"/>
    </row>
    <row r="668" spans="49:135" ht="13" x14ac:dyDescent="0.15">
      <c r="AW668" s="5"/>
      <c r="DU668" s="4"/>
      <c r="DZ668" s="5"/>
      <c r="EA668" s="5"/>
      <c r="EB668" s="5"/>
      <c r="EC668" s="5"/>
      <c r="ED668" s="5"/>
      <c r="EE668" s="5"/>
    </row>
    <row r="669" spans="49:135" ht="13" x14ac:dyDescent="0.15">
      <c r="AW669" s="5"/>
      <c r="DU669" s="4"/>
      <c r="DZ669" s="5"/>
      <c r="EA669" s="5"/>
      <c r="EB669" s="5"/>
      <c r="EC669" s="5"/>
      <c r="ED669" s="5"/>
      <c r="EE669" s="5"/>
    </row>
    <row r="670" spans="49:135" ht="13" x14ac:dyDescent="0.15">
      <c r="AW670" s="5"/>
      <c r="DU670" s="4"/>
      <c r="DZ670" s="5"/>
      <c r="EA670" s="5"/>
      <c r="EB670" s="5"/>
      <c r="EC670" s="5"/>
      <c r="ED670" s="5"/>
      <c r="EE670" s="5"/>
    </row>
    <row r="671" spans="49:135" ht="13" x14ac:dyDescent="0.15">
      <c r="AW671" s="5"/>
      <c r="DU671" s="4"/>
      <c r="DZ671" s="5"/>
      <c r="EA671" s="5"/>
      <c r="EB671" s="5"/>
      <c r="EC671" s="5"/>
      <c r="ED671" s="5"/>
      <c r="EE671" s="5"/>
    </row>
    <row r="672" spans="49:135" ht="13" x14ac:dyDescent="0.15">
      <c r="AW672" s="5"/>
      <c r="DU672" s="4"/>
      <c r="DZ672" s="5"/>
      <c r="EA672" s="5"/>
      <c r="EB672" s="5"/>
      <c r="EC672" s="5"/>
      <c r="ED672" s="5"/>
      <c r="EE672" s="5"/>
    </row>
    <row r="673" spans="49:135" ht="13" x14ac:dyDescent="0.15">
      <c r="AW673" s="5"/>
      <c r="DU673" s="4"/>
      <c r="DZ673" s="5"/>
      <c r="EA673" s="5"/>
      <c r="EB673" s="5"/>
      <c r="EC673" s="5"/>
      <c r="ED673" s="5"/>
      <c r="EE673" s="5"/>
    </row>
    <row r="674" spans="49:135" ht="13" x14ac:dyDescent="0.15">
      <c r="AW674" s="5"/>
      <c r="DU674" s="4"/>
      <c r="DZ674" s="5"/>
      <c r="EA674" s="5"/>
      <c r="EB674" s="5"/>
      <c r="EC674" s="5"/>
      <c r="ED674" s="5"/>
      <c r="EE674" s="5"/>
    </row>
    <row r="675" spans="49:135" ht="13" x14ac:dyDescent="0.15">
      <c r="AW675" s="5"/>
      <c r="DU675" s="4"/>
      <c r="DZ675" s="5"/>
      <c r="EA675" s="5"/>
      <c r="EB675" s="5"/>
      <c r="EC675" s="5"/>
      <c r="ED675" s="5"/>
      <c r="EE675" s="5"/>
    </row>
    <row r="676" spans="49:135" ht="13" x14ac:dyDescent="0.15">
      <c r="AW676" s="5"/>
      <c r="DU676" s="4"/>
      <c r="DZ676" s="5"/>
      <c r="EA676" s="5"/>
      <c r="EB676" s="5"/>
      <c r="EC676" s="5"/>
      <c r="ED676" s="5"/>
      <c r="EE676" s="5"/>
    </row>
    <row r="677" spans="49:135" ht="13" x14ac:dyDescent="0.15">
      <c r="AW677" s="5"/>
      <c r="DU677" s="4"/>
      <c r="DZ677" s="5"/>
      <c r="EA677" s="5"/>
      <c r="EB677" s="5"/>
      <c r="EC677" s="5"/>
      <c r="ED677" s="5"/>
      <c r="EE677" s="5"/>
    </row>
    <row r="678" spans="49:135" ht="13" x14ac:dyDescent="0.15">
      <c r="AW678" s="5"/>
      <c r="DU678" s="4"/>
      <c r="DZ678" s="5"/>
      <c r="EA678" s="5"/>
      <c r="EB678" s="5"/>
      <c r="EC678" s="5"/>
      <c r="ED678" s="5"/>
      <c r="EE678" s="5"/>
    </row>
    <row r="679" spans="49:135" ht="13" x14ac:dyDescent="0.15">
      <c r="AW679" s="5"/>
      <c r="DU679" s="4"/>
      <c r="DZ679" s="5"/>
      <c r="EA679" s="5"/>
      <c r="EB679" s="5"/>
      <c r="EC679" s="5"/>
      <c r="ED679" s="5"/>
      <c r="EE679" s="5"/>
    </row>
    <row r="680" spans="49:135" ht="13" x14ac:dyDescent="0.15">
      <c r="AW680" s="5"/>
      <c r="DU680" s="4"/>
      <c r="DZ680" s="5"/>
      <c r="EA680" s="5"/>
      <c r="EB680" s="5"/>
      <c r="EC680" s="5"/>
      <c r="ED680" s="5"/>
      <c r="EE680" s="5"/>
    </row>
    <row r="681" spans="49:135" ht="13" x14ac:dyDescent="0.15">
      <c r="AW681" s="5"/>
      <c r="DU681" s="4"/>
      <c r="DZ681" s="5"/>
      <c r="EA681" s="5"/>
      <c r="EB681" s="5"/>
      <c r="EC681" s="5"/>
      <c r="ED681" s="5"/>
      <c r="EE681" s="5"/>
    </row>
    <row r="682" spans="49:135" ht="13" x14ac:dyDescent="0.15">
      <c r="AW682" s="5"/>
      <c r="DU682" s="4"/>
      <c r="DZ682" s="5"/>
      <c r="EA682" s="5"/>
      <c r="EB682" s="5"/>
      <c r="EC682" s="5"/>
      <c r="ED682" s="5"/>
      <c r="EE682" s="5"/>
    </row>
    <row r="683" spans="49:135" ht="13" x14ac:dyDescent="0.15">
      <c r="AW683" s="5"/>
      <c r="DU683" s="4"/>
      <c r="DZ683" s="5"/>
      <c r="EA683" s="5"/>
      <c r="EB683" s="5"/>
      <c r="EC683" s="5"/>
      <c r="ED683" s="5"/>
      <c r="EE683" s="5"/>
    </row>
    <row r="684" spans="49:135" ht="13" x14ac:dyDescent="0.15">
      <c r="AW684" s="5"/>
      <c r="DU684" s="4"/>
      <c r="DZ684" s="5"/>
      <c r="EA684" s="5"/>
      <c r="EB684" s="5"/>
      <c r="EC684" s="5"/>
      <c r="ED684" s="5"/>
      <c r="EE684" s="5"/>
    </row>
    <row r="685" spans="49:135" ht="13" x14ac:dyDescent="0.15">
      <c r="AW685" s="5"/>
      <c r="DU685" s="4"/>
      <c r="DZ685" s="5"/>
      <c r="EA685" s="5"/>
      <c r="EB685" s="5"/>
      <c r="EC685" s="5"/>
      <c r="ED685" s="5"/>
      <c r="EE685" s="5"/>
    </row>
    <row r="686" spans="49:135" ht="13" x14ac:dyDescent="0.15">
      <c r="AW686" s="5"/>
      <c r="DU686" s="4"/>
      <c r="DZ686" s="5"/>
      <c r="EA686" s="5"/>
      <c r="EB686" s="5"/>
      <c r="EC686" s="5"/>
      <c r="ED686" s="5"/>
      <c r="EE686" s="5"/>
    </row>
    <row r="687" spans="49:135" ht="13" x14ac:dyDescent="0.15">
      <c r="AW687" s="5"/>
      <c r="DU687" s="4"/>
      <c r="DZ687" s="5"/>
      <c r="EA687" s="5"/>
      <c r="EB687" s="5"/>
      <c r="EC687" s="5"/>
      <c r="ED687" s="5"/>
      <c r="EE687" s="5"/>
    </row>
    <row r="688" spans="49:135" ht="13" x14ac:dyDescent="0.15">
      <c r="AW688" s="5"/>
      <c r="DU688" s="4"/>
      <c r="DZ688" s="5"/>
      <c r="EA688" s="5"/>
      <c r="EB688" s="5"/>
      <c r="EC688" s="5"/>
      <c r="ED688" s="5"/>
      <c r="EE688" s="5"/>
    </row>
    <row r="689" spans="49:135" ht="13" x14ac:dyDescent="0.15">
      <c r="AW689" s="5"/>
      <c r="DU689" s="4"/>
      <c r="DZ689" s="5"/>
      <c r="EA689" s="5"/>
      <c r="EB689" s="5"/>
      <c r="EC689" s="5"/>
      <c r="ED689" s="5"/>
      <c r="EE689" s="5"/>
    </row>
    <row r="690" spans="49:135" ht="13" x14ac:dyDescent="0.15">
      <c r="AW690" s="5"/>
      <c r="DU690" s="4"/>
      <c r="DZ690" s="5"/>
      <c r="EA690" s="5"/>
      <c r="EB690" s="5"/>
      <c r="EC690" s="5"/>
      <c r="ED690" s="5"/>
      <c r="EE690" s="5"/>
    </row>
    <row r="691" spans="49:135" ht="13" x14ac:dyDescent="0.15">
      <c r="AW691" s="5"/>
      <c r="DU691" s="4"/>
      <c r="DZ691" s="5"/>
      <c r="EA691" s="5"/>
      <c r="EB691" s="5"/>
      <c r="EC691" s="5"/>
      <c r="ED691" s="5"/>
      <c r="EE691" s="5"/>
    </row>
    <row r="692" spans="49:135" ht="13" x14ac:dyDescent="0.15">
      <c r="AW692" s="5"/>
      <c r="DU692" s="4"/>
      <c r="DZ692" s="5"/>
      <c r="EA692" s="5"/>
      <c r="EB692" s="5"/>
      <c r="EC692" s="5"/>
      <c r="ED692" s="5"/>
      <c r="EE692" s="5"/>
    </row>
    <row r="693" spans="49:135" ht="13" x14ac:dyDescent="0.15">
      <c r="AW693" s="5"/>
      <c r="DU693" s="4"/>
      <c r="DZ693" s="5"/>
      <c r="EA693" s="5"/>
      <c r="EB693" s="5"/>
      <c r="EC693" s="5"/>
      <c r="ED693" s="5"/>
      <c r="EE693" s="5"/>
    </row>
    <row r="694" spans="49:135" ht="13" x14ac:dyDescent="0.15">
      <c r="AW694" s="5"/>
      <c r="DU694" s="4"/>
      <c r="DZ694" s="5"/>
      <c r="EA694" s="5"/>
      <c r="EB694" s="5"/>
      <c r="EC694" s="5"/>
      <c r="ED694" s="5"/>
      <c r="EE694" s="5"/>
    </row>
    <row r="695" spans="49:135" ht="13" x14ac:dyDescent="0.15">
      <c r="AW695" s="5"/>
      <c r="DU695" s="4"/>
      <c r="DZ695" s="5"/>
      <c r="EA695" s="5"/>
      <c r="EB695" s="5"/>
      <c r="EC695" s="5"/>
      <c r="ED695" s="5"/>
      <c r="EE695" s="5"/>
    </row>
    <row r="696" spans="49:135" ht="13" x14ac:dyDescent="0.15">
      <c r="AW696" s="5"/>
      <c r="DU696" s="4"/>
      <c r="DZ696" s="5"/>
      <c r="EA696" s="5"/>
      <c r="EB696" s="5"/>
      <c r="EC696" s="5"/>
      <c r="ED696" s="5"/>
      <c r="EE696" s="5"/>
    </row>
    <row r="697" spans="49:135" ht="13" x14ac:dyDescent="0.15">
      <c r="AW697" s="5"/>
      <c r="DU697" s="4"/>
      <c r="DZ697" s="5"/>
      <c r="EA697" s="5"/>
      <c r="EB697" s="5"/>
      <c r="EC697" s="5"/>
      <c r="ED697" s="5"/>
      <c r="EE697" s="5"/>
    </row>
    <row r="698" spans="49:135" ht="13" x14ac:dyDescent="0.15">
      <c r="AW698" s="5"/>
      <c r="DU698" s="4"/>
      <c r="DZ698" s="5"/>
      <c r="EA698" s="5"/>
      <c r="EB698" s="5"/>
      <c r="EC698" s="5"/>
      <c r="ED698" s="5"/>
      <c r="EE698" s="5"/>
    </row>
    <row r="699" spans="49:135" ht="13" x14ac:dyDescent="0.15">
      <c r="AW699" s="5"/>
      <c r="DU699" s="4"/>
      <c r="DZ699" s="5"/>
      <c r="EA699" s="5"/>
      <c r="EB699" s="5"/>
      <c r="EC699" s="5"/>
      <c r="ED699" s="5"/>
      <c r="EE699" s="5"/>
    </row>
    <row r="700" spans="49:135" ht="13" x14ac:dyDescent="0.15">
      <c r="AW700" s="5"/>
      <c r="DU700" s="4"/>
      <c r="DZ700" s="5"/>
      <c r="EA700" s="5"/>
      <c r="EB700" s="5"/>
      <c r="EC700" s="5"/>
      <c r="ED700" s="5"/>
      <c r="EE700" s="5"/>
    </row>
    <row r="701" spans="49:135" ht="13" x14ac:dyDescent="0.15">
      <c r="AW701" s="5"/>
      <c r="DU701" s="4"/>
      <c r="DZ701" s="5"/>
      <c r="EA701" s="5"/>
      <c r="EB701" s="5"/>
      <c r="EC701" s="5"/>
      <c r="ED701" s="5"/>
      <c r="EE701" s="5"/>
    </row>
    <row r="702" spans="49:135" ht="13" x14ac:dyDescent="0.15">
      <c r="AW702" s="5"/>
      <c r="DU702" s="4"/>
      <c r="DZ702" s="5"/>
      <c r="EA702" s="5"/>
      <c r="EB702" s="5"/>
      <c r="EC702" s="5"/>
      <c r="ED702" s="5"/>
      <c r="EE702" s="5"/>
    </row>
    <row r="703" spans="49:135" ht="13" x14ac:dyDescent="0.15">
      <c r="AW703" s="5"/>
      <c r="DU703" s="4"/>
      <c r="DZ703" s="5"/>
      <c r="EA703" s="5"/>
      <c r="EB703" s="5"/>
      <c r="EC703" s="5"/>
      <c r="ED703" s="5"/>
      <c r="EE703" s="5"/>
    </row>
    <row r="704" spans="49:135" ht="13" x14ac:dyDescent="0.15">
      <c r="AW704" s="5"/>
      <c r="DU704" s="4"/>
      <c r="DZ704" s="5"/>
      <c r="EA704" s="5"/>
      <c r="EB704" s="5"/>
      <c r="EC704" s="5"/>
      <c r="ED704" s="5"/>
      <c r="EE704" s="5"/>
    </row>
    <row r="705" spans="49:135" ht="13" x14ac:dyDescent="0.15">
      <c r="AW705" s="5"/>
      <c r="DU705" s="4"/>
      <c r="DZ705" s="5"/>
      <c r="EA705" s="5"/>
      <c r="EB705" s="5"/>
      <c r="EC705" s="5"/>
      <c r="ED705" s="5"/>
      <c r="EE705" s="5"/>
    </row>
    <row r="706" spans="49:135" ht="13" x14ac:dyDescent="0.15">
      <c r="AW706" s="5"/>
      <c r="DU706" s="4"/>
      <c r="DZ706" s="5"/>
      <c r="EA706" s="5"/>
      <c r="EB706" s="5"/>
      <c r="EC706" s="5"/>
      <c r="ED706" s="5"/>
      <c r="EE706" s="5"/>
    </row>
    <row r="707" spans="49:135" ht="13" x14ac:dyDescent="0.15">
      <c r="AW707" s="5"/>
      <c r="DU707" s="4"/>
      <c r="DZ707" s="5"/>
      <c r="EA707" s="5"/>
      <c r="EB707" s="5"/>
      <c r="EC707" s="5"/>
      <c r="ED707" s="5"/>
      <c r="EE707" s="5"/>
    </row>
    <row r="708" spans="49:135" ht="13" x14ac:dyDescent="0.15">
      <c r="AW708" s="5"/>
      <c r="DU708" s="4"/>
      <c r="DZ708" s="5"/>
      <c r="EA708" s="5"/>
      <c r="EB708" s="5"/>
      <c r="EC708" s="5"/>
      <c r="ED708" s="5"/>
      <c r="EE708" s="5"/>
    </row>
    <row r="709" spans="49:135" ht="13" x14ac:dyDescent="0.15">
      <c r="AW709" s="5"/>
      <c r="DU709" s="4"/>
      <c r="DZ709" s="5"/>
      <c r="EA709" s="5"/>
      <c r="EB709" s="5"/>
      <c r="EC709" s="5"/>
      <c r="ED709" s="5"/>
      <c r="EE709" s="5"/>
    </row>
    <row r="710" spans="49:135" ht="13" x14ac:dyDescent="0.15">
      <c r="AW710" s="5"/>
      <c r="DU710" s="4"/>
      <c r="DZ710" s="5"/>
      <c r="EA710" s="5"/>
      <c r="EB710" s="5"/>
      <c r="EC710" s="5"/>
      <c r="ED710" s="5"/>
      <c r="EE710" s="5"/>
    </row>
    <row r="711" spans="49:135" ht="13" x14ac:dyDescent="0.15">
      <c r="AW711" s="5"/>
      <c r="DU711" s="4"/>
      <c r="DZ711" s="5"/>
      <c r="EA711" s="5"/>
      <c r="EB711" s="5"/>
      <c r="EC711" s="5"/>
      <c r="ED711" s="5"/>
      <c r="EE711" s="5"/>
    </row>
    <row r="712" spans="49:135" ht="13" x14ac:dyDescent="0.15">
      <c r="AW712" s="5"/>
      <c r="DU712" s="4"/>
      <c r="DZ712" s="5"/>
      <c r="EA712" s="5"/>
      <c r="EB712" s="5"/>
      <c r="EC712" s="5"/>
      <c r="ED712" s="5"/>
      <c r="EE712" s="5"/>
    </row>
    <row r="713" spans="49:135" ht="13" x14ac:dyDescent="0.15">
      <c r="AW713" s="5"/>
      <c r="DU713" s="4"/>
      <c r="DZ713" s="5"/>
      <c r="EA713" s="5"/>
      <c r="EB713" s="5"/>
      <c r="EC713" s="5"/>
      <c r="ED713" s="5"/>
      <c r="EE713" s="5"/>
    </row>
    <row r="714" spans="49:135" ht="13" x14ac:dyDescent="0.15">
      <c r="AW714" s="5"/>
      <c r="DU714" s="4"/>
      <c r="DZ714" s="5"/>
      <c r="EA714" s="5"/>
      <c r="EB714" s="5"/>
      <c r="EC714" s="5"/>
      <c r="ED714" s="5"/>
      <c r="EE714" s="5"/>
    </row>
    <row r="715" spans="49:135" ht="13" x14ac:dyDescent="0.15">
      <c r="AW715" s="5"/>
      <c r="DU715" s="4"/>
      <c r="DZ715" s="5"/>
      <c r="EA715" s="5"/>
      <c r="EB715" s="5"/>
      <c r="EC715" s="5"/>
      <c r="ED715" s="5"/>
      <c r="EE715" s="5"/>
    </row>
    <row r="716" spans="49:135" ht="13" x14ac:dyDescent="0.15">
      <c r="AW716" s="5"/>
      <c r="DU716" s="4"/>
      <c r="DZ716" s="5"/>
      <c r="EA716" s="5"/>
      <c r="EB716" s="5"/>
      <c r="EC716" s="5"/>
      <c r="ED716" s="5"/>
      <c r="EE716" s="5"/>
    </row>
    <row r="717" spans="49:135" ht="13" x14ac:dyDescent="0.15">
      <c r="AW717" s="5"/>
      <c r="DU717" s="4"/>
      <c r="DZ717" s="5"/>
      <c r="EA717" s="5"/>
      <c r="EB717" s="5"/>
      <c r="EC717" s="5"/>
      <c r="ED717" s="5"/>
      <c r="EE717" s="5"/>
    </row>
    <row r="718" spans="49:135" ht="13" x14ac:dyDescent="0.15">
      <c r="AW718" s="5"/>
      <c r="DU718" s="4"/>
      <c r="DZ718" s="5"/>
      <c r="EA718" s="5"/>
      <c r="EB718" s="5"/>
      <c r="EC718" s="5"/>
      <c r="ED718" s="5"/>
      <c r="EE718" s="5"/>
    </row>
    <row r="719" spans="49:135" ht="13" x14ac:dyDescent="0.15">
      <c r="AW719" s="5"/>
      <c r="DU719" s="4"/>
      <c r="DZ719" s="5"/>
      <c r="EA719" s="5"/>
      <c r="EB719" s="5"/>
      <c r="EC719" s="5"/>
      <c r="ED719" s="5"/>
      <c r="EE719" s="5"/>
    </row>
    <row r="720" spans="49:135" ht="13" x14ac:dyDescent="0.15">
      <c r="AW720" s="5"/>
      <c r="DU720" s="4"/>
      <c r="DZ720" s="5"/>
      <c r="EA720" s="5"/>
      <c r="EB720" s="5"/>
      <c r="EC720" s="5"/>
      <c r="ED720" s="5"/>
      <c r="EE720" s="5"/>
    </row>
    <row r="721" spans="49:135" ht="13" x14ac:dyDescent="0.15">
      <c r="AW721" s="5"/>
      <c r="DU721" s="4"/>
      <c r="DZ721" s="5"/>
      <c r="EA721" s="5"/>
      <c r="EB721" s="5"/>
      <c r="EC721" s="5"/>
      <c r="ED721" s="5"/>
      <c r="EE721" s="5"/>
    </row>
    <row r="722" spans="49:135" ht="13" x14ac:dyDescent="0.15">
      <c r="AW722" s="5"/>
      <c r="DU722" s="4"/>
      <c r="DZ722" s="5"/>
      <c r="EA722" s="5"/>
      <c r="EB722" s="5"/>
      <c r="EC722" s="5"/>
      <c r="ED722" s="5"/>
      <c r="EE722" s="5"/>
    </row>
    <row r="723" spans="49:135" ht="13" x14ac:dyDescent="0.15">
      <c r="AW723" s="5"/>
      <c r="DU723" s="4"/>
      <c r="DZ723" s="5"/>
      <c r="EA723" s="5"/>
      <c r="EB723" s="5"/>
      <c r="EC723" s="5"/>
      <c r="ED723" s="5"/>
      <c r="EE723" s="5"/>
    </row>
    <row r="724" spans="49:135" ht="13" x14ac:dyDescent="0.15">
      <c r="AW724" s="5"/>
      <c r="DU724" s="4"/>
      <c r="DZ724" s="5"/>
      <c r="EA724" s="5"/>
      <c r="EB724" s="5"/>
      <c r="EC724" s="5"/>
      <c r="ED724" s="5"/>
      <c r="EE724" s="5"/>
    </row>
    <row r="725" spans="49:135" ht="13" x14ac:dyDescent="0.15">
      <c r="AW725" s="5"/>
      <c r="DU725" s="4"/>
      <c r="DZ725" s="5"/>
      <c r="EA725" s="5"/>
      <c r="EB725" s="5"/>
      <c r="EC725" s="5"/>
      <c r="ED725" s="5"/>
      <c r="EE725" s="5"/>
    </row>
    <row r="726" spans="49:135" ht="13" x14ac:dyDescent="0.15">
      <c r="AW726" s="5"/>
      <c r="DU726" s="4"/>
      <c r="DZ726" s="5"/>
      <c r="EA726" s="5"/>
      <c r="EB726" s="5"/>
      <c r="EC726" s="5"/>
      <c r="ED726" s="5"/>
      <c r="EE726" s="5"/>
    </row>
    <row r="727" spans="49:135" ht="13" x14ac:dyDescent="0.15">
      <c r="AW727" s="5"/>
      <c r="DU727" s="4"/>
      <c r="DZ727" s="5"/>
      <c r="EA727" s="5"/>
      <c r="EB727" s="5"/>
      <c r="EC727" s="5"/>
      <c r="ED727" s="5"/>
      <c r="EE727" s="5"/>
    </row>
    <row r="728" spans="49:135" ht="13" x14ac:dyDescent="0.15">
      <c r="AW728" s="5"/>
      <c r="DU728" s="4"/>
      <c r="DZ728" s="5"/>
      <c r="EA728" s="5"/>
      <c r="EB728" s="5"/>
      <c r="EC728" s="5"/>
      <c r="ED728" s="5"/>
      <c r="EE728" s="5"/>
    </row>
    <row r="729" spans="49:135" ht="13" x14ac:dyDescent="0.15">
      <c r="AW729" s="5"/>
      <c r="DU729" s="4"/>
      <c r="DZ729" s="5"/>
      <c r="EA729" s="5"/>
      <c r="EB729" s="5"/>
      <c r="EC729" s="5"/>
      <c r="ED729" s="5"/>
      <c r="EE729" s="5"/>
    </row>
    <row r="730" spans="49:135" ht="13" x14ac:dyDescent="0.15">
      <c r="AW730" s="5"/>
      <c r="DU730" s="4"/>
      <c r="DZ730" s="5"/>
      <c r="EA730" s="5"/>
      <c r="EB730" s="5"/>
      <c r="EC730" s="5"/>
      <c r="ED730" s="5"/>
      <c r="EE730" s="5"/>
    </row>
    <row r="731" spans="49:135" ht="13" x14ac:dyDescent="0.15">
      <c r="AW731" s="5"/>
      <c r="DU731" s="4"/>
      <c r="DZ731" s="5"/>
      <c r="EA731" s="5"/>
      <c r="EB731" s="5"/>
      <c r="EC731" s="5"/>
      <c r="ED731" s="5"/>
      <c r="EE731" s="5"/>
    </row>
    <row r="732" spans="49:135" ht="13" x14ac:dyDescent="0.15">
      <c r="AW732" s="5"/>
      <c r="DU732" s="4"/>
      <c r="DZ732" s="5"/>
      <c r="EA732" s="5"/>
      <c r="EB732" s="5"/>
      <c r="EC732" s="5"/>
      <c r="ED732" s="5"/>
      <c r="EE732" s="5"/>
    </row>
    <row r="733" spans="49:135" ht="13" x14ac:dyDescent="0.15">
      <c r="AW733" s="5"/>
      <c r="DU733" s="4"/>
      <c r="DZ733" s="5"/>
      <c r="EA733" s="5"/>
      <c r="EB733" s="5"/>
      <c r="EC733" s="5"/>
      <c r="ED733" s="5"/>
      <c r="EE733" s="5"/>
    </row>
    <row r="734" spans="49:135" ht="13" x14ac:dyDescent="0.15">
      <c r="AW734" s="5"/>
      <c r="DU734" s="4"/>
      <c r="DZ734" s="5"/>
      <c r="EA734" s="5"/>
      <c r="EB734" s="5"/>
      <c r="EC734" s="5"/>
      <c r="ED734" s="5"/>
      <c r="EE734" s="5"/>
    </row>
    <row r="735" spans="49:135" ht="13" x14ac:dyDescent="0.15">
      <c r="AW735" s="5"/>
      <c r="DU735" s="4"/>
      <c r="DZ735" s="5"/>
      <c r="EA735" s="5"/>
      <c r="EB735" s="5"/>
      <c r="EC735" s="5"/>
      <c r="ED735" s="5"/>
      <c r="EE735" s="5"/>
    </row>
    <row r="736" spans="49:135" ht="13" x14ac:dyDescent="0.15">
      <c r="AW736" s="5"/>
      <c r="DU736" s="4"/>
      <c r="DZ736" s="5"/>
      <c r="EA736" s="5"/>
      <c r="EB736" s="5"/>
      <c r="EC736" s="5"/>
      <c r="ED736" s="5"/>
      <c r="EE736" s="5"/>
    </row>
    <row r="737" spans="49:135" ht="13" x14ac:dyDescent="0.15">
      <c r="AW737" s="5"/>
      <c r="DU737" s="4"/>
      <c r="DZ737" s="5"/>
      <c r="EA737" s="5"/>
      <c r="EB737" s="5"/>
      <c r="EC737" s="5"/>
      <c r="ED737" s="5"/>
      <c r="EE737" s="5"/>
    </row>
    <row r="738" spans="49:135" ht="13" x14ac:dyDescent="0.15">
      <c r="AW738" s="5"/>
      <c r="DU738" s="4"/>
      <c r="DZ738" s="5"/>
      <c r="EA738" s="5"/>
      <c r="EB738" s="5"/>
      <c r="EC738" s="5"/>
      <c r="ED738" s="5"/>
      <c r="EE738" s="5"/>
    </row>
    <row r="739" spans="49:135" ht="13" x14ac:dyDescent="0.15">
      <c r="AW739" s="5"/>
      <c r="DU739" s="4"/>
      <c r="DZ739" s="5"/>
      <c r="EA739" s="5"/>
      <c r="EB739" s="5"/>
      <c r="EC739" s="5"/>
      <c r="ED739" s="5"/>
      <c r="EE739" s="5"/>
    </row>
    <row r="740" spans="49:135" ht="13" x14ac:dyDescent="0.15">
      <c r="AW740" s="5"/>
      <c r="DU740" s="4"/>
      <c r="DZ740" s="5"/>
      <c r="EA740" s="5"/>
      <c r="EB740" s="5"/>
      <c r="EC740" s="5"/>
      <c r="ED740" s="5"/>
      <c r="EE740" s="5"/>
    </row>
    <row r="741" spans="49:135" ht="13" x14ac:dyDescent="0.15">
      <c r="AW741" s="5"/>
      <c r="DU741" s="4"/>
      <c r="DZ741" s="5"/>
      <c r="EA741" s="5"/>
      <c r="EB741" s="5"/>
      <c r="EC741" s="5"/>
      <c r="ED741" s="5"/>
      <c r="EE741" s="5"/>
    </row>
    <row r="742" spans="49:135" ht="13" x14ac:dyDescent="0.15">
      <c r="AW742" s="5"/>
      <c r="DU742" s="4"/>
      <c r="DZ742" s="5"/>
      <c r="EA742" s="5"/>
      <c r="EB742" s="5"/>
      <c r="EC742" s="5"/>
      <c r="ED742" s="5"/>
      <c r="EE742" s="5"/>
    </row>
    <row r="743" spans="49:135" ht="13" x14ac:dyDescent="0.15">
      <c r="AW743" s="5"/>
      <c r="DU743" s="4"/>
      <c r="DZ743" s="5"/>
      <c r="EA743" s="5"/>
      <c r="EB743" s="5"/>
      <c r="EC743" s="5"/>
      <c r="ED743" s="5"/>
      <c r="EE743" s="5"/>
    </row>
    <row r="744" spans="49:135" ht="13" x14ac:dyDescent="0.15">
      <c r="AW744" s="5"/>
      <c r="DU744" s="4"/>
      <c r="DZ744" s="5"/>
      <c r="EA744" s="5"/>
      <c r="EB744" s="5"/>
      <c r="EC744" s="5"/>
      <c r="ED744" s="5"/>
      <c r="EE744" s="5"/>
    </row>
    <row r="745" spans="49:135" ht="13" x14ac:dyDescent="0.15">
      <c r="AW745" s="5"/>
      <c r="DU745" s="4"/>
      <c r="DZ745" s="5"/>
      <c r="EA745" s="5"/>
      <c r="EB745" s="5"/>
      <c r="EC745" s="5"/>
      <c r="ED745" s="5"/>
      <c r="EE745" s="5"/>
    </row>
    <row r="746" spans="49:135" ht="13" x14ac:dyDescent="0.15">
      <c r="AW746" s="5"/>
      <c r="DU746" s="4"/>
      <c r="DZ746" s="5"/>
      <c r="EA746" s="5"/>
      <c r="EB746" s="5"/>
      <c r="EC746" s="5"/>
      <c r="ED746" s="5"/>
      <c r="EE746" s="5"/>
    </row>
    <row r="747" spans="49:135" ht="13" x14ac:dyDescent="0.15">
      <c r="AW747" s="5"/>
      <c r="DU747" s="4"/>
      <c r="DZ747" s="5"/>
      <c r="EA747" s="5"/>
      <c r="EB747" s="5"/>
      <c r="EC747" s="5"/>
      <c r="ED747" s="5"/>
      <c r="EE747" s="5"/>
    </row>
    <row r="748" spans="49:135" ht="13" x14ac:dyDescent="0.15">
      <c r="AW748" s="5"/>
      <c r="DU748" s="4"/>
      <c r="DZ748" s="5"/>
      <c r="EA748" s="5"/>
      <c r="EB748" s="5"/>
      <c r="EC748" s="5"/>
      <c r="ED748" s="5"/>
      <c r="EE748" s="5"/>
    </row>
    <row r="749" spans="49:135" ht="13" x14ac:dyDescent="0.15">
      <c r="AW749" s="5"/>
      <c r="DU749" s="4"/>
      <c r="DZ749" s="5"/>
      <c r="EA749" s="5"/>
      <c r="EB749" s="5"/>
      <c r="EC749" s="5"/>
      <c r="ED749" s="5"/>
      <c r="EE749" s="5"/>
    </row>
    <row r="750" spans="49:135" ht="13" x14ac:dyDescent="0.15">
      <c r="AW750" s="5"/>
      <c r="DU750" s="4"/>
      <c r="DZ750" s="5"/>
      <c r="EA750" s="5"/>
      <c r="EB750" s="5"/>
      <c r="EC750" s="5"/>
      <c r="ED750" s="5"/>
      <c r="EE750" s="5"/>
    </row>
    <row r="751" spans="49:135" ht="13" x14ac:dyDescent="0.15">
      <c r="AW751" s="5"/>
      <c r="DU751" s="4"/>
      <c r="DZ751" s="5"/>
      <c r="EA751" s="5"/>
      <c r="EB751" s="5"/>
      <c r="EC751" s="5"/>
      <c r="ED751" s="5"/>
      <c r="EE751" s="5"/>
    </row>
    <row r="752" spans="49:135" ht="13" x14ac:dyDescent="0.15">
      <c r="AW752" s="5"/>
      <c r="DU752" s="4"/>
      <c r="DZ752" s="5"/>
      <c r="EA752" s="5"/>
      <c r="EB752" s="5"/>
      <c r="EC752" s="5"/>
      <c r="ED752" s="5"/>
      <c r="EE752" s="5"/>
    </row>
    <row r="753" spans="49:135" ht="13" x14ac:dyDescent="0.15">
      <c r="AW753" s="5"/>
      <c r="DU753" s="4"/>
      <c r="DZ753" s="5"/>
      <c r="EA753" s="5"/>
      <c r="EB753" s="5"/>
      <c r="EC753" s="5"/>
      <c r="ED753" s="5"/>
      <c r="EE753" s="5"/>
    </row>
    <row r="754" spans="49:135" ht="13" x14ac:dyDescent="0.15">
      <c r="AW754" s="5"/>
      <c r="DU754" s="4"/>
      <c r="DZ754" s="5"/>
      <c r="EA754" s="5"/>
      <c r="EB754" s="5"/>
      <c r="EC754" s="5"/>
      <c r="ED754" s="5"/>
      <c r="EE754" s="5"/>
    </row>
    <row r="755" spans="49:135" ht="13" x14ac:dyDescent="0.15">
      <c r="AW755" s="5"/>
      <c r="DU755" s="4"/>
      <c r="DZ755" s="5"/>
      <c r="EA755" s="5"/>
      <c r="EB755" s="5"/>
      <c r="EC755" s="5"/>
      <c r="ED755" s="5"/>
      <c r="EE755" s="5"/>
    </row>
    <row r="756" spans="49:135" ht="13" x14ac:dyDescent="0.15">
      <c r="AW756" s="5"/>
      <c r="DU756" s="4"/>
      <c r="DZ756" s="5"/>
      <c r="EA756" s="5"/>
      <c r="EB756" s="5"/>
      <c r="EC756" s="5"/>
      <c r="ED756" s="5"/>
      <c r="EE756" s="5"/>
    </row>
    <row r="757" spans="49:135" ht="13" x14ac:dyDescent="0.15">
      <c r="AW757" s="5"/>
      <c r="DU757" s="4"/>
      <c r="DZ757" s="5"/>
      <c r="EA757" s="5"/>
      <c r="EB757" s="5"/>
      <c r="EC757" s="5"/>
      <c r="ED757" s="5"/>
      <c r="EE757" s="5"/>
    </row>
    <row r="758" spans="49:135" ht="13" x14ac:dyDescent="0.15">
      <c r="AW758" s="5"/>
      <c r="DU758" s="4"/>
      <c r="DZ758" s="5"/>
      <c r="EA758" s="5"/>
      <c r="EB758" s="5"/>
      <c r="EC758" s="5"/>
      <c r="ED758" s="5"/>
      <c r="EE758" s="5"/>
    </row>
    <row r="759" spans="49:135" ht="13" x14ac:dyDescent="0.15">
      <c r="AW759" s="5"/>
      <c r="DU759" s="4"/>
      <c r="DZ759" s="5"/>
      <c r="EA759" s="5"/>
      <c r="EB759" s="5"/>
      <c r="EC759" s="5"/>
      <c r="ED759" s="5"/>
      <c r="EE759" s="5"/>
    </row>
    <row r="760" spans="49:135" ht="13" x14ac:dyDescent="0.15">
      <c r="AW760" s="5"/>
      <c r="DU760" s="4"/>
      <c r="DZ760" s="5"/>
      <c r="EA760" s="5"/>
      <c r="EB760" s="5"/>
      <c r="EC760" s="5"/>
      <c r="ED760" s="5"/>
      <c r="EE760" s="5"/>
    </row>
    <row r="761" spans="49:135" ht="13" x14ac:dyDescent="0.15">
      <c r="AW761" s="5"/>
      <c r="DU761" s="4"/>
      <c r="DZ761" s="5"/>
      <c r="EA761" s="5"/>
      <c r="EB761" s="5"/>
      <c r="EC761" s="5"/>
      <c r="ED761" s="5"/>
      <c r="EE761" s="5"/>
    </row>
    <row r="762" spans="49:135" ht="13" x14ac:dyDescent="0.15">
      <c r="AW762" s="5"/>
      <c r="DU762" s="4"/>
      <c r="DZ762" s="5"/>
      <c r="EA762" s="5"/>
      <c r="EB762" s="5"/>
      <c r="EC762" s="5"/>
      <c r="ED762" s="5"/>
      <c r="EE762" s="5"/>
    </row>
    <row r="763" spans="49:135" ht="13" x14ac:dyDescent="0.15">
      <c r="AW763" s="5"/>
      <c r="DU763" s="4"/>
      <c r="DZ763" s="5"/>
      <c r="EA763" s="5"/>
      <c r="EB763" s="5"/>
      <c r="EC763" s="5"/>
      <c r="ED763" s="5"/>
      <c r="EE763" s="5"/>
    </row>
    <row r="764" spans="49:135" ht="13" x14ac:dyDescent="0.15">
      <c r="AW764" s="5"/>
      <c r="DU764" s="4"/>
      <c r="DZ764" s="5"/>
      <c r="EA764" s="5"/>
      <c r="EB764" s="5"/>
      <c r="EC764" s="5"/>
      <c r="ED764" s="5"/>
      <c r="EE764" s="5"/>
    </row>
    <row r="765" spans="49:135" ht="13" x14ac:dyDescent="0.15">
      <c r="AW765" s="5"/>
      <c r="DU765" s="4"/>
      <c r="DZ765" s="5"/>
      <c r="EA765" s="5"/>
      <c r="EB765" s="5"/>
      <c r="EC765" s="5"/>
      <c r="ED765" s="5"/>
      <c r="EE765" s="5"/>
    </row>
    <row r="766" spans="49:135" ht="13" x14ac:dyDescent="0.15">
      <c r="AW766" s="5"/>
      <c r="DU766" s="4"/>
      <c r="DZ766" s="5"/>
      <c r="EA766" s="5"/>
      <c r="EB766" s="5"/>
      <c r="EC766" s="5"/>
      <c r="ED766" s="5"/>
      <c r="EE766" s="5"/>
    </row>
    <row r="767" spans="49:135" ht="13" x14ac:dyDescent="0.15">
      <c r="AW767" s="5"/>
      <c r="DU767" s="4"/>
      <c r="DZ767" s="5"/>
      <c r="EA767" s="5"/>
      <c r="EB767" s="5"/>
      <c r="EC767" s="5"/>
      <c r="ED767" s="5"/>
      <c r="EE767" s="5"/>
    </row>
    <row r="768" spans="49:135" ht="13" x14ac:dyDescent="0.15">
      <c r="AW768" s="5"/>
      <c r="DU768" s="4"/>
      <c r="DZ768" s="5"/>
      <c r="EA768" s="5"/>
      <c r="EB768" s="5"/>
      <c r="EC768" s="5"/>
      <c r="ED768" s="5"/>
      <c r="EE768" s="5"/>
    </row>
    <row r="769" spans="49:135" ht="13" x14ac:dyDescent="0.15">
      <c r="AW769" s="5"/>
      <c r="DU769" s="4"/>
      <c r="DZ769" s="5"/>
      <c r="EA769" s="5"/>
      <c r="EB769" s="5"/>
      <c r="EC769" s="5"/>
      <c r="ED769" s="5"/>
      <c r="EE769" s="5"/>
    </row>
    <row r="770" spans="49:135" ht="13" x14ac:dyDescent="0.15">
      <c r="AW770" s="5"/>
      <c r="DU770" s="4"/>
      <c r="DZ770" s="5"/>
      <c r="EA770" s="5"/>
      <c r="EB770" s="5"/>
      <c r="EC770" s="5"/>
      <c r="ED770" s="5"/>
      <c r="EE770" s="5"/>
    </row>
    <row r="771" spans="49:135" ht="13" x14ac:dyDescent="0.15">
      <c r="AW771" s="5"/>
      <c r="DU771" s="4"/>
      <c r="DZ771" s="5"/>
      <c r="EA771" s="5"/>
      <c r="EB771" s="5"/>
      <c r="EC771" s="5"/>
      <c r="ED771" s="5"/>
      <c r="EE771" s="5"/>
    </row>
    <row r="772" spans="49:135" ht="13" x14ac:dyDescent="0.15">
      <c r="AW772" s="5"/>
      <c r="DU772" s="4"/>
      <c r="DZ772" s="5"/>
      <c r="EA772" s="5"/>
      <c r="EB772" s="5"/>
      <c r="EC772" s="5"/>
      <c r="ED772" s="5"/>
      <c r="EE772" s="5"/>
    </row>
    <row r="773" spans="49:135" ht="13" x14ac:dyDescent="0.15">
      <c r="AW773" s="5"/>
      <c r="DU773" s="4"/>
      <c r="DZ773" s="5"/>
      <c r="EA773" s="5"/>
      <c r="EB773" s="5"/>
      <c r="EC773" s="5"/>
      <c r="ED773" s="5"/>
      <c r="EE773" s="5"/>
    </row>
    <row r="774" spans="49:135" ht="13" x14ac:dyDescent="0.15">
      <c r="AW774" s="5"/>
      <c r="DU774" s="4"/>
      <c r="DZ774" s="5"/>
      <c r="EA774" s="5"/>
      <c r="EB774" s="5"/>
      <c r="EC774" s="5"/>
      <c r="ED774" s="5"/>
      <c r="EE774" s="5"/>
    </row>
    <row r="775" spans="49:135" ht="13" x14ac:dyDescent="0.15">
      <c r="AW775" s="5"/>
      <c r="DU775" s="4"/>
      <c r="DZ775" s="5"/>
      <c r="EA775" s="5"/>
      <c r="EB775" s="5"/>
      <c r="EC775" s="5"/>
      <c r="ED775" s="5"/>
      <c r="EE775" s="5"/>
    </row>
    <row r="776" spans="49:135" ht="13" x14ac:dyDescent="0.15">
      <c r="AW776" s="5"/>
      <c r="DU776" s="4"/>
      <c r="DZ776" s="5"/>
      <c r="EA776" s="5"/>
      <c r="EB776" s="5"/>
      <c r="EC776" s="5"/>
      <c r="ED776" s="5"/>
      <c r="EE776" s="5"/>
    </row>
    <row r="777" spans="49:135" ht="13" x14ac:dyDescent="0.15">
      <c r="AW777" s="5"/>
      <c r="DU777" s="4"/>
      <c r="DZ777" s="5"/>
      <c r="EA777" s="5"/>
      <c r="EB777" s="5"/>
      <c r="EC777" s="5"/>
      <c r="ED777" s="5"/>
      <c r="EE777" s="5"/>
    </row>
    <row r="778" spans="49:135" ht="13" x14ac:dyDescent="0.15">
      <c r="AW778" s="5"/>
      <c r="DU778" s="4"/>
      <c r="DZ778" s="5"/>
      <c r="EA778" s="5"/>
      <c r="EB778" s="5"/>
      <c r="EC778" s="5"/>
      <c r="ED778" s="5"/>
      <c r="EE778" s="5"/>
    </row>
    <row r="779" spans="49:135" ht="13" x14ac:dyDescent="0.15">
      <c r="AW779" s="5"/>
      <c r="DU779" s="4"/>
      <c r="DZ779" s="5"/>
      <c r="EA779" s="5"/>
      <c r="EB779" s="5"/>
      <c r="EC779" s="5"/>
      <c r="ED779" s="5"/>
      <c r="EE779" s="5"/>
    </row>
    <row r="780" spans="49:135" ht="13" x14ac:dyDescent="0.15">
      <c r="AW780" s="5"/>
      <c r="DU780" s="4"/>
      <c r="DZ780" s="5"/>
      <c r="EA780" s="5"/>
      <c r="EB780" s="5"/>
      <c r="EC780" s="5"/>
      <c r="ED780" s="5"/>
      <c r="EE780" s="5"/>
    </row>
    <row r="781" spans="49:135" ht="13" x14ac:dyDescent="0.15">
      <c r="AW781" s="5"/>
      <c r="DU781" s="4"/>
      <c r="DZ781" s="5"/>
      <c r="EA781" s="5"/>
      <c r="EB781" s="5"/>
      <c r="EC781" s="5"/>
      <c r="ED781" s="5"/>
      <c r="EE781" s="5"/>
    </row>
    <row r="782" spans="49:135" ht="13" x14ac:dyDescent="0.15">
      <c r="AW782" s="5"/>
      <c r="DU782" s="4"/>
      <c r="DZ782" s="5"/>
      <c r="EA782" s="5"/>
      <c r="EB782" s="5"/>
      <c r="EC782" s="5"/>
      <c r="ED782" s="5"/>
      <c r="EE782" s="5"/>
    </row>
    <row r="783" spans="49:135" ht="13" x14ac:dyDescent="0.15">
      <c r="AW783" s="5"/>
      <c r="DU783" s="4"/>
      <c r="DZ783" s="5"/>
      <c r="EA783" s="5"/>
      <c r="EB783" s="5"/>
      <c r="EC783" s="5"/>
      <c r="ED783" s="5"/>
      <c r="EE783" s="5"/>
    </row>
    <row r="784" spans="49:135" ht="13" x14ac:dyDescent="0.15">
      <c r="AW784" s="5"/>
      <c r="DU784" s="4"/>
      <c r="DZ784" s="5"/>
      <c r="EA784" s="5"/>
      <c r="EB784" s="5"/>
      <c r="EC784" s="5"/>
      <c r="ED784" s="5"/>
      <c r="EE784" s="5"/>
    </row>
    <row r="785" spans="49:135" ht="13" x14ac:dyDescent="0.15">
      <c r="AW785" s="5"/>
      <c r="DU785" s="4"/>
      <c r="DZ785" s="5"/>
      <c r="EA785" s="5"/>
      <c r="EB785" s="5"/>
      <c r="EC785" s="5"/>
      <c r="ED785" s="5"/>
      <c r="EE785" s="5"/>
    </row>
    <row r="786" spans="49:135" ht="13" x14ac:dyDescent="0.15">
      <c r="AW786" s="5"/>
      <c r="DU786" s="4"/>
      <c r="DZ786" s="5"/>
      <c r="EA786" s="5"/>
      <c r="EB786" s="5"/>
      <c r="EC786" s="5"/>
      <c r="ED786" s="5"/>
      <c r="EE786" s="5"/>
    </row>
    <row r="787" spans="49:135" ht="13" x14ac:dyDescent="0.15">
      <c r="AW787" s="5"/>
      <c r="DU787" s="4"/>
      <c r="DZ787" s="5"/>
      <c r="EA787" s="5"/>
      <c r="EB787" s="5"/>
      <c r="EC787" s="5"/>
      <c r="ED787" s="5"/>
      <c r="EE787" s="5"/>
    </row>
    <row r="788" spans="49:135" ht="13" x14ac:dyDescent="0.15">
      <c r="AW788" s="5"/>
      <c r="DU788" s="4"/>
      <c r="DZ788" s="5"/>
      <c r="EA788" s="5"/>
      <c r="EB788" s="5"/>
      <c r="EC788" s="5"/>
      <c r="ED788" s="5"/>
      <c r="EE788" s="5"/>
    </row>
    <row r="789" spans="49:135" ht="13" x14ac:dyDescent="0.15">
      <c r="AW789" s="5"/>
      <c r="DU789" s="4"/>
      <c r="DZ789" s="5"/>
      <c r="EA789" s="5"/>
      <c r="EB789" s="5"/>
      <c r="EC789" s="5"/>
      <c r="ED789" s="5"/>
      <c r="EE789" s="5"/>
    </row>
    <row r="790" spans="49:135" ht="13" x14ac:dyDescent="0.15">
      <c r="AW790" s="5"/>
      <c r="DU790" s="4"/>
      <c r="DZ790" s="5"/>
      <c r="EA790" s="5"/>
      <c r="EB790" s="5"/>
      <c r="EC790" s="5"/>
      <c r="ED790" s="5"/>
      <c r="EE790" s="5"/>
    </row>
    <row r="791" spans="49:135" ht="13" x14ac:dyDescent="0.15">
      <c r="AW791" s="5"/>
      <c r="DU791" s="4"/>
      <c r="DZ791" s="5"/>
      <c r="EA791" s="5"/>
      <c r="EB791" s="5"/>
      <c r="EC791" s="5"/>
      <c r="ED791" s="5"/>
      <c r="EE791" s="5"/>
    </row>
    <row r="792" spans="49:135" ht="13" x14ac:dyDescent="0.15">
      <c r="AW792" s="5"/>
      <c r="DU792" s="4"/>
      <c r="DZ792" s="5"/>
      <c r="EA792" s="5"/>
      <c r="EB792" s="5"/>
      <c r="EC792" s="5"/>
      <c r="ED792" s="5"/>
      <c r="EE792" s="5"/>
    </row>
    <row r="793" spans="49:135" ht="13" x14ac:dyDescent="0.15">
      <c r="AW793" s="5"/>
      <c r="DU793" s="4"/>
      <c r="DZ793" s="5"/>
      <c r="EA793" s="5"/>
      <c r="EB793" s="5"/>
      <c r="EC793" s="5"/>
      <c r="ED793" s="5"/>
      <c r="EE793" s="5"/>
    </row>
    <row r="794" spans="49:135" ht="13" x14ac:dyDescent="0.15">
      <c r="AW794" s="5"/>
      <c r="DU794" s="4"/>
      <c r="DZ794" s="5"/>
      <c r="EA794" s="5"/>
      <c r="EB794" s="5"/>
      <c r="EC794" s="5"/>
      <c r="ED794" s="5"/>
      <c r="EE794" s="5"/>
    </row>
    <row r="795" spans="49:135" ht="13" x14ac:dyDescent="0.15">
      <c r="AW795" s="5"/>
      <c r="DU795" s="4"/>
      <c r="DZ795" s="5"/>
      <c r="EA795" s="5"/>
      <c r="EB795" s="5"/>
      <c r="EC795" s="5"/>
      <c r="ED795" s="5"/>
      <c r="EE795" s="5"/>
    </row>
    <row r="796" spans="49:135" ht="13" x14ac:dyDescent="0.15">
      <c r="AW796" s="5"/>
      <c r="DU796" s="4"/>
      <c r="DZ796" s="5"/>
      <c r="EA796" s="5"/>
      <c r="EB796" s="5"/>
      <c r="EC796" s="5"/>
      <c r="ED796" s="5"/>
      <c r="EE796" s="5"/>
    </row>
    <row r="797" spans="49:135" ht="13" x14ac:dyDescent="0.15">
      <c r="AW797" s="5"/>
      <c r="DU797" s="4"/>
      <c r="DZ797" s="5"/>
      <c r="EA797" s="5"/>
      <c r="EB797" s="5"/>
      <c r="EC797" s="5"/>
      <c r="ED797" s="5"/>
      <c r="EE797" s="5"/>
    </row>
    <row r="798" spans="49:135" ht="13" x14ac:dyDescent="0.15">
      <c r="AW798" s="5"/>
      <c r="DU798" s="4"/>
      <c r="DZ798" s="5"/>
      <c r="EA798" s="5"/>
      <c r="EB798" s="5"/>
      <c r="EC798" s="5"/>
      <c r="ED798" s="5"/>
      <c r="EE798" s="5"/>
    </row>
    <row r="799" spans="49:135" ht="13" x14ac:dyDescent="0.15">
      <c r="AW799" s="5"/>
      <c r="DU799" s="4"/>
      <c r="DZ799" s="5"/>
      <c r="EA799" s="5"/>
      <c r="EB799" s="5"/>
      <c r="EC799" s="5"/>
      <c r="ED799" s="5"/>
      <c r="EE799" s="5"/>
    </row>
    <row r="800" spans="49:135" ht="13" x14ac:dyDescent="0.15">
      <c r="AW800" s="5"/>
      <c r="DU800" s="4"/>
      <c r="DZ800" s="5"/>
      <c r="EA800" s="5"/>
      <c r="EB800" s="5"/>
      <c r="EC800" s="5"/>
      <c r="ED800" s="5"/>
      <c r="EE800" s="5"/>
    </row>
    <row r="801" spans="49:135" ht="13" x14ac:dyDescent="0.15">
      <c r="AW801" s="5"/>
      <c r="DU801" s="4"/>
      <c r="DZ801" s="5"/>
      <c r="EA801" s="5"/>
      <c r="EB801" s="5"/>
      <c r="EC801" s="5"/>
      <c r="ED801" s="5"/>
      <c r="EE801" s="5"/>
    </row>
    <row r="802" spans="49:135" ht="13" x14ac:dyDescent="0.15">
      <c r="AW802" s="5"/>
      <c r="DU802" s="4"/>
      <c r="DZ802" s="5"/>
      <c r="EA802" s="5"/>
      <c r="EB802" s="5"/>
      <c r="EC802" s="5"/>
      <c r="ED802" s="5"/>
      <c r="EE802" s="5"/>
    </row>
    <row r="803" spans="49:135" ht="13" x14ac:dyDescent="0.15">
      <c r="AW803" s="5"/>
      <c r="DU803" s="4"/>
      <c r="DZ803" s="5"/>
      <c r="EA803" s="5"/>
      <c r="EB803" s="5"/>
      <c r="EC803" s="5"/>
      <c r="ED803" s="5"/>
      <c r="EE803" s="5"/>
    </row>
    <row r="804" spans="49:135" ht="13" x14ac:dyDescent="0.15">
      <c r="AW804" s="5"/>
      <c r="DU804" s="4"/>
      <c r="DZ804" s="5"/>
      <c r="EA804" s="5"/>
      <c r="EB804" s="5"/>
      <c r="EC804" s="5"/>
      <c r="ED804" s="5"/>
      <c r="EE804" s="5"/>
    </row>
    <row r="805" spans="49:135" ht="13" x14ac:dyDescent="0.15">
      <c r="AW805" s="5"/>
      <c r="DU805" s="4"/>
      <c r="DZ805" s="5"/>
      <c r="EA805" s="5"/>
      <c r="EB805" s="5"/>
      <c r="EC805" s="5"/>
      <c r="ED805" s="5"/>
      <c r="EE805" s="5"/>
    </row>
    <row r="806" spans="49:135" ht="13" x14ac:dyDescent="0.15">
      <c r="AW806" s="5"/>
      <c r="DU806" s="4"/>
      <c r="DZ806" s="5"/>
      <c r="EA806" s="5"/>
      <c r="EB806" s="5"/>
      <c r="EC806" s="5"/>
      <c r="ED806" s="5"/>
      <c r="EE806" s="5"/>
    </row>
    <row r="807" spans="49:135" ht="13" x14ac:dyDescent="0.15">
      <c r="AW807" s="5"/>
      <c r="DU807" s="4"/>
      <c r="DZ807" s="5"/>
      <c r="EA807" s="5"/>
      <c r="EB807" s="5"/>
      <c r="EC807" s="5"/>
      <c r="ED807" s="5"/>
      <c r="EE807" s="5"/>
    </row>
    <row r="808" spans="49:135" ht="13" x14ac:dyDescent="0.15">
      <c r="AW808" s="5"/>
      <c r="DU808" s="4"/>
      <c r="DZ808" s="5"/>
      <c r="EA808" s="5"/>
      <c r="EB808" s="5"/>
      <c r="EC808" s="5"/>
      <c r="ED808" s="5"/>
      <c r="EE808" s="5"/>
    </row>
    <row r="809" spans="49:135" ht="13" x14ac:dyDescent="0.15">
      <c r="AW809" s="5"/>
      <c r="DU809" s="4"/>
      <c r="DZ809" s="5"/>
      <c r="EA809" s="5"/>
      <c r="EB809" s="5"/>
      <c r="EC809" s="5"/>
      <c r="ED809" s="5"/>
      <c r="EE809" s="5"/>
    </row>
    <row r="810" spans="49:135" ht="13" x14ac:dyDescent="0.15">
      <c r="AW810" s="5"/>
      <c r="DU810" s="4"/>
      <c r="DZ810" s="5"/>
      <c r="EA810" s="5"/>
      <c r="EB810" s="5"/>
      <c r="EC810" s="5"/>
      <c r="ED810" s="5"/>
      <c r="EE810" s="5"/>
    </row>
    <row r="811" spans="49:135" ht="13" x14ac:dyDescent="0.15">
      <c r="AW811" s="5"/>
      <c r="DU811" s="4"/>
      <c r="DZ811" s="5"/>
      <c r="EA811" s="5"/>
      <c r="EB811" s="5"/>
      <c r="EC811" s="5"/>
      <c r="ED811" s="5"/>
      <c r="EE811" s="5"/>
    </row>
    <row r="812" spans="49:135" ht="13" x14ac:dyDescent="0.15">
      <c r="AW812" s="5"/>
      <c r="DU812" s="4"/>
      <c r="DZ812" s="5"/>
      <c r="EA812" s="5"/>
      <c r="EB812" s="5"/>
      <c r="EC812" s="5"/>
      <c r="ED812" s="5"/>
      <c r="EE812" s="5"/>
    </row>
    <row r="813" spans="49:135" ht="13" x14ac:dyDescent="0.15">
      <c r="AW813" s="5"/>
      <c r="DU813" s="4"/>
      <c r="DZ813" s="5"/>
      <c r="EA813" s="5"/>
      <c r="EB813" s="5"/>
      <c r="EC813" s="5"/>
      <c r="ED813" s="5"/>
      <c r="EE813" s="5"/>
    </row>
    <row r="814" spans="49:135" ht="13" x14ac:dyDescent="0.15">
      <c r="AW814" s="5"/>
      <c r="DU814" s="4"/>
      <c r="DZ814" s="5"/>
      <c r="EA814" s="5"/>
      <c r="EB814" s="5"/>
      <c r="EC814" s="5"/>
      <c r="ED814" s="5"/>
      <c r="EE814" s="5"/>
    </row>
    <row r="815" spans="49:135" ht="13" x14ac:dyDescent="0.15">
      <c r="AW815" s="5"/>
      <c r="DU815" s="4"/>
      <c r="DZ815" s="5"/>
      <c r="EA815" s="5"/>
      <c r="EB815" s="5"/>
      <c r="EC815" s="5"/>
      <c r="ED815" s="5"/>
      <c r="EE815" s="5"/>
    </row>
    <row r="816" spans="49:135" ht="13" x14ac:dyDescent="0.15">
      <c r="AW816" s="5"/>
      <c r="DU816" s="4"/>
      <c r="DZ816" s="5"/>
      <c r="EA816" s="5"/>
      <c r="EB816" s="5"/>
      <c r="EC816" s="5"/>
      <c r="ED816" s="5"/>
      <c r="EE816" s="5"/>
    </row>
    <row r="817" spans="49:135" ht="13" x14ac:dyDescent="0.15">
      <c r="AW817" s="5"/>
      <c r="DU817" s="4"/>
      <c r="DZ817" s="5"/>
      <c r="EA817" s="5"/>
      <c r="EB817" s="5"/>
      <c r="EC817" s="5"/>
      <c r="ED817" s="5"/>
      <c r="EE817" s="5"/>
    </row>
    <row r="818" spans="49:135" ht="13" x14ac:dyDescent="0.15">
      <c r="AW818" s="5"/>
      <c r="DU818" s="4"/>
      <c r="DZ818" s="5"/>
      <c r="EA818" s="5"/>
      <c r="EB818" s="5"/>
      <c r="EC818" s="5"/>
      <c r="ED818" s="5"/>
      <c r="EE818" s="5"/>
    </row>
    <row r="819" spans="49:135" ht="13" x14ac:dyDescent="0.15">
      <c r="AW819" s="5"/>
      <c r="DU819" s="4"/>
      <c r="DZ819" s="5"/>
      <c r="EA819" s="5"/>
      <c r="EB819" s="5"/>
      <c r="EC819" s="5"/>
      <c r="ED819" s="5"/>
      <c r="EE819" s="5"/>
    </row>
    <row r="820" spans="49:135" ht="13" x14ac:dyDescent="0.15">
      <c r="AW820" s="5"/>
      <c r="DU820" s="4"/>
      <c r="DZ820" s="5"/>
      <c r="EA820" s="5"/>
      <c r="EB820" s="5"/>
      <c r="EC820" s="5"/>
      <c r="ED820" s="5"/>
      <c r="EE820" s="5"/>
    </row>
    <row r="821" spans="49:135" ht="13" x14ac:dyDescent="0.15">
      <c r="AW821" s="5"/>
      <c r="DU821" s="4"/>
      <c r="DZ821" s="5"/>
      <c r="EA821" s="5"/>
      <c r="EB821" s="5"/>
      <c r="EC821" s="5"/>
      <c r="ED821" s="5"/>
      <c r="EE821" s="5"/>
    </row>
    <row r="822" spans="49:135" ht="13" x14ac:dyDescent="0.15">
      <c r="AW822" s="5"/>
      <c r="DU822" s="4"/>
      <c r="DZ822" s="5"/>
      <c r="EA822" s="5"/>
      <c r="EB822" s="5"/>
      <c r="EC822" s="5"/>
      <c r="ED822" s="5"/>
      <c r="EE822" s="5"/>
    </row>
    <row r="823" spans="49:135" ht="13" x14ac:dyDescent="0.15">
      <c r="AW823" s="5"/>
      <c r="DU823" s="4"/>
      <c r="DZ823" s="5"/>
      <c r="EA823" s="5"/>
      <c r="EB823" s="5"/>
      <c r="EC823" s="5"/>
      <c r="ED823" s="5"/>
      <c r="EE823" s="5"/>
    </row>
    <row r="824" spans="49:135" ht="13" x14ac:dyDescent="0.15">
      <c r="AW824" s="5"/>
      <c r="DU824" s="4"/>
      <c r="DZ824" s="5"/>
      <c r="EA824" s="5"/>
      <c r="EB824" s="5"/>
      <c r="EC824" s="5"/>
      <c r="ED824" s="5"/>
      <c r="EE824" s="5"/>
    </row>
    <row r="825" spans="49:135" ht="13" x14ac:dyDescent="0.15">
      <c r="AW825" s="5"/>
      <c r="DU825" s="4"/>
      <c r="DZ825" s="5"/>
      <c r="EA825" s="5"/>
      <c r="EB825" s="5"/>
      <c r="EC825" s="5"/>
      <c r="ED825" s="5"/>
      <c r="EE825" s="5"/>
    </row>
    <row r="826" spans="49:135" ht="13" x14ac:dyDescent="0.15">
      <c r="AW826" s="5"/>
      <c r="DU826" s="4"/>
      <c r="DZ826" s="5"/>
      <c r="EA826" s="5"/>
      <c r="EB826" s="5"/>
      <c r="EC826" s="5"/>
      <c r="ED826" s="5"/>
      <c r="EE826" s="5"/>
    </row>
    <row r="827" spans="49:135" ht="13" x14ac:dyDescent="0.15">
      <c r="AW827" s="5"/>
      <c r="DU827" s="4"/>
      <c r="DZ827" s="5"/>
      <c r="EA827" s="5"/>
      <c r="EB827" s="5"/>
      <c r="EC827" s="5"/>
      <c r="ED827" s="5"/>
      <c r="EE827" s="5"/>
    </row>
    <row r="828" spans="49:135" ht="13" x14ac:dyDescent="0.15">
      <c r="AW828" s="5"/>
      <c r="DU828" s="4"/>
      <c r="DZ828" s="5"/>
      <c r="EA828" s="5"/>
      <c r="EB828" s="5"/>
      <c r="EC828" s="5"/>
      <c r="ED828" s="5"/>
      <c r="EE828" s="5"/>
    </row>
    <row r="829" spans="49:135" ht="13" x14ac:dyDescent="0.15">
      <c r="AW829" s="5"/>
      <c r="DU829" s="4"/>
      <c r="DZ829" s="5"/>
      <c r="EA829" s="5"/>
      <c r="EB829" s="5"/>
      <c r="EC829" s="5"/>
      <c r="ED829" s="5"/>
      <c r="EE829" s="5"/>
    </row>
    <row r="830" spans="49:135" ht="13" x14ac:dyDescent="0.15">
      <c r="AW830" s="5"/>
      <c r="DU830" s="4"/>
      <c r="DZ830" s="5"/>
      <c r="EA830" s="5"/>
      <c r="EB830" s="5"/>
      <c r="EC830" s="5"/>
      <c r="ED830" s="5"/>
      <c r="EE830" s="5"/>
    </row>
    <row r="831" spans="49:135" ht="13" x14ac:dyDescent="0.15">
      <c r="AW831" s="5"/>
      <c r="DU831" s="4"/>
      <c r="DZ831" s="5"/>
      <c r="EA831" s="5"/>
      <c r="EB831" s="5"/>
      <c r="EC831" s="5"/>
      <c r="ED831" s="5"/>
      <c r="EE831" s="5"/>
    </row>
    <row r="832" spans="49:135" ht="13" x14ac:dyDescent="0.15">
      <c r="AW832" s="5"/>
      <c r="DU832" s="4"/>
      <c r="DZ832" s="5"/>
      <c r="EA832" s="5"/>
      <c r="EB832" s="5"/>
      <c r="EC832" s="5"/>
      <c r="ED832" s="5"/>
      <c r="EE832" s="5"/>
    </row>
    <row r="833" spans="49:135" ht="13" x14ac:dyDescent="0.15">
      <c r="AW833" s="5"/>
      <c r="DU833" s="4"/>
      <c r="DZ833" s="5"/>
      <c r="EA833" s="5"/>
      <c r="EB833" s="5"/>
      <c r="EC833" s="5"/>
      <c r="ED833" s="5"/>
      <c r="EE833" s="5"/>
    </row>
    <row r="834" spans="49:135" ht="13" x14ac:dyDescent="0.15">
      <c r="AW834" s="5"/>
      <c r="DU834" s="4"/>
      <c r="DZ834" s="5"/>
      <c r="EA834" s="5"/>
      <c r="EB834" s="5"/>
      <c r="EC834" s="5"/>
      <c r="ED834" s="5"/>
      <c r="EE834" s="5"/>
    </row>
    <row r="835" spans="49:135" ht="13" x14ac:dyDescent="0.15">
      <c r="AW835" s="5"/>
      <c r="DU835" s="4"/>
      <c r="DZ835" s="5"/>
      <c r="EA835" s="5"/>
      <c r="EB835" s="5"/>
      <c r="EC835" s="5"/>
      <c r="ED835" s="5"/>
      <c r="EE835" s="5"/>
    </row>
    <row r="836" spans="49:135" ht="13" x14ac:dyDescent="0.15">
      <c r="AW836" s="5"/>
      <c r="DU836" s="4"/>
      <c r="DZ836" s="5"/>
      <c r="EA836" s="5"/>
      <c r="EB836" s="5"/>
      <c r="EC836" s="5"/>
      <c r="ED836" s="5"/>
      <c r="EE836" s="5"/>
    </row>
    <row r="837" spans="49:135" ht="13" x14ac:dyDescent="0.15">
      <c r="AW837" s="5"/>
      <c r="DU837" s="4"/>
      <c r="DZ837" s="5"/>
      <c r="EA837" s="5"/>
      <c r="EB837" s="5"/>
      <c r="EC837" s="5"/>
      <c r="ED837" s="5"/>
      <c r="EE837" s="5"/>
    </row>
    <row r="838" spans="49:135" ht="13" x14ac:dyDescent="0.15">
      <c r="AW838" s="5"/>
      <c r="DU838" s="4"/>
      <c r="DZ838" s="5"/>
      <c r="EA838" s="5"/>
      <c r="EB838" s="5"/>
      <c r="EC838" s="5"/>
      <c r="ED838" s="5"/>
      <c r="EE838" s="5"/>
    </row>
    <row r="839" spans="49:135" ht="13" x14ac:dyDescent="0.15">
      <c r="AW839" s="5"/>
      <c r="DU839" s="4"/>
      <c r="DZ839" s="5"/>
      <c r="EA839" s="5"/>
      <c r="EB839" s="5"/>
      <c r="EC839" s="5"/>
      <c r="ED839" s="5"/>
      <c r="EE839" s="5"/>
    </row>
    <row r="840" spans="49:135" ht="13" x14ac:dyDescent="0.15">
      <c r="AW840" s="5"/>
      <c r="DU840" s="4"/>
      <c r="DZ840" s="5"/>
      <c r="EA840" s="5"/>
      <c r="EB840" s="5"/>
      <c r="EC840" s="5"/>
      <c r="ED840" s="5"/>
      <c r="EE840" s="5"/>
    </row>
    <row r="841" spans="49:135" ht="13" x14ac:dyDescent="0.15">
      <c r="AW841" s="5"/>
      <c r="DU841" s="4"/>
      <c r="DZ841" s="5"/>
      <c r="EA841" s="5"/>
      <c r="EB841" s="5"/>
      <c r="EC841" s="5"/>
      <c r="ED841" s="5"/>
      <c r="EE841" s="5"/>
    </row>
    <row r="842" spans="49:135" ht="13" x14ac:dyDescent="0.15">
      <c r="AW842" s="5"/>
      <c r="DU842" s="4"/>
      <c r="DZ842" s="5"/>
      <c r="EA842" s="5"/>
      <c r="EB842" s="5"/>
      <c r="EC842" s="5"/>
      <c r="ED842" s="5"/>
      <c r="EE842" s="5"/>
    </row>
    <row r="843" spans="49:135" ht="13" x14ac:dyDescent="0.15">
      <c r="AW843" s="5"/>
      <c r="DU843" s="4"/>
      <c r="DZ843" s="5"/>
      <c r="EA843" s="5"/>
      <c r="EB843" s="5"/>
      <c r="EC843" s="5"/>
      <c r="ED843" s="5"/>
      <c r="EE843" s="5"/>
    </row>
    <row r="844" spans="49:135" ht="13" x14ac:dyDescent="0.15">
      <c r="AW844" s="5"/>
      <c r="DU844" s="4"/>
      <c r="DZ844" s="5"/>
      <c r="EA844" s="5"/>
      <c r="EB844" s="5"/>
      <c r="EC844" s="5"/>
      <c r="ED844" s="5"/>
      <c r="EE844" s="5"/>
    </row>
    <row r="845" spans="49:135" ht="13" x14ac:dyDescent="0.15">
      <c r="AW845" s="5"/>
      <c r="DU845" s="4"/>
      <c r="DZ845" s="5"/>
      <c r="EA845" s="5"/>
      <c r="EB845" s="5"/>
      <c r="EC845" s="5"/>
      <c r="ED845" s="5"/>
      <c r="EE845" s="5"/>
    </row>
    <row r="846" spans="49:135" ht="13" x14ac:dyDescent="0.15">
      <c r="AW846" s="5"/>
      <c r="DU846" s="4"/>
      <c r="DZ846" s="5"/>
      <c r="EA846" s="5"/>
      <c r="EB846" s="5"/>
      <c r="EC846" s="5"/>
      <c r="ED846" s="5"/>
      <c r="EE846" s="5"/>
    </row>
    <row r="847" spans="49:135" ht="13" x14ac:dyDescent="0.15">
      <c r="AW847" s="5"/>
      <c r="DU847" s="4"/>
      <c r="DZ847" s="5"/>
      <c r="EA847" s="5"/>
      <c r="EB847" s="5"/>
      <c r="EC847" s="5"/>
      <c r="ED847" s="5"/>
      <c r="EE847" s="5"/>
    </row>
    <row r="848" spans="49:135" ht="13" x14ac:dyDescent="0.15">
      <c r="AW848" s="5"/>
      <c r="DU848" s="4"/>
      <c r="DZ848" s="5"/>
      <c r="EA848" s="5"/>
      <c r="EB848" s="5"/>
      <c r="EC848" s="5"/>
      <c r="ED848" s="5"/>
      <c r="EE848" s="5"/>
    </row>
    <row r="849" spans="49:135" ht="13" x14ac:dyDescent="0.15">
      <c r="AW849" s="5"/>
      <c r="DU849" s="4"/>
      <c r="DZ849" s="5"/>
      <c r="EA849" s="5"/>
      <c r="EB849" s="5"/>
      <c r="EC849" s="5"/>
      <c r="ED849" s="5"/>
      <c r="EE849" s="5"/>
    </row>
    <row r="850" spans="49:135" ht="13" x14ac:dyDescent="0.15">
      <c r="AW850" s="5"/>
      <c r="DU850" s="4"/>
      <c r="DZ850" s="5"/>
      <c r="EA850" s="5"/>
      <c r="EB850" s="5"/>
      <c r="EC850" s="5"/>
      <c r="ED850" s="5"/>
      <c r="EE850" s="5"/>
    </row>
    <row r="851" spans="49:135" ht="13" x14ac:dyDescent="0.15">
      <c r="AW851" s="5"/>
      <c r="DU851" s="4"/>
      <c r="DZ851" s="5"/>
      <c r="EA851" s="5"/>
      <c r="EB851" s="5"/>
      <c r="EC851" s="5"/>
      <c r="ED851" s="5"/>
      <c r="EE851" s="5"/>
    </row>
    <row r="852" spans="49:135" ht="13" x14ac:dyDescent="0.15">
      <c r="AW852" s="5"/>
      <c r="DU852" s="4"/>
      <c r="DZ852" s="5"/>
      <c r="EA852" s="5"/>
      <c r="EB852" s="5"/>
      <c r="EC852" s="5"/>
      <c r="ED852" s="5"/>
      <c r="EE852" s="5"/>
    </row>
    <row r="853" spans="49:135" ht="13" x14ac:dyDescent="0.15">
      <c r="AW853" s="5"/>
      <c r="DU853" s="4"/>
      <c r="DZ853" s="5"/>
      <c r="EA853" s="5"/>
      <c r="EB853" s="5"/>
      <c r="EC853" s="5"/>
      <c r="ED853" s="5"/>
      <c r="EE853" s="5"/>
    </row>
    <row r="854" spans="49:135" ht="13" x14ac:dyDescent="0.15">
      <c r="AW854" s="5"/>
      <c r="DU854" s="4"/>
      <c r="DZ854" s="5"/>
      <c r="EA854" s="5"/>
      <c r="EB854" s="5"/>
      <c r="EC854" s="5"/>
      <c r="ED854" s="5"/>
      <c r="EE854" s="5"/>
    </row>
    <row r="855" spans="49:135" ht="13" x14ac:dyDescent="0.15">
      <c r="AW855" s="5"/>
      <c r="DU855" s="4"/>
      <c r="DZ855" s="5"/>
      <c r="EA855" s="5"/>
      <c r="EB855" s="5"/>
      <c r="EC855" s="5"/>
      <c r="ED855" s="5"/>
      <c r="EE855" s="5"/>
    </row>
    <row r="856" spans="49:135" ht="13" x14ac:dyDescent="0.15">
      <c r="AW856" s="5"/>
      <c r="DU856" s="4"/>
      <c r="DZ856" s="5"/>
      <c r="EA856" s="5"/>
      <c r="EB856" s="5"/>
      <c r="EC856" s="5"/>
      <c r="ED856" s="5"/>
      <c r="EE856" s="5"/>
    </row>
    <row r="857" spans="49:135" ht="13" x14ac:dyDescent="0.15">
      <c r="AW857" s="5"/>
      <c r="DU857" s="4"/>
      <c r="DZ857" s="5"/>
      <c r="EA857" s="5"/>
      <c r="EB857" s="5"/>
      <c r="EC857" s="5"/>
      <c r="ED857" s="5"/>
      <c r="EE857" s="5"/>
    </row>
    <row r="858" spans="49:135" ht="13" x14ac:dyDescent="0.15">
      <c r="AW858" s="5"/>
      <c r="DU858" s="4"/>
      <c r="DZ858" s="5"/>
      <c r="EA858" s="5"/>
      <c r="EB858" s="5"/>
      <c r="EC858" s="5"/>
      <c r="ED858" s="5"/>
      <c r="EE858" s="5"/>
    </row>
    <row r="859" spans="49:135" ht="13" x14ac:dyDescent="0.15">
      <c r="AW859" s="5"/>
      <c r="DU859" s="4"/>
      <c r="DZ859" s="5"/>
      <c r="EA859" s="5"/>
      <c r="EB859" s="5"/>
      <c r="EC859" s="5"/>
      <c r="ED859" s="5"/>
      <c r="EE859" s="5"/>
    </row>
    <row r="860" spans="49:135" ht="13" x14ac:dyDescent="0.15">
      <c r="AW860" s="5"/>
      <c r="DU860" s="4"/>
      <c r="DZ860" s="5"/>
      <c r="EA860" s="5"/>
      <c r="EB860" s="5"/>
      <c r="EC860" s="5"/>
      <c r="ED860" s="5"/>
      <c r="EE860" s="5"/>
    </row>
    <row r="861" spans="49:135" ht="13" x14ac:dyDescent="0.15">
      <c r="AW861" s="5"/>
      <c r="DU861" s="4"/>
      <c r="DZ861" s="5"/>
      <c r="EA861" s="5"/>
      <c r="EB861" s="5"/>
      <c r="EC861" s="5"/>
      <c r="ED861" s="5"/>
      <c r="EE861" s="5"/>
    </row>
    <row r="862" spans="49:135" ht="13" x14ac:dyDescent="0.15">
      <c r="AW862" s="5"/>
      <c r="DU862" s="4"/>
      <c r="DZ862" s="5"/>
      <c r="EA862" s="5"/>
      <c r="EB862" s="5"/>
      <c r="EC862" s="5"/>
      <c r="ED862" s="5"/>
      <c r="EE862" s="5"/>
    </row>
    <row r="863" spans="49:135" ht="13" x14ac:dyDescent="0.15">
      <c r="AW863" s="5"/>
      <c r="DU863" s="4"/>
      <c r="DZ863" s="5"/>
      <c r="EA863" s="5"/>
      <c r="EB863" s="5"/>
      <c r="EC863" s="5"/>
      <c r="ED863" s="5"/>
      <c r="EE863" s="5"/>
    </row>
    <row r="864" spans="49:135" ht="13" x14ac:dyDescent="0.15">
      <c r="AW864" s="5"/>
      <c r="DU864" s="4"/>
      <c r="DZ864" s="5"/>
      <c r="EA864" s="5"/>
      <c r="EB864" s="5"/>
      <c r="EC864" s="5"/>
      <c r="ED864" s="5"/>
      <c r="EE864" s="5"/>
    </row>
    <row r="865" spans="49:135" ht="13" x14ac:dyDescent="0.15">
      <c r="AW865" s="5"/>
      <c r="DU865" s="4"/>
      <c r="DZ865" s="5"/>
      <c r="EA865" s="5"/>
      <c r="EB865" s="5"/>
      <c r="EC865" s="5"/>
      <c r="ED865" s="5"/>
      <c r="EE865" s="5"/>
    </row>
    <row r="866" spans="49:135" ht="13" x14ac:dyDescent="0.15">
      <c r="AW866" s="5"/>
      <c r="DU866" s="4"/>
      <c r="DZ866" s="5"/>
      <c r="EA866" s="5"/>
      <c r="EB866" s="5"/>
      <c r="EC866" s="5"/>
      <c r="ED866" s="5"/>
      <c r="EE866" s="5"/>
    </row>
    <row r="867" spans="49:135" ht="13" x14ac:dyDescent="0.15">
      <c r="AW867" s="5"/>
      <c r="DU867" s="4"/>
      <c r="DZ867" s="5"/>
      <c r="EA867" s="5"/>
      <c r="EB867" s="5"/>
      <c r="EC867" s="5"/>
      <c r="ED867" s="5"/>
      <c r="EE867" s="5"/>
    </row>
    <row r="868" spans="49:135" ht="13" x14ac:dyDescent="0.15">
      <c r="AW868" s="5"/>
      <c r="DU868" s="4"/>
      <c r="DZ868" s="5"/>
      <c r="EA868" s="5"/>
      <c r="EB868" s="5"/>
      <c r="EC868" s="5"/>
      <c r="ED868" s="5"/>
      <c r="EE868" s="5"/>
    </row>
    <row r="869" spans="49:135" ht="13" x14ac:dyDescent="0.15">
      <c r="AW869" s="5"/>
      <c r="DU869" s="4"/>
      <c r="DZ869" s="5"/>
      <c r="EA869" s="5"/>
      <c r="EB869" s="5"/>
      <c r="EC869" s="5"/>
      <c r="ED869" s="5"/>
      <c r="EE869" s="5"/>
    </row>
    <row r="870" spans="49:135" ht="13" x14ac:dyDescent="0.15">
      <c r="AW870" s="5"/>
      <c r="DU870" s="4"/>
      <c r="DZ870" s="5"/>
      <c r="EA870" s="5"/>
      <c r="EB870" s="5"/>
      <c r="EC870" s="5"/>
      <c r="ED870" s="5"/>
      <c r="EE870" s="5"/>
    </row>
    <row r="871" spans="49:135" ht="13" x14ac:dyDescent="0.15">
      <c r="AW871" s="5"/>
      <c r="DU871" s="4"/>
      <c r="DZ871" s="5"/>
      <c r="EA871" s="5"/>
      <c r="EB871" s="5"/>
      <c r="EC871" s="5"/>
      <c r="ED871" s="5"/>
      <c r="EE871" s="5"/>
    </row>
    <row r="872" spans="49:135" ht="13" x14ac:dyDescent="0.15">
      <c r="AW872" s="5"/>
      <c r="DU872" s="4"/>
      <c r="DZ872" s="5"/>
      <c r="EA872" s="5"/>
      <c r="EB872" s="5"/>
      <c r="EC872" s="5"/>
      <c r="ED872" s="5"/>
      <c r="EE872" s="5"/>
    </row>
    <row r="873" spans="49:135" ht="13" x14ac:dyDescent="0.15">
      <c r="AW873" s="5"/>
      <c r="DU873" s="4"/>
      <c r="DZ873" s="5"/>
      <c r="EA873" s="5"/>
      <c r="EB873" s="5"/>
      <c r="EC873" s="5"/>
      <c r="ED873" s="5"/>
      <c r="EE873" s="5"/>
    </row>
    <row r="874" spans="49:135" ht="13" x14ac:dyDescent="0.15">
      <c r="AW874" s="5"/>
      <c r="DU874" s="4"/>
      <c r="DZ874" s="5"/>
      <c r="EA874" s="5"/>
      <c r="EB874" s="5"/>
      <c r="EC874" s="5"/>
      <c r="ED874" s="5"/>
      <c r="EE874" s="5"/>
    </row>
    <row r="875" spans="49:135" ht="13" x14ac:dyDescent="0.15">
      <c r="AW875" s="5"/>
      <c r="DU875" s="4"/>
      <c r="DZ875" s="5"/>
      <c r="EA875" s="5"/>
      <c r="EB875" s="5"/>
      <c r="EC875" s="5"/>
      <c r="ED875" s="5"/>
      <c r="EE875" s="5"/>
    </row>
    <row r="876" spans="49:135" ht="13" x14ac:dyDescent="0.15">
      <c r="AW876" s="5"/>
      <c r="DU876" s="4"/>
      <c r="DZ876" s="5"/>
      <c r="EA876" s="5"/>
      <c r="EB876" s="5"/>
      <c r="EC876" s="5"/>
      <c r="ED876" s="5"/>
      <c r="EE876" s="5"/>
    </row>
    <row r="877" spans="49:135" ht="13" x14ac:dyDescent="0.15">
      <c r="AW877" s="5"/>
      <c r="DU877" s="4"/>
      <c r="DZ877" s="5"/>
      <c r="EA877" s="5"/>
      <c r="EB877" s="5"/>
      <c r="EC877" s="5"/>
      <c r="ED877" s="5"/>
      <c r="EE877" s="5"/>
    </row>
    <row r="878" spans="49:135" ht="13" x14ac:dyDescent="0.15">
      <c r="AW878" s="5"/>
      <c r="DU878" s="4"/>
      <c r="DZ878" s="5"/>
      <c r="EA878" s="5"/>
      <c r="EB878" s="5"/>
      <c r="EC878" s="5"/>
      <c r="ED878" s="5"/>
      <c r="EE878" s="5"/>
    </row>
    <row r="879" spans="49:135" ht="13" x14ac:dyDescent="0.15">
      <c r="AW879" s="5"/>
      <c r="DU879" s="4"/>
      <c r="DZ879" s="5"/>
      <c r="EA879" s="5"/>
      <c r="EB879" s="5"/>
      <c r="EC879" s="5"/>
      <c r="ED879" s="5"/>
      <c r="EE879" s="5"/>
    </row>
    <row r="880" spans="49:135" ht="13" x14ac:dyDescent="0.15">
      <c r="AW880" s="5"/>
      <c r="DU880" s="4"/>
      <c r="DZ880" s="5"/>
      <c r="EA880" s="5"/>
      <c r="EB880" s="5"/>
      <c r="EC880" s="5"/>
      <c r="ED880" s="5"/>
      <c r="EE880" s="5"/>
    </row>
    <row r="881" spans="49:135" ht="13" x14ac:dyDescent="0.15">
      <c r="AW881" s="5"/>
      <c r="DU881" s="4"/>
      <c r="DZ881" s="5"/>
      <c r="EA881" s="5"/>
      <c r="EB881" s="5"/>
      <c r="EC881" s="5"/>
      <c r="ED881" s="5"/>
      <c r="EE881" s="5"/>
    </row>
    <row r="882" spans="49:135" ht="13" x14ac:dyDescent="0.15">
      <c r="AW882" s="5"/>
      <c r="DU882" s="4"/>
      <c r="DZ882" s="5"/>
      <c r="EA882" s="5"/>
      <c r="EB882" s="5"/>
      <c r="EC882" s="5"/>
      <c r="ED882" s="5"/>
      <c r="EE882" s="5"/>
    </row>
    <row r="883" spans="49:135" ht="13" x14ac:dyDescent="0.15">
      <c r="AW883" s="5"/>
      <c r="DU883" s="4"/>
      <c r="DZ883" s="5"/>
      <c r="EA883" s="5"/>
      <c r="EB883" s="5"/>
      <c r="EC883" s="5"/>
      <c r="ED883" s="5"/>
      <c r="EE883" s="5"/>
    </row>
    <row r="884" spans="49:135" ht="13" x14ac:dyDescent="0.15">
      <c r="AW884" s="5"/>
      <c r="DU884" s="4"/>
      <c r="DZ884" s="5"/>
      <c r="EA884" s="5"/>
      <c r="EB884" s="5"/>
      <c r="EC884" s="5"/>
      <c r="ED884" s="5"/>
      <c r="EE884" s="5"/>
    </row>
    <row r="885" spans="49:135" ht="13" x14ac:dyDescent="0.15">
      <c r="AW885" s="5"/>
      <c r="DU885" s="4"/>
      <c r="DZ885" s="5"/>
      <c r="EA885" s="5"/>
      <c r="EB885" s="5"/>
      <c r="EC885" s="5"/>
      <c r="ED885" s="5"/>
      <c r="EE885" s="5"/>
    </row>
    <row r="886" spans="49:135" ht="13" x14ac:dyDescent="0.15">
      <c r="AW886" s="5"/>
      <c r="DU886" s="4"/>
      <c r="DZ886" s="5"/>
      <c r="EA886" s="5"/>
      <c r="EB886" s="5"/>
      <c r="EC886" s="5"/>
      <c r="ED886" s="5"/>
      <c r="EE886" s="5"/>
    </row>
    <row r="887" spans="49:135" ht="13" x14ac:dyDescent="0.15">
      <c r="AW887" s="5"/>
      <c r="DU887" s="4"/>
      <c r="DZ887" s="5"/>
      <c r="EA887" s="5"/>
      <c r="EB887" s="5"/>
      <c r="EC887" s="5"/>
      <c r="ED887" s="5"/>
      <c r="EE887" s="5"/>
    </row>
    <row r="888" spans="49:135" ht="13" x14ac:dyDescent="0.15">
      <c r="AW888" s="5"/>
      <c r="DU888" s="4"/>
      <c r="DZ888" s="5"/>
      <c r="EA888" s="5"/>
      <c r="EB888" s="5"/>
      <c r="EC888" s="5"/>
      <c r="ED888" s="5"/>
      <c r="EE888" s="5"/>
    </row>
    <row r="889" spans="49:135" ht="13" x14ac:dyDescent="0.15">
      <c r="AW889" s="5"/>
      <c r="DU889" s="4"/>
      <c r="DZ889" s="5"/>
      <c r="EA889" s="5"/>
      <c r="EB889" s="5"/>
      <c r="EC889" s="5"/>
      <c r="ED889" s="5"/>
      <c r="EE889" s="5"/>
    </row>
    <row r="890" spans="49:135" ht="13" x14ac:dyDescent="0.15">
      <c r="AW890" s="5"/>
      <c r="DU890" s="4"/>
      <c r="DZ890" s="5"/>
      <c r="EA890" s="5"/>
      <c r="EB890" s="5"/>
      <c r="EC890" s="5"/>
      <c r="ED890" s="5"/>
      <c r="EE890" s="5"/>
    </row>
    <row r="891" spans="49:135" ht="13" x14ac:dyDescent="0.15">
      <c r="AW891" s="5"/>
      <c r="DU891" s="4"/>
      <c r="DZ891" s="5"/>
      <c r="EA891" s="5"/>
      <c r="EB891" s="5"/>
      <c r="EC891" s="5"/>
      <c r="ED891" s="5"/>
      <c r="EE891" s="5"/>
    </row>
    <row r="892" spans="49:135" ht="13" x14ac:dyDescent="0.15">
      <c r="AW892" s="5"/>
      <c r="DU892" s="4"/>
      <c r="DZ892" s="5"/>
      <c r="EA892" s="5"/>
      <c r="EB892" s="5"/>
      <c r="EC892" s="5"/>
      <c r="ED892" s="5"/>
      <c r="EE892" s="5"/>
    </row>
    <row r="893" spans="49:135" ht="13" x14ac:dyDescent="0.15">
      <c r="AW893" s="5"/>
      <c r="DU893" s="4"/>
      <c r="DZ893" s="5"/>
      <c r="EA893" s="5"/>
      <c r="EB893" s="5"/>
      <c r="EC893" s="5"/>
      <c r="ED893" s="5"/>
      <c r="EE893" s="5"/>
    </row>
    <row r="894" spans="49:135" ht="13" x14ac:dyDescent="0.15">
      <c r="AW894" s="5"/>
      <c r="DU894" s="4"/>
      <c r="DZ894" s="5"/>
      <c r="EA894" s="5"/>
      <c r="EB894" s="5"/>
      <c r="EC894" s="5"/>
      <c r="ED894" s="5"/>
      <c r="EE894" s="5"/>
    </row>
    <row r="895" spans="49:135" ht="13" x14ac:dyDescent="0.15">
      <c r="AW895" s="5"/>
      <c r="DU895" s="4"/>
      <c r="DZ895" s="5"/>
      <c r="EA895" s="5"/>
      <c r="EB895" s="5"/>
      <c r="EC895" s="5"/>
      <c r="ED895" s="5"/>
      <c r="EE895" s="5"/>
    </row>
    <row r="896" spans="49:135" ht="13" x14ac:dyDescent="0.15">
      <c r="AW896" s="5"/>
      <c r="DU896" s="4"/>
      <c r="DZ896" s="5"/>
      <c r="EA896" s="5"/>
      <c r="EB896" s="5"/>
      <c r="EC896" s="5"/>
      <c r="ED896" s="5"/>
      <c r="EE896" s="5"/>
    </row>
    <row r="897" spans="49:135" ht="13" x14ac:dyDescent="0.15">
      <c r="AW897" s="5"/>
      <c r="DU897" s="4"/>
      <c r="DZ897" s="5"/>
      <c r="EA897" s="5"/>
      <c r="EB897" s="5"/>
      <c r="EC897" s="5"/>
      <c r="ED897" s="5"/>
      <c r="EE897" s="5"/>
    </row>
    <row r="898" spans="49:135" ht="13" x14ac:dyDescent="0.15">
      <c r="AW898" s="5"/>
      <c r="DU898" s="4"/>
      <c r="DZ898" s="5"/>
      <c r="EA898" s="5"/>
      <c r="EB898" s="5"/>
      <c r="EC898" s="5"/>
      <c r="ED898" s="5"/>
      <c r="EE898" s="5"/>
    </row>
    <row r="899" spans="49:135" ht="13" x14ac:dyDescent="0.15">
      <c r="AW899" s="5"/>
      <c r="DU899" s="4"/>
      <c r="DZ899" s="5"/>
      <c r="EA899" s="5"/>
      <c r="EB899" s="5"/>
      <c r="EC899" s="5"/>
      <c r="ED899" s="5"/>
      <c r="EE899" s="5"/>
    </row>
    <row r="900" spans="49:135" ht="13" x14ac:dyDescent="0.15">
      <c r="AW900" s="5"/>
      <c r="DU900" s="4"/>
      <c r="DZ900" s="5"/>
      <c r="EA900" s="5"/>
      <c r="EB900" s="5"/>
      <c r="EC900" s="5"/>
      <c r="ED900" s="5"/>
      <c r="EE900" s="5"/>
    </row>
    <row r="901" spans="49:135" ht="13" x14ac:dyDescent="0.15">
      <c r="AW901" s="5"/>
      <c r="DU901" s="4"/>
      <c r="DZ901" s="5"/>
      <c r="EA901" s="5"/>
      <c r="EB901" s="5"/>
      <c r="EC901" s="5"/>
      <c r="ED901" s="5"/>
      <c r="EE901" s="5"/>
    </row>
    <row r="902" spans="49:135" ht="13" x14ac:dyDescent="0.15">
      <c r="AW902" s="5"/>
      <c r="DU902" s="4"/>
      <c r="DZ902" s="5"/>
      <c r="EA902" s="5"/>
      <c r="EB902" s="5"/>
      <c r="EC902" s="5"/>
      <c r="ED902" s="5"/>
      <c r="EE902" s="5"/>
    </row>
    <row r="903" spans="49:135" ht="13" x14ac:dyDescent="0.15">
      <c r="AW903" s="5"/>
      <c r="DU903" s="4"/>
      <c r="DZ903" s="5"/>
      <c r="EA903" s="5"/>
      <c r="EB903" s="5"/>
      <c r="EC903" s="5"/>
      <c r="ED903" s="5"/>
      <c r="EE903" s="5"/>
    </row>
    <row r="904" spans="49:135" ht="13" x14ac:dyDescent="0.15">
      <c r="AW904" s="5"/>
      <c r="DU904" s="4"/>
      <c r="DZ904" s="5"/>
      <c r="EA904" s="5"/>
      <c r="EB904" s="5"/>
      <c r="EC904" s="5"/>
      <c r="ED904" s="5"/>
      <c r="EE904" s="5"/>
    </row>
    <row r="905" spans="49:135" ht="13" x14ac:dyDescent="0.15">
      <c r="AW905" s="5"/>
      <c r="DU905" s="4"/>
      <c r="DZ905" s="5"/>
      <c r="EA905" s="5"/>
      <c r="EB905" s="5"/>
      <c r="EC905" s="5"/>
      <c r="ED905" s="5"/>
      <c r="EE905" s="5"/>
    </row>
    <row r="906" spans="49:135" ht="13" x14ac:dyDescent="0.15">
      <c r="AW906" s="5"/>
      <c r="DU906" s="4"/>
      <c r="DZ906" s="5"/>
      <c r="EA906" s="5"/>
      <c r="EB906" s="5"/>
      <c r="EC906" s="5"/>
      <c r="ED906" s="5"/>
      <c r="EE906" s="5"/>
    </row>
    <row r="907" spans="49:135" ht="13" x14ac:dyDescent="0.15">
      <c r="AW907" s="5"/>
      <c r="DU907" s="4"/>
      <c r="DZ907" s="5"/>
      <c r="EA907" s="5"/>
      <c r="EB907" s="5"/>
      <c r="EC907" s="5"/>
      <c r="ED907" s="5"/>
      <c r="EE907" s="5"/>
    </row>
    <row r="908" spans="49:135" ht="13" x14ac:dyDescent="0.15">
      <c r="AW908" s="5"/>
      <c r="DU908" s="4"/>
      <c r="DZ908" s="5"/>
      <c r="EA908" s="5"/>
      <c r="EB908" s="5"/>
      <c r="EC908" s="5"/>
      <c r="ED908" s="5"/>
      <c r="EE908" s="5"/>
    </row>
    <row r="909" spans="49:135" ht="13" x14ac:dyDescent="0.15">
      <c r="AW909" s="5"/>
      <c r="DU909" s="4"/>
      <c r="DZ909" s="5"/>
      <c r="EA909" s="5"/>
      <c r="EB909" s="5"/>
      <c r="EC909" s="5"/>
      <c r="ED909" s="5"/>
      <c r="EE909" s="5"/>
    </row>
    <row r="910" spans="49:135" ht="13" x14ac:dyDescent="0.15">
      <c r="AW910" s="5"/>
      <c r="DU910" s="4"/>
      <c r="DZ910" s="5"/>
      <c r="EA910" s="5"/>
      <c r="EB910" s="5"/>
      <c r="EC910" s="5"/>
      <c r="ED910" s="5"/>
      <c r="EE910" s="5"/>
    </row>
    <row r="911" spans="49:135" ht="13" x14ac:dyDescent="0.15">
      <c r="AW911" s="5"/>
      <c r="DU911" s="4"/>
      <c r="DZ911" s="5"/>
      <c r="EA911" s="5"/>
      <c r="EB911" s="5"/>
      <c r="EC911" s="5"/>
      <c r="ED911" s="5"/>
      <c r="EE911" s="5"/>
    </row>
    <row r="912" spans="49:135" ht="13" x14ac:dyDescent="0.15">
      <c r="AW912" s="5"/>
      <c r="DU912" s="4"/>
      <c r="DZ912" s="5"/>
      <c r="EA912" s="5"/>
      <c r="EB912" s="5"/>
      <c r="EC912" s="5"/>
      <c r="ED912" s="5"/>
      <c r="EE912" s="5"/>
    </row>
    <row r="913" spans="49:135" ht="13" x14ac:dyDescent="0.15">
      <c r="AW913" s="5"/>
      <c r="DU913" s="4"/>
      <c r="DZ913" s="5"/>
      <c r="EA913" s="5"/>
      <c r="EB913" s="5"/>
      <c r="EC913" s="5"/>
      <c r="ED913" s="5"/>
      <c r="EE913" s="5"/>
    </row>
    <row r="914" spans="49:135" ht="13" x14ac:dyDescent="0.15">
      <c r="AW914" s="5"/>
      <c r="DU914" s="4"/>
      <c r="DZ914" s="5"/>
      <c r="EA914" s="5"/>
      <c r="EB914" s="5"/>
      <c r="EC914" s="5"/>
      <c r="ED914" s="5"/>
      <c r="EE914" s="5"/>
    </row>
    <row r="915" spans="49:135" ht="13" x14ac:dyDescent="0.15">
      <c r="AW915" s="5"/>
      <c r="DU915" s="4"/>
      <c r="DZ915" s="5"/>
      <c r="EA915" s="5"/>
      <c r="EB915" s="5"/>
      <c r="EC915" s="5"/>
      <c r="ED915" s="5"/>
      <c r="EE915" s="5"/>
    </row>
    <row r="916" spans="49:135" ht="13" x14ac:dyDescent="0.15">
      <c r="AW916" s="5"/>
      <c r="DU916" s="4"/>
      <c r="DZ916" s="5"/>
      <c r="EA916" s="5"/>
      <c r="EB916" s="5"/>
      <c r="EC916" s="5"/>
      <c r="ED916" s="5"/>
      <c r="EE916" s="5"/>
    </row>
    <row r="917" spans="49:135" ht="13" x14ac:dyDescent="0.15">
      <c r="AW917" s="5"/>
      <c r="DU917" s="4"/>
      <c r="DZ917" s="5"/>
      <c r="EA917" s="5"/>
      <c r="EB917" s="5"/>
      <c r="EC917" s="5"/>
      <c r="ED917" s="5"/>
      <c r="EE917" s="5"/>
    </row>
    <row r="918" spans="49:135" ht="13" x14ac:dyDescent="0.15">
      <c r="AW918" s="5"/>
      <c r="DU918" s="4"/>
      <c r="DZ918" s="5"/>
      <c r="EA918" s="5"/>
      <c r="EB918" s="5"/>
      <c r="EC918" s="5"/>
      <c r="ED918" s="5"/>
      <c r="EE918" s="5"/>
    </row>
    <row r="919" spans="49:135" ht="13" x14ac:dyDescent="0.15">
      <c r="AW919" s="5"/>
      <c r="DU919" s="4"/>
      <c r="DZ919" s="5"/>
      <c r="EA919" s="5"/>
      <c r="EB919" s="5"/>
      <c r="EC919" s="5"/>
      <c r="ED919" s="5"/>
      <c r="EE919" s="5"/>
    </row>
    <row r="920" spans="49:135" ht="13" x14ac:dyDescent="0.15">
      <c r="AW920" s="5"/>
      <c r="DU920" s="4"/>
      <c r="DZ920" s="5"/>
      <c r="EA920" s="5"/>
      <c r="EB920" s="5"/>
      <c r="EC920" s="5"/>
      <c r="ED920" s="5"/>
      <c r="EE920" s="5"/>
    </row>
    <row r="921" spans="49:135" ht="13" x14ac:dyDescent="0.15">
      <c r="AW921" s="5"/>
      <c r="DU921" s="4"/>
      <c r="DZ921" s="5"/>
      <c r="EA921" s="5"/>
      <c r="EB921" s="5"/>
      <c r="EC921" s="5"/>
      <c r="ED921" s="5"/>
      <c r="EE921" s="5"/>
    </row>
    <row r="922" spans="49:135" ht="13" x14ac:dyDescent="0.15">
      <c r="AW922" s="5"/>
      <c r="DU922" s="4"/>
      <c r="DZ922" s="5"/>
      <c r="EA922" s="5"/>
      <c r="EB922" s="5"/>
      <c r="EC922" s="5"/>
      <c r="ED922" s="5"/>
      <c r="EE922" s="5"/>
    </row>
    <row r="923" spans="49:135" ht="13" x14ac:dyDescent="0.15">
      <c r="AW923" s="5"/>
      <c r="DU923" s="4"/>
      <c r="DZ923" s="5"/>
      <c r="EA923" s="5"/>
      <c r="EB923" s="5"/>
      <c r="EC923" s="5"/>
      <c r="ED923" s="5"/>
      <c r="EE923" s="5"/>
    </row>
    <row r="924" spans="49:135" ht="13" x14ac:dyDescent="0.15">
      <c r="AW924" s="5"/>
      <c r="DU924" s="4"/>
      <c r="DZ924" s="5"/>
      <c r="EA924" s="5"/>
      <c r="EB924" s="5"/>
      <c r="EC924" s="5"/>
      <c r="ED924" s="5"/>
      <c r="EE924" s="5"/>
    </row>
    <row r="925" spans="49:135" ht="13" x14ac:dyDescent="0.15">
      <c r="AW925" s="5"/>
      <c r="DU925" s="4"/>
      <c r="DZ925" s="5"/>
      <c r="EA925" s="5"/>
      <c r="EB925" s="5"/>
      <c r="EC925" s="5"/>
      <c r="ED925" s="5"/>
      <c r="EE925" s="5"/>
    </row>
    <row r="926" spans="49:135" ht="13" x14ac:dyDescent="0.15">
      <c r="AW926" s="5"/>
      <c r="DU926" s="4"/>
      <c r="DZ926" s="5"/>
      <c r="EA926" s="5"/>
      <c r="EB926" s="5"/>
      <c r="EC926" s="5"/>
      <c r="ED926" s="5"/>
      <c r="EE926" s="5"/>
    </row>
    <row r="927" spans="49:135" ht="13" x14ac:dyDescent="0.15">
      <c r="AW927" s="5"/>
      <c r="DU927" s="4"/>
      <c r="DZ927" s="5"/>
      <c r="EA927" s="5"/>
      <c r="EB927" s="5"/>
      <c r="EC927" s="5"/>
      <c r="ED927" s="5"/>
      <c r="EE927" s="5"/>
    </row>
    <row r="928" spans="49:135" ht="13" x14ac:dyDescent="0.15">
      <c r="AW928" s="5"/>
      <c r="DU928" s="4"/>
      <c r="DZ928" s="5"/>
      <c r="EA928" s="5"/>
      <c r="EB928" s="5"/>
      <c r="EC928" s="5"/>
      <c r="ED928" s="5"/>
      <c r="EE928" s="5"/>
    </row>
    <row r="929" spans="49:135" ht="13" x14ac:dyDescent="0.15">
      <c r="AW929" s="5"/>
      <c r="DU929" s="4"/>
      <c r="DZ929" s="5"/>
      <c r="EA929" s="5"/>
      <c r="EB929" s="5"/>
      <c r="EC929" s="5"/>
      <c r="ED929" s="5"/>
      <c r="EE929" s="5"/>
    </row>
    <row r="930" spans="49:135" ht="13" x14ac:dyDescent="0.15">
      <c r="AW930" s="5"/>
      <c r="DU930" s="4"/>
      <c r="DZ930" s="5"/>
      <c r="EA930" s="5"/>
      <c r="EB930" s="5"/>
      <c r="EC930" s="5"/>
      <c r="ED930" s="5"/>
      <c r="EE930" s="5"/>
    </row>
    <row r="931" spans="49:135" ht="13" x14ac:dyDescent="0.15">
      <c r="AW931" s="5"/>
      <c r="DU931" s="4"/>
      <c r="DZ931" s="5"/>
      <c r="EA931" s="5"/>
      <c r="EB931" s="5"/>
      <c r="EC931" s="5"/>
      <c r="ED931" s="5"/>
      <c r="EE931" s="5"/>
    </row>
    <row r="932" spans="49:135" ht="13" x14ac:dyDescent="0.15">
      <c r="AW932" s="5"/>
      <c r="DU932" s="4"/>
      <c r="DZ932" s="5"/>
      <c r="EA932" s="5"/>
      <c r="EB932" s="5"/>
      <c r="EC932" s="5"/>
      <c r="ED932" s="5"/>
      <c r="EE932" s="5"/>
    </row>
    <row r="933" spans="49:135" ht="13" x14ac:dyDescent="0.15">
      <c r="AW933" s="5"/>
      <c r="DU933" s="4"/>
      <c r="DZ933" s="5"/>
      <c r="EA933" s="5"/>
      <c r="EB933" s="5"/>
      <c r="EC933" s="5"/>
      <c r="ED933" s="5"/>
      <c r="EE933" s="5"/>
    </row>
    <row r="934" spans="49:135" ht="13" x14ac:dyDescent="0.15">
      <c r="AW934" s="5"/>
      <c r="DU934" s="4"/>
      <c r="DZ934" s="5"/>
      <c r="EA934" s="5"/>
      <c r="EB934" s="5"/>
      <c r="EC934" s="5"/>
      <c r="ED934" s="5"/>
      <c r="EE934" s="5"/>
    </row>
    <row r="935" spans="49:135" ht="13" x14ac:dyDescent="0.15">
      <c r="AW935" s="5"/>
      <c r="DU935" s="4"/>
      <c r="DZ935" s="5"/>
      <c r="EA935" s="5"/>
      <c r="EB935" s="5"/>
      <c r="EC935" s="5"/>
      <c r="ED935" s="5"/>
      <c r="EE935" s="5"/>
    </row>
    <row r="936" spans="49:135" ht="13" x14ac:dyDescent="0.15">
      <c r="AW936" s="5"/>
      <c r="DU936" s="4"/>
      <c r="DZ936" s="5"/>
      <c r="EA936" s="5"/>
      <c r="EB936" s="5"/>
      <c r="EC936" s="5"/>
      <c r="ED936" s="5"/>
      <c r="EE936" s="5"/>
    </row>
    <row r="937" spans="49:135" ht="13" x14ac:dyDescent="0.15">
      <c r="AW937" s="5"/>
      <c r="DU937" s="4"/>
      <c r="DZ937" s="5"/>
      <c r="EA937" s="5"/>
      <c r="EB937" s="5"/>
      <c r="EC937" s="5"/>
      <c r="ED937" s="5"/>
      <c r="EE937" s="5"/>
    </row>
    <row r="938" spans="49:135" ht="13" x14ac:dyDescent="0.15">
      <c r="AW938" s="5"/>
      <c r="DU938" s="4"/>
      <c r="DZ938" s="5"/>
      <c r="EA938" s="5"/>
      <c r="EB938" s="5"/>
      <c r="EC938" s="5"/>
      <c r="ED938" s="5"/>
      <c r="EE938" s="5"/>
    </row>
    <row r="939" spans="49:135" ht="13" x14ac:dyDescent="0.15">
      <c r="AW939" s="5"/>
      <c r="DU939" s="4"/>
      <c r="DZ939" s="5"/>
      <c r="EA939" s="5"/>
      <c r="EB939" s="5"/>
      <c r="EC939" s="5"/>
      <c r="ED939" s="5"/>
      <c r="EE939" s="5"/>
    </row>
    <row r="940" spans="49:135" ht="13" x14ac:dyDescent="0.15">
      <c r="AW940" s="5"/>
      <c r="DU940" s="4"/>
      <c r="DZ940" s="5"/>
      <c r="EA940" s="5"/>
      <c r="EB940" s="5"/>
      <c r="EC940" s="5"/>
      <c r="ED940" s="5"/>
      <c r="EE940" s="5"/>
    </row>
    <row r="941" spans="49:135" ht="13" x14ac:dyDescent="0.15">
      <c r="AW941" s="5"/>
      <c r="DU941" s="4"/>
      <c r="DZ941" s="5"/>
      <c r="EA941" s="5"/>
      <c r="EB941" s="5"/>
      <c r="EC941" s="5"/>
      <c r="ED941" s="5"/>
      <c r="EE941" s="5"/>
    </row>
    <row r="942" spans="49:135" ht="13" x14ac:dyDescent="0.15">
      <c r="AW942" s="5"/>
      <c r="DU942" s="4"/>
      <c r="DZ942" s="5"/>
      <c r="EA942" s="5"/>
      <c r="EB942" s="5"/>
      <c r="EC942" s="5"/>
      <c r="ED942" s="5"/>
      <c r="EE942" s="5"/>
    </row>
    <row r="943" spans="49:135" ht="13" x14ac:dyDescent="0.15">
      <c r="AW943" s="5"/>
      <c r="DU943" s="4"/>
      <c r="DZ943" s="5"/>
      <c r="EA943" s="5"/>
      <c r="EB943" s="5"/>
      <c r="EC943" s="5"/>
      <c r="ED943" s="5"/>
      <c r="EE943" s="5"/>
    </row>
    <row r="944" spans="49:135" ht="13" x14ac:dyDescent="0.15">
      <c r="AW944" s="5"/>
      <c r="DU944" s="4"/>
      <c r="DZ944" s="5"/>
      <c r="EA944" s="5"/>
      <c r="EB944" s="5"/>
      <c r="EC944" s="5"/>
      <c r="ED944" s="5"/>
      <c r="EE944" s="5"/>
    </row>
    <row r="945" spans="49:135" ht="13" x14ac:dyDescent="0.15">
      <c r="AW945" s="5"/>
      <c r="DU945" s="4"/>
      <c r="DZ945" s="5"/>
      <c r="EA945" s="5"/>
      <c r="EB945" s="5"/>
      <c r="EC945" s="5"/>
      <c r="ED945" s="5"/>
      <c r="EE945" s="5"/>
    </row>
    <row r="946" spans="49:135" ht="13" x14ac:dyDescent="0.15">
      <c r="AW946" s="5"/>
      <c r="DU946" s="4"/>
      <c r="DZ946" s="5"/>
      <c r="EA946" s="5"/>
      <c r="EB946" s="5"/>
      <c r="EC946" s="5"/>
      <c r="ED946" s="5"/>
      <c r="EE946" s="5"/>
    </row>
    <row r="947" spans="49:135" ht="13" x14ac:dyDescent="0.15">
      <c r="AW947" s="5"/>
      <c r="DU947" s="4"/>
      <c r="DZ947" s="5"/>
      <c r="EA947" s="5"/>
      <c r="EB947" s="5"/>
      <c r="EC947" s="5"/>
      <c r="ED947" s="5"/>
      <c r="EE947" s="5"/>
    </row>
    <row r="948" spans="49:135" ht="13" x14ac:dyDescent="0.15">
      <c r="AW948" s="5"/>
      <c r="DU948" s="4"/>
      <c r="DZ948" s="5"/>
      <c r="EA948" s="5"/>
      <c r="EB948" s="5"/>
      <c r="EC948" s="5"/>
      <c r="ED948" s="5"/>
      <c r="EE948" s="5"/>
    </row>
    <row r="949" spans="49:135" ht="13" x14ac:dyDescent="0.15">
      <c r="AW949" s="5"/>
      <c r="DU949" s="4"/>
      <c r="DZ949" s="5"/>
      <c r="EA949" s="5"/>
      <c r="EB949" s="5"/>
      <c r="EC949" s="5"/>
      <c r="ED949" s="5"/>
      <c r="EE949" s="5"/>
    </row>
    <row r="950" spans="49:135" ht="13" x14ac:dyDescent="0.15">
      <c r="AW950" s="5"/>
      <c r="DU950" s="4"/>
      <c r="DZ950" s="5"/>
      <c r="EA950" s="5"/>
      <c r="EB950" s="5"/>
      <c r="EC950" s="5"/>
      <c r="ED950" s="5"/>
      <c r="EE950" s="5"/>
    </row>
    <row r="951" spans="49:135" ht="13" x14ac:dyDescent="0.15">
      <c r="AW951" s="5"/>
      <c r="DU951" s="4"/>
      <c r="DZ951" s="5"/>
      <c r="EA951" s="5"/>
      <c r="EB951" s="5"/>
      <c r="EC951" s="5"/>
      <c r="ED951" s="5"/>
      <c r="EE951" s="5"/>
    </row>
    <row r="952" spans="49:135" ht="13" x14ac:dyDescent="0.15">
      <c r="AW952" s="5"/>
      <c r="DU952" s="4"/>
      <c r="DZ952" s="5"/>
      <c r="EA952" s="5"/>
      <c r="EB952" s="5"/>
      <c r="EC952" s="5"/>
      <c r="ED952" s="5"/>
      <c r="EE952" s="5"/>
    </row>
    <row r="953" spans="49:135" ht="13" x14ac:dyDescent="0.15">
      <c r="AW953" s="5"/>
      <c r="DU953" s="4"/>
      <c r="DZ953" s="5"/>
      <c r="EA953" s="5"/>
      <c r="EB953" s="5"/>
      <c r="EC953" s="5"/>
      <c r="ED953" s="5"/>
      <c r="EE953" s="5"/>
    </row>
    <row r="954" spans="49:135" ht="13" x14ac:dyDescent="0.15">
      <c r="AW954" s="5"/>
      <c r="DU954" s="4"/>
      <c r="DZ954" s="5"/>
      <c r="EA954" s="5"/>
      <c r="EB954" s="5"/>
      <c r="EC954" s="5"/>
      <c r="ED954" s="5"/>
      <c r="EE954" s="5"/>
    </row>
    <row r="955" spans="49:135" ht="13" x14ac:dyDescent="0.15">
      <c r="AW955" s="5"/>
      <c r="DU955" s="4"/>
      <c r="DZ955" s="5"/>
      <c r="EA955" s="5"/>
      <c r="EB955" s="5"/>
      <c r="EC955" s="5"/>
      <c r="ED955" s="5"/>
      <c r="EE955" s="5"/>
    </row>
    <row r="956" spans="49:135" ht="13" x14ac:dyDescent="0.15">
      <c r="AW956" s="5"/>
      <c r="DU956" s="4"/>
      <c r="DZ956" s="5"/>
      <c r="EA956" s="5"/>
      <c r="EB956" s="5"/>
      <c r="EC956" s="5"/>
      <c r="ED956" s="5"/>
      <c r="EE956" s="5"/>
    </row>
    <row r="957" spans="49:135" ht="13" x14ac:dyDescent="0.15">
      <c r="AW957" s="5"/>
      <c r="DU957" s="4"/>
      <c r="DZ957" s="5"/>
      <c r="EA957" s="5"/>
      <c r="EB957" s="5"/>
      <c r="EC957" s="5"/>
      <c r="ED957" s="5"/>
      <c r="EE957" s="5"/>
    </row>
    <row r="958" spans="49:135" ht="13" x14ac:dyDescent="0.15">
      <c r="AW958" s="5"/>
      <c r="DU958" s="4"/>
      <c r="DZ958" s="5"/>
      <c r="EA958" s="5"/>
      <c r="EB958" s="5"/>
      <c r="EC958" s="5"/>
      <c r="ED958" s="5"/>
      <c r="EE958" s="5"/>
    </row>
    <row r="959" spans="49:135" ht="13" x14ac:dyDescent="0.15">
      <c r="AW959" s="5"/>
      <c r="DU959" s="4"/>
      <c r="DZ959" s="5"/>
      <c r="EA959" s="5"/>
      <c r="EB959" s="5"/>
      <c r="EC959" s="5"/>
      <c r="ED959" s="5"/>
      <c r="EE959" s="5"/>
    </row>
    <row r="960" spans="49:135" ht="13" x14ac:dyDescent="0.15">
      <c r="AW960" s="5"/>
      <c r="DU960" s="4"/>
      <c r="DZ960" s="5"/>
      <c r="EA960" s="5"/>
      <c r="EB960" s="5"/>
      <c r="EC960" s="5"/>
      <c r="ED960" s="5"/>
      <c r="EE960" s="5"/>
    </row>
    <row r="961" spans="49:135" ht="13" x14ac:dyDescent="0.15">
      <c r="AW961" s="5"/>
      <c r="DU961" s="4"/>
      <c r="DZ961" s="5"/>
      <c r="EA961" s="5"/>
      <c r="EB961" s="5"/>
      <c r="EC961" s="5"/>
      <c r="ED961" s="5"/>
      <c r="EE961" s="5"/>
    </row>
    <row r="962" spans="49:135" ht="13" x14ac:dyDescent="0.15">
      <c r="AW962" s="5"/>
      <c r="DU962" s="4"/>
      <c r="DZ962" s="5"/>
      <c r="EA962" s="5"/>
      <c r="EB962" s="5"/>
      <c r="EC962" s="5"/>
      <c r="ED962" s="5"/>
      <c r="EE962" s="5"/>
    </row>
    <row r="963" spans="49:135" ht="13" x14ac:dyDescent="0.15">
      <c r="AW963" s="5"/>
      <c r="DU963" s="4"/>
      <c r="DZ963" s="5"/>
      <c r="EA963" s="5"/>
      <c r="EB963" s="5"/>
      <c r="EC963" s="5"/>
      <c r="ED963" s="5"/>
      <c r="EE963" s="5"/>
    </row>
    <row r="964" spans="49:135" ht="13" x14ac:dyDescent="0.15">
      <c r="AW964" s="5"/>
      <c r="DU964" s="4"/>
      <c r="DZ964" s="5"/>
      <c r="EA964" s="5"/>
      <c r="EB964" s="5"/>
      <c r="EC964" s="5"/>
      <c r="ED964" s="5"/>
      <c r="EE964" s="5"/>
    </row>
    <row r="965" spans="49:135" ht="13" x14ac:dyDescent="0.15">
      <c r="AW965" s="5"/>
      <c r="DU965" s="4"/>
      <c r="DZ965" s="5"/>
      <c r="EA965" s="5"/>
      <c r="EB965" s="5"/>
      <c r="EC965" s="5"/>
      <c r="ED965" s="5"/>
      <c r="EE965" s="5"/>
    </row>
    <row r="966" spans="49:135" ht="13" x14ac:dyDescent="0.15">
      <c r="AW966" s="5"/>
      <c r="DU966" s="4"/>
      <c r="DZ966" s="5"/>
      <c r="EA966" s="5"/>
      <c r="EB966" s="5"/>
      <c r="EC966" s="5"/>
      <c r="ED966" s="5"/>
      <c r="EE966" s="5"/>
    </row>
    <row r="967" spans="49:135" ht="13" x14ac:dyDescent="0.15">
      <c r="AW967" s="5"/>
      <c r="DU967" s="4"/>
      <c r="DZ967" s="5"/>
      <c r="EA967" s="5"/>
      <c r="EB967" s="5"/>
      <c r="EC967" s="5"/>
      <c r="ED967" s="5"/>
      <c r="EE967" s="5"/>
    </row>
    <row r="968" spans="49:135" ht="13" x14ac:dyDescent="0.15">
      <c r="AW968" s="5"/>
      <c r="DU968" s="4"/>
      <c r="DZ968" s="5"/>
      <c r="EA968" s="5"/>
      <c r="EB968" s="5"/>
      <c r="EC968" s="5"/>
      <c r="ED968" s="5"/>
      <c r="EE968" s="5"/>
    </row>
    <row r="969" spans="49:135" ht="13" x14ac:dyDescent="0.15">
      <c r="AW969" s="5"/>
      <c r="DU969" s="4"/>
      <c r="DZ969" s="5"/>
      <c r="EA969" s="5"/>
      <c r="EB969" s="5"/>
      <c r="EC969" s="5"/>
      <c r="ED969" s="5"/>
      <c r="EE969" s="5"/>
    </row>
    <row r="970" spans="49:135" ht="13" x14ac:dyDescent="0.15">
      <c r="AW970" s="5"/>
      <c r="DU970" s="4"/>
      <c r="DZ970" s="5"/>
      <c r="EA970" s="5"/>
      <c r="EB970" s="5"/>
      <c r="EC970" s="5"/>
      <c r="ED970" s="5"/>
      <c r="EE970" s="5"/>
    </row>
    <row r="971" spans="49:135" ht="13" x14ac:dyDescent="0.15">
      <c r="AW971" s="5"/>
      <c r="DU971" s="4"/>
      <c r="DZ971" s="5"/>
      <c r="EA971" s="5"/>
      <c r="EB971" s="5"/>
      <c r="EC971" s="5"/>
      <c r="ED971" s="5"/>
      <c r="EE971" s="5"/>
    </row>
    <row r="972" spans="49:135" ht="13" x14ac:dyDescent="0.15">
      <c r="AW972" s="5"/>
      <c r="DU972" s="4"/>
      <c r="DZ972" s="5"/>
      <c r="EA972" s="5"/>
      <c r="EB972" s="5"/>
      <c r="EC972" s="5"/>
      <c r="ED972" s="5"/>
      <c r="EE972" s="5"/>
    </row>
    <row r="973" spans="49:135" ht="13" x14ac:dyDescent="0.15">
      <c r="AW973" s="5"/>
      <c r="DU973" s="4"/>
      <c r="DZ973" s="5"/>
      <c r="EA973" s="5"/>
      <c r="EB973" s="5"/>
      <c r="EC973" s="5"/>
      <c r="ED973" s="5"/>
      <c r="EE973" s="5"/>
    </row>
    <row r="974" spans="49:135" ht="13" x14ac:dyDescent="0.15">
      <c r="AW974" s="5"/>
      <c r="DU974" s="4"/>
      <c r="DZ974" s="5"/>
      <c r="EA974" s="5"/>
      <c r="EB974" s="5"/>
      <c r="EC974" s="5"/>
      <c r="ED974" s="5"/>
      <c r="EE974" s="5"/>
    </row>
    <row r="975" spans="49:135" ht="13" x14ac:dyDescent="0.15">
      <c r="AW975" s="5"/>
      <c r="DU975" s="4"/>
      <c r="DZ975" s="5"/>
      <c r="EA975" s="5"/>
      <c r="EB975" s="5"/>
      <c r="EC975" s="5"/>
      <c r="ED975" s="5"/>
      <c r="EE975" s="5"/>
    </row>
    <row r="976" spans="49:135" ht="13" x14ac:dyDescent="0.15">
      <c r="AW976" s="5"/>
      <c r="DU976" s="4"/>
      <c r="DZ976" s="5"/>
      <c r="EA976" s="5"/>
      <c r="EB976" s="5"/>
      <c r="EC976" s="5"/>
      <c r="ED976" s="5"/>
      <c r="EE976" s="5"/>
    </row>
    <row r="977" spans="49:135" ht="13" x14ac:dyDescent="0.15">
      <c r="AW977" s="5"/>
      <c r="DU977" s="4"/>
      <c r="DZ977" s="5"/>
      <c r="EA977" s="5"/>
      <c r="EB977" s="5"/>
      <c r="EC977" s="5"/>
      <c r="ED977" s="5"/>
      <c r="EE977" s="5"/>
    </row>
    <row r="978" spans="49:135" ht="13" x14ac:dyDescent="0.15">
      <c r="AW978" s="5"/>
      <c r="DU978" s="4"/>
      <c r="DZ978" s="5"/>
      <c r="EA978" s="5"/>
      <c r="EB978" s="5"/>
      <c r="EC978" s="5"/>
      <c r="ED978" s="5"/>
      <c r="EE978" s="5"/>
    </row>
    <row r="979" spans="49:135" ht="13" x14ac:dyDescent="0.15">
      <c r="AW979" s="5"/>
      <c r="DU979" s="4"/>
      <c r="DZ979" s="5"/>
      <c r="EA979" s="5"/>
      <c r="EB979" s="5"/>
      <c r="EC979" s="5"/>
      <c r="ED979" s="5"/>
      <c r="EE979" s="5"/>
    </row>
    <row r="980" spans="49:135" ht="13" x14ac:dyDescent="0.15">
      <c r="AW980" s="5"/>
      <c r="DU980" s="4"/>
      <c r="DZ980" s="5"/>
      <c r="EA980" s="5"/>
      <c r="EB980" s="5"/>
      <c r="EC980" s="5"/>
      <c r="ED980" s="5"/>
      <c r="EE980" s="5"/>
    </row>
    <row r="981" spans="49:135" ht="13" x14ac:dyDescent="0.15">
      <c r="AW981" s="5"/>
      <c r="DU981" s="4"/>
      <c r="DZ981" s="5"/>
      <c r="EA981" s="5"/>
      <c r="EB981" s="5"/>
      <c r="EC981" s="5"/>
      <c r="ED981" s="5"/>
      <c r="EE981" s="5"/>
    </row>
    <row r="982" spans="49:135" ht="13" x14ac:dyDescent="0.15">
      <c r="AW982" s="5"/>
      <c r="DU982" s="4"/>
      <c r="DZ982" s="5"/>
      <c r="EA982" s="5"/>
      <c r="EB982" s="5"/>
      <c r="EC982" s="5"/>
      <c r="ED982" s="5"/>
      <c r="EE982" s="5"/>
    </row>
    <row r="983" spans="49:135" ht="13" x14ac:dyDescent="0.15">
      <c r="AW983" s="5"/>
      <c r="DU983" s="4"/>
      <c r="DZ983" s="5"/>
      <c r="EA983" s="5"/>
      <c r="EB983" s="5"/>
      <c r="EC983" s="5"/>
      <c r="ED983" s="5"/>
      <c r="EE983" s="5"/>
    </row>
    <row r="984" spans="49:135" ht="13" x14ac:dyDescent="0.15">
      <c r="AW984" s="5"/>
      <c r="DU984" s="4"/>
      <c r="DZ984" s="5"/>
      <c r="EA984" s="5"/>
      <c r="EB984" s="5"/>
      <c r="EC984" s="5"/>
      <c r="ED984" s="5"/>
      <c r="EE984" s="5"/>
    </row>
    <row r="985" spans="49:135" ht="13" x14ac:dyDescent="0.15">
      <c r="AW985" s="5"/>
      <c r="DU985" s="4"/>
      <c r="DZ985" s="5"/>
      <c r="EA985" s="5"/>
      <c r="EB985" s="5"/>
      <c r="EC985" s="5"/>
      <c r="ED985" s="5"/>
      <c r="EE985" s="5"/>
    </row>
    <row r="986" spans="49:135" ht="13" x14ac:dyDescent="0.15">
      <c r="AW986" s="5"/>
      <c r="DU986" s="4"/>
      <c r="DZ986" s="5"/>
      <c r="EA986" s="5"/>
      <c r="EB986" s="5"/>
      <c r="EC986" s="5"/>
      <c r="ED986" s="5"/>
      <c r="EE986" s="5"/>
    </row>
    <row r="987" spans="49:135" ht="13" x14ac:dyDescent="0.15">
      <c r="AW987" s="5"/>
      <c r="DU987" s="4"/>
      <c r="DZ987" s="5"/>
      <c r="EA987" s="5"/>
      <c r="EB987" s="5"/>
      <c r="EC987" s="5"/>
      <c r="ED987" s="5"/>
      <c r="EE987" s="5"/>
    </row>
    <row r="988" spans="49:135" ht="13" x14ac:dyDescent="0.15">
      <c r="AW988" s="5"/>
      <c r="DU988" s="4"/>
      <c r="DZ988" s="5"/>
      <c r="EA988" s="5"/>
      <c r="EB988" s="5"/>
      <c r="EC988" s="5"/>
      <c r="ED988" s="5"/>
      <c r="EE988" s="5"/>
    </row>
    <row r="989" spans="49:135" ht="13" x14ac:dyDescent="0.15">
      <c r="AW989" s="5"/>
      <c r="DU989" s="4"/>
      <c r="DZ989" s="5"/>
      <c r="EA989" s="5"/>
      <c r="EB989" s="5"/>
      <c r="EC989" s="5"/>
      <c r="ED989" s="5"/>
      <c r="EE989" s="5"/>
    </row>
    <row r="990" spans="49:135" ht="13" x14ac:dyDescent="0.15">
      <c r="AW990" s="5"/>
      <c r="DU990" s="4"/>
      <c r="DZ990" s="5"/>
      <c r="EA990" s="5"/>
      <c r="EB990" s="5"/>
      <c r="EC990" s="5"/>
      <c r="ED990" s="5"/>
      <c r="EE990" s="5"/>
    </row>
    <row r="991" spans="49:135" ht="13" x14ac:dyDescent="0.15">
      <c r="AW991" s="5"/>
      <c r="DU991" s="4"/>
      <c r="DZ991" s="5"/>
      <c r="EA991" s="5"/>
      <c r="EB991" s="5"/>
      <c r="EC991" s="5"/>
      <c r="ED991" s="5"/>
      <c r="EE991" s="5"/>
    </row>
    <row r="992" spans="49:135" ht="13" x14ac:dyDescent="0.15">
      <c r="AW992" s="5"/>
      <c r="DU992" s="4"/>
      <c r="DZ992" s="5"/>
      <c r="EA992" s="5"/>
      <c r="EB992" s="5"/>
      <c r="EC992" s="5"/>
      <c r="ED992" s="5"/>
      <c r="EE992" s="5"/>
    </row>
    <row r="993" spans="49:135" ht="13" x14ac:dyDescent="0.15">
      <c r="AW993" s="5"/>
      <c r="DU993" s="4"/>
      <c r="DZ993" s="5"/>
      <c r="EA993" s="5"/>
      <c r="EB993" s="5"/>
      <c r="EC993" s="5"/>
      <c r="ED993" s="5"/>
      <c r="EE993" s="5"/>
    </row>
    <row r="994" spans="49:135" ht="13" x14ac:dyDescent="0.15">
      <c r="AW994" s="5"/>
      <c r="DU994" s="4"/>
      <c r="DZ994" s="5"/>
      <c r="EA994" s="5"/>
      <c r="EB994" s="5"/>
      <c r="EC994" s="5"/>
      <c r="ED994" s="5"/>
      <c r="EE994" s="5"/>
    </row>
    <row r="995" spans="49:135" ht="13" x14ac:dyDescent="0.15">
      <c r="AW995" s="5"/>
      <c r="DU995" s="4"/>
      <c r="DZ995" s="5"/>
      <c r="EA995" s="5"/>
      <c r="EB995" s="5"/>
      <c r="EC995" s="5"/>
      <c r="ED995" s="5"/>
      <c r="EE995" s="5"/>
    </row>
    <row r="996" spans="49:135" ht="13" x14ac:dyDescent="0.15">
      <c r="AW996" s="5"/>
      <c r="DU996" s="4"/>
      <c r="DZ996" s="5"/>
      <c r="EA996" s="5"/>
      <c r="EB996" s="5"/>
      <c r="EC996" s="5"/>
      <c r="ED996" s="5"/>
      <c r="EE996" s="5"/>
    </row>
    <row r="997" spans="49:135" ht="13" x14ac:dyDescent="0.15">
      <c r="AW997" s="5"/>
      <c r="DU997" s="4"/>
      <c r="DZ997" s="5"/>
      <c r="EA997" s="5"/>
      <c r="EB997" s="5"/>
      <c r="EC997" s="5"/>
      <c r="ED997" s="5"/>
      <c r="EE997" s="5"/>
    </row>
    <row r="998" spans="49:135" ht="13" x14ac:dyDescent="0.15">
      <c r="AW998" s="5"/>
      <c r="DU998" s="4"/>
      <c r="DZ998" s="5"/>
      <c r="EA998" s="5"/>
      <c r="EB998" s="5"/>
      <c r="EC998" s="5"/>
      <c r="ED998" s="5"/>
      <c r="EE998" s="5"/>
    </row>
    <row r="999" spans="49:135" ht="13" x14ac:dyDescent="0.15">
      <c r="AW999" s="5"/>
      <c r="DU999" s="4"/>
      <c r="DZ999" s="5"/>
      <c r="EA999" s="5"/>
      <c r="EB999" s="5"/>
      <c r="EC999" s="5"/>
      <c r="ED999" s="5"/>
      <c r="EE999" s="5"/>
    </row>
    <row r="1000" spans="49:135" ht="13" x14ac:dyDescent="0.15">
      <c r="AW1000" s="5"/>
      <c r="DU1000" s="4"/>
      <c r="DZ1000" s="5"/>
      <c r="EA1000" s="5"/>
      <c r="EB1000" s="5"/>
      <c r="EC1000" s="5"/>
      <c r="ED1000" s="5"/>
      <c r="EE1000" s="5"/>
    </row>
    <row r="1001" spans="49:135" ht="13" x14ac:dyDescent="0.15">
      <c r="AW1001" s="5"/>
      <c r="DU1001" s="4"/>
      <c r="DZ1001" s="5"/>
      <c r="EA1001" s="5"/>
      <c r="EB1001" s="5"/>
      <c r="EC1001" s="5"/>
      <c r="ED1001" s="5"/>
      <c r="EE1001" s="5"/>
    </row>
    <row r="1002" spans="49:135" ht="13" x14ac:dyDescent="0.15">
      <c r="AW1002" s="5"/>
      <c r="DU1002" s="4"/>
      <c r="DZ1002" s="5"/>
      <c r="EA1002" s="5"/>
      <c r="EB1002" s="5"/>
      <c r="EC1002" s="5"/>
      <c r="ED1002" s="5"/>
      <c r="EE1002" s="5"/>
    </row>
    <row r="1003" spans="49:135" ht="13" x14ac:dyDescent="0.15">
      <c r="AW1003" s="5"/>
      <c r="DU1003" s="4"/>
      <c r="DZ1003" s="5"/>
      <c r="EA1003" s="5"/>
      <c r="EB1003" s="5"/>
      <c r="EC1003" s="5"/>
      <c r="ED1003" s="5"/>
      <c r="EE1003" s="5"/>
    </row>
    <row r="1004" spans="49:135" ht="13" x14ac:dyDescent="0.15">
      <c r="AW1004" s="5"/>
      <c r="DU1004" s="4"/>
      <c r="DZ1004" s="5"/>
      <c r="EA1004" s="5"/>
      <c r="EB1004" s="5"/>
      <c r="EC1004" s="5"/>
      <c r="ED1004" s="5"/>
      <c r="EE1004" s="5"/>
    </row>
    <row r="1005" spans="49:135" ht="13" x14ac:dyDescent="0.15">
      <c r="AW1005" s="5"/>
      <c r="DU1005" s="4"/>
      <c r="DZ1005" s="5"/>
      <c r="EA1005" s="5"/>
      <c r="EB1005" s="5"/>
      <c r="EC1005" s="5"/>
      <c r="ED1005" s="5"/>
      <c r="EE1005" s="5"/>
    </row>
    <row r="1006" spans="49:135" ht="13" x14ac:dyDescent="0.15">
      <c r="AW1006" s="5"/>
      <c r="DU1006" s="4"/>
      <c r="DZ1006" s="5"/>
      <c r="EA1006" s="5"/>
      <c r="EB1006" s="5"/>
      <c r="EC1006" s="5"/>
      <c r="ED1006" s="5"/>
      <c r="EE1006" s="5"/>
    </row>
    <row r="1007" spans="49:135" ht="13" x14ac:dyDescent="0.15">
      <c r="AW1007" s="5"/>
      <c r="DU1007" s="4"/>
      <c r="DZ1007" s="5"/>
      <c r="EA1007" s="5"/>
      <c r="EB1007" s="5"/>
      <c r="EC1007" s="5"/>
      <c r="ED1007" s="5"/>
      <c r="EE1007" s="5"/>
    </row>
  </sheetData>
  <mergeCells count="26">
    <mergeCell ref="AQ71:AQ72"/>
    <mergeCell ref="CO2:CQ2"/>
    <mergeCell ref="CO6:CQ6"/>
    <mergeCell ref="AJ67:AJ68"/>
    <mergeCell ref="AP67:AP68"/>
    <mergeCell ref="AV67:AV68"/>
    <mergeCell ref="AK68:AK69"/>
    <mergeCell ref="AQ68:AQ69"/>
    <mergeCell ref="AW68:AW69"/>
    <mergeCell ref="AS67:AS68"/>
    <mergeCell ref="AR69:AR70"/>
    <mergeCell ref="AM67:AM68"/>
    <mergeCell ref="AN68:AN69"/>
    <mergeCell ref="AL69:AL70"/>
    <mergeCell ref="AO69:AO70"/>
    <mergeCell ref="AN71:AN72"/>
    <mergeCell ref="AS76:AS77"/>
    <mergeCell ref="AV76:AV77"/>
    <mergeCell ref="AZ76:AZ77"/>
    <mergeCell ref="BC76:BC77"/>
    <mergeCell ref="AT68:AT69"/>
    <mergeCell ref="AU69:AU70"/>
    <mergeCell ref="AX69:AX70"/>
    <mergeCell ref="AT71:AT72"/>
    <mergeCell ref="AW71:AW72"/>
    <mergeCell ref="BA71:BA72"/>
  </mergeCells>
  <conditionalFormatting sqref="BM14:BM40 BY14:BY34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U14:DU40">
    <cfRule type="expression" dxfId="2" priority="2">
      <formula>DS14&lt;50</formula>
    </cfRule>
  </conditionalFormatting>
  <conditionalFormatting sqref="DV14:DV40">
    <cfRule type="expression" dxfId="1" priority="3">
      <formula>DS14&lt;50</formula>
    </cfRule>
  </conditionalFormatting>
  <conditionalFormatting sqref="DW14:DW40">
    <cfRule type="expression" dxfId="0" priority="4">
      <formula>DS14&lt;50</formula>
    </cfRule>
  </conditionalFormatting>
  <conditionalFormatting sqref="DU14:DW40">
    <cfRule type="colorScale" priority="5">
      <colorScale>
        <cfvo type="formula" val="-5"/>
        <cfvo type="formula" val="0"/>
        <cfvo type="formula" val="10"/>
        <color rgb="FFF8962E"/>
        <color rgb="FFEFEFEF"/>
        <color rgb="FF4E9DFF"/>
      </colorScale>
    </cfRule>
  </conditionalFormatting>
  <conditionalFormatting sqref="DY14:DY40">
    <cfRule type="colorScale" priority="6">
      <colorScale>
        <cfvo type="formula" val="-0.5"/>
        <cfvo type="formula" val="0"/>
        <cfvo type="max"/>
        <color rgb="FF999999"/>
        <color rgb="FFFFFFFF"/>
        <color rgb="FF57BB8A"/>
      </colorScale>
    </cfRule>
  </conditionalFormatting>
  <conditionalFormatting sqref="O90:Q119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X14:DX40">
    <cfRule type="colorScale" priority="8">
      <colorScale>
        <cfvo type="formula" val="-4"/>
        <cfvo type="formula" val="0"/>
        <cfvo type="formula" val="8"/>
        <color rgb="FFCC0000"/>
        <color rgb="FFFFFFFF"/>
        <color rgb="FF57BB8A"/>
      </colorScale>
    </cfRule>
  </conditionalFormatting>
  <conditionalFormatting sqref="DQ14:DQ40 DR14:DR30">
    <cfRule type="colorScale" priority="9">
      <colorScale>
        <cfvo type="formula" val="1"/>
        <cfvo type="formula" val="5"/>
        <color rgb="FFFFFFFF"/>
        <color rgb="FF57BB8A"/>
      </colorScale>
    </cfRule>
  </conditionalFormatting>
  <conditionalFormatting sqref="EC14:EE34">
    <cfRule type="colorScale" priority="10">
      <colorScale>
        <cfvo type="min"/>
        <cfvo type="formula" val="0"/>
        <cfvo type="max"/>
        <color rgb="FFF8962E"/>
        <color rgb="FFEFEFEF"/>
        <color rgb="FF4E9DFF"/>
      </colorScale>
    </cfRule>
  </conditionalFormatting>
  <hyperlinks>
    <hyperlink ref="AG89" r:id="rId1" location="1" xr:uid="{00000000-0004-0000-0000-000000000000}"/>
    <hyperlink ref="AZ89" r:id="rId2" location="1" xr:uid="{00000000-0004-0000-0000-000001000000}"/>
    <hyperlink ref="AG90" r:id="rId3" location="1" xr:uid="{00000000-0004-0000-0000-000002000000}"/>
    <hyperlink ref="AZ90" r:id="rId4" location="1" xr:uid="{00000000-0004-0000-0000-000003000000}"/>
    <hyperlink ref="AG91" r:id="rId5" location="1" xr:uid="{00000000-0004-0000-0000-000004000000}"/>
    <hyperlink ref="AZ91" r:id="rId6" location="1" xr:uid="{00000000-0004-0000-0000-000005000000}"/>
    <hyperlink ref="AG92" r:id="rId7" location="1" xr:uid="{00000000-0004-0000-0000-000006000000}"/>
    <hyperlink ref="AZ92" r:id="rId8" location="1" xr:uid="{00000000-0004-0000-0000-000007000000}"/>
    <hyperlink ref="AG93" r:id="rId9" location="1" xr:uid="{00000000-0004-0000-0000-000008000000}"/>
    <hyperlink ref="AZ93" r:id="rId10" location="1" xr:uid="{00000000-0004-0000-0000-000009000000}"/>
    <hyperlink ref="AG94" r:id="rId11" location="1" xr:uid="{00000000-0004-0000-0000-00000A000000}"/>
    <hyperlink ref="AZ94" r:id="rId12" location="1" xr:uid="{00000000-0004-0000-0000-00000B000000}"/>
    <hyperlink ref="AG95" r:id="rId13" location="1" xr:uid="{00000000-0004-0000-0000-00000C000000}"/>
    <hyperlink ref="AZ95" r:id="rId14" location="1" xr:uid="{00000000-0004-0000-0000-00000D000000}"/>
    <hyperlink ref="AG96" r:id="rId15" location="1" xr:uid="{00000000-0004-0000-0000-00000E000000}"/>
    <hyperlink ref="AZ96" r:id="rId16" location="1" xr:uid="{00000000-0004-0000-0000-00000F000000}"/>
    <hyperlink ref="AG97" r:id="rId17" location="1" xr:uid="{00000000-0004-0000-0000-000010000000}"/>
    <hyperlink ref="AZ97" r:id="rId18" location="1" xr:uid="{00000000-0004-0000-0000-000011000000}"/>
    <hyperlink ref="AG98" r:id="rId19" location="1" xr:uid="{00000000-0004-0000-0000-000012000000}"/>
    <hyperlink ref="AZ98" r:id="rId20" location="1" xr:uid="{00000000-0004-0000-0000-000013000000}"/>
    <hyperlink ref="AG99" r:id="rId21" location="1" xr:uid="{00000000-0004-0000-0000-000014000000}"/>
    <hyperlink ref="AZ99" r:id="rId22" location="1" xr:uid="{00000000-0004-0000-0000-000015000000}"/>
    <hyperlink ref="AG100" r:id="rId23" location="1" xr:uid="{00000000-0004-0000-0000-000016000000}"/>
    <hyperlink ref="AZ100" r:id="rId24" location="1" xr:uid="{00000000-0004-0000-0000-000017000000}"/>
    <hyperlink ref="AG101" r:id="rId25" location="1" xr:uid="{00000000-0004-0000-0000-000018000000}"/>
    <hyperlink ref="AZ101" r:id="rId26" location="1" xr:uid="{00000000-0004-0000-0000-000019000000}"/>
    <hyperlink ref="AG102" r:id="rId27" location="1" xr:uid="{00000000-0004-0000-0000-00001A000000}"/>
    <hyperlink ref="AZ102" r:id="rId28" location="1" xr:uid="{00000000-0004-0000-0000-00001B000000}"/>
    <hyperlink ref="AG103" r:id="rId29" location="1" xr:uid="{00000000-0004-0000-0000-00001C000000}"/>
    <hyperlink ref="AZ103" r:id="rId30" location="1" xr:uid="{00000000-0004-0000-0000-00001D000000}"/>
    <hyperlink ref="AG104" r:id="rId31" location="1" xr:uid="{00000000-0004-0000-0000-00001E000000}"/>
    <hyperlink ref="AZ104" r:id="rId32" location="1" xr:uid="{00000000-0004-0000-0000-00001F000000}"/>
    <hyperlink ref="AG105" r:id="rId33" location="1" xr:uid="{00000000-0004-0000-0000-000020000000}"/>
    <hyperlink ref="AZ105" r:id="rId34" location="1" xr:uid="{00000000-0004-0000-0000-000021000000}"/>
    <hyperlink ref="AG106" r:id="rId35" location="1" xr:uid="{00000000-0004-0000-0000-000022000000}"/>
    <hyperlink ref="AZ106" r:id="rId36" location="1" xr:uid="{00000000-0004-0000-0000-000023000000}"/>
    <hyperlink ref="AG107" r:id="rId37" location="1" xr:uid="{00000000-0004-0000-0000-000024000000}"/>
    <hyperlink ref="AZ107" r:id="rId38" location="1" xr:uid="{00000000-0004-0000-0000-000025000000}"/>
    <hyperlink ref="AG108" r:id="rId39" location="1" xr:uid="{00000000-0004-0000-0000-000026000000}"/>
    <hyperlink ref="AZ108" r:id="rId40" location="1" xr:uid="{00000000-0004-0000-0000-000027000000}"/>
    <hyperlink ref="AG109" r:id="rId41" location="1" xr:uid="{00000000-0004-0000-0000-000028000000}"/>
    <hyperlink ref="AZ109" r:id="rId42" location="1" xr:uid="{00000000-0004-0000-0000-000029000000}"/>
    <hyperlink ref="AG110" r:id="rId43" location="1" xr:uid="{00000000-0004-0000-0000-00002A000000}"/>
    <hyperlink ref="AZ110" r:id="rId44" location="1" xr:uid="{00000000-0004-0000-0000-00002B000000}"/>
    <hyperlink ref="AG111" r:id="rId45" location="1" xr:uid="{00000000-0004-0000-0000-00002C000000}"/>
    <hyperlink ref="AZ111" r:id="rId46" location="1" xr:uid="{00000000-0004-0000-0000-00002D000000}"/>
    <hyperlink ref="AG112" r:id="rId47" location="1" xr:uid="{00000000-0004-0000-0000-00002E000000}"/>
    <hyperlink ref="AZ112" r:id="rId48" location="1" xr:uid="{00000000-0004-0000-0000-00002F000000}"/>
    <hyperlink ref="AG113" r:id="rId49" location="1" xr:uid="{00000000-0004-0000-0000-000030000000}"/>
    <hyperlink ref="AZ113" r:id="rId50" location="1" xr:uid="{00000000-0004-0000-0000-000031000000}"/>
    <hyperlink ref="AG114" r:id="rId51" location="1" xr:uid="{00000000-0004-0000-0000-000032000000}"/>
    <hyperlink ref="AZ114" r:id="rId52" location="1" xr:uid="{00000000-0004-0000-0000-000033000000}"/>
    <hyperlink ref="AG115" r:id="rId53" location="1" xr:uid="{00000000-0004-0000-0000-000034000000}"/>
    <hyperlink ref="AZ115" r:id="rId54" location="1" xr:uid="{00000000-0004-0000-0000-000035000000}"/>
    <hyperlink ref="AG116" r:id="rId55" location="1" xr:uid="{00000000-0004-0000-0000-000036000000}"/>
    <hyperlink ref="AZ116" r:id="rId56" location="1" xr:uid="{00000000-0004-0000-0000-000037000000}"/>
    <hyperlink ref="AG117" r:id="rId57" location="1" xr:uid="{00000000-0004-0000-0000-000038000000}"/>
    <hyperlink ref="AZ117" r:id="rId58" location="1" xr:uid="{00000000-0004-0000-0000-000039000000}"/>
    <hyperlink ref="AG118" r:id="rId59" location="1" xr:uid="{00000000-0004-0000-0000-00003A000000}"/>
    <hyperlink ref="AZ118" r:id="rId60" location="1" xr:uid="{00000000-0004-0000-0000-00003B000000}"/>
    <hyperlink ref="AG119" r:id="rId61" location="1" xr:uid="{00000000-0004-0000-0000-00003C000000}"/>
    <hyperlink ref="AZ119" r:id="rId62" location="1" xr:uid="{00000000-0004-0000-0000-00003D000000}"/>
    <hyperlink ref="AG120" r:id="rId63" location="1" xr:uid="{00000000-0004-0000-0000-00003E000000}"/>
    <hyperlink ref="AZ120" r:id="rId64" location="1" xr:uid="{00000000-0004-0000-0000-00003F000000}"/>
    <hyperlink ref="AG121" r:id="rId65" location="1" xr:uid="{00000000-0004-0000-0000-000040000000}"/>
    <hyperlink ref="AZ121" r:id="rId66" location="1" xr:uid="{00000000-0004-0000-0000-000041000000}"/>
    <hyperlink ref="AG122" r:id="rId67" location="1" xr:uid="{00000000-0004-0000-0000-000042000000}"/>
    <hyperlink ref="AZ122" r:id="rId68" location="1" xr:uid="{00000000-0004-0000-0000-000043000000}"/>
    <hyperlink ref="AG123" r:id="rId69" location="1" xr:uid="{00000000-0004-0000-0000-000044000000}"/>
    <hyperlink ref="AZ123" r:id="rId70" location="1" xr:uid="{00000000-0004-0000-0000-000045000000}"/>
    <hyperlink ref="AG124" r:id="rId71" location="1" xr:uid="{00000000-0004-0000-0000-000046000000}"/>
    <hyperlink ref="AZ124" r:id="rId72" location="1" xr:uid="{00000000-0004-0000-0000-000047000000}"/>
    <hyperlink ref="AG125" r:id="rId73" location="1" xr:uid="{00000000-0004-0000-0000-000048000000}"/>
    <hyperlink ref="AZ125" r:id="rId74" location="1" xr:uid="{00000000-0004-0000-0000-000049000000}"/>
    <hyperlink ref="AG126" r:id="rId75" location="1" xr:uid="{00000000-0004-0000-0000-00004A000000}"/>
    <hyperlink ref="AZ126" r:id="rId76" location="1" xr:uid="{00000000-0004-0000-0000-00004B000000}"/>
    <hyperlink ref="AG127" r:id="rId77" location="1" xr:uid="{00000000-0004-0000-0000-00004C000000}"/>
    <hyperlink ref="AZ127" r:id="rId78" location="1" xr:uid="{00000000-0004-0000-0000-00004D000000}"/>
    <hyperlink ref="AG128" r:id="rId79" location="1" xr:uid="{00000000-0004-0000-0000-00004E000000}"/>
    <hyperlink ref="AZ128" r:id="rId80" location="1" xr:uid="{00000000-0004-0000-0000-00004F000000}"/>
    <hyperlink ref="AG129" r:id="rId81" location="1" xr:uid="{00000000-0004-0000-0000-000050000000}"/>
    <hyperlink ref="AZ129" r:id="rId82" location="1" xr:uid="{00000000-0004-0000-0000-000051000000}"/>
    <hyperlink ref="AG130" r:id="rId83" location="1" xr:uid="{00000000-0004-0000-0000-000052000000}"/>
    <hyperlink ref="AZ130" r:id="rId84" location="1" xr:uid="{00000000-0004-0000-0000-000053000000}"/>
    <hyperlink ref="AG131" r:id="rId85" location="1" xr:uid="{00000000-0004-0000-0000-000054000000}"/>
    <hyperlink ref="AZ131" r:id="rId86" location="1" xr:uid="{00000000-0004-0000-0000-000055000000}"/>
    <hyperlink ref="AG132" r:id="rId87" location="1" xr:uid="{00000000-0004-0000-0000-000056000000}"/>
    <hyperlink ref="AZ132" r:id="rId88" location="1" xr:uid="{00000000-0004-0000-0000-000057000000}"/>
    <hyperlink ref="AG133" r:id="rId89" location="1" xr:uid="{00000000-0004-0000-0000-000058000000}"/>
    <hyperlink ref="AZ133" r:id="rId90" location="1" xr:uid="{00000000-0004-0000-0000-000059000000}"/>
    <hyperlink ref="AG134" r:id="rId91" location="1" xr:uid="{00000000-0004-0000-0000-00005A000000}"/>
    <hyperlink ref="AZ134" r:id="rId92" location="1" xr:uid="{00000000-0004-0000-0000-00005B000000}"/>
    <hyperlink ref="AG135" r:id="rId93" location="1" xr:uid="{00000000-0004-0000-0000-00005C000000}"/>
    <hyperlink ref="AZ135" r:id="rId94" location="1" xr:uid="{00000000-0004-0000-0000-00005D000000}"/>
    <hyperlink ref="AG136" r:id="rId95" location="1" xr:uid="{00000000-0004-0000-0000-00005E000000}"/>
    <hyperlink ref="AZ136" r:id="rId96" location="1" xr:uid="{00000000-0004-0000-0000-00005F000000}"/>
    <hyperlink ref="AG137" r:id="rId97" location="1" xr:uid="{00000000-0004-0000-0000-000060000000}"/>
    <hyperlink ref="AZ137" r:id="rId98" location="1" xr:uid="{00000000-0004-0000-0000-000061000000}"/>
    <hyperlink ref="AG138" r:id="rId99" location="1" xr:uid="{00000000-0004-0000-0000-000062000000}"/>
    <hyperlink ref="AZ138" r:id="rId100" location="1" xr:uid="{00000000-0004-0000-0000-000063000000}"/>
    <hyperlink ref="AG139" r:id="rId101" location="1" xr:uid="{00000000-0004-0000-0000-000064000000}"/>
    <hyperlink ref="AZ139" r:id="rId102" location="1" xr:uid="{00000000-0004-0000-0000-000065000000}"/>
    <hyperlink ref="AG140" r:id="rId103" location="1" xr:uid="{00000000-0004-0000-0000-000066000000}"/>
    <hyperlink ref="AZ140" r:id="rId104" location="1" xr:uid="{00000000-0004-0000-0000-000067000000}"/>
    <hyperlink ref="AG141" r:id="rId105" location="1" xr:uid="{00000000-0004-0000-0000-000068000000}"/>
    <hyperlink ref="AZ141" r:id="rId106" location="1" xr:uid="{00000000-0004-0000-0000-000069000000}"/>
    <hyperlink ref="AG142" r:id="rId107" location="1" xr:uid="{00000000-0004-0000-0000-00006A000000}"/>
    <hyperlink ref="AZ142" r:id="rId108" location="1" xr:uid="{00000000-0004-0000-0000-00006B000000}"/>
    <hyperlink ref="AG143" r:id="rId109" location="1" xr:uid="{00000000-0004-0000-0000-00006C000000}"/>
    <hyperlink ref="AZ143" r:id="rId110" location="1" xr:uid="{00000000-0004-0000-0000-00006D000000}"/>
    <hyperlink ref="AG144" r:id="rId111" location="1" xr:uid="{00000000-0004-0000-0000-00006E000000}"/>
    <hyperlink ref="AZ144" r:id="rId112" location="1" xr:uid="{00000000-0004-0000-0000-00006F000000}"/>
    <hyperlink ref="AG145" r:id="rId113" location="1" xr:uid="{00000000-0004-0000-0000-000070000000}"/>
    <hyperlink ref="AZ145" r:id="rId114" location="1" xr:uid="{00000000-0004-0000-0000-000071000000}"/>
    <hyperlink ref="AG146" r:id="rId115" location="1" xr:uid="{00000000-0004-0000-0000-000072000000}"/>
    <hyperlink ref="AZ146" r:id="rId116" location="1" xr:uid="{00000000-0004-0000-0000-000073000000}"/>
    <hyperlink ref="AG147" r:id="rId117" location="1" xr:uid="{00000000-0004-0000-0000-000074000000}"/>
    <hyperlink ref="AZ147" r:id="rId118" location="1" xr:uid="{00000000-0004-0000-0000-000075000000}"/>
    <hyperlink ref="AG148" r:id="rId119" location="1" xr:uid="{00000000-0004-0000-0000-000076000000}"/>
    <hyperlink ref="AZ148" r:id="rId120" location="1" xr:uid="{00000000-0004-0000-0000-000077000000}"/>
    <hyperlink ref="AG149" r:id="rId121" location="1" xr:uid="{00000000-0004-0000-0000-000078000000}"/>
    <hyperlink ref="AZ149" r:id="rId122" location="1" xr:uid="{00000000-0004-0000-0000-000079000000}"/>
    <hyperlink ref="AG150" r:id="rId123" location="1" xr:uid="{00000000-0004-0000-0000-00007A000000}"/>
    <hyperlink ref="AZ150" r:id="rId124" location="1" xr:uid="{00000000-0004-0000-0000-00007B000000}"/>
    <hyperlink ref="AG151" r:id="rId125" location="1" xr:uid="{00000000-0004-0000-0000-00007C000000}"/>
    <hyperlink ref="AZ151" r:id="rId126" location="1" xr:uid="{00000000-0004-0000-0000-00007D000000}"/>
    <hyperlink ref="AG152" r:id="rId127" location="1" xr:uid="{00000000-0004-0000-0000-00007E000000}"/>
    <hyperlink ref="AZ152" r:id="rId128" location="1" xr:uid="{00000000-0004-0000-0000-00007F000000}"/>
    <hyperlink ref="AG153" r:id="rId129" location="1" xr:uid="{00000000-0004-0000-0000-000080000000}"/>
    <hyperlink ref="AZ153" r:id="rId130" location="1" xr:uid="{00000000-0004-0000-0000-000081000000}"/>
    <hyperlink ref="AG154" r:id="rId131" location="1" xr:uid="{00000000-0004-0000-0000-000082000000}"/>
    <hyperlink ref="AZ154" r:id="rId132" location="1" xr:uid="{00000000-0004-0000-0000-000083000000}"/>
    <hyperlink ref="AG155" r:id="rId133" location="1" xr:uid="{00000000-0004-0000-0000-000084000000}"/>
    <hyperlink ref="AZ155" r:id="rId134" location="1" xr:uid="{00000000-0004-0000-0000-000085000000}"/>
    <hyperlink ref="AG156" r:id="rId135" location="1" xr:uid="{00000000-0004-0000-0000-000086000000}"/>
    <hyperlink ref="AZ156" r:id="rId136" location="1" xr:uid="{00000000-0004-0000-0000-000087000000}"/>
    <hyperlink ref="AG157" r:id="rId137" location="1" xr:uid="{00000000-0004-0000-0000-000088000000}"/>
    <hyperlink ref="AZ157" r:id="rId138" location="1" xr:uid="{00000000-0004-0000-0000-000089000000}"/>
    <hyperlink ref="AG158" r:id="rId139" location="1" xr:uid="{00000000-0004-0000-0000-00008A000000}"/>
    <hyperlink ref="AZ158" r:id="rId140" location="1" xr:uid="{00000000-0004-0000-0000-00008B000000}"/>
    <hyperlink ref="AG159" r:id="rId141" location="1" xr:uid="{00000000-0004-0000-0000-00008C000000}"/>
    <hyperlink ref="AZ159" r:id="rId142" location="1" xr:uid="{00000000-0004-0000-0000-00008D000000}"/>
    <hyperlink ref="AG160" r:id="rId143" location="1" xr:uid="{00000000-0004-0000-0000-00008E000000}"/>
    <hyperlink ref="AZ160" r:id="rId144" location="1" xr:uid="{00000000-0004-0000-0000-00008F000000}"/>
    <hyperlink ref="AG161" r:id="rId145" location="1" xr:uid="{00000000-0004-0000-0000-000090000000}"/>
    <hyperlink ref="AZ161" r:id="rId146" location="1" xr:uid="{00000000-0004-0000-0000-000091000000}"/>
    <hyperlink ref="AG162" r:id="rId147" location="1" xr:uid="{00000000-0004-0000-0000-000092000000}"/>
    <hyperlink ref="AZ162" r:id="rId148" location="1" xr:uid="{00000000-0004-0000-0000-000093000000}"/>
    <hyperlink ref="AG163" r:id="rId149" location="1" xr:uid="{00000000-0004-0000-0000-000094000000}"/>
    <hyperlink ref="AZ163" r:id="rId150" location="1" xr:uid="{00000000-0004-0000-0000-000095000000}"/>
    <hyperlink ref="AG164" r:id="rId151" location="1" xr:uid="{00000000-0004-0000-0000-000096000000}"/>
    <hyperlink ref="AZ164" r:id="rId152" location="1" xr:uid="{00000000-0004-0000-0000-000097000000}"/>
    <hyperlink ref="AG165" r:id="rId153" location="1" xr:uid="{00000000-0004-0000-0000-000098000000}"/>
    <hyperlink ref="AZ165" r:id="rId154" location="1" xr:uid="{00000000-0004-0000-0000-000099000000}"/>
    <hyperlink ref="AG166" r:id="rId155" location="1" xr:uid="{00000000-0004-0000-0000-00009A000000}"/>
    <hyperlink ref="AZ166" r:id="rId156" location="1" xr:uid="{00000000-0004-0000-0000-00009B000000}"/>
    <hyperlink ref="AG167" r:id="rId157" location="1" xr:uid="{00000000-0004-0000-0000-00009C000000}"/>
    <hyperlink ref="AZ167" r:id="rId158" location="1" xr:uid="{00000000-0004-0000-0000-00009D000000}"/>
    <hyperlink ref="AG168" r:id="rId159" location="1" xr:uid="{00000000-0004-0000-0000-00009E000000}"/>
    <hyperlink ref="AZ168" r:id="rId160" location="1" xr:uid="{00000000-0004-0000-0000-00009F000000}"/>
    <hyperlink ref="AG169" r:id="rId161" location="1" xr:uid="{00000000-0004-0000-0000-0000A0000000}"/>
    <hyperlink ref="AZ169" r:id="rId162" location="1" xr:uid="{00000000-0004-0000-0000-0000A1000000}"/>
    <hyperlink ref="AG170" r:id="rId163" location="1" xr:uid="{00000000-0004-0000-0000-0000A2000000}"/>
    <hyperlink ref="AZ170" r:id="rId164" location="1" xr:uid="{00000000-0004-0000-0000-0000A3000000}"/>
    <hyperlink ref="AG171" r:id="rId165" location="1" xr:uid="{00000000-0004-0000-0000-0000A4000000}"/>
    <hyperlink ref="AZ171" r:id="rId166" location="1" xr:uid="{00000000-0004-0000-0000-0000A5000000}"/>
    <hyperlink ref="AG172" r:id="rId167" location="1" xr:uid="{00000000-0004-0000-0000-0000A6000000}"/>
    <hyperlink ref="AZ172" r:id="rId168" location="1" xr:uid="{00000000-0004-0000-0000-0000A7000000}"/>
    <hyperlink ref="AG173" r:id="rId169" location="1" xr:uid="{00000000-0004-0000-0000-0000A8000000}"/>
    <hyperlink ref="AZ173" r:id="rId170" location="1" xr:uid="{00000000-0004-0000-0000-0000A9000000}"/>
    <hyperlink ref="AG174" r:id="rId171" location="1" xr:uid="{00000000-0004-0000-0000-0000AA000000}"/>
    <hyperlink ref="AZ174" r:id="rId172" location="1" xr:uid="{00000000-0004-0000-0000-0000AB000000}"/>
    <hyperlink ref="AG175" r:id="rId173" location="1" xr:uid="{00000000-0004-0000-0000-0000AC000000}"/>
    <hyperlink ref="AZ175" r:id="rId174" location="1" xr:uid="{00000000-0004-0000-0000-0000AD000000}"/>
    <hyperlink ref="AG176" r:id="rId175" location="1" xr:uid="{00000000-0004-0000-0000-0000AE000000}"/>
    <hyperlink ref="AZ176" r:id="rId176" location="1" xr:uid="{00000000-0004-0000-0000-0000AF000000}"/>
    <hyperlink ref="AG177" r:id="rId177" location="1" xr:uid="{00000000-0004-0000-0000-0000B0000000}"/>
    <hyperlink ref="AZ177" r:id="rId178" location="1" xr:uid="{00000000-0004-0000-0000-0000B1000000}"/>
    <hyperlink ref="AG178" r:id="rId179" location="1" xr:uid="{00000000-0004-0000-0000-0000B2000000}"/>
    <hyperlink ref="AZ178" r:id="rId180" location="1" xr:uid="{00000000-0004-0000-0000-0000B3000000}"/>
    <hyperlink ref="AG179" r:id="rId181" location="1" xr:uid="{00000000-0004-0000-0000-0000B4000000}"/>
    <hyperlink ref="AZ179" r:id="rId182" location="1" xr:uid="{00000000-0004-0000-0000-0000B5000000}"/>
    <hyperlink ref="AG180" r:id="rId183" location="1" xr:uid="{00000000-0004-0000-0000-0000B6000000}"/>
    <hyperlink ref="AZ180" r:id="rId184" location="1" xr:uid="{00000000-0004-0000-0000-0000B7000000}"/>
    <hyperlink ref="AG181" r:id="rId185" location="1" xr:uid="{00000000-0004-0000-0000-0000B8000000}"/>
    <hyperlink ref="AZ181" r:id="rId186" location="1" xr:uid="{00000000-0004-0000-0000-0000B9000000}"/>
    <hyperlink ref="AG182" r:id="rId187" location="1" xr:uid="{00000000-0004-0000-0000-0000BA000000}"/>
    <hyperlink ref="AZ182" r:id="rId188" location="1" xr:uid="{00000000-0004-0000-0000-0000BB000000}"/>
    <hyperlink ref="AG183" r:id="rId189" location="1" xr:uid="{00000000-0004-0000-0000-0000BC000000}"/>
    <hyperlink ref="AZ183" r:id="rId190" location="1" xr:uid="{00000000-0004-0000-0000-0000BD000000}"/>
    <hyperlink ref="AG184" r:id="rId191" location="1" xr:uid="{00000000-0004-0000-0000-0000BE000000}"/>
    <hyperlink ref="AZ184" r:id="rId192" location="1" xr:uid="{00000000-0004-0000-0000-0000BF000000}"/>
    <hyperlink ref="AG185" r:id="rId193" location="1" xr:uid="{00000000-0004-0000-0000-0000C0000000}"/>
    <hyperlink ref="AZ185" r:id="rId194" location="1" xr:uid="{00000000-0004-0000-0000-0000C1000000}"/>
    <hyperlink ref="AG186" r:id="rId195" location="1" xr:uid="{00000000-0004-0000-0000-0000C2000000}"/>
    <hyperlink ref="AZ186" r:id="rId196" location="1" xr:uid="{00000000-0004-0000-0000-0000C3000000}"/>
    <hyperlink ref="AG187" r:id="rId197" location="1" xr:uid="{00000000-0004-0000-0000-0000C4000000}"/>
    <hyperlink ref="AZ187" r:id="rId198" location="1" xr:uid="{00000000-0004-0000-0000-0000C5000000}"/>
    <hyperlink ref="AG188" r:id="rId199" location="1" xr:uid="{00000000-0004-0000-0000-0000C6000000}"/>
    <hyperlink ref="AZ188" r:id="rId200" location="1" xr:uid="{00000000-0004-0000-0000-0000C7000000}"/>
    <hyperlink ref="AG189" r:id="rId201" location="1" xr:uid="{00000000-0004-0000-0000-0000C8000000}"/>
    <hyperlink ref="AZ189" r:id="rId202" location="1" xr:uid="{00000000-0004-0000-0000-0000C9000000}"/>
    <hyperlink ref="AG190" r:id="rId203" location="1" xr:uid="{00000000-0004-0000-0000-0000CA000000}"/>
    <hyperlink ref="AZ190" r:id="rId204" location="1" xr:uid="{00000000-0004-0000-0000-0000CB000000}"/>
    <hyperlink ref="AG191" r:id="rId205" location="1" xr:uid="{00000000-0004-0000-0000-0000CC000000}"/>
    <hyperlink ref="AZ191" r:id="rId206" location="1" xr:uid="{00000000-0004-0000-0000-0000CD000000}"/>
    <hyperlink ref="AG192" r:id="rId207" location="1" xr:uid="{00000000-0004-0000-0000-0000CE000000}"/>
    <hyperlink ref="AZ192" r:id="rId208" location="1" xr:uid="{00000000-0004-0000-0000-0000CF000000}"/>
    <hyperlink ref="AG193" r:id="rId209" location="1" xr:uid="{00000000-0004-0000-0000-0000D0000000}"/>
    <hyperlink ref="AZ193" r:id="rId210" location="1" xr:uid="{00000000-0004-0000-0000-0000D1000000}"/>
    <hyperlink ref="AG194" r:id="rId211" location="1" xr:uid="{00000000-0004-0000-0000-0000D2000000}"/>
    <hyperlink ref="AZ194" r:id="rId212" location="1" xr:uid="{00000000-0004-0000-0000-0000D3000000}"/>
    <hyperlink ref="AG195" r:id="rId213" location="1" xr:uid="{00000000-0004-0000-0000-0000D4000000}"/>
    <hyperlink ref="AZ195" r:id="rId214" location="1" xr:uid="{00000000-0004-0000-0000-0000D5000000}"/>
    <hyperlink ref="AG196" r:id="rId215" location="1" xr:uid="{00000000-0004-0000-0000-0000D6000000}"/>
    <hyperlink ref="AZ196" r:id="rId216" location="1" xr:uid="{00000000-0004-0000-0000-0000D7000000}"/>
    <hyperlink ref="AG197" r:id="rId217" location="1" xr:uid="{00000000-0004-0000-0000-0000D8000000}"/>
    <hyperlink ref="AZ197" r:id="rId218" location="1" xr:uid="{00000000-0004-0000-0000-0000D9000000}"/>
    <hyperlink ref="AG198" r:id="rId219" location="1" xr:uid="{00000000-0004-0000-0000-0000DA000000}"/>
    <hyperlink ref="AZ198" r:id="rId220" location="1" xr:uid="{00000000-0004-0000-0000-0000DB000000}"/>
    <hyperlink ref="AG199" r:id="rId221" location="1" xr:uid="{00000000-0004-0000-0000-0000DC000000}"/>
    <hyperlink ref="AZ199" r:id="rId222" location="1" xr:uid="{00000000-0004-0000-0000-0000DD000000}"/>
    <hyperlink ref="AG200" r:id="rId223" location="1" xr:uid="{00000000-0004-0000-0000-0000DE000000}"/>
    <hyperlink ref="AZ200" r:id="rId224" location="1" xr:uid="{00000000-0004-0000-0000-0000DF000000}"/>
    <hyperlink ref="AG201" r:id="rId225" location="1" xr:uid="{00000000-0004-0000-0000-0000E0000000}"/>
    <hyperlink ref="AZ201" r:id="rId226" location="1" xr:uid="{00000000-0004-0000-0000-0000E1000000}"/>
    <hyperlink ref="AG202" r:id="rId227" location="1" xr:uid="{00000000-0004-0000-0000-0000E2000000}"/>
    <hyperlink ref="AZ202" r:id="rId228" location="1" xr:uid="{00000000-0004-0000-0000-0000E3000000}"/>
    <hyperlink ref="AG203" r:id="rId229" location="1" xr:uid="{00000000-0004-0000-0000-0000E4000000}"/>
    <hyperlink ref="AZ203" r:id="rId230" location="1" xr:uid="{00000000-0004-0000-0000-0000E5000000}"/>
    <hyperlink ref="AG204" r:id="rId231" location="1" xr:uid="{00000000-0004-0000-0000-0000E6000000}"/>
    <hyperlink ref="AZ204" r:id="rId232" location="1" xr:uid="{00000000-0004-0000-0000-0000E7000000}"/>
    <hyperlink ref="AG205" r:id="rId233" location="1" xr:uid="{00000000-0004-0000-0000-0000E8000000}"/>
    <hyperlink ref="AZ205" r:id="rId234" location="1" xr:uid="{00000000-0004-0000-0000-0000E9000000}"/>
    <hyperlink ref="AG206" r:id="rId235" location="1" xr:uid="{00000000-0004-0000-0000-0000EA000000}"/>
    <hyperlink ref="AZ206" r:id="rId236" location="1" xr:uid="{00000000-0004-0000-0000-0000EB000000}"/>
    <hyperlink ref="AG207" r:id="rId237" location="1" xr:uid="{00000000-0004-0000-0000-0000EC000000}"/>
    <hyperlink ref="AZ207" r:id="rId238" location="1" xr:uid="{00000000-0004-0000-0000-0000ED000000}"/>
    <hyperlink ref="AG208" r:id="rId239" location="1" xr:uid="{00000000-0004-0000-0000-0000EE000000}"/>
    <hyperlink ref="AZ208" r:id="rId240" location="1" xr:uid="{00000000-0004-0000-0000-0000EF000000}"/>
    <hyperlink ref="AG209" r:id="rId241" location="1" xr:uid="{00000000-0004-0000-0000-0000F0000000}"/>
    <hyperlink ref="AZ209" r:id="rId242" location="1" xr:uid="{00000000-0004-0000-0000-0000F1000000}"/>
    <hyperlink ref="AG210" r:id="rId243" location="1" xr:uid="{00000000-0004-0000-0000-0000F2000000}"/>
    <hyperlink ref="AZ210" r:id="rId244" location="1" xr:uid="{00000000-0004-0000-0000-0000F3000000}"/>
    <hyperlink ref="AG211" r:id="rId245" location="1" xr:uid="{00000000-0004-0000-0000-0000F4000000}"/>
    <hyperlink ref="AZ211" r:id="rId246" location="1" xr:uid="{00000000-0004-0000-0000-0000F5000000}"/>
    <hyperlink ref="AG212" r:id="rId247" location="1" xr:uid="{00000000-0004-0000-0000-0000F6000000}"/>
    <hyperlink ref="AZ212" r:id="rId248" location="1" xr:uid="{00000000-0004-0000-0000-0000F7000000}"/>
    <hyperlink ref="AG213" r:id="rId249" location="1" xr:uid="{00000000-0004-0000-0000-0000F8000000}"/>
    <hyperlink ref="AZ213" r:id="rId250" location="1" xr:uid="{00000000-0004-0000-0000-0000F9000000}"/>
    <hyperlink ref="AG214" r:id="rId251" location="1" xr:uid="{00000000-0004-0000-0000-0000FA000000}"/>
    <hyperlink ref="AZ214" r:id="rId252" location="1" xr:uid="{00000000-0004-0000-0000-0000FB000000}"/>
    <hyperlink ref="AG215" r:id="rId253" location="1" xr:uid="{00000000-0004-0000-0000-0000FC000000}"/>
    <hyperlink ref="AZ215" r:id="rId254" location="1" xr:uid="{00000000-0004-0000-0000-0000FD000000}"/>
    <hyperlink ref="AG216" r:id="rId255" location="1" xr:uid="{00000000-0004-0000-0000-0000FE000000}"/>
    <hyperlink ref="AZ216" r:id="rId256" location="1" xr:uid="{00000000-0004-0000-0000-0000FF000000}"/>
    <hyperlink ref="AG217" r:id="rId257" location="1" xr:uid="{00000000-0004-0000-0000-000000010000}"/>
    <hyperlink ref="AZ217" r:id="rId258" location="1" xr:uid="{00000000-0004-0000-0000-000001010000}"/>
    <hyperlink ref="AG218" r:id="rId259" location="1" xr:uid="{00000000-0004-0000-0000-000002010000}"/>
    <hyperlink ref="AZ218" r:id="rId260" location="1" xr:uid="{00000000-0004-0000-0000-000003010000}"/>
    <hyperlink ref="AG219" r:id="rId261" location="1" xr:uid="{00000000-0004-0000-0000-000004010000}"/>
    <hyperlink ref="AZ219" r:id="rId262" location="1" xr:uid="{00000000-0004-0000-0000-000005010000}"/>
    <hyperlink ref="AG220" r:id="rId263" location="1" xr:uid="{00000000-0004-0000-0000-000006010000}"/>
    <hyperlink ref="AZ220" r:id="rId264" location="1" xr:uid="{00000000-0004-0000-0000-000007010000}"/>
    <hyperlink ref="AG221" r:id="rId265" location="1" xr:uid="{00000000-0004-0000-0000-000008010000}"/>
    <hyperlink ref="AZ221" r:id="rId266" location="1" xr:uid="{00000000-0004-0000-0000-000009010000}"/>
    <hyperlink ref="AG222" r:id="rId267" location="1" xr:uid="{00000000-0004-0000-0000-00000A010000}"/>
    <hyperlink ref="AZ222" r:id="rId268" location="1" xr:uid="{00000000-0004-0000-0000-00000B010000}"/>
    <hyperlink ref="AG223" r:id="rId269" location="1" xr:uid="{00000000-0004-0000-0000-00000C010000}"/>
    <hyperlink ref="AZ223" r:id="rId270" location="1" xr:uid="{00000000-0004-0000-0000-00000D010000}"/>
    <hyperlink ref="AG224" r:id="rId271" location="1" xr:uid="{00000000-0004-0000-0000-00000E010000}"/>
    <hyperlink ref="AZ224" r:id="rId272" location="1" xr:uid="{00000000-0004-0000-0000-00000F010000}"/>
    <hyperlink ref="AG225" r:id="rId273" location="1" xr:uid="{00000000-0004-0000-0000-000010010000}"/>
    <hyperlink ref="AZ225" r:id="rId274" location="1" xr:uid="{00000000-0004-0000-0000-000011010000}"/>
    <hyperlink ref="AG226" r:id="rId275" location="1" xr:uid="{00000000-0004-0000-0000-000012010000}"/>
    <hyperlink ref="AZ226" r:id="rId276" location="1" xr:uid="{00000000-0004-0000-0000-000013010000}"/>
    <hyperlink ref="AG227" r:id="rId277" location="1" xr:uid="{00000000-0004-0000-0000-000014010000}"/>
    <hyperlink ref="AZ227" r:id="rId278" location="1" xr:uid="{00000000-0004-0000-0000-000015010000}"/>
    <hyperlink ref="AG228" r:id="rId279" location="1" xr:uid="{00000000-0004-0000-0000-000016010000}"/>
    <hyperlink ref="AZ228" r:id="rId280" location="1" xr:uid="{00000000-0004-0000-0000-000017010000}"/>
    <hyperlink ref="AG229" r:id="rId281" location="1" xr:uid="{00000000-0004-0000-0000-000018010000}"/>
    <hyperlink ref="AZ229" r:id="rId282" location="1" xr:uid="{00000000-0004-0000-0000-000019010000}"/>
    <hyperlink ref="AG230" r:id="rId283" location="1" xr:uid="{00000000-0004-0000-0000-00001A010000}"/>
    <hyperlink ref="AZ230" r:id="rId284" location="1" xr:uid="{00000000-0004-0000-0000-00001B010000}"/>
    <hyperlink ref="AG231" r:id="rId285" location="1" xr:uid="{00000000-0004-0000-0000-00001C010000}"/>
    <hyperlink ref="AZ231" r:id="rId286" location="1" xr:uid="{00000000-0004-0000-0000-00001D010000}"/>
    <hyperlink ref="AG232" r:id="rId287" location="1" xr:uid="{00000000-0004-0000-0000-00001E010000}"/>
    <hyperlink ref="AZ232" r:id="rId288" location="1" xr:uid="{00000000-0004-0000-0000-00001F010000}"/>
    <hyperlink ref="AG233" r:id="rId289" location="1" xr:uid="{00000000-0004-0000-0000-000020010000}"/>
    <hyperlink ref="AZ233" r:id="rId290" location="1" xr:uid="{00000000-0004-0000-0000-000021010000}"/>
    <hyperlink ref="AG234" r:id="rId291" location="1" xr:uid="{00000000-0004-0000-0000-000022010000}"/>
    <hyperlink ref="AZ234" r:id="rId292" location="1" xr:uid="{00000000-0004-0000-0000-000023010000}"/>
    <hyperlink ref="AG235" r:id="rId293" location="1" xr:uid="{00000000-0004-0000-0000-000024010000}"/>
    <hyperlink ref="AZ235" r:id="rId294" location="1" xr:uid="{00000000-0004-0000-0000-000025010000}"/>
    <hyperlink ref="AG236" r:id="rId295" location="1" xr:uid="{00000000-0004-0000-0000-000026010000}"/>
    <hyperlink ref="AZ236" r:id="rId296" location="1" xr:uid="{00000000-0004-0000-0000-000027010000}"/>
    <hyperlink ref="AG237" r:id="rId297" location="1" xr:uid="{00000000-0004-0000-0000-000028010000}"/>
    <hyperlink ref="AZ237" r:id="rId298" location="1" xr:uid="{00000000-0004-0000-0000-000029010000}"/>
    <hyperlink ref="AG238" r:id="rId299" location="1" xr:uid="{00000000-0004-0000-0000-00002A010000}"/>
    <hyperlink ref="AZ238" r:id="rId300" location="1" xr:uid="{00000000-0004-0000-0000-00002B010000}"/>
    <hyperlink ref="AG239" r:id="rId301" location="1" xr:uid="{00000000-0004-0000-0000-00002C010000}"/>
    <hyperlink ref="AZ239" r:id="rId302" location="1" xr:uid="{00000000-0004-0000-0000-00002D010000}"/>
    <hyperlink ref="AG240" r:id="rId303" location="1" xr:uid="{00000000-0004-0000-0000-00002E010000}"/>
    <hyperlink ref="AZ240" r:id="rId304" location="1" xr:uid="{00000000-0004-0000-0000-00002F010000}"/>
    <hyperlink ref="AG241" r:id="rId305" location="1" xr:uid="{00000000-0004-0000-0000-000030010000}"/>
    <hyperlink ref="AZ241" r:id="rId306" location="1" xr:uid="{00000000-0004-0000-0000-000031010000}"/>
    <hyperlink ref="AG242" r:id="rId307" location="1" xr:uid="{00000000-0004-0000-0000-000032010000}"/>
    <hyperlink ref="AZ242" r:id="rId308" location="1" xr:uid="{00000000-0004-0000-0000-000033010000}"/>
    <hyperlink ref="AG243" r:id="rId309" location="1" xr:uid="{00000000-0004-0000-0000-000034010000}"/>
    <hyperlink ref="AZ243" r:id="rId310" location="1" xr:uid="{00000000-0004-0000-0000-000035010000}"/>
    <hyperlink ref="AG244" r:id="rId311" location="1" xr:uid="{00000000-0004-0000-0000-000036010000}"/>
    <hyperlink ref="AZ244" r:id="rId312" location="1" xr:uid="{00000000-0004-0000-0000-000037010000}"/>
    <hyperlink ref="AG245" r:id="rId313" location="1" xr:uid="{00000000-0004-0000-0000-000038010000}"/>
    <hyperlink ref="AZ245" r:id="rId314" location="1" xr:uid="{00000000-0004-0000-0000-000039010000}"/>
    <hyperlink ref="AG246" r:id="rId315" location="1" xr:uid="{00000000-0004-0000-0000-00003A010000}"/>
    <hyperlink ref="AZ246" r:id="rId316" location="1" xr:uid="{00000000-0004-0000-0000-00003B010000}"/>
    <hyperlink ref="AG247" r:id="rId317" location="1" xr:uid="{00000000-0004-0000-0000-00003C010000}"/>
    <hyperlink ref="AZ247" r:id="rId318" location="1" xr:uid="{00000000-0004-0000-0000-00003D010000}"/>
    <hyperlink ref="AG248" r:id="rId319" location="1" xr:uid="{00000000-0004-0000-0000-00003E010000}"/>
    <hyperlink ref="AZ248" r:id="rId320" location="1" xr:uid="{00000000-0004-0000-0000-00003F010000}"/>
    <hyperlink ref="AG249" r:id="rId321" location="1" xr:uid="{00000000-0004-0000-0000-000040010000}"/>
    <hyperlink ref="AZ249" r:id="rId322" location="1" xr:uid="{00000000-0004-0000-0000-000041010000}"/>
    <hyperlink ref="AG250" r:id="rId323" location="1" xr:uid="{00000000-0004-0000-0000-000042010000}"/>
    <hyperlink ref="AZ250" r:id="rId324" location="1" xr:uid="{00000000-0004-0000-0000-000043010000}"/>
    <hyperlink ref="AG251" r:id="rId325" location="1" xr:uid="{00000000-0004-0000-0000-000044010000}"/>
    <hyperlink ref="AZ251" r:id="rId326" location="1" xr:uid="{00000000-0004-0000-0000-000045010000}"/>
    <hyperlink ref="AG252" r:id="rId327" location="1" xr:uid="{00000000-0004-0000-0000-000046010000}"/>
    <hyperlink ref="AZ252" r:id="rId328" location="1" xr:uid="{00000000-0004-0000-0000-000047010000}"/>
    <hyperlink ref="AG253" r:id="rId329" location="1" xr:uid="{00000000-0004-0000-0000-000048010000}"/>
    <hyperlink ref="AZ253" r:id="rId330" location="1" xr:uid="{00000000-0004-0000-0000-000049010000}"/>
    <hyperlink ref="AG254" r:id="rId331" location="1" xr:uid="{00000000-0004-0000-0000-00004A010000}"/>
    <hyperlink ref="AZ254" r:id="rId332" location="1" xr:uid="{00000000-0004-0000-0000-00004B010000}"/>
    <hyperlink ref="AG255" r:id="rId333" location="1" xr:uid="{00000000-0004-0000-0000-00004C010000}"/>
    <hyperlink ref="AZ255" r:id="rId334" location="1" xr:uid="{00000000-0004-0000-0000-00004D010000}"/>
    <hyperlink ref="AG256" r:id="rId335" location="1" xr:uid="{00000000-0004-0000-0000-00004E010000}"/>
    <hyperlink ref="AZ256" r:id="rId336" location="1" xr:uid="{00000000-0004-0000-0000-00004F010000}"/>
    <hyperlink ref="AG257" r:id="rId337" location="1" xr:uid="{00000000-0004-0000-0000-000050010000}"/>
    <hyperlink ref="AZ257" r:id="rId338" location="1" xr:uid="{00000000-0004-0000-0000-000051010000}"/>
    <hyperlink ref="AG258" r:id="rId339" location="1" xr:uid="{00000000-0004-0000-0000-000052010000}"/>
    <hyperlink ref="AZ258" r:id="rId340" location="1" xr:uid="{00000000-0004-0000-0000-000053010000}"/>
    <hyperlink ref="AG259" r:id="rId341" location="1" xr:uid="{00000000-0004-0000-0000-000054010000}"/>
    <hyperlink ref="AZ259" r:id="rId342" location="1" xr:uid="{00000000-0004-0000-0000-000055010000}"/>
    <hyperlink ref="AG260" r:id="rId343" location="1" xr:uid="{00000000-0004-0000-0000-000056010000}"/>
    <hyperlink ref="AZ260" r:id="rId344" location="1" xr:uid="{00000000-0004-0000-0000-000057010000}"/>
    <hyperlink ref="AG261" r:id="rId345" location="1" xr:uid="{00000000-0004-0000-0000-000058010000}"/>
    <hyperlink ref="AZ261" r:id="rId346" location="1" xr:uid="{00000000-0004-0000-0000-000059010000}"/>
    <hyperlink ref="AG262" r:id="rId347" location="1" xr:uid="{00000000-0004-0000-0000-00005A010000}"/>
    <hyperlink ref="AZ262" r:id="rId348" location="1" xr:uid="{00000000-0004-0000-0000-00005B010000}"/>
    <hyperlink ref="AG263" r:id="rId349" location="1" xr:uid="{00000000-0004-0000-0000-00005C010000}"/>
    <hyperlink ref="AZ263" r:id="rId350" location="1" xr:uid="{00000000-0004-0000-0000-00005D010000}"/>
    <hyperlink ref="AG264" r:id="rId351" location="1" xr:uid="{00000000-0004-0000-0000-00005E010000}"/>
    <hyperlink ref="AZ264" r:id="rId352" location="1" xr:uid="{00000000-0004-0000-0000-00005F010000}"/>
    <hyperlink ref="AG265" r:id="rId353" location="1" xr:uid="{00000000-0004-0000-0000-000060010000}"/>
    <hyperlink ref="AZ265" r:id="rId354" location="1" xr:uid="{00000000-0004-0000-0000-000061010000}"/>
    <hyperlink ref="AG266" r:id="rId355" location="1" xr:uid="{00000000-0004-0000-0000-000062010000}"/>
    <hyperlink ref="AZ266" r:id="rId356" location="1" xr:uid="{00000000-0004-0000-0000-000063010000}"/>
    <hyperlink ref="AG267" r:id="rId357" location="1" xr:uid="{00000000-0004-0000-0000-000064010000}"/>
    <hyperlink ref="AZ267" r:id="rId358" location="1" xr:uid="{00000000-0004-0000-0000-000065010000}"/>
    <hyperlink ref="AG268" r:id="rId359" location="1" xr:uid="{00000000-0004-0000-0000-000066010000}"/>
    <hyperlink ref="AZ268" r:id="rId360" location="1" xr:uid="{00000000-0004-0000-0000-000067010000}"/>
    <hyperlink ref="AG269" r:id="rId361" location="1" xr:uid="{00000000-0004-0000-0000-000068010000}"/>
    <hyperlink ref="AZ269" r:id="rId362" location="1" xr:uid="{00000000-0004-0000-0000-000069010000}"/>
    <hyperlink ref="AG270" r:id="rId363" location="1" xr:uid="{00000000-0004-0000-0000-00006A010000}"/>
    <hyperlink ref="AZ270" r:id="rId364" location="1" xr:uid="{00000000-0004-0000-0000-00006B010000}"/>
    <hyperlink ref="AG271" r:id="rId365" location="1" xr:uid="{00000000-0004-0000-0000-00006C010000}"/>
    <hyperlink ref="AZ271" r:id="rId366" location="1" xr:uid="{00000000-0004-0000-0000-00006D010000}"/>
    <hyperlink ref="AG272" r:id="rId367" location="1" xr:uid="{00000000-0004-0000-0000-00006E010000}"/>
    <hyperlink ref="AZ272" r:id="rId368" location="1" xr:uid="{00000000-0004-0000-0000-00006F010000}"/>
    <hyperlink ref="AG273" r:id="rId369" location="1" xr:uid="{00000000-0004-0000-0000-000070010000}"/>
    <hyperlink ref="AZ273" r:id="rId370" location="1" xr:uid="{00000000-0004-0000-0000-000071010000}"/>
    <hyperlink ref="AG274" r:id="rId371" location="1" xr:uid="{00000000-0004-0000-0000-000072010000}"/>
    <hyperlink ref="AZ274" r:id="rId372" location="1" xr:uid="{00000000-0004-0000-0000-000073010000}"/>
    <hyperlink ref="AG275" r:id="rId373" location="1" xr:uid="{00000000-0004-0000-0000-000074010000}"/>
    <hyperlink ref="AZ275" r:id="rId374" location="1" xr:uid="{00000000-0004-0000-0000-000075010000}"/>
    <hyperlink ref="AG276" r:id="rId375" location="1" xr:uid="{00000000-0004-0000-0000-000076010000}"/>
    <hyperlink ref="AZ276" r:id="rId376" location="1" xr:uid="{00000000-0004-0000-0000-000077010000}"/>
    <hyperlink ref="AG277" r:id="rId377" location="1" xr:uid="{00000000-0004-0000-0000-000078010000}"/>
    <hyperlink ref="AZ277" r:id="rId378" location="1" xr:uid="{00000000-0004-0000-0000-000079010000}"/>
    <hyperlink ref="AG278" r:id="rId379" location="1" xr:uid="{00000000-0004-0000-0000-00007A010000}"/>
    <hyperlink ref="AZ278" r:id="rId380" location="1" xr:uid="{00000000-0004-0000-0000-00007B010000}"/>
    <hyperlink ref="AG279" r:id="rId381" location="1" xr:uid="{00000000-0004-0000-0000-00007C010000}"/>
    <hyperlink ref="AZ279" r:id="rId382" location="1" xr:uid="{00000000-0004-0000-0000-00007D010000}"/>
    <hyperlink ref="AG280" r:id="rId383" location="1" xr:uid="{00000000-0004-0000-0000-00007E010000}"/>
    <hyperlink ref="AZ280" r:id="rId384" location="1" xr:uid="{00000000-0004-0000-0000-00007F010000}"/>
    <hyperlink ref="AG281" r:id="rId385" location="1" xr:uid="{00000000-0004-0000-0000-000080010000}"/>
    <hyperlink ref="AZ281" r:id="rId386" location="1" xr:uid="{00000000-0004-0000-0000-000081010000}"/>
    <hyperlink ref="AG282" r:id="rId387" location="1" xr:uid="{00000000-0004-0000-0000-000082010000}"/>
    <hyperlink ref="AZ282" r:id="rId388" location="1" xr:uid="{00000000-0004-0000-0000-000083010000}"/>
    <hyperlink ref="AG283" r:id="rId389" location="1" xr:uid="{00000000-0004-0000-0000-000084010000}"/>
    <hyperlink ref="AZ283" r:id="rId390" location="1" xr:uid="{00000000-0004-0000-0000-000085010000}"/>
    <hyperlink ref="AG284" r:id="rId391" location="1" xr:uid="{00000000-0004-0000-0000-000086010000}"/>
    <hyperlink ref="AZ284" r:id="rId392" location="1" xr:uid="{00000000-0004-0000-0000-000087010000}"/>
    <hyperlink ref="AG285" r:id="rId393" location="1" xr:uid="{00000000-0004-0000-0000-000088010000}"/>
    <hyperlink ref="AZ285" r:id="rId394" location="1" xr:uid="{00000000-0004-0000-0000-000089010000}"/>
    <hyperlink ref="AG286" r:id="rId395" location="1" xr:uid="{00000000-0004-0000-0000-00008A010000}"/>
    <hyperlink ref="AZ286" r:id="rId396" location="1" xr:uid="{00000000-0004-0000-0000-00008B010000}"/>
    <hyperlink ref="AG287" r:id="rId397" location="1" xr:uid="{00000000-0004-0000-0000-00008C010000}"/>
    <hyperlink ref="AZ287" r:id="rId398" location="1" xr:uid="{00000000-0004-0000-0000-00008D010000}"/>
    <hyperlink ref="AG288" r:id="rId399" location="1" xr:uid="{00000000-0004-0000-0000-00008E010000}"/>
    <hyperlink ref="AZ288" r:id="rId400" location="1" xr:uid="{00000000-0004-0000-0000-00008F010000}"/>
    <hyperlink ref="AG289" r:id="rId401" location="1" xr:uid="{00000000-0004-0000-0000-000090010000}"/>
    <hyperlink ref="AZ289" r:id="rId402" location="1" xr:uid="{00000000-0004-0000-0000-000091010000}"/>
    <hyperlink ref="AG290" r:id="rId403" location="1" xr:uid="{00000000-0004-0000-0000-000092010000}"/>
    <hyperlink ref="AZ290" r:id="rId404" location="1" xr:uid="{00000000-0004-0000-0000-000093010000}"/>
    <hyperlink ref="AG291" r:id="rId405" location="1" xr:uid="{00000000-0004-0000-0000-000094010000}"/>
    <hyperlink ref="AZ291" r:id="rId406" location="1" xr:uid="{00000000-0004-0000-0000-000095010000}"/>
    <hyperlink ref="AG292" r:id="rId407" location="1" xr:uid="{00000000-0004-0000-0000-000096010000}"/>
    <hyperlink ref="AZ292" r:id="rId408" location="1" xr:uid="{00000000-0004-0000-0000-000097010000}"/>
    <hyperlink ref="AG293" r:id="rId409" location="1" xr:uid="{00000000-0004-0000-0000-000098010000}"/>
    <hyperlink ref="AZ293" r:id="rId410" location="1" xr:uid="{00000000-0004-0000-0000-000099010000}"/>
    <hyperlink ref="AG294" r:id="rId411" location="1" xr:uid="{00000000-0004-0000-0000-00009A010000}"/>
    <hyperlink ref="AZ294" r:id="rId412" location="1" xr:uid="{00000000-0004-0000-0000-00009B010000}"/>
    <hyperlink ref="AG295" r:id="rId413" location="1" xr:uid="{00000000-0004-0000-0000-00009C010000}"/>
    <hyperlink ref="AZ295" r:id="rId414" location="1" xr:uid="{00000000-0004-0000-0000-00009D010000}"/>
    <hyperlink ref="AG296" r:id="rId415" location="1" xr:uid="{00000000-0004-0000-0000-00009E010000}"/>
    <hyperlink ref="AZ296" r:id="rId416" location="1" xr:uid="{00000000-0004-0000-0000-00009F010000}"/>
    <hyperlink ref="AG297" r:id="rId417" location="1" xr:uid="{00000000-0004-0000-0000-0000A0010000}"/>
    <hyperlink ref="AZ297" r:id="rId418" location="1" xr:uid="{00000000-0004-0000-0000-0000A1010000}"/>
    <hyperlink ref="AG298" r:id="rId419" location="1" xr:uid="{00000000-0004-0000-0000-0000A2010000}"/>
    <hyperlink ref="AZ298" r:id="rId420" location="1" xr:uid="{00000000-0004-0000-0000-0000A3010000}"/>
    <hyperlink ref="AG299" r:id="rId421" location="1" xr:uid="{00000000-0004-0000-0000-0000A4010000}"/>
    <hyperlink ref="AZ299" r:id="rId422" location="1" xr:uid="{00000000-0004-0000-0000-0000A5010000}"/>
    <hyperlink ref="AG300" r:id="rId423" location="1" xr:uid="{00000000-0004-0000-0000-0000A6010000}"/>
    <hyperlink ref="AZ300" r:id="rId424" location="1" xr:uid="{00000000-0004-0000-0000-0000A7010000}"/>
    <hyperlink ref="AG301" r:id="rId425" location="1" xr:uid="{00000000-0004-0000-0000-0000A8010000}"/>
    <hyperlink ref="AZ301" r:id="rId426" location="1" xr:uid="{00000000-0004-0000-0000-0000A9010000}"/>
    <hyperlink ref="AG302" r:id="rId427" location="1" xr:uid="{00000000-0004-0000-0000-0000AA010000}"/>
    <hyperlink ref="AZ302" r:id="rId428" location="1" xr:uid="{00000000-0004-0000-0000-0000AB010000}"/>
    <hyperlink ref="AG303" r:id="rId429" location="1" xr:uid="{00000000-0004-0000-0000-0000AC010000}"/>
    <hyperlink ref="AZ303" r:id="rId430" location="1" xr:uid="{00000000-0004-0000-0000-0000AD010000}"/>
    <hyperlink ref="AG304" r:id="rId431" location="1" xr:uid="{00000000-0004-0000-0000-0000AE010000}"/>
    <hyperlink ref="AZ304" r:id="rId432" location="1" xr:uid="{00000000-0004-0000-0000-0000AF010000}"/>
    <hyperlink ref="AG305" r:id="rId433" location="1" xr:uid="{00000000-0004-0000-0000-0000B0010000}"/>
    <hyperlink ref="AZ305" r:id="rId434" location="1" xr:uid="{00000000-0004-0000-0000-0000B1010000}"/>
    <hyperlink ref="AG306" r:id="rId435" location="1" xr:uid="{00000000-0004-0000-0000-0000B2010000}"/>
    <hyperlink ref="AZ306" r:id="rId436" location="1" xr:uid="{00000000-0004-0000-0000-0000B3010000}"/>
    <hyperlink ref="AG307" r:id="rId437" location="1" xr:uid="{00000000-0004-0000-0000-0000B4010000}"/>
    <hyperlink ref="AZ307" r:id="rId438" location="1" xr:uid="{00000000-0004-0000-0000-0000B5010000}"/>
    <hyperlink ref="AG308" r:id="rId439" location="1" xr:uid="{00000000-0004-0000-0000-0000B6010000}"/>
    <hyperlink ref="AZ308" r:id="rId440" location="1" xr:uid="{00000000-0004-0000-0000-0000B7010000}"/>
    <hyperlink ref="AG309" r:id="rId441" location="1" xr:uid="{00000000-0004-0000-0000-0000B8010000}"/>
    <hyperlink ref="AZ309" r:id="rId442" location="1" xr:uid="{00000000-0004-0000-0000-0000B9010000}"/>
    <hyperlink ref="AG310" r:id="rId443" location="1" xr:uid="{00000000-0004-0000-0000-0000BA010000}"/>
    <hyperlink ref="AZ310" r:id="rId444" location="1" xr:uid="{00000000-0004-0000-0000-0000BB010000}"/>
    <hyperlink ref="AG311" r:id="rId445" location="1" xr:uid="{00000000-0004-0000-0000-0000BC010000}"/>
    <hyperlink ref="AZ311" r:id="rId446" location="1" xr:uid="{00000000-0004-0000-0000-0000BD010000}"/>
    <hyperlink ref="AG312" r:id="rId447" location="1" xr:uid="{00000000-0004-0000-0000-0000BE010000}"/>
    <hyperlink ref="AZ312" r:id="rId448" location="1" xr:uid="{00000000-0004-0000-0000-0000BF010000}"/>
    <hyperlink ref="AG313" r:id="rId449" location="1" xr:uid="{00000000-0004-0000-0000-0000C0010000}"/>
    <hyperlink ref="AZ313" r:id="rId450" location="1" xr:uid="{00000000-0004-0000-0000-0000C1010000}"/>
    <hyperlink ref="AG314" r:id="rId451" location="1" xr:uid="{00000000-0004-0000-0000-0000C2010000}"/>
    <hyperlink ref="AZ314" r:id="rId452" location="1" xr:uid="{00000000-0004-0000-0000-0000C3010000}"/>
    <hyperlink ref="AG315" r:id="rId453" location="1" xr:uid="{00000000-0004-0000-0000-0000C4010000}"/>
    <hyperlink ref="AZ315" r:id="rId454" location="1" xr:uid="{00000000-0004-0000-0000-0000C5010000}"/>
    <hyperlink ref="AG316" r:id="rId455" location="1" xr:uid="{00000000-0004-0000-0000-0000C6010000}"/>
    <hyperlink ref="AZ316" r:id="rId456" location="1" xr:uid="{00000000-0004-0000-0000-0000C7010000}"/>
    <hyperlink ref="AG317" r:id="rId457" location="1" xr:uid="{00000000-0004-0000-0000-0000C8010000}"/>
    <hyperlink ref="AZ317" r:id="rId458" location="1" xr:uid="{00000000-0004-0000-0000-0000C9010000}"/>
    <hyperlink ref="AG318" r:id="rId459" location="1" xr:uid="{00000000-0004-0000-0000-0000CA010000}"/>
    <hyperlink ref="AZ318" r:id="rId460" location="1" xr:uid="{00000000-0004-0000-0000-0000CB010000}"/>
    <hyperlink ref="AG319" r:id="rId461" location="1" xr:uid="{00000000-0004-0000-0000-0000CC010000}"/>
    <hyperlink ref="AZ319" r:id="rId462" location="1" xr:uid="{00000000-0004-0000-0000-0000CD010000}"/>
    <hyperlink ref="AG320" r:id="rId463" location="1" xr:uid="{00000000-0004-0000-0000-0000CE010000}"/>
    <hyperlink ref="AZ320" r:id="rId464" location="1" xr:uid="{00000000-0004-0000-0000-0000CF010000}"/>
    <hyperlink ref="AG321" r:id="rId465" location="1" xr:uid="{00000000-0004-0000-0000-0000D0010000}"/>
    <hyperlink ref="AZ321" r:id="rId466" location="1" xr:uid="{00000000-0004-0000-0000-0000D1010000}"/>
    <hyperlink ref="AG322" r:id="rId467" location="1" xr:uid="{00000000-0004-0000-0000-0000D2010000}"/>
    <hyperlink ref="AZ322" r:id="rId468" location="1" xr:uid="{00000000-0004-0000-0000-0000D3010000}"/>
    <hyperlink ref="AG323" r:id="rId469" location="1" xr:uid="{00000000-0004-0000-0000-0000D4010000}"/>
    <hyperlink ref="AZ323" r:id="rId470" location="1" xr:uid="{00000000-0004-0000-0000-0000D5010000}"/>
    <hyperlink ref="AG324" r:id="rId471" location="1" xr:uid="{00000000-0004-0000-0000-0000D6010000}"/>
    <hyperlink ref="AZ324" r:id="rId472" location="1" xr:uid="{00000000-0004-0000-0000-0000D7010000}"/>
    <hyperlink ref="AG325" r:id="rId473" location="1" xr:uid="{00000000-0004-0000-0000-0000D8010000}"/>
    <hyperlink ref="AZ325" r:id="rId474" location="1" xr:uid="{00000000-0004-0000-0000-0000D9010000}"/>
    <hyperlink ref="AG326" r:id="rId475" location="1" xr:uid="{00000000-0004-0000-0000-0000DA010000}"/>
    <hyperlink ref="AZ326" r:id="rId476" location="1" xr:uid="{00000000-0004-0000-0000-0000DB010000}"/>
    <hyperlink ref="AG327" r:id="rId477" location="1" xr:uid="{00000000-0004-0000-0000-0000DC010000}"/>
    <hyperlink ref="AZ327" r:id="rId478" location="1" xr:uid="{00000000-0004-0000-0000-0000DD010000}"/>
    <hyperlink ref="AG328" r:id="rId479" location="1" xr:uid="{00000000-0004-0000-0000-0000DE010000}"/>
    <hyperlink ref="AZ328" r:id="rId480" location="1" xr:uid="{00000000-0004-0000-0000-0000DF010000}"/>
    <hyperlink ref="AG329" r:id="rId481" location="1" xr:uid="{00000000-0004-0000-0000-0000E0010000}"/>
    <hyperlink ref="AZ329" r:id="rId482" location="1" xr:uid="{00000000-0004-0000-0000-0000E1010000}"/>
    <hyperlink ref="AG330" r:id="rId483" location="1" xr:uid="{00000000-0004-0000-0000-0000E2010000}"/>
    <hyperlink ref="AZ330" r:id="rId484" location="1" xr:uid="{00000000-0004-0000-0000-0000E3010000}"/>
    <hyperlink ref="AG331" r:id="rId485" location="1" xr:uid="{00000000-0004-0000-0000-0000E4010000}"/>
    <hyperlink ref="AZ331" r:id="rId486" location="1" xr:uid="{00000000-0004-0000-0000-0000E5010000}"/>
    <hyperlink ref="AG332" r:id="rId487" location="1" xr:uid="{00000000-0004-0000-0000-0000E6010000}"/>
    <hyperlink ref="AZ332" r:id="rId488" location="1" xr:uid="{00000000-0004-0000-0000-0000E7010000}"/>
    <hyperlink ref="AG333" r:id="rId489" location="1" xr:uid="{00000000-0004-0000-0000-0000E8010000}"/>
    <hyperlink ref="AZ333" r:id="rId490" location="1" xr:uid="{00000000-0004-0000-0000-0000E9010000}"/>
    <hyperlink ref="AG334" r:id="rId491" location="1" xr:uid="{00000000-0004-0000-0000-0000EA010000}"/>
    <hyperlink ref="AZ334" r:id="rId492" location="1" xr:uid="{00000000-0004-0000-0000-0000EB010000}"/>
    <hyperlink ref="AG335" r:id="rId493" location="1" xr:uid="{00000000-0004-0000-0000-0000EC010000}"/>
    <hyperlink ref="AZ335" r:id="rId494" location="1" xr:uid="{00000000-0004-0000-0000-0000ED010000}"/>
    <hyperlink ref="AG336" r:id="rId495" location="1" xr:uid="{00000000-0004-0000-0000-0000EE010000}"/>
    <hyperlink ref="AZ336" r:id="rId496" location="1" xr:uid="{00000000-0004-0000-0000-0000EF010000}"/>
    <hyperlink ref="AG337" r:id="rId497" location="1" xr:uid="{00000000-0004-0000-0000-0000F0010000}"/>
    <hyperlink ref="AZ337" r:id="rId498" location="1" xr:uid="{00000000-0004-0000-0000-0000F1010000}"/>
    <hyperlink ref="AG338" r:id="rId499" location="1" xr:uid="{00000000-0004-0000-0000-0000F2010000}"/>
    <hyperlink ref="AZ338" r:id="rId500" location="1" xr:uid="{00000000-0004-0000-0000-0000F3010000}"/>
    <hyperlink ref="AG339" r:id="rId501" location="1" xr:uid="{00000000-0004-0000-0000-0000F4010000}"/>
    <hyperlink ref="AZ339" r:id="rId502" location="1" xr:uid="{00000000-0004-0000-0000-0000F5010000}"/>
    <hyperlink ref="AG340" r:id="rId503" location="1" xr:uid="{00000000-0004-0000-0000-0000F6010000}"/>
    <hyperlink ref="AZ340" r:id="rId504" location="1" xr:uid="{00000000-0004-0000-0000-0000F7010000}"/>
    <hyperlink ref="AG341" r:id="rId505" location="1" xr:uid="{00000000-0004-0000-0000-0000F8010000}"/>
    <hyperlink ref="AZ341" r:id="rId506" location="1" xr:uid="{00000000-0004-0000-0000-0000F9010000}"/>
    <hyperlink ref="AG342" r:id="rId507" location="1" xr:uid="{00000000-0004-0000-0000-0000FA010000}"/>
    <hyperlink ref="AZ342" r:id="rId508" location="1" xr:uid="{00000000-0004-0000-0000-0000FB010000}"/>
    <hyperlink ref="AG343" r:id="rId509" location="1" xr:uid="{00000000-0004-0000-0000-0000FC010000}"/>
    <hyperlink ref="AZ343" r:id="rId510" location="1" xr:uid="{00000000-0004-0000-0000-0000FD010000}"/>
    <hyperlink ref="AG344" r:id="rId511" location="1" xr:uid="{00000000-0004-0000-0000-0000FE010000}"/>
    <hyperlink ref="AZ344" r:id="rId512" location="1" xr:uid="{00000000-0004-0000-0000-0000FF010000}"/>
    <hyperlink ref="AG345" r:id="rId513" location="1" xr:uid="{00000000-0004-0000-0000-000000020000}"/>
    <hyperlink ref="AZ345" r:id="rId514" location="1" xr:uid="{00000000-0004-0000-0000-000001020000}"/>
    <hyperlink ref="AG346" r:id="rId515" location="1" xr:uid="{00000000-0004-0000-0000-000002020000}"/>
    <hyperlink ref="AZ346" r:id="rId516" location="1" xr:uid="{00000000-0004-0000-0000-000003020000}"/>
    <hyperlink ref="AG347" r:id="rId517" location="1" xr:uid="{00000000-0004-0000-0000-000004020000}"/>
    <hyperlink ref="AZ347" r:id="rId518" location="1" xr:uid="{00000000-0004-0000-0000-000005020000}"/>
    <hyperlink ref="AG348" r:id="rId519" location="1" xr:uid="{00000000-0004-0000-0000-000006020000}"/>
    <hyperlink ref="AZ348" r:id="rId520" location="1" xr:uid="{00000000-0004-0000-0000-000007020000}"/>
    <hyperlink ref="AG349" r:id="rId521" location="1" xr:uid="{00000000-0004-0000-0000-000008020000}"/>
    <hyperlink ref="AZ349" r:id="rId522" location="1" xr:uid="{00000000-0004-0000-0000-000009020000}"/>
    <hyperlink ref="AG350" r:id="rId523" location="1" xr:uid="{00000000-0004-0000-0000-00000A020000}"/>
    <hyperlink ref="AZ350" r:id="rId524" location="1" xr:uid="{00000000-0004-0000-0000-00000B020000}"/>
    <hyperlink ref="AG351" r:id="rId525" location="1" xr:uid="{00000000-0004-0000-0000-00000C020000}"/>
    <hyperlink ref="AZ351" r:id="rId526" location="1" xr:uid="{00000000-0004-0000-0000-00000D020000}"/>
    <hyperlink ref="AG352" r:id="rId527" location="1" xr:uid="{00000000-0004-0000-0000-00000E020000}"/>
    <hyperlink ref="AZ352" r:id="rId528" location="1" xr:uid="{00000000-0004-0000-0000-00000F020000}"/>
    <hyperlink ref="AG353" r:id="rId529" location="1" xr:uid="{00000000-0004-0000-0000-000010020000}"/>
    <hyperlink ref="AZ353" r:id="rId530" location="1" xr:uid="{00000000-0004-0000-0000-000011020000}"/>
    <hyperlink ref="AG354" r:id="rId531" location="1" xr:uid="{00000000-0004-0000-0000-000012020000}"/>
    <hyperlink ref="AZ354" r:id="rId532" location="1" xr:uid="{00000000-0004-0000-0000-000013020000}"/>
    <hyperlink ref="AG355" r:id="rId533" location="1" xr:uid="{00000000-0004-0000-0000-000014020000}"/>
    <hyperlink ref="AZ355" r:id="rId534" location="1" xr:uid="{00000000-0004-0000-0000-000015020000}"/>
    <hyperlink ref="AG356" r:id="rId535" location="1" xr:uid="{00000000-0004-0000-0000-000016020000}"/>
    <hyperlink ref="AZ356" r:id="rId536" location="1" xr:uid="{00000000-0004-0000-0000-000017020000}"/>
    <hyperlink ref="AG357" r:id="rId537" location="1" xr:uid="{00000000-0004-0000-0000-000018020000}"/>
    <hyperlink ref="AZ357" r:id="rId538" location="1" xr:uid="{00000000-0004-0000-0000-000019020000}"/>
    <hyperlink ref="AG358" r:id="rId539" location="1" xr:uid="{00000000-0004-0000-0000-00001A020000}"/>
    <hyperlink ref="AZ358" r:id="rId540" location="1" xr:uid="{00000000-0004-0000-0000-00001B020000}"/>
    <hyperlink ref="AG359" r:id="rId541" location="1" xr:uid="{00000000-0004-0000-0000-00001C020000}"/>
    <hyperlink ref="AZ359" r:id="rId542" location="1" xr:uid="{00000000-0004-0000-0000-00001D020000}"/>
    <hyperlink ref="AG360" r:id="rId543" location="1" xr:uid="{00000000-0004-0000-0000-00001E020000}"/>
    <hyperlink ref="AZ360" r:id="rId544" location="1" xr:uid="{00000000-0004-0000-0000-00001F020000}"/>
    <hyperlink ref="AG361" r:id="rId545" location="1" xr:uid="{00000000-0004-0000-0000-000020020000}"/>
    <hyperlink ref="AZ361" r:id="rId546" location="1" xr:uid="{00000000-0004-0000-0000-000021020000}"/>
    <hyperlink ref="AG362" r:id="rId547" location="1" xr:uid="{00000000-0004-0000-0000-000022020000}"/>
    <hyperlink ref="AZ362" r:id="rId548" location="1" xr:uid="{00000000-0004-0000-0000-000023020000}"/>
    <hyperlink ref="AG363" r:id="rId549" location="1" xr:uid="{00000000-0004-0000-0000-000024020000}"/>
    <hyperlink ref="AZ363" r:id="rId550" location="1" xr:uid="{00000000-0004-0000-0000-000025020000}"/>
    <hyperlink ref="AG364" r:id="rId551" location="1" xr:uid="{00000000-0004-0000-0000-000026020000}"/>
    <hyperlink ref="AZ364" r:id="rId552" location="1" xr:uid="{00000000-0004-0000-0000-000027020000}"/>
    <hyperlink ref="AG365" r:id="rId553" location="1" xr:uid="{00000000-0004-0000-0000-000028020000}"/>
    <hyperlink ref="AZ365" r:id="rId554" location="1" xr:uid="{00000000-0004-0000-0000-000029020000}"/>
    <hyperlink ref="AG366" r:id="rId555" location="1" xr:uid="{00000000-0004-0000-0000-00002A020000}"/>
    <hyperlink ref="AZ366" r:id="rId556" location="1" xr:uid="{00000000-0004-0000-0000-00002B020000}"/>
    <hyperlink ref="AG367" r:id="rId557" location="1" xr:uid="{00000000-0004-0000-0000-00002C020000}"/>
    <hyperlink ref="AZ367" r:id="rId558" location="1" xr:uid="{00000000-0004-0000-0000-00002D020000}"/>
    <hyperlink ref="AG368" r:id="rId559" location="1" xr:uid="{00000000-0004-0000-0000-00002E020000}"/>
    <hyperlink ref="AZ368" r:id="rId560" location="1" xr:uid="{00000000-0004-0000-0000-00002F020000}"/>
    <hyperlink ref="AG369" r:id="rId561" location="1" xr:uid="{00000000-0004-0000-0000-000030020000}"/>
    <hyperlink ref="AZ369" r:id="rId562" location="1" xr:uid="{00000000-0004-0000-0000-000031020000}"/>
    <hyperlink ref="AG370" r:id="rId563" location="1" xr:uid="{00000000-0004-0000-0000-000032020000}"/>
    <hyperlink ref="AZ370" r:id="rId564" location="1" xr:uid="{00000000-0004-0000-0000-000033020000}"/>
    <hyperlink ref="AG371" r:id="rId565" location="1" xr:uid="{00000000-0004-0000-0000-000034020000}"/>
    <hyperlink ref="AZ371" r:id="rId566" location="1" xr:uid="{00000000-0004-0000-0000-000035020000}"/>
    <hyperlink ref="AG372" r:id="rId567" location="1" xr:uid="{00000000-0004-0000-0000-000036020000}"/>
    <hyperlink ref="AZ372" r:id="rId568" location="1" xr:uid="{00000000-0004-0000-0000-000037020000}"/>
    <hyperlink ref="AG373" r:id="rId569" location="1" xr:uid="{00000000-0004-0000-0000-000038020000}"/>
    <hyperlink ref="AZ373" r:id="rId570" location="1" xr:uid="{00000000-0004-0000-0000-000039020000}"/>
    <hyperlink ref="AG374" r:id="rId571" location="1" xr:uid="{00000000-0004-0000-0000-00003A020000}"/>
    <hyperlink ref="AZ374" r:id="rId572" location="1" xr:uid="{00000000-0004-0000-0000-00003B020000}"/>
    <hyperlink ref="AG375" r:id="rId573" location="1" xr:uid="{00000000-0004-0000-0000-00003C020000}"/>
    <hyperlink ref="AZ375" r:id="rId574" location="1" xr:uid="{00000000-0004-0000-0000-00003D020000}"/>
    <hyperlink ref="AG376" r:id="rId575" location="1" xr:uid="{00000000-0004-0000-0000-00003E020000}"/>
    <hyperlink ref="AZ376" r:id="rId576" location="1" xr:uid="{00000000-0004-0000-0000-00003F020000}"/>
    <hyperlink ref="AG377" r:id="rId577" location="1" xr:uid="{00000000-0004-0000-0000-000040020000}"/>
    <hyperlink ref="AZ377" r:id="rId578" location="1" xr:uid="{00000000-0004-0000-0000-000041020000}"/>
    <hyperlink ref="AG378" r:id="rId579" location="1" xr:uid="{00000000-0004-0000-0000-000042020000}"/>
    <hyperlink ref="AZ378" r:id="rId580" location="1" xr:uid="{00000000-0004-0000-0000-000043020000}"/>
    <hyperlink ref="AG379" r:id="rId581" location="1" xr:uid="{00000000-0004-0000-0000-000044020000}"/>
    <hyperlink ref="AZ379" r:id="rId582" location="1" xr:uid="{00000000-0004-0000-0000-000045020000}"/>
    <hyperlink ref="AG380" r:id="rId583" location="1" xr:uid="{00000000-0004-0000-0000-000046020000}"/>
    <hyperlink ref="AZ380" r:id="rId584" location="1" xr:uid="{00000000-0004-0000-0000-000047020000}"/>
    <hyperlink ref="AG381" r:id="rId585" location="1" xr:uid="{00000000-0004-0000-0000-000048020000}"/>
    <hyperlink ref="AZ381" r:id="rId586" location="1" xr:uid="{00000000-0004-0000-0000-000049020000}"/>
    <hyperlink ref="AG382" r:id="rId587" location="1" xr:uid="{00000000-0004-0000-0000-00004A020000}"/>
    <hyperlink ref="AZ382" r:id="rId588" location="1" xr:uid="{00000000-0004-0000-0000-00004B020000}"/>
    <hyperlink ref="AG383" r:id="rId589" location="1" xr:uid="{00000000-0004-0000-0000-00004C020000}"/>
    <hyperlink ref="AZ383" r:id="rId590" location="1" xr:uid="{00000000-0004-0000-0000-00004D020000}"/>
    <hyperlink ref="AG384" r:id="rId591" location="1" xr:uid="{00000000-0004-0000-0000-00004E020000}"/>
    <hyperlink ref="AZ384" r:id="rId592" location="1" xr:uid="{00000000-0004-0000-0000-00004F020000}"/>
    <hyperlink ref="AG385" r:id="rId593" location="1" xr:uid="{00000000-0004-0000-0000-000050020000}"/>
    <hyperlink ref="AZ385" r:id="rId594" location="1" xr:uid="{00000000-0004-0000-0000-000051020000}"/>
    <hyperlink ref="AG386" r:id="rId595" location="1" xr:uid="{00000000-0004-0000-0000-000052020000}"/>
    <hyperlink ref="AZ386" r:id="rId596" location="1" xr:uid="{00000000-0004-0000-0000-000053020000}"/>
    <hyperlink ref="AG387" r:id="rId597" location="1" xr:uid="{00000000-0004-0000-0000-000054020000}"/>
    <hyperlink ref="AZ387" r:id="rId598" location="1" xr:uid="{00000000-0004-0000-0000-000055020000}"/>
    <hyperlink ref="AG388" r:id="rId599" location="1" xr:uid="{00000000-0004-0000-0000-000056020000}"/>
    <hyperlink ref="AZ388" r:id="rId600" location="1" xr:uid="{00000000-0004-0000-0000-000057020000}"/>
    <hyperlink ref="AG389" r:id="rId601" location="1" xr:uid="{00000000-0004-0000-0000-000058020000}"/>
    <hyperlink ref="AZ389" r:id="rId602" location="1" xr:uid="{00000000-0004-0000-0000-000059020000}"/>
    <hyperlink ref="AG390" r:id="rId603" location="1" xr:uid="{00000000-0004-0000-0000-00005A020000}"/>
    <hyperlink ref="AZ390" r:id="rId604" location="1" xr:uid="{00000000-0004-0000-0000-00005B020000}"/>
    <hyperlink ref="AG391" r:id="rId605" location="1" xr:uid="{00000000-0004-0000-0000-00005C020000}"/>
    <hyperlink ref="AZ391" r:id="rId606" location="1" xr:uid="{00000000-0004-0000-0000-00005D020000}"/>
    <hyperlink ref="AG392" r:id="rId607" location="1" xr:uid="{00000000-0004-0000-0000-00005E020000}"/>
    <hyperlink ref="AZ392" r:id="rId608" location="1" xr:uid="{00000000-0004-0000-0000-00005F020000}"/>
    <hyperlink ref="AG393" r:id="rId609" location="1" xr:uid="{00000000-0004-0000-0000-000060020000}"/>
    <hyperlink ref="AZ393" r:id="rId610" location="1" xr:uid="{00000000-0004-0000-0000-000061020000}"/>
    <hyperlink ref="AG394" r:id="rId611" location="1" xr:uid="{00000000-0004-0000-0000-000062020000}"/>
    <hyperlink ref="AZ394" r:id="rId612" location="1" xr:uid="{00000000-0004-0000-0000-000063020000}"/>
    <hyperlink ref="AG395" r:id="rId613" location="1" xr:uid="{00000000-0004-0000-0000-000064020000}"/>
    <hyperlink ref="AZ395" r:id="rId614" location="1" xr:uid="{00000000-0004-0000-0000-000065020000}"/>
    <hyperlink ref="AG396" r:id="rId615" location="1" xr:uid="{00000000-0004-0000-0000-000066020000}"/>
    <hyperlink ref="AZ396" r:id="rId616" location="1" xr:uid="{00000000-0004-0000-0000-000067020000}"/>
    <hyperlink ref="AG397" r:id="rId617" location="1" xr:uid="{00000000-0004-0000-0000-000068020000}"/>
    <hyperlink ref="AZ397" r:id="rId618" location="1" xr:uid="{00000000-0004-0000-0000-000069020000}"/>
    <hyperlink ref="AG398" r:id="rId619" location="1" xr:uid="{00000000-0004-0000-0000-00006A020000}"/>
    <hyperlink ref="AZ398" r:id="rId620" location="1" xr:uid="{00000000-0004-0000-0000-00006B020000}"/>
    <hyperlink ref="AG399" r:id="rId621" location="1" xr:uid="{00000000-0004-0000-0000-00006C020000}"/>
    <hyperlink ref="AZ399" r:id="rId622" location="1" xr:uid="{00000000-0004-0000-0000-00006D020000}"/>
    <hyperlink ref="AG400" r:id="rId623" location="1" xr:uid="{00000000-0004-0000-0000-00006E020000}"/>
    <hyperlink ref="AZ400" r:id="rId624" location="1" xr:uid="{00000000-0004-0000-0000-00006F020000}"/>
    <hyperlink ref="AG401" r:id="rId625" location="1" xr:uid="{00000000-0004-0000-0000-000070020000}"/>
    <hyperlink ref="AZ401" r:id="rId626" location="1" xr:uid="{00000000-0004-0000-0000-000071020000}"/>
    <hyperlink ref="AG402" r:id="rId627" location="1" xr:uid="{00000000-0004-0000-0000-000072020000}"/>
    <hyperlink ref="AZ402" r:id="rId628" location="1" xr:uid="{00000000-0004-0000-0000-000073020000}"/>
    <hyperlink ref="AG403" r:id="rId629" location="1" xr:uid="{00000000-0004-0000-0000-000074020000}"/>
    <hyperlink ref="AZ403" r:id="rId630" location="1" xr:uid="{00000000-0004-0000-0000-000075020000}"/>
    <hyperlink ref="AG404" r:id="rId631" location="1" xr:uid="{00000000-0004-0000-0000-000076020000}"/>
    <hyperlink ref="AZ404" r:id="rId632" location="1" xr:uid="{00000000-0004-0000-0000-000077020000}"/>
    <hyperlink ref="AG405" r:id="rId633" location="1" xr:uid="{00000000-0004-0000-0000-000078020000}"/>
    <hyperlink ref="AZ405" r:id="rId634" location="1" xr:uid="{00000000-0004-0000-0000-000079020000}"/>
    <hyperlink ref="AG406" r:id="rId635" location="1" xr:uid="{00000000-0004-0000-0000-00007A020000}"/>
    <hyperlink ref="AZ406" r:id="rId636" location="1" xr:uid="{00000000-0004-0000-0000-00007B020000}"/>
    <hyperlink ref="AG407" r:id="rId637" location="1" xr:uid="{00000000-0004-0000-0000-00007C020000}"/>
    <hyperlink ref="AZ407" r:id="rId638" location="1" xr:uid="{00000000-0004-0000-0000-00007D020000}"/>
    <hyperlink ref="AG408" r:id="rId639" location="1" xr:uid="{00000000-0004-0000-0000-00007E020000}"/>
    <hyperlink ref="AZ408" r:id="rId640" location="1" xr:uid="{00000000-0004-0000-0000-00007F020000}"/>
    <hyperlink ref="AG409" r:id="rId641" location="1" xr:uid="{00000000-0004-0000-0000-000080020000}"/>
    <hyperlink ref="AZ409" r:id="rId642" location="1" xr:uid="{00000000-0004-0000-0000-000081020000}"/>
    <hyperlink ref="AG410" r:id="rId643" location="1" xr:uid="{00000000-0004-0000-0000-000082020000}"/>
    <hyperlink ref="AZ410" r:id="rId644" location="1" xr:uid="{00000000-0004-0000-0000-000083020000}"/>
    <hyperlink ref="AG411" r:id="rId645" location="1" xr:uid="{00000000-0004-0000-0000-000084020000}"/>
    <hyperlink ref="AZ411" r:id="rId646" location="1" xr:uid="{00000000-0004-0000-0000-000085020000}"/>
    <hyperlink ref="AG412" r:id="rId647" location="1" xr:uid="{00000000-0004-0000-0000-000086020000}"/>
    <hyperlink ref="AZ412" r:id="rId648" location="1" xr:uid="{00000000-0004-0000-0000-000087020000}"/>
    <hyperlink ref="AG413" r:id="rId649" location="1" xr:uid="{00000000-0004-0000-0000-000088020000}"/>
    <hyperlink ref="AZ413" r:id="rId650" location="1" xr:uid="{00000000-0004-0000-0000-000089020000}"/>
    <hyperlink ref="AG414" r:id="rId651" location="1" xr:uid="{00000000-0004-0000-0000-00008A020000}"/>
    <hyperlink ref="AZ414" r:id="rId652" location="1" xr:uid="{00000000-0004-0000-0000-00008B020000}"/>
    <hyperlink ref="AG415" r:id="rId653" location="1" xr:uid="{00000000-0004-0000-0000-00008C020000}"/>
    <hyperlink ref="AZ415" r:id="rId654" location="1" xr:uid="{00000000-0004-0000-0000-00008D020000}"/>
    <hyperlink ref="AG416" r:id="rId655" location="1" xr:uid="{00000000-0004-0000-0000-00008E020000}"/>
    <hyperlink ref="AZ416" r:id="rId656" location="1" xr:uid="{00000000-0004-0000-0000-00008F020000}"/>
    <hyperlink ref="AG417" r:id="rId657" location="1" xr:uid="{00000000-0004-0000-0000-000090020000}"/>
    <hyperlink ref="AZ417" r:id="rId658" location="1" xr:uid="{00000000-0004-0000-0000-000091020000}"/>
    <hyperlink ref="AG418" r:id="rId659" location="1" xr:uid="{00000000-0004-0000-0000-000092020000}"/>
    <hyperlink ref="AZ418" r:id="rId660" location="1" xr:uid="{00000000-0004-0000-0000-000093020000}"/>
    <hyperlink ref="AG419" r:id="rId661" location="1" xr:uid="{00000000-0004-0000-0000-000094020000}"/>
    <hyperlink ref="AZ419" r:id="rId662" location="1" xr:uid="{00000000-0004-0000-0000-000095020000}"/>
    <hyperlink ref="AG420" r:id="rId663" location="1" xr:uid="{00000000-0004-0000-0000-000096020000}"/>
    <hyperlink ref="AZ420" r:id="rId664" location="1" xr:uid="{00000000-0004-0000-0000-000097020000}"/>
    <hyperlink ref="AG421" r:id="rId665" location="1" xr:uid="{00000000-0004-0000-0000-000098020000}"/>
    <hyperlink ref="AZ421" r:id="rId666" location="1" xr:uid="{00000000-0004-0000-0000-000099020000}"/>
    <hyperlink ref="AG422" r:id="rId667" location="1" xr:uid="{00000000-0004-0000-0000-00009A020000}"/>
    <hyperlink ref="AZ422" r:id="rId668" location="1" xr:uid="{00000000-0004-0000-0000-00009B020000}"/>
    <hyperlink ref="AG423" r:id="rId669" location="1" xr:uid="{00000000-0004-0000-0000-00009C020000}"/>
    <hyperlink ref="AZ423" r:id="rId670" location="1" xr:uid="{00000000-0004-0000-0000-00009D020000}"/>
    <hyperlink ref="AG424" r:id="rId671" location="1" xr:uid="{00000000-0004-0000-0000-00009E020000}"/>
    <hyperlink ref="AZ424" r:id="rId672" location="1" xr:uid="{00000000-0004-0000-0000-00009F020000}"/>
    <hyperlink ref="AG425" r:id="rId673" location="1" xr:uid="{00000000-0004-0000-0000-0000A0020000}"/>
    <hyperlink ref="AZ425" r:id="rId674" location="1" xr:uid="{00000000-0004-0000-0000-0000A1020000}"/>
    <hyperlink ref="AG426" r:id="rId675" location="1" xr:uid="{00000000-0004-0000-0000-0000A2020000}"/>
    <hyperlink ref="AZ426" r:id="rId676" location="1" xr:uid="{00000000-0004-0000-0000-0000A3020000}"/>
    <hyperlink ref="AG427" r:id="rId677" location="1" xr:uid="{00000000-0004-0000-0000-0000A4020000}"/>
    <hyperlink ref="AZ427" r:id="rId678" location="1" xr:uid="{00000000-0004-0000-0000-0000A5020000}"/>
    <hyperlink ref="AG428" r:id="rId679" location="1" xr:uid="{00000000-0004-0000-0000-0000A6020000}"/>
    <hyperlink ref="AZ428" r:id="rId680" location="1" xr:uid="{00000000-0004-0000-0000-0000A7020000}"/>
    <hyperlink ref="AG429" r:id="rId681" location="1" xr:uid="{00000000-0004-0000-0000-0000A8020000}"/>
    <hyperlink ref="AZ429" r:id="rId682" location="1" xr:uid="{00000000-0004-0000-0000-0000A9020000}"/>
    <hyperlink ref="AG430" r:id="rId683" location="1" xr:uid="{00000000-0004-0000-0000-0000AA020000}"/>
    <hyperlink ref="AZ430" r:id="rId684" location="1" xr:uid="{00000000-0004-0000-0000-0000AB020000}"/>
    <hyperlink ref="AG431" r:id="rId685" location="1" xr:uid="{00000000-0004-0000-0000-0000AC020000}"/>
    <hyperlink ref="AZ431" r:id="rId686" location="1" xr:uid="{00000000-0004-0000-0000-0000AD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33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58" t="s">
        <v>595</v>
      </c>
    </row>
    <row r="2" spans="1:5" ht="15" x14ac:dyDescent="0.2">
      <c r="A2" s="174" t="s">
        <v>169</v>
      </c>
      <c r="B2" s="174" t="s">
        <v>596</v>
      </c>
      <c r="C2" s="174" t="s">
        <v>187</v>
      </c>
      <c r="D2" s="174" t="s">
        <v>597</v>
      </c>
      <c r="E2" s="174" t="s">
        <v>51</v>
      </c>
    </row>
    <row r="3" spans="1:5" ht="15" x14ac:dyDescent="0.2">
      <c r="A3" s="174" t="s">
        <v>598</v>
      </c>
      <c r="B3" s="174" t="e">
        <f t="shared" ref="B3:B233" ca="1" si="0">VALUE(_xludf.concat("19",RIGHT(A3,2)))</f>
        <v>#NAME?</v>
      </c>
      <c r="C3" s="174" t="s">
        <v>599</v>
      </c>
      <c r="D3" s="175" t="e">
        <f t="shared" ref="D3:D233" ca="1" si="1">_xludf.concat(B3,C3)</f>
        <v>#NAME?</v>
      </c>
      <c r="E3" s="175">
        <v>94.765289999999993</v>
      </c>
    </row>
    <row r="4" spans="1:5" ht="15" x14ac:dyDescent="0.2">
      <c r="A4" s="174" t="s">
        <v>598</v>
      </c>
      <c r="B4" s="174" t="e">
        <f t="shared" ca="1" si="0"/>
        <v>#NAME?</v>
      </c>
      <c r="C4" s="174" t="s">
        <v>600</v>
      </c>
      <c r="D4" s="175" t="e">
        <f t="shared" ca="1" si="1"/>
        <v>#NAME?</v>
      </c>
      <c r="E4" s="175">
        <v>95.75761</v>
      </c>
    </row>
    <row r="5" spans="1:5" ht="15" x14ac:dyDescent="0.2">
      <c r="A5" s="174" t="s">
        <v>598</v>
      </c>
      <c r="B5" s="174" t="e">
        <f t="shared" ca="1" si="0"/>
        <v>#NAME?</v>
      </c>
      <c r="C5" s="174" t="s">
        <v>601</v>
      </c>
      <c r="D5" s="175" t="e">
        <f t="shared" ca="1" si="1"/>
        <v>#NAME?</v>
      </c>
      <c r="E5" s="175">
        <v>89.105270000000004</v>
      </c>
    </row>
    <row r="6" spans="1:5" ht="15" x14ac:dyDescent="0.2">
      <c r="A6" s="174" t="s">
        <v>598</v>
      </c>
      <c r="B6" s="174" t="e">
        <f t="shared" ca="1" si="0"/>
        <v>#NAME?</v>
      </c>
      <c r="C6" s="174" t="s">
        <v>602</v>
      </c>
      <c r="D6" s="175" t="e">
        <f t="shared" ca="1" si="1"/>
        <v>#NAME?</v>
      </c>
      <c r="E6" s="175">
        <v>92.006979999999999</v>
      </c>
    </row>
    <row r="7" spans="1:5" ht="15" x14ac:dyDescent="0.2">
      <c r="A7" s="174" t="s">
        <v>598</v>
      </c>
      <c r="B7" s="174" t="e">
        <f t="shared" ca="1" si="0"/>
        <v>#NAME?</v>
      </c>
      <c r="C7" s="174" t="s">
        <v>603</v>
      </c>
      <c r="D7" s="175" t="e">
        <f t="shared" ca="1" si="1"/>
        <v>#NAME?</v>
      </c>
      <c r="E7" s="175">
        <v>90.87</v>
      </c>
    </row>
    <row r="8" spans="1:5" ht="15" x14ac:dyDescent="0.2">
      <c r="A8" s="174" t="s">
        <v>598</v>
      </c>
      <c r="B8" s="174" t="e">
        <f t="shared" ca="1" si="0"/>
        <v>#NAME?</v>
      </c>
      <c r="C8" s="174" t="s">
        <v>604</v>
      </c>
      <c r="D8" s="175" t="e">
        <f t="shared" ca="1" si="1"/>
        <v>#NAME?</v>
      </c>
      <c r="E8" s="175">
        <v>94.3</v>
      </c>
    </row>
    <row r="9" spans="1:5" ht="15" x14ac:dyDescent="0.2">
      <c r="A9" s="174" t="s">
        <v>598</v>
      </c>
      <c r="B9" s="174" t="e">
        <f t="shared" ca="1" si="0"/>
        <v>#NAME?</v>
      </c>
      <c r="C9" s="174" t="s">
        <v>605</v>
      </c>
      <c r="D9" s="175" t="e">
        <f t="shared" ca="1" si="1"/>
        <v>#NAME?</v>
      </c>
      <c r="E9" s="175">
        <v>92.490710000000007</v>
      </c>
    </row>
    <row r="10" spans="1:5" ht="15" x14ac:dyDescent="0.2">
      <c r="A10" s="174" t="s">
        <v>598</v>
      </c>
      <c r="B10" s="174" t="e">
        <f t="shared" ca="1" si="0"/>
        <v>#NAME?</v>
      </c>
      <c r="C10" s="174" t="s">
        <v>606</v>
      </c>
      <c r="D10" s="175" t="e">
        <f t="shared" ca="1" si="1"/>
        <v>#NAME?</v>
      </c>
      <c r="E10" s="175">
        <v>93.242590000000007</v>
      </c>
    </row>
    <row r="11" spans="1:5" ht="15" x14ac:dyDescent="0.2">
      <c r="A11" s="174" t="s">
        <v>598</v>
      </c>
      <c r="B11" s="174" t="e">
        <f t="shared" ca="1" si="0"/>
        <v>#NAME?</v>
      </c>
      <c r="C11" s="174" t="s">
        <v>607</v>
      </c>
      <c r="D11" s="175" t="e">
        <f t="shared" ca="1" si="1"/>
        <v>#NAME?</v>
      </c>
      <c r="E11" s="175">
        <v>90.918530000000004</v>
      </c>
    </row>
    <row r="12" spans="1:5" ht="15" x14ac:dyDescent="0.2">
      <c r="A12" s="174" t="s">
        <v>598</v>
      </c>
      <c r="B12" s="174" t="e">
        <f t="shared" ca="1" si="0"/>
        <v>#NAME?</v>
      </c>
      <c r="C12" s="174" t="s">
        <v>608</v>
      </c>
      <c r="D12" s="175" t="e">
        <f t="shared" ca="1" si="1"/>
        <v>#NAME?</v>
      </c>
      <c r="E12" s="175">
        <v>93.259810000000002</v>
      </c>
    </row>
    <row r="13" spans="1:5" ht="15" x14ac:dyDescent="0.2">
      <c r="A13" s="174" t="s">
        <v>609</v>
      </c>
      <c r="B13" s="174" t="e">
        <f t="shared" ca="1" si="0"/>
        <v>#NAME?</v>
      </c>
      <c r="C13" s="174" t="s">
        <v>599</v>
      </c>
      <c r="D13" s="175" t="e">
        <f t="shared" ca="1" si="1"/>
        <v>#NAME?</v>
      </c>
      <c r="E13" s="175">
        <v>96.230440000000002</v>
      </c>
    </row>
    <row r="14" spans="1:5" ht="15" x14ac:dyDescent="0.2">
      <c r="A14" s="174" t="s">
        <v>609</v>
      </c>
      <c r="B14" s="174" t="e">
        <f t="shared" ca="1" si="0"/>
        <v>#NAME?</v>
      </c>
      <c r="C14" s="174" t="s">
        <v>600</v>
      </c>
      <c r="D14" s="175" t="e">
        <f t="shared" ca="1" si="1"/>
        <v>#NAME?</v>
      </c>
      <c r="E14" s="175">
        <v>94.125699999999995</v>
      </c>
    </row>
    <row r="15" spans="1:5" ht="15" x14ac:dyDescent="0.2">
      <c r="A15" s="174" t="s">
        <v>609</v>
      </c>
      <c r="B15" s="174" t="e">
        <f t="shared" ca="1" si="0"/>
        <v>#NAME?</v>
      </c>
      <c r="C15" s="174" t="s">
        <v>601</v>
      </c>
      <c r="D15" s="175" t="e">
        <f t="shared" ca="1" si="1"/>
        <v>#NAME?</v>
      </c>
      <c r="E15" s="175">
        <v>90.003479999999996</v>
      </c>
    </row>
    <row r="16" spans="1:5" ht="15" x14ac:dyDescent="0.2">
      <c r="A16" s="174" t="s">
        <v>609</v>
      </c>
      <c r="B16" s="174" t="e">
        <f t="shared" ca="1" si="0"/>
        <v>#NAME?</v>
      </c>
      <c r="C16" s="174" t="s">
        <v>602</v>
      </c>
      <c r="D16" s="175" t="e">
        <f t="shared" ca="1" si="1"/>
        <v>#NAME?</v>
      </c>
      <c r="E16" s="175">
        <v>87.969110000000001</v>
      </c>
    </row>
    <row r="17" spans="1:5" ht="15" x14ac:dyDescent="0.2">
      <c r="A17" s="174" t="s">
        <v>609</v>
      </c>
      <c r="B17" s="174" t="e">
        <f t="shared" ca="1" si="0"/>
        <v>#NAME?</v>
      </c>
      <c r="C17" s="174" t="s">
        <v>603</v>
      </c>
      <c r="D17" s="175" t="e">
        <f t="shared" ca="1" si="1"/>
        <v>#NAME?</v>
      </c>
      <c r="E17" s="175">
        <v>90.176439999999999</v>
      </c>
    </row>
    <row r="18" spans="1:5" ht="15" x14ac:dyDescent="0.2">
      <c r="A18" s="174" t="s">
        <v>609</v>
      </c>
      <c r="B18" s="174" t="e">
        <f t="shared" ca="1" si="0"/>
        <v>#NAME?</v>
      </c>
      <c r="C18" s="174" t="s">
        <v>604</v>
      </c>
      <c r="D18" s="175" t="e">
        <f t="shared" ca="1" si="1"/>
        <v>#NAME?</v>
      </c>
      <c r="E18" s="175">
        <v>91.105540000000005</v>
      </c>
    </row>
    <row r="19" spans="1:5" ht="15" x14ac:dyDescent="0.2">
      <c r="A19" s="174" t="s">
        <v>609</v>
      </c>
      <c r="B19" s="174" t="e">
        <f t="shared" ca="1" si="0"/>
        <v>#NAME?</v>
      </c>
      <c r="C19" s="174" t="s">
        <v>605</v>
      </c>
      <c r="D19" s="175" t="e">
        <f t="shared" ca="1" si="1"/>
        <v>#NAME?</v>
      </c>
      <c r="E19" s="175">
        <v>92.677099999999996</v>
      </c>
    </row>
    <row r="20" spans="1:5" ht="15" x14ac:dyDescent="0.2">
      <c r="A20" s="174" t="s">
        <v>609</v>
      </c>
      <c r="B20" s="174" t="e">
        <f t="shared" ca="1" si="0"/>
        <v>#NAME?</v>
      </c>
      <c r="C20" s="174" t="s">
        <v>606</v>
      </c>
      <c r="D20" s="175" t="e">
        <f t="shared" ca="1" si="1"/>
        <v>#NAME?</v>
      </c>
      <c r="E20" s="175">
        <v>94.111630000000005</v>
      </c>
    </row>
    <row r="21" spans="1:5" ht="15" x14ac:dyDescent="0.2">
      <c r="A21" s="174" t="s">
        <v>609</v>
      </c>
      <c r="B21" s="174" t="e">
        <f t="shared" ca="1" si="0"/>
        <v>#NAME?</v>
      </c>
      <c r="C21" s="174" t="s">
        <v>607</v>
      </c>
      <c r="D21" s="175" t="e">
        <f t="shared" ca="1" si="1"/>
        <v>#NAME?</v>
      </c>
      <c r="E21" s="175">
        <v>93.538920000000005</v>
      </c>
    </row>
    <row r="22" spans="1:5" ht="15" x14ac:dyDescent="0.2">
      <c r="A22" s="174" t="s">
        <v>609</v>
      </c>
      <c r="B22" s="174" t="e">
        <f t="shared" ca="1" si="0"/>
        <v>#NAME?</v>
      </c>
      <c r="C22" s="174" t="s">
        <v>608</v>
      </c>
      <c r="D22" s="175" t="e">
        <f t="shared" ca="1" si="1"/>
        <v>#NAME?</v>
      </c>
      <c r="E22" s="175">
        <v>93.109710000000007</v>
      </c>
    </row>
    <row r="23" spans="1:5" ht="15" x14ac:dyDescent="0.2">
      <c r="A23" s="174" t="s">
        <v>610</v>
      </c>
      <c r="B23" s="174" t="e">
        <f t="shared" ca="1" si="0"/>
        <v>#NAME?</v>
      </c>
      <c r="C23" s="174" t="s">
        <v>599</v>
      </c>
      <c r="D23" s="175" t="e">
        <f t="shared" ca="1" si="1"/>
        <v>#NAME?</v>
      </c>
      <c r="E23" s="175">
        <v>91.095020000000005</v>
      </c>
    </row>
    <row r="24" spans="1:5" ht="15" x14ac:dyDescent="0.2">
      <c r="A24" s="174" t="s">
        <v>610</v>
      </c>
      <c r="B24" s="174" t="e">
        <f t="shared" ca="1" si="0"/>
        <v>#NAME?</v>
      </c>
      <c r="C24" s="174" t="s">
        <v>600</v>
      </c>
      <c r="D24" s="175" t="e">
        <f t="shared" ca="1" si="1"/>
        <v>#NAME?</v>
      </c>
      <c r="E24" s="175">
        <v>94.0685</v>
      </c>
    </row>
    <row r="25" spans="1:5" ht="15" x14ac:dyDescent="0.2">
      <c r="A25" s="174" t="s">
        <v>610</v>
      </c>
      <c r="B25" s="174" t="e">
        <f t="shared" ca="1" si="0"/>
        <v>#NAME?</v>
      </c>
      <c r="C25" s="174" t="s">
        <v>601</v>
      </c>
      <c r="D25" s="175" t="e">
        <f t="shared" ca="1" si="1"/>
        <v>#NAME?</v>
      </c>
      <c r="E25" s="175">
        <v>86.905760000000001</v>
      </c>
    </row>
    <row r="26" spans="1:5" ht="15" x14ac:dyDescent="0.2">
      <c r="A26" s="174" t="s">
        <v>610</v>
      </c>
      <c r="B26" s="174" t="e">
        <f t="shared" ca="1" si="0"/>
        <v>#NAME?</v>
      </c>
      <c r="C26" s="174" t="s">
        <v>603</v>
      </c>
      <c r="D26" s="175" t="e">
        <f t="shared" ca="1" si="1"/>
        <v>#NAME?</v>
      </c>
      <c r="E26" s="175">
        <v>86.981489999999994</v>
      </c>
    </row>
    <row r="27" spans="1:5" ht="15" x14ac:dyDescent="0.2">
      <c r="A27" s="174" t="s">
        <v>610</v>
      </c>
      <c r="B27" s="174" t="e">
        <f t="shared" ca="1" si="0"/>
        <v>#NAME?</v>
      </c>
      <c r="C27" s="174" t="s">
        <v>604</v>
      </c>
      <c r="D27" s="175" t="e">
        <f t="shared" ca="1" si="1"/>
        <v>#NAME?</v>
      </c>
      <c r="E27" s="175">
        <v>90.411720000000003</v>
      </c>
    </row>
    <row r="28" spans="1:5" ht="15" x14ac:dyDescent="0.2">
      <c r="A28" s="174" t="s">
        <v>610</v>
      </c>
      <c r="B28" s="174" t="e">
        <f t="shared" ca="1" si="0"/>
        <v>#NAME?</v>
      </c>
      <c r="C28" s="174" t="s">
        <v>605</v>
      </c>
      <c r="D28" s="175" t="e">
        <f t="shared" ca="1" si="1"/>
        <v>#NAME?</v>
      </c>
      <c r="E28" s="175">
        <v>88.856399999999994</v>
      </c>
    </row>
    <row r="29" spans="1:5" ht="15" x14ac:dyDescent="0.2">
      <c r="A29" s="174" t="s">
        <v>610</v>
      </c>
      <c r="B29" s="174" t="e">
        <f t="shared" ca="1" si="0"/>
        <v>#NAME?</v>
      </c>
      <c r="C29" s="174" t="s">
        <v>606</v>
      </c>
      <c r="D29" s="175" t="e">
        <f t="shared" ca="1" si="1"/>
        <v>#NAME?</v>
      </c>
      <c r="E29" s="175">
        <v>90.104169999999996</v>
      </c>
    </row>
    <row r="30" spans="1:5" ht="15" x14ac:dyDescent="0.2">
      <c r="A30" s="174" t="s">
        <v>610</v>
      </c>
      <c r="B30" s="174" t="e">
        <f t="shared" ca="1" si="0"/>
        <v>#NAME?</v>
      </c>
      <c r="C30" s="174" t="s">
        <v>607</v>
      </c>
      <c r="D30" s="175" t="e">
        <f t="shared" ca="1" si="1"/>
        <v>#NAME?</v>
      </c>
      <c r="E30" s="175">
        <v>90.63176</v>
      </c>
    </row>
    <row r="31" spans="1:5" ht="15" x14ac:dyDescent="0.2">
      <c r="A31" s="174" t="s">
        <v>610</v>
      </c>
      <c r="B31" s="174" t="e">
        <f t="shared" ca="1" si="0"/>
        <v>#NAME?</v>
      </c>
      <c r="C31" s="174" t="s">
        <v>608</v>
      </c>
      <c r="D31" s="175" t="e">
        <f t="shared" ca="1" si="1"/>
        <v>#NAME?</v>
      </c>
      <c r="E31" s="175">
        <v>91.94126</v>
      </c>
    </row>
    <row r="32" spans="1:5" ht="15" x14ac:dyDescent="0.2">
      <c r="A32" s="174" t="s">
        <v>611</v>
      </c>
      <c r="B32" s="174" t="e">
        <f t="shared" ca="1" si="0"/>
        <v>#NAME?</v>
      </c>
      <c r="C32" s="174" t="s">
        <v>600</v>
      </c>
      <c r="D32" s="175" t="e">
        <f t="shared" ca="1" si="1"/>
        <v>#NAME?</v>
      </c>
      <c r="E32" s="175">
        <v>107.42959999999999</v>
      </c>
    </row>
    <row r="33" spans="1:5" ht="15" x14ac:dyDescent="0.2">
      <c r="A33" s="174" t="s">
        <v>611</v>
      </c>
      <c r="B33" s="174" t="e">
        <f t="shared" ca="1" si="0"/>
        <v>#NAME?</v>
      </c>
      <c r="C33" s="174" t="s">
        <v>601</v>
      </c>
      <c r="D33" s="175" t="e">
        <f t="shared" ca="1" si="1"/>
        <v>#NAME?</v>
      </c>
      <c r="E33" s="175">
        <v>101.82940000000001</v>
      </c>
    </row>
    <row r="34" spans="1:5" ht="15" x14ac:dyDescent="0.2">
      <c r="A34" s="174" t="s">
        <v>611</v>
      </c>
      <c r="B34" s="174" t="e">
        <f t="shared" ca="1" si="0"/>
        <v>#NAME?</v>
      </c>
      <c r="C34" s="174" t="s">
        <v>603</v>
      </c>
      <c r="D34" s="175" t="e">
        <f t="shared" ca="1" si="1"/>
        <v>#NAME?</v>
      </c>
      <c r="E34" s="175">
        <v>101.9072</v>
      </c>
    </row>
    <row r="35" spans="1:5" ht="15" x14ac:dyDescent="0.2">
      <c r="A35" s="174" t="s">
        <v>611</v>
      </c>
      <c r="B35" s="174" t="e">
        <f t="shared" ca="1" si="0"/>
        <v>#NAME?</v>
      </c>
      <c r="C35" s="174" t="s">
        <v>604</v>
      </c>
      <c r="D35" s="175" t="e">
        <f t="shared" ca="1" si="1"/>
        <v>#NAME?</v>
      </c>
      <c r="E35" s="175">
        <v>103.9909</v>
      </c>
    </row>
    <row r="36" spans="1:5" ht="15" x14ac:dyDescent="0.2">
      <c r="A36" s="174" t="s">
        <v>611</v>
      </c>
      <c r="B36" s="174" t="e">
        <f t="shared" ca="1" si="0"/>
        <v>#NAME?</v>
      </c>
      <c r="C36" s="174" t="s">
        <v>605</v>
      </c>
      <c r="D36" s="175" t="e">
        <f t="shared" ca="1" si="1"/>
        <v>#NAME?</v>
      </c>
      <c r="E36" s="175">
        <v>102.1807</v>
      </c>
    </row>
    <row r="37" spans="1:5" ht="15" x14ac:dyDescent="0.2">
      <c r="A37" s="174" t="s">
        <v>611</v>
      </c>
      <c r="B37" s="174" t="e">
        <f t="shared" ca="1" si="0"/>
        <v>#NAME?</v>
      </c>
      <c r="C37" s="174" t="s">
        <v>606</v>
      </c>
      <c r="D37" s="175" t="e">
        <f t="shared" ca="1" si="1"/>
        <v>#NAME?</v>
      </c>
      <c r="E37" s="175">
        <v>102.67659999999999</v>
      </c>
    </row>
    <row r="38" spans="1:5" ht="15" x14ac:dyDescent="0.2">
      <c r="A38" s="174" t="s">
        <v>611</v>
      </c>
      <c r="B38" s="174" t="e">
        <f t="shared" ca="1" si="0"/>
        <v>#NAME?</v>
      </c>
      <c r="C38" s="174" t="s">
        <v>607</v>
      </c>
      <c r="D38" s="175" t="e">
        <f t="shared" ca="1" si="1"/>
        <v>#NAME?</v>
      </c>
      <c r="E38" s="175">
        <v>101.4526</v>
      </c>
    </row>
    <row r="39" spans="1:5" ht="15" x14ac:dyDescent="0.2">
      <c r="A39" s="174" t="s">
        <v>611</v>
      </c>
      <c r="B39" s="174" t="e">
        <f t="shared" ca="1" si="0"/>
        <v>#NAME?</v>
      </c>
      <c r="C39" s="174" t="s">
        <v>608</v>
      </c>
      <c r="D39" s="175" t="e">
        <f t="shared" ca="1" si="1"/>
        <v>#NAME?</v>
      </c>
      <c r="E39" s="175">
        <v>102.6075</v>
      </c>
    </row>
    <row r="40" spans="1:5" ht="15" x14ac:dyDescent="0.2">
      <c r="A40" s="174" t="s">
        <v>612</v>
      </c>
      <c r="B40" s="174" t="e">
        <f t="shared" ca="1" si="0"/>
        <v>#NAME?</v>
      </c>
      <c r="C40" s="174" t="s">
        <v>600</v>
      </c>
      <c r="D40" s="175" t="e">
        <f t="shared" ca="1" si="1"/>
        <v>#NAME?</v>
      </c>
      <c r="E40" s="175">
        <v>112.583</v>
      </c>
    </row>
    <row r="41" spans="1:5" ht="15" x14ac:dyDescent="0.2">
      <c r="A41" s="174" t="s">
        <v>612</v>
      </c>
      <c r="B41" s="174" t="e">
        <f t="shared" ca="1" si="0"/>
        <v>#NAME?</v>
      </c>
      <c r="C41" s="174" t="s">
        <v>601</v>
      </c>
      <c r="D41" s="175" t="e">
        <f t="shared" ca="1" si="1"/>
        <v>#NAME?</v>
      </c>
      <c r="E41" s="175">
        <v>105.28270000000001</v>
      </c>
    </row>
    <row r="42" spans="1:5" ht="15" x14ac:dyDescent="0.2">
      <c r="A42" s="174" t="s">
        <v>612</v>
      </c>
      <c r="B42" s="174" t="e">
        <f t="shared" ca="1" si="0"/>
        <v>#NAME?</v>
      </c>
      <c r="C42" s="174" t="s">
        <v>604</v>
      </c>
      <c r="D42" s="175" t="e">
        <f t="shared" ca="1" si="1"/>
        <v>#NAME?</v>
      </c>
      <c r="E42" s="175">
        <v>108.62220000000001</v>
      </c>
    </row>
    <row r="43" spans="1:5" ht="15" x14ac:dyDescent="0.2">
      <c r="A43" s="174" t="s">
        <v>612</v>
      </c>
      <c r="B43" s="174" t="e">
        <f t="shared" ca="1" si="0"/>
        <v>#NAME?</v>
      </c>
      <c r="C43" s="174" t="s">
        <v>605</v>
      </c>
      <c r="D43" s="175" t="e">
        <f t="shared" ca="1" si="1"/>
        <v>#NAME?</v>
      </c>
      <c r="E43" s="175">
        <v>108.4273</v>
      </c>
    </row>
    <row r="44" spans="1:5" ht="15" x14ac:dyDescent="0.2">
      <c r="A44" s="174" t="s">
        <v>612</v>
      </c>
      <c r="B44" s="174" t="e">
        <f t="shared" ca="1" si="0"/>
        <v>#NAME?</v>
      </c>
      <c r="C44" s="174" t="s">
        <v>606</v>
      </c>
      <c r="D44" s="175" t="e">
        <f t="shared" ca="1" si="1"/>
        <v>#NAME?</v>
      </c>
      <c r="E44" s="175">
        <v>109.2556</v>
      </c>
    </row>
    <row r="45" spans="1:5" ht="15" x14ac:dyDescent="0.2">
      <c r="A45" s="174" t="s">
        <v>612</v>
      </c>
      <c r="B45" s="174" t="e">
        <f t="shared" ca="1" si="0"/>
        <v>#NAME?</v>
      </c>
      <c r="C45" s="174" t="s">
        <v>607</v>
      </c>
      <c r="D45" s="175" t="e">
        <f t="shared" ca="1" si="1"/>
        <v>#NAME?</v>
      </c>
      <c r="E45" s="175">
        <v>110.5956</v>
      </c>
    </row>
    <row r="46" spans="1:5" ht="15" x14ac:dyDescent="0.2">
      <c r="A46" s="174" t="s">
        <v>612</v>
      </c>
      <c r="B46" s="174" t="e">
        <f t="shared" ca="1" si="0"/>
        <v>#NAME?</v>
      </c>
      <c r="C46" s="174" t="s">
        <v>21</v>
      </c>
      <c r="D46" s="175" t="e">
        <f t="shared" ca="1" si="1"/>
        <v>#NAME?</v>
      </c>
      <c r="E46" s="175">
        <v>110.0467</v>
      </c>
    </row>
    <row r="47" spans="1:5" ht="15" x14ac:dyDescent="0.2">
      <c r="A47" s="174" t="s">
        <v>612</v>
      </c>
      <c r="B47" s="174" t="e">
        <f t="shared" ca="1" si="0"/>
        <v>#NAME?</v>
      </c>
      <c r="C47" s="174" t="s">
        <v>608</v>
      </c>
      <c r="D47" s="175" t="e">
        <f t="shared" ca="1" si="1"/>
        <v>#NAME?</v>
      </c>
      <c r="E47" s="175">
        <v>108.85599999999999</v>
      </c>
    </row>
    <row r="48" spans="1:5" ht="15" x14ac:dyDescent="0.2">
      <c r="A48" s="174" t="s">
        <v>613</v>
      </c>
      <c r="B48" s="174" t="e">
        <f t="shared" ca="1" si="0"/>
        <v>#NAME?</v>
      </c>
      <c r="C48" s="174" t="s">
        <v>600</v>
      </c>
      <c r="D48" s="175" t="e">
        <f t="shared" ca="1" si="1"/>
        <v>#NAME?</v>
      </c>
      <c r="E48" s="175">
        <v>114.9303</v>
      </c>
    </row>
    <row r="49" spans="1:5" ht="15" x14ac:dyDescent="0.2">
      <c r="A49" s="174" t="s">
        <v>613</v>
      </c>
      <c r="B49" s="174" t="e">
        <f t="shared" ca="1" si="0"/>
        <v>#NAME?</v>
      </c>
      <c r="C49" s="174" t="s">
        <v>601</v>
      </c>
      <c r="D49" s="175" t="e">
        <f t="shared" ca="1" si="1"/>
        <v>#NAME?</v>
      </c>
      <c r="E49" s="175">
        <v>108.6748</v>
      </c>
    </row>
    <row r="50" spans="1:5" ht="15" x14ac:dyDescent="0.2">
      <c r="A50" s="174" t="s">
        <v>613</v>
      </c>
      <c r="B50" s="174" t="e">
        <f t="shared" ca="1" si="0"/>
        <v>#NAME?</v>
      </c>
      <c r="C50" s="174" t="s">
        <v>604</v>
      </c>
      <c r="D50" s="175" t="e">
        <f t="shared" ca="1" si="1"/>
        <v>#NAME?</v>
      </c>
      <c r="E50" s="175">
        <v>113.3321</v>
      </c>
    </row>
    <row r="51" spans="1:5" ht="15" x14ac:dyDescent="0.2">
      <c r="A51" s="174" t="s">
        <v>613</v>
      </c>
      <c r="B51" s="174" t="e">
        <f t="shared" ca="1" si="0"/>
        <v>#NAME?</v>
      </c>
      <c r="C51" s="174" t="s">
        <v>605</v>
      </c>
      <c r="D51" s="175" t="e">
        <f t="shared" ca="1" si="1"/>
        <v>#NAME?</v>
      </c>
      <c r="E51" s="175">
        <v>110.6451</v>
      </c>
    </row>
    <row r="52" spans="1:5" ht="15" x14ac:dyDescent="0.2">
      <c r="A52" s="174" t="s">
        <v>613</v>
      </c>
      <c r="B52" s="174" t="e">
        <f t="shared" ca="1" si="0"/>
        <v>#NAME?</v>
      </c>
      <c r="C52" s="174" t="s">
        <v>606</v>
      </c>
      <c r="D52" s="175" t="e">
        <f t="shared" ca="1" si="1"/>
        <v>#NAME?</v>
      </c>
      <c r="E52" s="175">
        <v>109.01009999999999</v>
      </c>
    </row>
    <row r="53" spans="1:5" ht="15" x14ac:dyDescent="0.2">
      <c r="A53" s="174" t="s">
        <v>613</v>
      </c>
      <c r="B53" s="174" t="e">
        <f t="shared" ca="1" si="0"/>
        <v>#NAME?</v>
      </c>
      <c r="C53" s="174" t="s">
        <v>607</v>
      </c>
      <c r="D53" s="175" t="e">
        <f t="shared" ca="1" si="1"/>
        <v>#NAME?</v>
      </c>
      <c r="E53" s="175">
        <v>109.6581</v>
      </c>
    </row>
    <row r="54" spans="1:5" ht="15" x14ac:dyDescent="0.2">
      <c r="A54" s="174" t="s">
        <v>613</v>
      </c>
      <c r="B54" s="174" t="e">
        <f t="shared" ca="1" si="0"/>
        <v>#NAME?</v>
      </c>
      <c r="C54" s="174" t="s">
        <v>21</v>
      </c>
      <c r="D54" s="175" t="e">
        <f t="shared" ca="1" si="1"/>
        <v>#NAME?</v>
      </c>
      <c r="E54" s="175">
        <v>109.88200000000001</v>
      </c>
    </row>
    <row r="55" spans="1:5" ht="15" x14ac:dyDescent="0.2">
      <c r="A55" s="174" t="s">
        <v>613</v>
      </c>
      <c r="B55" s="174" t="e">
        <f t="shared" ca="1" si="0"/>
        <v>#NAME?</v>
      </c>
      <c r="C55" s="174" t="s">
        <v>608</v>
      </c>
      <c r="D55" s="175" t="e">
        <f t="shared" ca="1" si="1"/>
        <v>#NAME?</v>
      </c>
      <c r="E55" s="175">
        <v>110.3982</v>
      </c>
    </row>
    <row r="56" spans="1:5" ht="15" x14ac:dyDescent="0.2">
      <c r="A56" s="174" t="s">
        <v>614</v>
      </c>
      <c r="B56" s="174" t="e">
        <f t="shared" ca="1" si="0"/>
        <v>#NAME?</v>
      </c>
      <c r="C56" s="174" t="s">
        <v>600</v>
      </c>
      <c r="D56" s="175" t="e">
        <f t="shared" ca="1" si="1"/>
        <v>#NAME?</v>
      </c>
      <c r="E56" s="175">
        <v>121.81610000000001</v>
      </c>
    </row>
    <row r="57" spans="1:5" ht="15" x14ac:dyDescent="0.2">
      <c r="A57" s="174" t="s">
        <v>614</v>
      </c>
      <c r="B57" s="174" t="e">
        <f t="shared" ca="1" si="0"/>
        <v>#NAME?</v>
      </c>
      <c r="C57" s="174" t="s">
        <v>615</v>
      </c>
      <c r="D57" s="175" t="e">
        <f t="shared" ca="1" si="1"/>
        <v>#NAME?</v>
      </c>
      <c r="E57" s="175">
        <v>118.23309999999999</v>
      </c>
    </row>
    <row r="58" spans="1:5" ht="15" x14ac:dyDescent="0.2">
      <c r="A58" s="174" t="s">
        <v>614</v>
      </c>
      <c r="B58" s="174" t="e">
        <f t="shared" ca="1" si="0"/>
        <v>#NAME?</v>
      </c>
      <c r="C58" s="174" t="s">
        <v>616</v>
      </c>
      <c r="D58" s="175" t="e">
        <f t="shared" ca="1" si="1"/>
        <v>#NAME?</v>
      </c>
      <c r="E58" s="175">
        <v>119.2719</v>
      </c>
    </row>
    <row r="59" spans="1:5" ht="15" x14ac:dyDescent="0.2">
      <c r="A59" s="174" t="s">
        <v>614</v>
      </c>
      <c r="B59" s="174" t="e">
        <f t="shared" ca="1" si="0"/>
        <v>#NAME?</v>
      </c>
      <c r="C59" s="174" t="s">
        <v>604</v>
      </c>
      <c r="D59" s="175" t="e">
        <f t="shared" ca="1" si="1"/>
        <v>#NAME?</v>
      </c>
      <c r="E59" s="175">
        <v>121.3006</v>
      </c>
    </row>
    <row r="60" spans="1:5" ht="15" x14ac:dyDescent="0.2">
      <c r="A60" s="174" t="s">
        <v>614</v>
      </c>
      <c r="B60" s="174" t="e">
        <f t="shared" ca="1" si="0"/>
        <v>#NAME?</v>
      </c>
      <c r="C60" s="174" t="s">
        <v>605</v>
      </c>
      <c r="D60" s="175" t="e">
        <f t="shared" ca="1" si="1"/>
        <v>#NAME?</v>
      </c>
      <c r="E60" s="175">
        <v>121.0082</v>
      </c>
    </row>
    <row r="61" spans="1:5" ht="15" x14ac:dyDescent="0.2">
      <c r="A61" s="174" t="s">
        <v>614</v>
      </c>
      <c r="B61" s="174" t="e">
        <f t="shared" ca="1" si="0"/>
        <v>#NAME?</v>
      </c>
      <c r="C61" s="174" t="s">
        <v>606</v>
      </c>
      <c r="D61" s="175" t="e">
        <f t="shared" ca="1" si="1"/>
        <v>#NAME?</v>
      </c>
      <c r="E61" s="175">
        <v>118.0902</v>
      </c>
    </row>
    <row r="62" spans="1:5" ht="15" x14ac:dyDescent="0.2">
      <c r="A62" s="174" t="s">
        <v>614</v>
      </c>
      <c r="B62" s="174" t="e">
        <f t="shared" ca="1" si="0"/>
        <v>#NAME?</v>
      </c>
      <c r="C62" s="174" t="s">
        <v>21</v>
      </c>
      <c r="D62" s="175" t="e">
        <f t="shared" ca="1" si="1"/>
        <v>#NAME?</v>
      </c>
      <c r="E62" s="175">
        <v>120.4349</v>
      </c>
    </row>
    <row r="63" spans="1:5" ht="15" x14ac:dyDescent="0.2">
      <c r="A63" s="174" t="s">
        <v>614</v>
      </c>
      <c r="B63" s="174" t="e">
        <f t="shared" ca="1" si="0"/>
        <v>#NAME?</v>
      </c>
      <c r="C63" s="174" t="s">
        <v>608</v>
      </c>
      <c r="D63" s="175" t="e">
        <f t="shared" ca="1" si="1"/>
        <v>#NAME?</v>
      </c>
      <c r="E63" s="175">
        <v>118.2111</v>
      </c>
    </row>
    <row r="64" spans="1:5" ht="15" x14ac:dyDescent="0.2">
      <c r="A64" s="174" t="s">
        <v>617</v>
      </c>
      <c r="B64" s="174" t="e">
        <f t="shared" ca="1" si="0"/>
        <v>#NAME?</v>
      </c>
      <c r="C64" s="174" t="s">
        <v>600</v>
      </c>
      <c r="D64" s="175" t="e">
        <f t="shared" ca="1" si="1"/>
        <v>#NAME?</v>
      </c>
      <c r="E64" s="175">
        <v>124</v>
      </c>
    </row>
    <row r="65" spans="1:5" ht="15" x14ac:dyDescent="0.2">
      <c r="A65" s="174" t="s">
        <v>617</v>
      </c>
      <c r="B65" s="174" t="e">
        <f t="shared" ca="1" si="0"/>
        <v>#NAME?</v>
      </c>
      <c r="C65" s="174" t="s">
        <v>615</v>
      </c>
      <c r="D65" s="175" t="e">
        <f t="shared" ca="1" si="1"/>
        <v>#NAME?</v>
      </c>
      <c r="E65" s="175">
        <v>119.1508</v>
      </c>
    </row>
    <row r="66" spans="1:5" ht="15" x14ac:dyDescent="0.2">
      <c r="A66" s="174" t="s">
        <v>617</v>
      </c>
      <c r="B66" s="174" t="e">
        <f t="shared" ca="1" si="0"/>
        <v>#NAME?</v>
      </c>
      <c r="C66" s="174" t="s">
        <v>616</v>
      </c>
      <c r="D66" s="175" t="e">
        <f t="shared" ca="1" si="1"/>
        <v>#NAME?</v>
      </c>
      <c r="E66" s="175">
        <v>117.03019999999999</v>
      </c>
    </row>
    <row r="67" spans="1:5" ht="15" x14ac:dyDescent="0.2">
      <c r="A67" s="174" t="s">
        <v>617</v>
      </c>
      <c r="B67" s="174" t="e">
        <f t="shared" ca="1" si="0"/>
        <v>#NAME?</v>
      </c>
      <c r="C67" s="174" t="s">
        <v>604</v>
      </c>
      <c r="D67" s="175" t="e">
        <f t="shared" ca="1" si="1"/>
        <v>#NAME?</v>
      </c>
      <c r="E67" s="175">
        <v>115.6934</v>
      </c>
    </row>
    <row r="68" spans="1:5" ht="15" x14ac:dyDescent="0.2">
      <c r="A68" s="174" t="s">
        <v>617</v>
      </c>
      <c r="B68" s="174" t="e">
        <f t="shared" ca="1" si="0"/>
        <v>#NAME?</v>
      </c>
      <c r="C68" s="174" t="s">
        <v>605</v>
      </c>
      <c r="D68" s="175" t="e">
        <f t="shared" ca="1" si="1"/>
        <v>#NAME?</v>
      </c>
      <c r="E68" s="175">
        <v>117.0047</v>
      </c>
    </row>
    <row r="69" spans="1:5" ht="15" x14ac:dyDescent="0.2">
      <c r="A69" s="174" t="s">
        <v>617</v>
      </c>
      <c r="B69" s="174" t="e">
        <f t="shared" ca="1" si="0"/>
        <v>#NAME?</v>
      </c>
      <c r="C69" s="174" t="s">
        <v>606</v>
      </c>
      <c r="D69" s="175" t="e">
        <f t="shared" ca="1" si="1"/>
        <v>#NAME?</v>
      </c>
      <c r="E69" s="175">
        <v>117.1061</v>
      </c>
    </row>
    <row r="70" spans="1:5" ht="15" x14ac:dyDescent="0.2">
      <c r="A70" s="174" t="s">
        <v>617</v>
      </c>
      <c r="B70" s="174" t="e">
        <f t="shared" ca="1" si="0"/>
        <v>#NAME?</v>
      </c>
      <c r="C70" s="174" t="s">
        <v>21</v>
      </c>
      <c r="D70" s="175" t="e">
        <f t="shared" ca="1" si="1"/>
        <v>#NAME?</v>
      </c>
      <c r="E70" s="175">
        <v>115.74469999999999</v>
      </c>
    </row>
    <row r="71" spans="1:5" ht="15" x14ac:dyDescent="0.2">
      <c r="A71" s="174" t="s">
        <v>617</v>
      </c>
      <c r="B71" s="174" t="e">
        <f t="shared" ca="1" si="0"/>
        <v>#NAME?</v>
      </c>
      <c r="C71" s="174" t="s">
        <v>608</v>
      </c>
      <c r="D71" s="175" t="e">
        <f t="shared" ca="1" si="1"/>
        <v>#NAME?</v>
      </c>
      <c r="E71" s="175">
        <v>118.54519999999999</v>
      </c>
    </row>
    <row r="72" spans="1:5" ht="15" x14ac:dyDescent="0.2">
      <c r="A72" s="174" t="s">
        <v>618</v>
      </c>
      <c r="B72" s="174" t="e">
        <f t="shared" ca="1" si="0"/>
        <v>#NAME?</v>
      </c>
      <c r="C72" s="174" t="s">
        <v>600</v>
      </c>
      <c r="D72" s="175" t="e">
        <f t="shared" ca="1" si="1"/>
        <v>#NAME?</v>
      </c>
      <c r="E72" s="175">
        <v>133.9</v>
      </c>
    </row>
    <row r="73" spans="1:5" ht="15" x14ac:dyDescent="0.2">
      <c r="A73" s="174" t="s">
        <v>618</v>
      </c>
      <c r="B73" s="174" t="e">
        <f t="shared" ca="1" si="0"/>
        <v>#NAME?</v>
      </c>
      <c r="C73" s="174" t="s">
        <v>615</v>
      </c>
      <c r="D73" s="175" t="e">
        <f t="shared" ca="1" si="1"/>
        <v>#NAME?</v>
      </c>
      <c r="E73" s="175">
        <v>125.1</v>
      </c>
    </row>
    <row r="74" spans="1:5" ht="15" x14ac:dyDescent="0.2">
      <c r="A74" s="174" t="s">
        <v>618</v>
      </c>
      <c r="B74" s="174" t="e">
        <f t="shared" ca="1" si="0"/>
        <v>#NAME?</v>
      </c>
      <c r="C74" s="174" t="s">
        <v>616</v>
      </c>
      <c r="D74" s="175" t="e">
        <f t="shared" ca="1" si="1"/>
        <v>#NAME?</v>
      </c>
      <c r="E74" s="175">
        <v>125.964</v>
      </c>
    </row>
    <row r="75" spans="1:5" ht="15" x14ac:dyDescent="0.2">
      <c r="A75" s="174" t="s">
        <v>618</v>
      </c>
      <c r="B75" s="174" t="e">
        <f t="shared" ca="1" si="0"/>
        <v>#NAME?</v>
      </c>
      <c r="C75" s="174" t="s">
        <v>604</v>
      </c>
      <c r="D75" s="175" t="e">
        <f t="shared" ca="1" si="1"/>
        <v>#NAME?</v>
      </c>
      <c r="E75" s="175">
        <v>123.917</v>
      </c>
    </row>
    <row r="76" spans="1:5" ht="15" x14ac:dyDescent="0.2">
      <c r="A76" s="174" t="s">
        <v>618</v>
      </c>
      <c r="B76" s="174" t="e">
        <f t="shared" ca="1" si="0"/>
        <v>#NAME?</v>
      </c>
      <c r="C76" s="174" t="s">
        <v>605</v>
      </c>
      <c r="D76" s="175" t="e">
        <f t="shared" ca="1" si="1"/>
        <v>#NAME?</v>
      </c>
      <c r="E76" s="175">
        <v>126.7317</v>
      </c>
    </row>
    <row r="77" spans="1:5" ht="15" x14ac:dyDescent="0.2">
      <c r="A77" s="174" t="s">
        <v>618</v>
      </c>
      <c r="B77" s="174" t="e">
        <f t="shared" ca="1" si="0"/>
        <v>#NAME?</v>
      </c>
      <c r="C77" s="174" t="s">
        <v>606</v>
      </c>
      <c r="D77" s="175" t="e">
        <f t="shared" ca="1" si="1"/>
        <v>#NAME?</v>
      </c>
      <c r="E77" s="175">
        <v>131.14599999999999</v>
      </c>
    </row>
    <row r="78" spans="1:5" ht="15" x14ac:dyDescent="0.2">
      <c r="A78" s="174" t="s">
        <v>618</v>
      </c>
      <c r="B78" s="174" t="e">
        <f t="shared" ca="1" si="0"/>
        <v>#NAME?</v>
      </c>
      <c r="C78" s="174" t="s">
        <v>21</v>
      </c>
      <c r="D78" s="175" t="e">
        <f t="shared" ca="1" si="1"/>
        <v>#NAME?</v>
      </c>
      <c r="E78" s="175">
        <v>123.6429</v>
      </c>
    </row>
    <row r="79" spans="1:5" ht="15" x14ac:dyDescent="0.2">
      <c r="A79" s="174" t="s">
        <v>618</v>
      </c>
      <c r="B79" s="174" t="e">
        <f t="shared" ca="1" si="0"/>
        <v>#NAME?</v>
      </c>
      <c r="C79" s="174" t="s">
        <v>608</v>
      </c>
      <c r="D79" s="175" t="e">
        <f t="shared" ca="1" si="1"/>
        <v>#NAME?</v>
      </c>
      <c r="E79" s="175">
        <v>126.9731</v>
      </c>
    </row>
    <row r="80" spans="1:5" ht="15" x14ac:dyDescent="0.2">
      <c r="A80" s="174" t="s">
        <v>619</v>
      </c>
      <c r="B80" s="174" t="e">
        <f t="shared" ca="1" si="0"/>
        <v>#NAME?</v>
      </c>
      <c r="C80" s="174" t="s">
        <v>600</v>
      </c>
      <c r="D80" s="175" t="e">
        <f t="shared" ca="1" si="1"/>
        <v>#NAME?</v>
      </c>
      <c r="E80" s="175">
        <v>135.9</v>
      </c>
    </row>
    <row r="81" spans="1:5" ht="15" x14ac:dyDescent="0.2">
      <c r="A81" s="174" t="s">
        <v>619</v>
      </c>
      <c r="B81" s="174" t="e">
        <f t="shared" ca="1" si="0"/>
        <v>#NAME?</v>
      </c>
      <c r="C81" s="174" t="s">
        <v>615</v>
      </c>
      <c r="D81" s="175" t="e">
        <f t="shared" ca="1" si="1"/>
        <v>#NAME?</v>
      </c>
      <c r="E81" s="175">
        <v>128.6</v>
      </c>
    </row>
    <row r="82" spans="1:5" ht="15" x14ac:dyDescent="0.2">
      <c r="A82" s="174" t="s">
        <v>619</v>
      </c>
      <c r="B82" s="174" t="e">
        <f t="shared" ca="1" si="0"/>
        <v>#NAME?</v>
      </c>
      <c r="C82" s="174" t="s">
        <v>616</v>
      </c>
      <c r="D82" s="175" t="e">
        <f t="shared" ca="1" si="1"/>
        <v>#NAME?</v>
      </c>
      <c r="E82" s="175">
        <v>132.23240000000001</v>
      </c>
    </row>
    <row r="83" spans="1:5" ht="15" x14ac:dyDescent="0.2">
      <c r="A83" s="174" t="s">
        <v>619</v>
      </c>
      <c r="B83" s="174" t="e">
        <f t="shared" ca="1" si="0"/>
        <v>#NAME?</v>
      </c>
      <c r="C83" s="174" t="s">
        <v>620</v>
      </c>
      <c r="D83" s="175" t="e">
        <f t="shared" ca="1" si="1"/>
        <v>#NAME?</v>
      </c>
      <c r="E83" s="175">
        <v>129.399</v>
      </c>
    </row>
    <row r="84" spans="1:5" ht="15" x14ac:dyDescent="0.2">
      <c r="A84" s="174" t="s">
        <v>619</v>
      </c>
      <c r="B84" s="174" t="e">
        <f t="shared" ca="1" si="0"/>
        <v>#NAME?</v>
      </c>
      <c r="C84" s="174" t="s">
        <v>605</v>
      </c>
      <c r="D84" s="175" t="e">
        <f t="shared" ca="1" si="1"/>
        <v>#NAME?</v>
      </c>
      <c r="E84" s="175">
        <v>130.39400000000001</v>
      </c>
    </row>
    <row r="85" spans="1:5" ht="15" x14ac:dyDescent="0.2">
      <c r="A85" s="174" t="s">
        <v>619</v>
      </c>
      <c r="B85" s="174" t="e">
        <f t="shared" ca="1" si="0"/>
        <v>#NAME?</v>
      </c>
      <c r="C85" s="174" t="s">
        <v>606</v>
      </c>
      <c r="D85" s="175" t="e">
        <f t="shared" ca="1" si="1"/>
        <v>#NAME?</v>
      </c>
      <c r="E85" s="175">
        <v>135.1473</v>
      </c>
    </row>
    <row r="86" spans="1:5" ht="15" x14ac:dyDescent="0.2">
      <c r="A86" s="174" t="s">
        <v>619</v>
      </c>
      <c r="B86" s="174" t="e">
        <f t="shared" ca="1" si="0"/>
        <v>#NAME?</v>
      </c>
      <c r="C86" s="174" t="s">
        <v>21</v>
      </c>
      <c r="D86" s="175" t="e">
        <f t="shared" ca="1" si="1"/>
        <v>#NAME?</v>
      </c>
      <c r="E86" s="175">
        <v>132.60069999999999</v>
      </c>
    </row>
    <row r="87" spans="1:5" ht="15" x14ac:dyDescent="0.2">
      <c r="A87" s="174" t="s">
        <v>619</v>
      </c>
      <c r="B87" s="174" t="e">
        <f t="shared" ca="1" si="0"/>
        <v>#NAME?</v>
      </c>
      <c r="C87" s="174" t="s">
        <v>608</v>
      </c>
      <c r="D87" s="175" t="e">
        <f t="shared" ca="1" si="1"/>
        <v>#NAME?</v>
      </c>
      <c r="E87" s="175">
        <v>132.4785</v>
      </c>
    </row>
    <row r="88" spans="1:5" ht="15" x14ac:dyDescent="0.2">
      <c r="A88" s="174" t="s">
        <v>621</v>
      </c>
      <c r="B88" s="174" t="e">
        <f t="shared" ca="1" si="0"/>
        <v>#NAME?</v>
      </c>
      <c r="C88" s="174" t="s">
        <v>600</v>
      </c>
      <c r="D88" s="175" t="e">
        <f t="shared" ca="1" si="1"/>
        <v>#NAME?</v>
      </c>
      <c r="E88" s="175">
        <v>131.1</v>
      </c>
    </row>
    <row r="89" spans="1:5" ht="15" x14ac:dyDescent="0.2">
      <c r="A89" s="174" t="s">
        <v>621</v>
      </c>
      <c r="B89" s="174" t="e">
        <f t="shared" ca="1" si="0"/>
        <v>#NAME?</v>
      </c>
      <c r="C89" s="174" t="s">
        <v>622</v>
      </c>
      <c r="D89" s="175" t="e">
        <f t="shared" ca="1" si="1"/>
        <v>#NAME?</v>
      </c>
      <c r="E89" s="175">
        <v>129.7989</v>
      </c>
    </row>
    <row r="90" spans="1:5" ht="15" x14ac:dyDescent="0.2">
      <c r="A90" s="174" t="s">
        <v>621</v>
      </c>
      <c r="B90" s="174" t="e">
        <f t="shared" ca="1" si="0"/>
        <v>#NAME?</v>
      </c>
      <c r="C90" s="174" t="s">
        <v>615</v>
      </c>
      <c r="D90" s="175" t="e">
        <f t="shared" ca="1" si="1"/>
        <v>#NAME?</v>
      </c>
      <c r="E90" s="175">
        <v>129.1208</v>
      </c>
    </row>
    <row r="91" spans="1:5" ht="15" x14ac:dyDescent="0.2">
      <c r="A91" s="174" t="s">
        <v>621</v>
      </c>
      <c r="B91" s="174" t="e">
        <f t="shared" ca="1" si="0"/>
        <v>#NAME?</v>
      </c>
      <c r="C91" s="174" t="s">
        <v>616</v>
      </c>
      <c r="D91" s="175" t="e">
        <f t="shared" ca="1" si="1"/>
        <v>#NAME?</v>
      </c>
      <c r="E91" s="175">
        <v>127.72029999999999</v>
      </c>
    </row>
    <row r="92" spans="1:5" ht="15" x14ac:dyDescent="0.2">
      <c r="A92" s="174" t="s">
        <v>621</v>
      </c>
      <c r="B92" s="174" t="e">
        <f t="shared" ca="1" si="0"/>
        <v>#NAME?</v>
      </c>
      <c r="C92" s="174" t="s">
        <v>620</v>
      </c>
      <c r="D92" s="175" t="e">
        <f t="shared" ca="1" si="1"/>
        <v>#NAME?</v>
      </c>
      <c r="E92" s="175">
        <v>127.587</v>
      </c>
    </row>
    <row r="93" spans="1:5" ht="15" x14ac:dyDescent="0.2">
      <c r="A93" s="174" t="s">
        <v>621</v>
      </c>
      <c r="B93" s="174" t="e">
        <f t="shared" ca="1" si="0"/>
        <v>#NAME?</v>
      </c>
      <c r="C93" s="174" t="s">
        <v>605</v>
      </c>
      <c r="D93" s="175" t="e">
        <f t="shared" ca="1" si="1"/>
        <v>#NAME?</v>
      </c>
      <c r="E93" s="175">
        <v>130.36490000000001</v>
      </c>
    </row>
    <row r="94" spans="1:5" ht="15" x14ac:dyDescent="0.2">
      <c r="A94" s="174" t="s">
        <v>621</v>
      </c>
      <c r="B94" s="174" t="e">
        <f t="shared" ca="1" si="0"/>
        <v>#NAME?</v>
      </c>
      <c r="C94" s="174" t="s">
        <v>606</v>
      </c>
      <c r="D94" s="175" t="e">
        <f t="shared" ca="1" si="1"/>
        <v>#NAME?</v>
      </c>
      <c r="E94" s="175">
        <v>133.72120000000001</v>
      </c>
    </row>
    <row r="95" spans="1:5" ht="15" x14ac:dyDescent="0.2">
      <c r="A95" s="174" t="s">
        <v>621</v>
      </c>
      <c r="B95" s="174" t="e">
        <f t="shared" ca="1" si="0"/>
        <v>#NAME?</v>
      </c>
      <c r="C95" s="174" t="s">
        <v>21</v>
      </c>
      <c r="D95" s="175" t="e">
        <f t="shared" ca="1" si="1"/>
        <v>#NAME?</v>
      </c>
      <c r="E95" s="175">
        <v>128.95570000000001</v>
      </c>
    </row>
    <row r="96" spans="1:5" ht="15" x14ac:dyDescent="0.2">
      <c r="A96" s="174" t="s">
        <v>621</v>
      </c>
      <c r="B96" s="174" t="e">
        <f t="shared" ca="1" si="0"/>
        <v>#NAME?</v>
      </c>
      <c r="C96" s="174" t="s">
        <v>608</v>
      </c>
      <c r="D96" s="175" t="e">
        <f t="shared" ca="1" si="1"/>
        <v>#NAME?</v>
      </c>
      <c r="E96" s="175">
        <v>130.01570000000001</v>
      </c>
    </row>
    <row r="97" spans="1:5" ht="15" x14ac:dyDescent="0.2">
      <c r="A97" s="174" t="s">
        <v>623</v>
      </c>
      <c r="B97" s="174" t="e">
        <f t="shared" ca="1" si="0"/>
        <v>#NAME?</v>
      </c>
      <c r="C97" s="174" t="s">
        <v>600</v>
      </c>
      <c r="D97" s="175" t="e">
        <f t="shared" ca="1" si="1"/>
        <v>#NAME?</v>
      </c>
      <c r="E97" s="175">
        <v>125.9</v>
      </c>
    </row>
    <row r="98" spans="1:5" ht="15" x14ac:dyDescent="0.2">
      <c r="A98" s="174" t="s">
        <v>623</v>
      </c>
      <c r="B98" s="174" t="e">
        <f t="shared" ca="1" si="0"/>
        <v>#NAME?</v>
      </c>
      <c r="C98" s="174" t="s">
        <v>624</v>
      </c>
      <c r="D98" s="175" t="e">
        <f t="shared" ca="1" si="1"/>
        <v>#NAME?</v>
      </c>
      <c r="E98" s="175">
        <v>117.3</v>
      </c>
    </row>
    <row r="99" spans="1:5" ht="15" x14ac:dyDescent="0.2">
      <c r="A99" s="174" t="s">
        <v>623</v>
      </c>
      <c r="B99" s="174" t="e">
        <f t="shared" ca="1" si="0"/>
        <v>#NAME?</v>
      </c>
      <c r="C99" s="174" t="s">
        <v>615</v>
      </c>
      <c r="D99" s="175" t="e">
        <f t="shared" ca="1" si="1"/>
        <v>#NAME?</v>
      </c>
      <c r="E99" s="175">
        <v>120.9436</v>
      </c>
    </row>
    <row r="100" spans="1:5" ht="15" x14ac:dyDescent="0.2">
      <c r="A100" s="174" t="s">
        <v>623</v>
      </c>
      <c r="B100" s="174" t="e">
        <f t="shared" ca="1" si="0"/>
        <v>#NAME?</v>
      </c>
      <c r="C100" s="174" t="s">
        <v>616</v>
      </c>
      <c r="D100" s="175" t="e">
        <f t="shared" ca="1" si="1"/>
        <v>#NAME?</v>
      </c>
      <c r="E100" s="175">
        <v>122.37609999999999</v>
      </c>
    </row>
    <row r="101" spans="1:5" ht="15" x14ac:dyDescent="0.2">
      <c r="A101" s="174" t="s">
        <v>623</v>
      </c>
      <c r="B101" s="174" t="e">
        <f t="shared" ca="1" si="0"/>
        <v>#NAME?</v>
      </c>
      <c r="C101" s="174" t="s">
        <v>620</v>
      </c>
      <c r="D101" s="175" t="e">
        <f t="shared" ca="1" si="1"/>
        <v>#NAME?</v>
      </c>
      <c r="E101" s="175">
        <v>118.8233</v>
      </c>
    </row>
    <row r="102" spans="1:5" ht="15" x14ac:dyDescent="0.2">
      <c r="A102" s="174" t="s">
        <v>623</v>
      </c>
      <c r="B102" s="174" t="e">
        <f t="shared" ca="1" si="0"/>
        <v>#NAME?</v>
      </c>
      <c r="C102" s="174" t="s">
        <v>605</v>
      </c>
      <c r="D102" s="175" t="e">
        <f t="shared" ca="1" si="1"/>
        <v>#NAME?</v>
      </c>
      <c r="E102" s="175">
        <v>122.2085</v>
      </c>
    </row>
    <row r="103" spans="1:5" ht="15" x14ac:dyDescent="0.2">
      <c r="A103" s="174" t="s">
        <v>623</v>
      </c>
      <c r="B103" s="174" t="e">
        <f t="shared" ca="1" si="0"/>
        <v>#NAME?</v>
      </c>
      <c r="C103" s="174" t="s">
        <v>625</v>
      </c>
      <c r="D103" s="175" t="e">
        <f t="shared" ca="1" si="1"/>
        <v>#NAME?</v>
      </c>
      <c r="E103" s="175">
        <v>123.85039999999999</v>
      </c>
    </row>
    <row r="104" spans="1:5" ht="15" x14ac:dyDescent="0.2">
      <c r="A104" s="174" t="s">
        <v>623</v>
      </c>
      <c r="B104" s="174" t="e">
        <f t="shared" ca="1" si="0"/>
        <v>#NAME?</v>
      </c>
      <c r="C104" s="174" t="s">
        <v>21</v>
      </c>
      <c r="D104" s="175" t="e">
        <f t="shared" ca="1" si="1"/>
        <v>#NAME?</v>
      </c>
      <c r="E104" s="175">
        <v>117.75790000000001</v>
      </c>
    </row>
    <row r="105" spans="1:5" ht="15" x14ac:dyDescent="0.2">
      <c r="A105" s="174" t="s">
        <v>623</v>
      </c>
      <c r="B105" s="174" t="e">
        <f t="shared" ca="1" si="0"/>
        <v>#NAME?</v>
      </c>
      <c r="C105" s="174" t="s">
        <v>608</v>
      </c>
      <c r="D105" s="175" t="e">
        <f t="shared" ca="1" si="1"/>
        <v>#NAME?</v>
      </c>
      <c r="E105" s="175">
        <v>123.1514</v>
      </c>
    </row>
    <row r="106" spans="1:5" ht="15" x14ac:dyDescent="0.2">
      <c r="A106" s="174" t="s">
        <v>626</v>
      </c>
      <c r="B106" s="174" t="e">
        <f t="shared" ca="1" si="0"/>
        <v>#NAME?</v>
      </c>
      <c r="C106" s="174" t="s">
        <v>627</v>
      </c>
      <c r="D106" s="175" t="e">
        <f t="shared" ca="1" si="1"/>
        <v>#NAME?</v>
      </c>
      <c r="E106" s="175">
        <v>119.425</v>
      </c>
    </row>
    <row r="107" spans="1:5" ht="15" x14ac:dyDescent="0.2">
      <c r="A107" s="174" t="s">
        <v>626</v>
      </c>
      <c r="B107" s="174" t="e">
        <f t="shared" ca="1" si="0"/>
        <v>#NAME?</v>
      </c>
      <c r="C107" s="174" t="s">
        <v>600</v>
      </c>
      <c r="D107" s="175" t="e">
        <f t="shared" ca="1" si="1"/>
        <v>#NAME?</v>
      </c>
      <c r="E107" s="175">
        <v>124.9</v>
      </c>
    </row>
    <row r="108" spans="1:5" ht="15" x14ac:dyDescent="0.2">
      <c r="A108" s="174" t="s">
        <v>626</v>
      </c>
      <c r="B108" s="174" t="e">
        <f t="shared" ca="1" si="0"/>
        <v>#NAME?</v>
      </c>
      <c r="C108" s="174" t="s">
        <v>615</v>
      </c>
      <c r="D108" s="175" t="e">
        <f t="shared" ca="1" si="1"/>
        <v>#NAME?</v>
      </c>
      <c r="E108" s="175">
        <v>118.14149999999999</v>
      </c>
    </row>
    <row r="109" spans="1:5" ht="15" x14ac:dyDescent="0.2">
      <c r="A109" s="174" t="s">
        <v>626</v>
      </c>
      <c r="B109" s="174" t="e">
        <f t="shared" ca="1" si="0"/>
        <v>#NAME?</v>
      </c>
      <c r="C109" s="174" t="s">
        <v>616</v>
      </c>
      <c r="D109" s="175" t="e">
        <f t="shared" ca="1" si="1"/>
        <v>#NAME?</v>
      </c>
      <c r="E109" s="175">
        <v>120.4682</v>
      </c>
    </row>
    <row r="110" spans="1:5" ht="15" x14ac:dyDescent="0.2">
      <c r="A110" s="174" t="s">
        <v>626</v>
      </c>
      <c r="B110" s="174" t="e">
        <f t="shared" ca="1" si="0"/>
        <v>#NAME?</v>
      </c>
      <c r="C110" s="174" t="s">
        <v>620</v>
      </c>
      <c r="D110" s="175" t="e">
        <f t="shared" ca="1" si="1"/>
        <v>#NAME?</v>
      </c>
      <c r="E110" s="175">
        <v>115.29600000000001</v>
      </c>
    </row>
    <row r="111" spans="1:5" ht="15" x14ac:dyDescent="0.2">
      <c r="A111" s="174" t="s">
        <v>626</v>
      </c>
      <c r="B111" s="174" t="e">
        <f t="shared" ca="1" si="0"/>
        <v>#NAME?</v>
      </c>
      <c r="C111" s="174" t="s">
        <v>605</v>
      </c>
      <c r="D111" s="175" t="e">
        <f t="shared" ca="1" si="1"/>
        <v>#NAME?</v>
      </c>
      <c r="E111" s="175">
        <v>121.92489999999999</v>
      </c>
    </row>
    <row r="112" spans="1:5" ht="15" x14ac:dyDescent="0.2">
      <c r="A112" s="174" t="s">
        <v>626</v>
      </c>
      <c r="B112" s="174" t="e">
        <f t="shared" ca="1" si="0"/>
        <v>#NAME?</v>
      </c>
      <c r="C112" s="174" t="s">
        <v>628</v>
      </c>
      <c r="D112" s="175" t="e">
        <f t="shared" ca="1" si="1"/>
        <v>#NAME?</v>
      </c>
      <c r="E112" s="175">
        <v>121.23990000000001</v>
      </c>
    </row>
    <row r="113" spans="1:5" ht="15" x14ac:dyDescent="0.2">
      <c r="A113" s="174" t="s">
        <v>626</v>
      </c>
      <c r="B113" s="174" t="e">
        <f t="shared" ca="1" si="0"/>
        <v>#NAME?</v>
      </c>
      <c r="C113" s="174" t="s">
        <v>625</v>
      </c>
      <c r="D113" s="175" t="e">
        <f t="shared" ca="1" si="1"/>
        <v>#NAME?</v>
      </c>
      <c r="E113" s="175">
        <v>117.1662</v>
      </c>
    </row>
    <row r="114" spans="1:5" ht="15" x14ac:dyDescent="0.2">
      <c r="A114" s="174" t="s">
        <v>626</v>
      </c>
      <c r="B114" s="174" t="e">
        <f t="shared" ca="1" si="0"/>
        <v>#NAME?</v>
      </c>
      <c r="C114" s="174" t="s">
        <v>21</v>
      </c>
      <c r="D114" s="175" t="e">
        <f t="shared" ca="1" si="1"/>
        <v>#NAME?</v>
      </c>
      <c r="E114" s="175">
        <v>117.5945</v>
      </c>
    </row>
    <row r="115" spans="1:5" ht="15" x14ac:dyDescent="0.2">
      <c r="A115" s="174" t="s">
        <v>629</v>
      </c>
      <c r="B115" s="174" t="e">
        <f t="shared" ca="1" si="0"/>
        <v>#NAME?</v>
      </c>
      <c r="C115" s="174" t="s">
        <v>627</v>
      </c>
      <c r="D115" s="175" t="e">
        <f t="shared" ca="1" si="1"/>
        <v>#NAME?</v>
      </c>
      <c r="E115" s="175">
        <v>120.6348</v>
      </c>
    </row>
    <row r="116" spans="1:5" ht="15" x14ac:dyDescent="0.2">
      <c r="A116" s="174" t="s">
        <v>629</v>
      </c>
      <c r="B116" s="174" t="e">
        <f t="shared" ca="1" si="0"/>
        <v>#NAME?</v>
      </c>
      <c r="C116" s="174" t="s">
        <v>600</v>
      </c>
      <c r="D116" s="175" t="e">
        <f t="shared" ca="1" si="1"/>
        <v>#NAME?</v>
      </c>
      <c r="E116" s="175">
        <v>122.8</v>
      </c>
    </row>
    <row r="117" spans="1:5" ht="15" x14ac:dyDescent="0.2">
      <c r="A117" s="174" t="s">
        <v>629</v>
      </c>
      <c r="B117" s="174" t="e">
        <f t="shared" ca="1" si="0"/>
        <v>#NAME?</v>
      </c>
      <c r="C117" s="174" t="s">
        <v>615</v>
      </c>
      <c r="D117" s="175" t="e">
        <f t="shared" ca="1" si="1"/>
        <v>#NAME?</v>
      </c>
      <c r="E117" s="175">
        <v>118.3403</v>
      </c>
    </row>
    <row r="118" spans="1:5" ht="15" x14ac:dyDescent="0.2">
      <c r="A118" s="174" t="s">
        <v>629</v>
      </c>
      <c r="B118" s="174" t="e">
        <f t="shared" ca="1" si="0"/>
        <v>#NAME?</v>
      </c>
      <c r="C118" s="174" t="s">
        <v>616</v>
      </c>
      <c r="D118" s="175" t="e">
        <f t="shared" ca="1" si="1"/>
        <v>#NAME?</v>
      </c>
      <c r="E118" s="175">
        <v>120.53570000000001</v>
      </c>
    </row>
    <row r="119" spans="1:5" ht="15" x14ac:dyDescent="0.2">
      <c r="A119" s="174" t="s">
        <v>629</v>
      </c>
      <c r="B119" s="174" t="e">
        <f t="shared" ca="1" si="0"/>
        <v>#NAME?</v>
      </c>
      <c r="C119" s="174" t="s">
        <v>620</v>
      </c>
      <c r="D119" s="175" t="e">
        <f t="shared" ca="1" si="1"/>
        <v>#NAME?</v>
      </c>
      <c r="E119" s="175">
        <v>117.0976</v>
      </c>
    </row>
    <row r="120" spans="1:5" ht="15" x14ac:dyDescent="0.2">
      <c r="A120" s="174" t="s">
        <v>629</v>
      </c>
      <c r="B120" s="174" t="e">
        <f t="shared" ca="1" si="0"/>
        <v>#NAME?</v>
      </c>
      <c r="C120" s="174" t="s">
        <v>605</v>
      </c>
      <c r="D120" s="175" t="e">
        <f t="shared" ca="1" si="1"/>
        <v>#NAME?</v>
      </c>
      <c r="E120" s="175">
        <v>117.5912</v>
      </c>
    </row>
    <row r="121" spans="1:5" ht="15" x14ac:dyDescent="0.2">
      <c r="A121" s="174" t="s">
        <v>629</v>
      </c>
      <c r="B121" s="174" t="e">
        <f t="shared" ca="1" si="0"/>
        <v>#NAME?</v>
      </c>
      <c r="C121" s="174" t="s">
        <v>628</v>
      </c>
      <c r="D121" s="175" t="e">
        <f t="shared" ca="1" si="1"/>
        <v>#NAME?</v>
      </c>
      <c r="E121" s="175">
        <v>120.6005</v>
      </c>
    </row>
    <row r="122" spans="1:5" ht="15" x14ac:dyDescent="0.2">
      <c r="A122" s="174" t="s">
        <v>629</v>
      </c>
      <c r="B122" s="174" t="e">
        <f t="shared" ca="1" si="0"/>
        <v>#NAME?</v>
      </c>
      <c r="C122" s="174" t="s">
        <v>625</v>
      </c>
      <c r="D122" s="175" t="e">
        <f t="shared" ca="1" si="1"/>
        <v>#NAME?</v>
      </c>
      <c r="E122" s="175">
        <v>121.10339999999999</v>
      </c>
    </row>
    <row r="123" spans="1:5" ht="15" x14ac:dyDescent="0.2">
      <c r="A123" s="174" t="s">
        <v>629</v>
      </c>
      <c r="B123" s="174" t="e">
        <f t="shared" ca="1" si="0"/>
        <v>#NAME?</v>
      </c>
      <c r="C123" s="174" t="s">
        <v>21</v>
      </c>
      <c r="D123" s="175" t="e">
        <f t="shared" ca="1" si="1"/>
        <v>#NAME?</v>
      </c>
      <c r="E123" s="175">
        <v>117.3592</v>
      </c>
    </row>
    <row r="124" spans="1:5" ht="15" x14ac:dyDescent="0.2">
      <c r="A124" s="174" t="s">
        <v>630</v>
      </c>
      <c r="B124" s="174" t="e">
        <f t="shared" ca="1" si="0"/>
        <v>#NAME?</v>
      </c>
      <c r="C124" s="174" t="s">
        <v>627</v>
      </c>
      <c r="D124" s="175" t="e">
        <f t="shared" ca="1" si="1"/>
        <v>#NAME?</v>
      </c>
      <c r="E124" s="175">
        <v>126.59439999999999</v>
      </c>
    </row>
    <row r="125" spans="1:5" ht="15" x14ac:dyDescent="0.2">
      <c r="A125" s="174" t="s">
        <v>630</v>
      </c>
      <c r="B125" s="174" t="e">
        <f t="shared" ca="1" si="0"/>
        <v>#NAME?</v>
      </c>
      <c r="C125" s="174" t="s">
        <v>600</v>
      </c>
      <c r="D125" s="175" t="e">
        <f t="shared" ca="1" si="1"/>
        <v>#NAME?</v>
      </c>
      <c r="E125" s="175">
        <v>122</v>
      </c>
    </row>
    <row r="126" spans="1:5" ht="15" x14ac:dyDescent="0.2">
      <c r="A126" s="174" t="s">
        <v>630</v>
      </c>
      <c r="B126" s="174" t="e">
        <f t="shared" ca="1" si="0"/>
        <v>#NAME?</v>
      </c>
      <c r="C126" s="174" t="s">
        <v>615</v>
      </c>
      <c r="D126" s="175" t="e">
        <f t="shared" ca="1" si="1"/>
        <v>#NAME?</v>
      </c>
      <c r="E126" s="175">
        <v>123.13979999999999</v>
      </c>
    </row>
    <row r="127" spans="1:5" ht="15" x14ac:dyDescent="0.2">
      <c r="A127" s="174" t="s">
        <v>630</v>
      </c>
      <c r="B127" s="174" t="e">
        <f t="shared" ca="1" si="0"/>
        <v>#NAME?</v>
      </c>
      <c r="C127" s="174" t="s">
        <v>616</v>
      </c>
      <c r="D127" s="175" t="e">
        <f t="shared" ca="1" si="1"/>
        <v>#NAME?</v>
      </c>
      <c r="E127" s="175">
        <v>126.0087</v>
      </c>
    </row>
    <row r="128" spans="1:5" ht="15" x14ac:dyDescent="0.2">
      <c r="A128" s="174" t="s">
        <v>630</v>
      </c>
      <c r="B128" s="174" t="e">
        <f t="shared" ca="1" si="0"/>
        <v>#NAME?</v>
      </c>
      <c r="C128" s="174" t="s">
        <v>620</v>
      </c>
      <c r="D128" s="175" t="e">
        <f t="shared" ca="1" si="1"/>
        <v>#NAME?</v>
      </c>
      <c r="E128" s="175">
        <v>124.30629999999999</v>
      </c>
    </row>
    <row r="129" spans="1:5" ht="15" x14ac:dyDescent="0.2">
      <c r="A129" s="174" t="s">
        <v>630</v>
      </c>
      <c r="B129" s="174" t="e">
        <f t="shared" ca="1" si="0"/>
        <v>#NAME?</v>
      </c>
      <c r="C129" s="174" t="s">
        <v>605</v>
      </c>
      <c r="D129" s="175" t="e">
        <f t="shared" ca="1" si="1"/>
        <v>#NAME?</v>
      </c>
      <c r="E129" s="175">
        <v>124.7</v>
      </c>
    </row>
    <row r="130" spans="1:5" ht="15" x14ac:dyDescent="0.2">
      <c r="A130" s="174" t="s">
        <v>630</v>
      </c>
      <c r="B130" s="174" t="e">
        <f t="shared" ca="1" si="0"/>
        <v>#NAME?</v>
      </c>
      <c r="C130" s="174" t="s">
        <v>628</v>
      </c>
      <c r="D130" s="175" t="e">
        <f t="shared" ca="1" si="1"/>
        <v>#NAME?</v>
      </c>
      <c r="E130" s="175">
        <v>125.3922</v>
      </c>
    </row>
    <row r="131" spans="1:5" ht="15" x14ac:dyDescent="0.2">
      <c r="A131" s="174" t="s">
        <v>630</v>
      </c>
      <c r="B131" s="174" t="e">
        <f t="shared" ca="1" si="0"/>
        <v>#NAME?</v>
      </c>
      <c r="C131" s="174" t="s">
        <v>625</v>
      </c>
      <c r="D131" s="175" t="e">
        <f t="shared" ca="1" si="1"/>
        <v>#NAME?</v>
      </c>
      <c r="E131" s="175">
        <v>125.625</v>
      </c>
    </row>
    <row r="132" spans="1:5" ht="15" x14ac:dyDescent="0.2">
      <c r="A132" s="174" t="s">
        <v>630</v>
      </c>
      <c r="B132" s="174" t="e">
        <f t="shared" ca="1" si="0"/>
        <v>#NAME?</v>
      </c>
      <c r="C132" s="174" t="s">
        <v>21</v>
      </c>
      <c r="D132" s="175" t="e">
        <f t="shared" ca="1" si="1"/>
        <v>#NAME?</v>
      </c>
      <c r="E132" s="175">
        <v>121.1786</v>
      </c>
    </row>
    <row r="133" spans="1:5" ht="15" x14ac:dyDescent="0.2">
      <c r="A133" s="174" t="s">
        <v>631</v>
      </c>
      <c r="B133" s="174" t="e">
        <f t="shared" ca="1" si="0"/>
        <v>#NAME?</v>
      </c>
      <c r="C133" s="174" t="s">
        <v>627</v>
      </c>
      <c r="D133" s="175" t="e">
        <f t="shared" ca="1" si="1"/>
        <v>#NAME?</v>
      </c>
      <c r="E133" s="175">
        <v>124.9034</v>
      </c>
    </row>
    <row r="134" spans="1:5" ht="15" x14ac:dyDescent="0.2">
      <c r="A134" s="174" t="s">
        <v>631</v>
      </c>
      <c r="B134" s="174" t="e">
        <f t="shared" ca="1" si="0"/>
        <v>#NAME?</v>
      </c>
      <c r="C134" s="174" t="s">
        <v>600</v>
      </c>
      <c r="D134" s="175" t="e">
        <f t="shared" ca="1" si="1"/>
        <v>#NAME?</v>
      </c>
      <c r="E134" s="175">
        <v>121.9772</v>
      </c>
    </row>
    <row r="135" spans="1:5" ht="15" x14ac:dyDescent="0.2">
      <c r="A135" s="174" t="s">
        <v>631</v>
      </c>
      <c r="B135" s="174" t="e">
        <f t="shared" ca="1" si="0"/>
        <v>#NAME?</v>
      </c>
      <c r="C135" s="174" t="s">
        <v>632</v>
      </c>
      <c r="D135" s="175" t="e">
        <f t="shared" ca="1" si="1"/>
        <v>#NAME?</v>
      </c>
      <c r="E135" s="175">
        <v>123.6164</v>
      </c>
    </row>
    <row r="136" spans="1:5" ht="15" x14ac:dyDescent="0.2">
      <c r="A136" s="174" t="s">
        <v>631</v>
      </c>
      <c r="B136" s="174" t="e">
        <f t="shared" ca="1" si="0"/>
        <v>#NAME?</v>
      </c>
      <c r="C136" s="174" t="s">
        <v>615</v>
      </c>
      <c r="D136" s="175" t="e">
        <f t="shared" ca="1" si="1"/>
        <v>#NAME?</v>
      </c>
      <c r="E136" s="175">
        <v>120.8417</v>
      </c>
    </row>
    <row r="137" spans="1:5" ht="15" x14ac:dyDescent="0.2">
      <c r="A137" s="174" t="s">
        <v>631</v>
      </c>
      <c r="B137" s="174" t="e">
        <f t="shared" ca="1" si="0"/>
        <v>#NAME?</v>
      </c>
      <c r="C137" s="174" t="s">
        <v>616</v>
      </c>
      <c r="D137" s="175" t="e">
        <f t="shared" ca="1" si="1"/>
        <v>#NAME?</v>
      </c>
      <c r="E137" s="175">
        <v>122.4816</v>
      </c>
    </row>
    <row r="138" spans="1:5" ht="15" x14ac:dyDescent="0.2">
      <c r="A138" s="174" t="s">
        <v>631</v>
      </c>
      <c r="B138" s="174" t="e">
        <f t="shared" ca="1" si="0"/>
        <v>#NAME?</v>
      </c>
      <c r="C138" s="174" t="s">
        <v>620</v>
      </c>
      <c r="D138" s="175" t="e">
        <f t="shared" ca="1" si="1"/>
        <v>#NAME?</v>
      </c>
      <c r="E138" s="175">
        <v>124.5026</v>
      </c>
    </row>
    <row r="139" spans="1:5" ht="15" x14ac:dyDescent="0.2">
      <c r="A139" s="174" t="s">
        <v>631</v>
      </c>
      <c r="B139" s="174" t="e">
        <f t="shared" ca="1" si="0"/>
        <v>#NAME?</v>
      </c>
      <c r="C139" s="174" t="s">
        <v>605</v>
      </c>
      <c r="D139" s="175" t="e">
        <f t="shared" ca="1" si="1"/>
        <v>#NAME?</v>
      </c>
      <c r="E139" s="175">
        <v>122.7152</v>
      </c>
    </row>
    <row r="140" spans="1:5" ht="15" x14ac:dyDescent="0.2">
      <c r="A140" s="174" t="s">
        <v>631</v>
      </c>
      <c r="B140" s="174" t="e">
        <f t="shared" ca="1" si="0"/>
        <v>#NAME?</v>
      </c>
      <c r="C140" s="174" t="s">
        <v>628</v>
      </c>
      <c r="D140" s="175" t="e">
        <f t="shared" ca="1" si="1"/>
        <v>#NAME?</v>
      </c>
      <c r="E140" s="175">
        <v>125.5549</v>
      </c>
    </row>
    <row r="141" spans="1:5" ht="15" x14ac:dyDescent="0.2">
      <c r="A141" s="174" t="s">
        <v>631</v>
      </c>
      <c r="B141" s="174" t="e">
        <f t="shared" ca="1" si="0"/>
        <v>#NAME?</v>
      </c>
      <c r="C141" s="174" t="s">
        <v>625</v>
      </c>
      <c r="D141" s="175" t="e">
        <f t="shared" ca="1" si="1"/>
        <v>#NAME?</v>
      </c>
      <c r="E141" s="175">
        <v>126.1189</v>
      </c>
    </row>
    <row r="142" spans="1:5" ht="15" x14ac:dyDescent="0.2">
      <c r="A142" s="174" t="s">
        <v>631</v>
      </c>
      <c r="B142" s="174" t="e">
        <f t="shared" ca="1" si="0"/>
        <v>#NAME?</v>
      </c>
      <c r="C142" s="174" t="s">
        <v>21</v>
      </c>
      <c r="D142" s="175" t="e">
        <f t="shared" ca="1" si="1"/>
        <v>#NAME?</v>
      </c>
      <c r="E142" s="175">
        <v>121.31570000000001</v>
      </c>
    </row>
    <row r="143" spans="1:5" ht="15" x14ac:dyDescent="0.2">
      <c r="A143" s="174" t="s">
        <v>633</v>
      </c>
      <c r="B143" s="174" t="e">
        <f t="shared" ca="1" si="0"/>
        <v>#NAME?</v>
      </c>
      <c r="C143" s="174" t="s">
        <v>627</v>
      </c>
      <c r="D143" s="175" t="e">
        <f t="shared" ca="1" si="1"/>
        <v>#NAME?</v>
      </c>
      <c r="E143" s="175">
        <v>122.04259999999999</v>
      </c>
    </row>
    <row r="144" spans="1:5" ht="15" x14ac:dyDescent="0.2">
      <c r="A144" s="174" t="s">
        <v>633</v>
      </c>
      <c r="B144" s="174" t="e">
        <f t="shared" ca="1" si="0"/>
        <v>#NAME?</v>
      </c>
      <c r="C144" s="174" t="s">
        <v>600</v>
      </c>
      <c r="D144" s="175" t="e">
        <f t="shared" ca="1" si="1"/>
        <v>#NAME?</v>
      </c>
      <c r="E144" s="175">
        <v>121.6272</v>
      </c>
    </row>
    <row r="145" spans="1:5" ht="15" x14ac:dyDescent="0.2">
      <c r="A145" s="174" t="s">
        <v>633</v>
      </c>
      <c r="B145" s="174" t="e">
        <f t="shared" ca="1" si="0"/>
        <v>#NAME?</v>
      </c>
      <c r="C145" s="174" t="s">
        <v>632</v>
      </c>
      <c r="D145" s="175" t="e">
        <f t="shared" ca="1" si="1"/>
        <v>#NAME?</v>
      </c>
      <c r="E145" s="175">
        <v>118.6652</v>
      </c>
    </row>
    <row r="146" spans="1:5" ht="15" x14ac:dyDescent="0.2">
      <c r="A146" s="174" t="s">
        <v>633</v>
      </c>
      <c r="B146" s="174" t="e">
        <f t="shared" ca="1" si="0"/>
        <v>#NAME?</v>
      </c>
      <c r="C146" s="174" t="s">
        <v>615</v>
      </c>
      <c r="D146" s="175" t="e">
        <f t="shared" ca="1" si="1"/>
        <v>#NAME?</v>
      </c>
      <c r="E146" s="175">
        <v>119.08</v>
      </c>
    </row>
    <row r="147" spans="1:5" ht="15" x14ac:dyDescent="0.2">
      <c r="A147" s="174" t="s">
        <v>633</v>
      </c>
      <c r="B147" s="174" t="e">
        <f t="shared" ca="1" si="0"/>
        <v>#NAME?</v>
      </c>
      <c r="C147" s="174" t="s">
        <v>616</v>
      </c>
      <c r="D147" s="175" t="e">
        <f t="shared" ca="1" si="1"/>
        <v>#NAME?</v>
      </c>
      <c r="E147" s="175">
        <v>124.4286</v>
      </c>
    </row>
    <row r="148" spans="1:5" ht="15" x14ac:dyDescent="0.2">
      <c r="A148" s="174" t="s">
        <v>633</v>
      </c>
      <c r="B148" s="174" t="e">
        <f t="shared" ca="1" si="0"/>
        <v>#NAME?</v>
      </c>
      <c r="C148" s="174" t="s">
        <v>620</v>
      </c>
      <c r="D148" s="175" t="e">
        <f t="shared" ca="1" si="1"/>
        <v>#NAME?</v>
      </c>
      <c r="E148" s="175">
        <v>121.46510000000001</v>
      </c>
    </row>
    <row r="149" spans="1:5" ht="15" x14ac:dyDescent="0.2">
      <c r="A149" s="174" t="s">
        <v>633</v>
      </c>
      <c r="B149" s="174" t="e">
        <f t="shared" ca="1" si="0"/>
        <v>#NAME?</v>
      </c>
      <c r="C149" s="174" t="s">
        <v>605</v>
      </c>
      <c r="D149" s="175" t="e">
        <f t="shared" ca="1" si="1"/>
        <v>#NAME?</v>
      </c>
      <c r="E149" s="175">
        <v>120.9586</v>
      </c>
    </row>
    <row r="150" spans="1:5" ht="15" x14ac:dyDescent="0.2">
      <c r="A150" s="174" t="s">
        <v>633</v>
      </c>
      <c r="B150" s="174" t="e">
        <f t="shared" ca="1" si="0"/>
        <v>#NAME?</v>
      </c>
      <c r="C150" s="174" t="s">
        <v>628</v>
      </c>
      <c r="D150" s="175" t="e">
        <f t="shared" ca="1" si="1"/>
        <v>#NAME?</v>
      </c>
      <c r="E150" s="175">
        <v>125.72069999999999</v>
      </c>
    </row>
    <row r="151" spans="1:5" ht="15" x14ac:dyDescent="0.2">
      <c r="A151" s="174" t="s">
        <v>633</v>
      </c>
      <c r="B151" s="174" t="e">
        <f t="shared" ca="1" si="0"/>
        <v>#NAME?</v>
      </c>
      <c r="C151" s="174" t="s">
        <v>634</v>
      </c>
      <c r="D151" s="175" t="e">
        <f t="shared" ca="1" si="1"/>
        <v>#NAME?</v>
      </c>
      <c r="E151" s="175">
        <v>125.1404</v>
      </c>
    </row>
    <row r="152" spans="1:5" ht="15" x14ac:dyDescent="0.2">
      <c r="A152" s="174" t="s">
        <v>633</v>
      </c>
      <c r="B152" s="174" t="e">
        <f t="shared" ca="1" si="0"/>
        <v>#NAME?</v>
      </c>
      <c r="C152" s="174" t="s">
        <v>635</v>
      </c>
      <c r="D152" s="175" t="e">
        <f t="shared" ca="1" si="1"/>
        <v>#NAME?</v>
      </c>
      <c r="E152" s="175">
        <v>127.0249</v>
      </c>
    </row>
    <row r="153" spans="1:5" ht="15" x14ac:dyDescent="0.2">
      <c r="A153" s="174" t="s">
        <v>633</v>
      </c>
      <c r="B153" s="174" t="e">
        <f t="shared" ca="1" si="0"/>
        <v>#NAME?</v>
      </c>
      <c r="C153" s="174" t="s">
        <v>625</v>
      </c>
      <c r="D153" s="175" t="e">
        <f t="shared" ca="1" si="1"/>
        <v>#NAME?</v>
      </c>
      <c r="E153" s="175">
        <v>123.4969</v>
      </c>
    </row>
    <row r="154" spans="1:5" ht="15" x14ac:dyDescent="0.2">
      <c r="A154" s="174" t="s">
        <v>633</v>
      </c>
      <c r="B154" s="174" t="e">
        <f t="shared" ca="1" si="0"/>
        <v>#NAME?</v>
      </c>
      <c r="C154" s="174" t="s">
        <v>21</v>
      </c>
      <c r="D154" s="175" t="e">
        <f t="shared" ca="1" si="1"/>
        <v>#NAME?</v>
      </c>
      <c r="E154" s="175">
        <v>117.6472</v>
      </c>
    </row>
    <row r="155" spans="1:5" ht="15" x14ac:dyDescent="0.2">
      <c r="A155" s="174" t="s">
        <v>636</v>
      </c>
      <c r="B155" s="174" t="e">
        <f t="shared" ca="1" si="0"/>
        <v>#NAME?</v>
      </c>
      <c r="C155" s="174" t="s">
        <v>637</v>
      </c>
      <c r="D155" s="175" t="e">
        <f t="shared" ca="1" si="1"/>
        <v>#NAME?</v>
      </c>
      <c r="E155" s="175">
        <v>117.8888</v>
      </c>
    </row>
    <row r="156" spans="1:5" ht="15" x14ac:dyDescent="0.2">
      <c r="A156" s="174" t="s">
        <v>636</v>
      </c>
      <c r="B156" s="174" t="e">
        <f t="shared" ca="1" si="0"/>
        <v>#NAME?</v>
      </c>
      <c r="C156" s="174" t="s">
        <v>627</v>
      </c>
      <c r="D156" s="175" t="e">
        <f t="shared" ca="1" si="1"/>
        <v>#NAME?</v>
      </c>
      <c r="E156" s="175">
        <v>121.08240000000001</v>
      </c>
    </row>
    <row r="157" spans="1:5" ht="15" x14ac:dyDescent="0.2">
      <c r="A157" s="174" t="s">
        <v>636</v>
      </c>
      <c r="B157" s="174" t="e">
        <f t="shared" ca="1" si="0"/>
        <v>#NAME?</v>
      </c>
      <c r="C157" s="174" t="s">
        <v>600</v>
      </c>
      <c r="D157" s="175" t="e">
        <f t="shared" ca="1" si="1"/>
        <v>#NAME?</v>
      </c>
      <c r="E157" s="175">
        <v>117.91759999999999</v>
      </c>
    </row>
    <row r="158" spans="1:5" ht="15" x14ac:dyDescent="0.2">
      <c r="A158" s="174" t="s">
        <v>636</v>
      </c>
      <c r="B158" s="174" t="e">
        <f t="shared" ca="1" si="0"/>
        <v>#NAME?</v>
      </c>
      <c r="C158" s="174" t="s">
        <v>632</v>
      </c>
      <c r="D158" s="175" t="e">
        <f t="shared" ca="1" si="1"/>
        <v>#NAME?</v>
      </c>
      <c r="E158" s="175">
        <v>115.83329999999999</v>
      </c>
    </row>
    <row r="159" spans="1:5" ht="15" x14ac:dyDescent="0.2">
      <c r="A159" s="174" t="s">
        <v>636</v>
      </c>
      <c r="B159" s="174" t="e">
        <f t="shared" ca="1" si="0"/>
        <v>#NAME?</v>
      </c>
      <c r="C159" s="174" t="s">
        <v>615</v>
      </c>
      <c r="D159" s="175" t="e">
        <f t="shared" ca="1" si="1"/>
        <v>#NAME?</v>
      </c>
      <c r="E159" s="175">
        <v>118.407</v>
      </c>
    </row>
    <row r="160" spans="1:5" ht="15" x14ac:dyDescent="0.2">
      <c r="A160" s="174" t="s">
        <v>636</v>
      </c>
      <c r="B160" s="174" t="e">
        <f t="shared" ca="1" si="0"/>
        <v>#NAME?</v>
      </c>
      <c r="C160" s="174" t="s">
        <v>616</v>
      </c>
      <c r="D160" s="175" t="e">
        <f t="shared" ca="1" si="1"/>
        <v>#NAME?</v>
      </c>
      <c r="E160" s="175">
        <v>121.221</v>
      </c>
    </row>
    <row r="161" spans="1:5" ht="15" x14ac:dyDescent="0.2">
      <c r="A161" s="174" t="s">
        <v>636</v>
      </c>
      <c r="B161" s="174" t="e">
        <f t="shared" ca="1" si="0"/>
        <v>#NAME?</v>
      </c>
      <c r="C161" s="174" t="s">
        <v>620</v>
      </c>
      <c r="D161" s="175" t="e">
        <f t="shared" ca="1" si="1"/>
        <v>#NAME?</v>
      </c>
      <c r="E161" s="175">
        <v>117.50530000000001</v>
      </c>
    </row>
    <row r="162" spans="1:5" ht="15" x14ac:dyDescent="0.2">
      <c r="A162" s="174" t="s">
        <v>636</v>
      </c>
      <c r="B162" s="174" t="e">
        <f t="shared" ca="1" si="0"/>
        <v>#NAME?</v>
      </c>
      <c r="C162" s="174" t="s">
        <v>638</v>
      </c>
      <c r="D162" s="175" t="e">
        <f t="shared" ca="1" si="1"/>
        <v>#NAME?</v>
      </c>
      <c r="E162" s="175">
        <v>120.1075</v>
      </c>
    </row>
    <row r="163" spans="1:5" ht="15" x14ac:dyDescent="0.2">
      <c r="A163" s="174" t="s">
        <v>636</v>
      </c>
      <c r="B163" s="174" t="e">
        <f t="shared" ca="1" si="0"/>
        <v>#NAME?</v>
      </c>
      <c r="C163" s="174" t="s">
        <v>605</v>
      </c>
      <c r="D163" s="175" t="e">
        <f t="shared" ca="1" si="1"/>
        <v>#NAME?</v>
      </c>
      <c r="E163" s="175">
        <v>115.408</v>
      </c>
    </row>
    <row r="164" spans="1:5" ht="15" x14ac:dyDescent="0.2">
      <c r="A164" s="174" t="s">
        <v>636</v>
      </c>
      <c r="B164" s="174" t="e">
        <f t="shared" ca="1" si="0"/>
        <v>#NAME?</v>
      </c>
      <c r="C164" s="174" t="s">
        <v>628</v>
      </c>
      <c r="D164" s="175" t="e">
        <f t="shared" ca="1" si="1"/>
        <v>#NAME?</v>
      </c>
      <c r="E164" s="175">
        <v>121.9807</v>
      </c>
    </row>
    <row r="165" spans="1:5" ht="15" x14ac:dyDescent="0.2">
      <c r="A165" s="174" t="s">
        <v>636</v>
      </c>
      <c r="B165" s="174" t="e">
        <f t="shared" ca="1" si="0"/>
        <v>#NAME?</v>
      </c>
      <c r="C165" s="174" t="s">
        <v>639</v>
      </c>
      <c r="D165" s="175" t="e">
        <f t="shared" ca="1" si="1"/>
        <v>#NAME?</v>
      </c>
      <c r="E165" s="175">
        <v>123.7236</v>
      </c>
    </row>
    <row r="166" spans="1:5" ht="15" x14ac:dyDescent="0.2">
      <c r="A166" s="174" t="s">
        <v>636</v>
      </c>
      <c r="B166" s="174" t="e">
        <f t="shared" ca="1" si="0"/>
        <v>#NAME?</v>
      </c>
      <c r="C166" s="174" t="s">
        <v>634</v>
      </c>
      <c r="D166" s="175" t="e">
        <f t="shared" ca="1" si="1"/>
        <v>#NAME?</v>
      </c>
      <c r="E166" s="175">
        <v>123.9914</v>
      </c>
    </row>
    <row r="167" spans="1:5" ht="15" x14ac:dyDescent="0.2">
      <c r="A167" s="174" t="s">
        <v>636</v>
      </c>
      <c r="B167" s="174" t="e">
        <f t="shared" ca="1" si="0"/>
        <v>#NAME?</v>
      </c>
      <c r="C167" s="174" t="s">
        <v>635</v>
      </c>
      <c r="D167" s="175" t="e">
        <f t="shared" ca="1" si="1"/>
        <v>#NAME?</v>
      </c>
      <c r="E167" s="175">
        <v>121.8657</v>
      </c>
    </row>
    <row r="168" spans="1:5" ht="15" x14ac:dyDescent="0.2">
      <c r="A168" s="174" t="s">
        <v>636</v>
      </c>
      <c r="B168" s="174" t="e">
        <f t="shared" ca="1" si="0"/>
        <v>#NAME?</v>
      </c>
      <c r="C168" s="174" t="s">
        <v>625</v>
      </c>
      <c r="D168" s="175" t="e">
        <f t="shared" ca="1" si="1"/>
        <v>#NAME?</v>
      </c>
      <c r="E168" s="175">
        <v>118.3188</v>
      </c>
    </row>
    <row r="169" spans="1:5" ht="15" x14ac:dyDescent="0.2">
      <c r="A169" s="174" t="s">
        <v>640</v>
      </c>
      <c r="B169" s="174" t="e">
        <f t="shared" ca="1" si="0"/>
        <v>#NAME?</v>
      </c>
      <c r="C169" s="174" t="s">
        <v>637</v>
      </c>
      <c r="D169" s="175" t="e">
        <f t="shared" ca="1" si="1"/>
        <v>#NAME?</v>
      </c>
      <c r="E169" s="175">
        <v>116.30929999999999</v>
      </c>
    </row>
    <row r="170" spans="1:5" ht="15" x14ac:dyDescent="0.2">
      <c r="A170" s="174" t="s">
        <v>640</v>
      </c>
      <c r="B170" s="174" t="e">
        <f t="shared" ca="1" si="0"/>
        <v>#NAME?</v>
      </c>
      <c r="C170" s="174" t="s">
        <v>627</v>
      </c>
      <c r="D170" s="175" t="e">
        <f t="shared" ca="1" si="1"/>
        <v>#NAME?</v>
      </c>
      <c r="E170" s="175">
        <v>118.6516</v>
      </c>
    </row>
    <row r="171" spans="1:5" ht="15" x14ac:dyDescent="0.2">
      <c r="A171" s="174" t="s">
        <v>640</v>
      </c>
      <c r="B171" s="174" t="e">
        <f t="shared" ca="1" si="0"/>
        <v>#NAME?</v>
      </c>
      <c r="C171" s="174" t="s">
        <v>600</v>
      </c>
      <c r="D171" s="175" t="e">
        <f t="shared" ca="1" si="1"/>
        <v>#NAME?</v>
      </c>
      <c r="E171" s="175">
        <v>117.4987</v>
      </c>
    </row>
    <row r="172" spans="1:5" ht="15" x14ac:dyDescent="0.2">
      <c r="A172" s="174" t="s">
        <v>640</v>
      </c>
      <c r="B172" s="174" t="e">
        <f t="shared" ca="1" si="0"/>
        <v>#NAME?</v>
      </c>
      <c r="C172" s="174" t="s">
        <v>632</v>
      </c>
      <c r="D172" s="175" t="e">
        <f t="shared" ca="1" si="1"/>
        <v>#NAME?</v>
      </c>
      <c r="E172" s="175">
        <v>116.89960000000001</v>
      </c>
    </row>
    <row r="173" spans="1:5" ht="15" x14ac:dyDescent="0.2">
      <c r="A173" s="174" t="s">
        <v>640</v>
      </c>
      <c r="B173" s="174" t="e">
        <f t="shared" ca="1" si="0"/>
        <v>#NAME?</v>
      </c>
      <c r="C173" s="174" t="s">
        <v>615</v>
      </c>
      <c r="D173" s="175" t="e">
        <f t="shared" ca="1" si="1"/>
        <v>#NAME?</v>
      </c>
      <c r="E173" s="175">
        <v>119.9002</v>
      </c>
    </row>
    <row r="174" spans="1:5" ht="15" x14ac:dyDescent="0.2">
      <c r="A174" s="174" t="s">
        <v>640</v>
      </c>
      <c r="B174" s="174" t="e">
        <f t="shared" ca="1" si="0"/>
        <v>#NAME?</v>
      </c>
      <c r="C174" s="174" t="s">
        <v>616</v>
      </c>
      <c r="D174" s="175" t="e">
        <f t="shared" ca="1" si="1"/>
        <v>#NAME?</v>
      </c>
      <c r="E174" s="175">
        <v>115.29049999999999</v>
      </c>
    </row>
    <row r="175" spans="1:5" ht="15" x14ac:dyDescent="0.2">
      <c r="A175" s="174" t="s">
        <v>640</v>
      </c>
      <c r="B175" s="174" t="e">
        <f t="shared" ca="1" si="0"/>
        <v>#NAME?</v>
      </c>
      <c r="C175" s="174" t="s">
        <v>620</v>
      </c>
      <c r="D175" s="175" t="e">
        <f t="shared" ca="1" si="1"/>
        <v>#NAME?</v>
      </c>
      <c r="E175" s="175">
        <v>114.498</v>
      </c>
    </row>
    <row r="176" spans="1:5" ht="15" x14ac:dyDescent="0.2">
      <c r="A176" s="174" t="s">
        <v>640</v>
      </c>
      <c r="B176" s="174" t="e">
        <f t="shared" ca="1" si="0"/>
        <v>#NAME?</v>
      </c>
      <c r="C176" s="174" t="s">
        <v>638</v>
      </c>
      <c r="D176" s="175" t="e">
        <f t="shared" ca="1" si="1"/>
        <v>#NAME?</v>
      </c>
      <c r="E176" s="175">
        <v>116.559</v>
      </c>
    </row>
    <row r="177" spans="1:5" ht="15" x14ac:dyDescent="0.2">
      <c r="A177" s="174" t="s">
        <v>640</v>
      </c>
      <c r="B177" s="174" t="e">
        <f t="shared" ca="1" si="0"/>
        <v>#NAME?</v>
      </c>
      <c r="C177" s="174" t="s">
        <v>605</v>
      </c>
      <c r="D177" s="175" t="e">
        <f t="shared" ca="1" si="1"/>
        <v>#NAME?</v>
      </c>
      <c r="E177" s="175">
        <v>114.14700000000001</v>
      </c>
    </row>
    <row r="178" spans="1:5" ht="15" x14ac:dyDescent="0.2">
      <c r="A178" s="174" t="s">
        <v>640</v>
      </c>
      <c r="B178" s="174" t="e">
        <f t="shared" ca="1" si="0"/>
        <v>#NAME?</v>
      </c>
      <c r="C178" s="174" t="s">
        <v>628</v>
      </c>
      <c r="D178" s="175" t="e">
        <f t="shared" ca="1" si="1"/>
        <v>#NAME?</v>
      </c>
      <c r="E178" s="175">
        <v>120.4958</v>
      </c>
    </row>
    <row r="179" spans="1:5" ht="15" x14ac:dyDescent="0.2">
      <c r="A179" s="174" t="s">
        <v>640</v>
      </c>
      <c r="B179" s="174" t="e">
        <f t="shared" ca="1" si="0"/>
        <v>#NAME?</v>
      </c>
      <c r="C179" s="174" t="s">
        <v>639</v>
      </c>
      <c r="D179" s="175" t="e">
        <f t="shared" ca="1" si="1"/>
        <v>#NAME?</v>
      </c>
      <c r="E179" s="175">
        <v>119.8533</v>
      </c>
    </row>
    <row r="180" spans="1:5" ht="15" x14ac:dyDescent="0.2">
      <c r="A180" s="174" t="s">
        <v>640</v>
      </c>
      <c r="B180" s="174" t="e">
        <f t="shared" ca="1" si="0"/>
        <v>#NAME?</v>
      </c>
      <c r="C180" s="174" t="s">
        <v>634</v>
      </c>
      <c r="D180" s="175" t="e">
        <f t="shared" ca="1" si="1"/>
        <v>#NAME?</v>
      </c>
      <c r="E180" s="175">
        <v>122.9</v>
      </c>
    </row>
    <row r="181" spans="1:5" ht="15" x14ac:dyDescent="0.2">
      <c r="A181" s="174" t="s">
        <v>640</v>
      </c>
      <c r="B181" s="174" t="e">
        <f t="shared" ca="1" si="0"/>
        <v>#NAME?</v>
      </c>
      <c r="C181" s="174" t="s">
        <v>635</v>
      </c>
      <c r="D181" s="175" t="e">
        <f t="shared" ca="1" si="1"/>
        <v>#NAME?</v>
      </c>
      <c r="E181" s="175">
        <v>118.29770000000001</v>
      </c>
    </row>
    <row r="182" spans="1:5" ht="15" x14ac:dyDescent="0.2">
      <c r="A182" s="174" t="s">
        <v>640</v>
      </c>
      <c r="B182" s="174" t="e">
        <f t="shared" ca="1" si="0"/>
        <v>#NAME?</v>
      </c>
      <c r="C182" s="174" t="s">
        <v>625</v>
      </c>
      <c r="D182" s="175" t="e">
        <f t="shared" ca="1" si="1"/>
        <v>#NAME?</v>
      </c>
      <c r="E182" s="175">
        <v>115.8492</v>
      </c>
    </row>
    <row r="183" spans="1:5" ht="15" x14ac:dyDescent="0.2">
      <c r="A183" s="174" t="s">
        <v>641</v>
      </c>
      <c r="B183" s="174" t="e">
        <f t="shared" ca="1" si="0"/>
        <v>#NAME?</v>
      </c>
      <c r="C183" s="174" t="s">
        <v>637</v>
      </c>
      <c r="D183" s="175" t="e">
        <f t="shared" ca="1" si="1"/>
        <v>#NAME?</v>
      </c>
      <c r="E183" s="175">
        <v>116.8006</v>
      </c>
    </row>
    <row r="184" spans="1:5" ht="15" x14ac:dyDescent="0.2">
      <c r="A184" s="174" t="s">
        <v>641</v>
      </c>
      <c r="B184" s="174" t="e">
        <f t="shared" ca="1" si="0"/>
        <v>#NAME?</v>
      </c>
      <c r="C184" s="174" t="s">
        <v>627</v>
      </c>
      <c r="D184" s="175" t="e">
        <f t="shared" ca="1" si="1"/>
        <v>#NAME?</v>
      </c>
      <c r="E184" s="175">
        <v>116.0347</v>
      </c>
    </row>
    <row r="185" spans="1:5" ht="15" x14ac:dyDescent="0.2">
      <c r="A185" s="174" t="s">
        <v>641</v>
      </c>
      <c r="B185" s="174" t="e">
        <f t="shared" ca="1" si="0"/>
        <v>#NAME?</v>
      </c>
      <c r="C185" s="174" t="s">
        <v>600</v>
      </c>
      <c r="D185" s="175" t="e">
        <f t="shared" ca="1" si="1"/>
        <v>#NAME?</v>
      </c>
      <c r="E185" s="175">
        <v>119.6949</v>
      </c>
    </row>
    <row r="186" spans="1:5" ht="15" x14ac:dyDescent="0.2">
      <c r="A186" s="174" t="s">
        <v>641</v>
      </c>
      <c r="B186" s="174" t="e">
        <f t="shared" ca="1" si="0"/>
        <v>#NAME?</v>
      </c>
      <c r="C186" s="174" t="s">
        <v>642</v>
      </c>
      <c r="D186" s="175" t="e">
        <f t="shared" ca="1" si="1"/>
        <v>#NAME?</v>
      </c>
      <c r="E186" s="175">
        <v>115.0393</v>
      </c>
    </row>
    <row r="187" spans="1:5" ht="15" x14ac:dyDescent="0.2">
      <c r="A187" s="174" t="s">
        <v>641</v>
      </c>
      <c r="B187" s="174" t="e">
        <f t="shared" ca="1" si="0"/>
        <v>#NAME?</v>
      </c>
      <c r="C187" s="174" t="s">
        <v>632</v>
      </c>
      <c r="D187" s="175" t="e">
        <f t="shared" ca="1" si="1"/>
        <v>#NAME?</v>
      </c>
      <c r="E187" s="175">
        <v>111.8308</v>
      </c>
    </row>
    <row r="188" spans="1:5" ht="15" x14ac:dyDescent="0.2">
      <c r="A188" s="174" t="s">
        <v>641</v>
      </c>
      <c r="B188" s="174" t="e">
        <f t="shared" ca="1" si="0"/>
        <v>#NAME?</v>
      </c>
      <c r="C188" s="174" t="s">
        <v>615</v>
      </c>
      <c r="D188" s="175" t="e">
        <f t="shared" ca="1" si="1"/>
        <v>#NAME?</v>
      </c>
      <c r="E188" s="175">
        <v>120.11060000000001</v>
      </c>
    </row>
    <row r="189" spans="1:5" ht="15" x14ac:dyDescent="0.2">
      <c r="A189" s="174" t="s">
        <v>641</v>
      </c>
      <c r="B189" s="174" t="e">
        <f t="shared" ca="1" si="0"/>
        <v>#NAME?</v>
      </c>
      <c r="C189" s="174" t="s">
        <v>594</v>
      </c>
      <c r="D189" s="175" t="e">
        <f t="shared" ca="1" si="1"/>
        <v>#NAME?</v>
      </c>
      <c r="E189" s="175">
        <v>115.5</v>
      </c>
    </row>
    <row r="190" spans="1:5" ht="15" x14ac:dyDescent="0.2">
      <c r="A190" s="174" t="s">
        <v>641</v>
      </c>
      <c r="B190" s="174" t="e">
        <f t="shared" ca="1" si="0"/>
        <v>#NAME?</v>
      </c>
      <c r="C190" s="174" t="s">
        <v>616</v>
      </c>
      <c r="D190" s="175" t="e">
        <f t="shared" ca="1" si="1"/>
        <v>#NAME?</v>
      </c>
      <c r="E190" s="175">
        <v>114.1207</v>
      </c>
    </row>
    <row r="191" spans="1:5" ht="15" x14ac:dyDescent="0.2">
      <c r="A191" s="174" t="s">
        <v>641</v>
      </c>
      <c r="B191" s="174" t="e">
        <f t="shared" ca="1" si="0"/>
        <v>#NAME?</v>
      </c>
      <c r="C191" s="174" t="s">
        <v>620</v>
      </c>
      <c r="D191" s="175" t="e">
        <f t="shared" ca="1" si="1"/>
        <v>#NAME?</v>
      </c>
      <c r="E191" s="175">
        <v>115.76430000000001</v>
      </c>
    </row>
    <row r="192" spans="1:5" ht="15" x14ac:dyDescent="0.2">
      <c r="A192" s="174" t="s">
        <v>641</v>
      </c>
      <c r="B192" s="174" t="e">
        <f t="shared" ca="1" si="0"/>
        <v>#NAME?</v>
      </c>
      <c r="C192" s="174" t="s">
        <v>638</v>
      </c>
      <c r="D192" s="175" t="e">
        <f t="shared" ca="1" si="1"/>
        <v>#NAME?</v>
      </c>
      <c r="E192" s="175">
        <v>113.96210000000001</v>
      </c>
    </row>
    <row r="193" spans="1:5" ht="15" x14ac:dyDescent="0.2">
      <c r="A193" s="174" t="s">
        <v>641</v>
      </c>
      <c r="B193" s="174" t="e">
        <f t="shared" ca="1" si="0"/>
        <v>#NAME?</v>
      </c>
      <c r="C193" s="174" t="s">
        <v>605</v>
      </c>
      <c r="D193" s="175" t="e">
        <f t="shared" ca="1" si="1"/>
        <v>#NAME?</v>
      </c>
      <c r="E193" s="175">
        <v>112.92010000000001</v>
      </c>
    </row>
    <row r="194" spans="1:5" ht="15" x14ac:dyDescent="0.2">
      <c r="A194" s="174" t="s">
        <v>641</v>
      </c>
      <c r="B194" s="174" t="e">
        <f t="shared" ca="1" si="0"/>
        <v>#NAME?</v>
      </c>
      <c r="C194" s="174" t="s">
        <v>628</v>
      </c>
      <c r="D194" s="175" t="e">
        <f t="shared" ca="1" si="1"/>
        <v>#NAME?</v>
      </c>
      <c r="E194" s="175">
        <v>117.7435</v>
      </c>
    </row>
    <row r="195" spans="1:5" ht="15" x14ac:dyDescent="0.2">
      <c r="A195" s="174" t="s">
        <v>641</v>
      </c>
      <c r="B195" s="174" t="e">
        <f t="shared" ca="1" si="0"/>
        <v>#NAME?</v>
      </c>
      <c r="C195" s="174" t="s">
        <v>639</v>
      </c>
      <c r="D195" s="175" t="e">
        <f t="shared" ca="1" si="1"/>
        <v>#NAME?</v>
      </c>
      <c r="E195" s="175">
        <v>117.41719999999999</v>
      </c>
    </row>
    <row r="196" spans="1:5" ht="15" x14ac:dyDescent="0.2">
      <c r="A196" s="174" t="s">
        <v>641</v>
      </c>
      <c r="B196" s="174" t="e">
        <f t="shared" ca="1" si="0"/>
        <v>#NAME?</v>
      </c>
      <c r="C196" s="174" t="s">
        <v>643</v>
      </c>
      <c r="D196" s="175" t="e">
        <f t="shared" ca="1" si="1"/>
        <v>#NAME?</v>
      </c>
      <c r="E196" s="175">
        <v>121.7056</v>
      </c>
    </row>
    <row r="197" spans="1:5" ht="15" x14ac:dyDescent="0.2">
      <c r="A197" s="174" t="s">
        <v>641</v>
      </c>
      <c r="B197" s="174" t="e">
        <f t="shared" ca="1" si="0"/>
        <v>#NAME?</v>
      </c>
      <c r="C197" s="174" t="s">
        <v>634</v>
      </c>
      <c r="D197" s="175" t="e">
        <f t="shared" ca="1" si="1"/>
        <v>#NAME?</v>
      </c>
      <c r="E197" s="175">
        <v>119.2782</v>
      </c>
    </row>
    <row r="198" spans="1:5" ht="15" x14ac:dyDescent="0.2">
      <c r="A198" s="174" t="s">
        <v>641</v>
      </c>
      <c r="B198" s="174" t="e">
        <f t="shared" ca="1" si="0"/>
        <v>#NAME?</v>
      </c>
      <c r="C198" s="174" t="s">
        <v>635</v>
      </c>
      <c r="D198" s="175" t="e">
        <f t="shared" ca="1" si="1"/>
        <v>#NAME?</v>
      </c>
      <c r="E198" s="175">
        <v>117.53740000000001</v>
      </c>
    </row>
    <row r="199" spans="1:5" ht="15" x14ac:dyDescent="0.2">
      <c r="A199" s="174" t="s">
        <v>641</v>
      </c>
      <c r="B199" s="174" t="e">
        <f t="shared" ca="1" si="0"/>
        <v>#NAME?</v>
      </c>
      <c r="C199" s="174" t="s">
        <v>625</v>
      </c>
      <c r="D199" s="175" t="e">
        <f t="shared" ca="1" si="1"/>
        <v>#NAME?</v>
      </c>
      <c r="E199" s="175">
        <v>111.22499999999999</v>
      </c>
    </row>
    <row r="200" spans="1:5" ht="15" x14ac:dyDescent="0.2">
      <c r="A200" s="174" t="s">
        <v>644</v>
      </c>
      <c r="B200" s="174" t="e">
        <f t="shared" ca="1" si="0"/>
        <v>#NAME?</v>
      </c>
      <c r="C200" s="174" t="s">
        <v>637</v>
      </c>
      <c r="D200" s="175" t="e">
        <f t="shared" ca="1" si="1"/>
        <v>#NAME?</v>
      </c>
      <c r="E200" s="175">
        <v>111.47069999999999</v>
      </c>
    </row>
    <row r="201" spans="1:5" ht="15" x14ac:dyDescent="0.2">
      <c r="A201" s="174" t="s">
        <v>644</v>
      </c>
      <c r="B201" s="174" t="e">
        <f t="shared" ca="1" si="0"/>
        <v>#NAME?</v>
      </c>
      <c r="C201" s="174" t="s">
        <v>627</v>
      </c>
      <c r="D201" s="175" t="e">
        <f t="shared" ca="1" si="1"/>
        <v>#NAME?</v>
      </c>
      <c r="E201" s="175">
        <v>109.75449999999999</v>
      </c>
    </row>
    <row r="202" spans="1:5" ht="15" x14ac:dyDescent="0.2">
      <c r="A202" s="174" t="s">
        <v>644</v>
      </c>
      <c r="B202" s="174" t="e">
        <f t="shared" ca="1" si="0"/>
        <v>#NAME?</v>
      </c>
      <c r="C202" s="174" t="s">
        <v>600</v>
      </c>
      <c r="D202" s="175" t="e">
        <f t="shared" ca="1" si="1"/>
        <v>#NAME?</v>
      </c>
      <c r="E202" s="175">
        <v>115.6</v>
      </c>
    </row>
    <row r="203" spans="1:5" ht="15" x14ac:dyDescent="0.2">
      <c r="A203" s="174" t="s">
        <v>644</v>
      </c>
      <c r="B203" s="174" t="e">
        <f t="shared" ca="1" si="0"/>
        <v>#NAME?</v>
      </c>
      <c r="C203" s="174" t="s">
        <v>642</v>
      </c>
      <c r="D203" s="175" t="e">
        <f t="shared" ca="1" si="1"/>
        <v>#NAME?</v>
      </c>
      <c r="E203" s="175">
        <v>111.2403</v>
      </c>
    </row>
    <row r="204" spans="1:5" ht="15" x14ac:dyDescent="0.2">
      <c r="A204" s="174" t="s">
        <v>644</v>
      </c>
      <c r="B204" s="174" t="e">
        <f t="shared" ca="1" si="0"/>
        <v>#NAME?</v>
      </c>
      <c r="C204" s="174" t="s">
        <v>632</v>
      </c>
      <c r="D204" s="175" t="e">
        <f t="shared" ca="1" si="1"/>
        <v>#NAME?</v>
      </c>
      <c r="E204" s="175">
        <v>111.64319999999999</v>
      </c>
    </row>
    <row r="205" spans="1:5" ht="15" x14ac:dyDescent="0.2">
      <c r="A205" s="174" t="s">
        <v>644</v>
      </c>
      <c r="B205" s="174" t="e">
        <f t="shared" ca="1" si="0"/>
        <v>#NAME?</v>
      </c>
      <c r="C205" s="174" t="s">
        <v>615</v>
      </c>
      <c r="D205" s="175" t="e">
        <f t="shared" ca="1" si="1"/>
        <v>#NAME?</v>
      </c>
      <c r="E205" s="175">
        <v>111.57299999999999</v>
      </c>
    </row>
    <row r="206" spans="1:5" ht="15" x14ac:dyDescent="0.2">
      <c r="A206" s="174" t="s">
        <v>644</v>
      </c>
      <c r="B206" s="174" t="e">
        <f t="shared" ca="1" si="0"/>
        <v>#NAME?</v>
      </c>
      <c r="C206" s="174" t="s">
        <v>594</v>
      </c>
      <c r="D206" s="175" t="e">
        <f t="shared" ca="1" si="1"/>
        <v>#NAME?</v>
      </c>
      <c r="E206" s="175">
        <v>114.3079</v>
      </c>
    </row>
    <row r="207" spans="1:5" ht="15" x14ac:dyDescent="0.2">
      <c r="A207" s="174" t="s">
        <v>644</v>
      </c>
      <c r="B207" s="174" t="e">
        <f t="shared" ca="1" si="0"/>
        <v>#NAME?</v>
      </c>
      <c r="C207" s="174" t="s">
        <v>616</v>
      </c>
      <c r="D207" s="175" t="e">
        <f t="shared" ca="1" si="1"/>
        <v>#NAME?</v>
      </c>
      <c r="E207" s="175">
        <v>113.31489999999999</v>
      </c>
    </row>
    <row r="208" spans="1:5" ht="15" x14ac:dyDescent="0.2">
      <c r="A208" s="174" t="s">
        <v>644</v>
      </c>
      <c r="B208" s="174" t="e">
        <f t="shared" ca="1" si="0"/>
        <v>#NAME?</v>
      </c>
      <c r="C208" s="174" t="s">
        <v>593</v>
      </c>
      <c r="D208" s="175" t="e">
        <f t="shared" ca="1" si="1"/>
        <v>#NAME?</v>
      </c>
      <c r="E208" s="175">
        <v>111.0175</v>
      </c>
    </row>
    <row r="209" spans="1:5" ht="15" x14ac:dyDescent="0.2">
      <c r="A209" s="174" t="s">
        <v>644</v>
      </c>
      <c r="B209" s="174" t="e">
        <f t="shared" ca="1" si="0"/>
        <v>#NAME?</v>
      </c>
      <c r="C209" s="174" t="s">
        <v>645</v>
      </c>
      <c r="D209" s="175" t="e">
        <f t="shared" ca="1" si="1"/>
        <v>#NAME?</v>
      </c>
      <c r="E209" s="175">
        <v>113.7302</v>
      </c>
    </row>
    <row r="210" spans="1:5" ht="15" x14ac:dyDescent="0.2">
      <c r="A210" s="174" t="s">
        <v>644</v>
      </c>
      <c r="B210" s="174" t="e">
        <f t="shared" ca="1" si="0"/>
        <v>#NAME?</v>
      </c>
      <c r="C210" s="174" t="s">
        <v>620</v>
      </c>
      <c r="D210" s="175" t="e">
        <f t="shared" ca="1" si="1"/>
        <v>#NAME?</v>
      </c>
      <c r="E210" s="175">
        <v>116.3883</v>
      </c>
    </row>
    <row r="211" spans="1:5" ht="15" x14ac:dyDescent="0.2">
      <c r="A211" s="174" t="s">
        <v>644</v>
      </c>
      <c r="B211" s="174" t="e">
        <f t="shared" ca="1" si="0"/>
        <v>#NAME?</v>
      </c>
      <c r="C211" s="174" t="s">
        <v>638</v>
      </c>
      <c r="D211" s="175" t="e">
        <f t="shared" ca="1" si="1"/>
        <v>#NAME?</v>
      </c>
      <c r="E211" s="175">
        <v>110.4328</v>
      </c>
    </row>
    <row r="212" spans="1:5" ht="15" x14ac:dyDescent="0.2">
      <c r="A212" s="174" t="s">
        <v>644</v>
      </c>
      <c r="B212" s="174" t="e">
        <f t="shared" ca="1" si="0"/>
        <v>#NAME?</v>
      </c>
      <c r="C212" s="174" t="s">
        <v>605</v>
      </c>
      <c r="D212" s="175" t="e">
        <f t="shared" ca="1" si="1"/>
        <v>#NAME?</v>
      </c>
      <c r="E212" s="175">
        <v>108.49720000000001</v>
      </c>
    </row>
    <row r="213" spans="1:5" ht="15" x14ac:dyDescent="0.2">
      <c r="A213" s="174" t="s">
        <v>644</v>
      </c>
      <c r="B213" s="174" t="e">
        <f t="shared" ca="1" si="0"/>
        <v>#NAME?</v>
      </c>
      <c r="C213" s="174" t="s">
        <v>628</v>
      </c>
      <c r="D213" s="175" t="e">
        <f t="shared" ca="1" si="1"/>
        <v>#NAME?</v>
      </c>
      <c r="E213" s="175">
        <v>116.47150000000001</v>
      </c>
    </row>
    <row r="214" spans="1:5" ht="15" x14ac:dyDescent="0.2">
      <c r="A214" s="174" t="s">
        <v>644</v>
      </c>
      <c r="B214" s="174" t="e">
        <f t="shared" ca="1" si="0"/>
        <v>#NAME?</v>
      </c>
      <c r="C214" s="174" t="s">
        <v>639</v>
      </c>
      <c r="D214" s="175" t="e">
        <f t="shared" ca="1" si="1"/>
        <v>#NAME?</v>
      </c>
      <c r="E214" s="175">
        <v>113.898</v>
      </c>
    </row>
    <row r="215" spans="1:5" ht="15" x14ac:dyDescent="0.2">
      <c r="A215" s="174" t="s">
        <v>644</v>
      </c>
      <c r="B215" s="174" t="e">
        <f t="shared" ca="1" si="0"/>
        <v>#NAME?</v>
      </c>
      <c r="C215" s="174" t="s">
        <v>643</v>
      </c>
      <c r="D215" s="175" t="e">
        <f t="shared" ca="1" si="1"/>
        <v>#NAME?</v>
      </c>
      <c r="E215" s="175">
        <v>114.6143</v>
      </c>
    </row>
    <row r="216" spans="1:5" ht="15" x14ac:dyDescent="0.2">
      <c r="A216" s="174" t="s">
        <v>644</v>
      </c>
      <c r="B216" s="174" t="e">
        <f t="shared" ca="1" si="0"/>
        <v>#NAME?</v>
      </c>
      <c r="C216" s="174" t="s">
        <v>635</v>
      </c>
      <c r="D216" s="175" t="e">
        <f t="shared" ca="1" si="1"/>
        <v>#NAME?</v>
      </c>
      <c r="E216" s="175">
        <v>109.52800000000001</v>
      </c>
    </row>
    <row r="217" spans="1:5" ht="15" x14ac:dyDescent="0.2">
      <c r="A217" s="174" t="s">
        <v>646</v>
      </c>
      <c r="B217" s="174" t="e">
        <f t="shared" ca="1" si="0"/>
        <v>#NAME?</v>
      </c>
      <c r="C217" s="174" t="s">
        <v>637</v>
      </c>
      <c r="D217" s="175" t="e">
        <f t="shared" ca="1" si="1"/>
        <v>#NAME?</v>
      </c>
      <c r="E217" s="175">
        <v>113.4431</v>
      </c>
    </row>
    <row r="218" spans="1:5" ht="15" x14ac:dyDescent="0.2">
      <c r="A218" s="174" t="s">
        <v>646</v>
      </c>
      <c r="B218" s="174" t="e">
        <f t="shared" ca="1" si="0"/>
        <v>#NAME?</v>
      </c>
      <c r="C218" s="174" t="s">
        <v>627</v>
      </c>
      <c r="D218" s="175" t="e">
        <f t="shared" ca="1" si="1"/>
        <v>#NAME?</v>
      </c>
      <c r="E218" s="175">
        <v>106.7638</v>
      </c>
    </row>
    <row r="219" spans="1:5" ht="15" x14ac:dyDescent="0.2">
      <c r="A219" s="174" t="s">
        <v>646</v>
      </c>
      <c r="B219" s="174" t="e">
        <f t="shared" ca="1" si="0"/>
        <v>#NAME?</v>
      </c>
      <c r="C219" s="174" t="s">
        <v>600</v>
      </c>
      <c r="D219" s="175" t="e">
        <f t="shared" ca="1" si="1"/>
        <v>#NAME?</v>
      </c>
      <c r="E219" s="175">
        <v>114.4427</v>
      </c>
    </row>
    <row r="220" spans="1:5" ht="15" x14ac:dyDescent="0.2">
      <c r="A220" s="174" t="s">
        <v>646</v>
      </c>
      <c r="B220" s="174" t="e">
        <f t="shared" ca="1" si="0"/>
        <v>#NAME?</v>
      </c>
      <c r="C220" s="174" t="s">
        <v>642</v>
      </c>
      <c r="D220" s="175" t="e">
        <f t="shared" ca="1" si="1"/>
        <v>#NAME?</v>
      </c>
      <c r="E220" s="175">
        <v>111</v>
      </c>
    </row>
    <row r="221" spans="1:5" ht="15" x14ac:dyDescent="0.2">
      <c r="A221" s="174" t="s">
        <v>646</v>
      </c>
      <c r="B221" s="174" t="e">
        <f t="shared" ca="1" si="0"/>
        <v>#NAME?</v>
      </c>
      <c r="C221" s="174" t="s">
        <v>632</v>
      </c>
      <c r="D221" s="175" t="e">
        <f t="shared" ca="1" si="1"/>
        <v>#NAME?</v>
      </c>
      <c r="E221" s="175">
        <v>107.29349999999999</v>
      </c>
    </row>
    <row r="222" spans="1:5" ht="15" x14ac:dyDescent="0.2">
      <c r="A222" s="174" t="s">
        <v>646</v>
      </c>
      <c r="B222" s="174" t="e">
        <f t="shared" ca="1" si="0"/>
        <v>#NAME?</v>
      </c>
      <c r="C222" s="174" t="s">
        <v>594</v>
      </c>
      <c r="D222" s="175" t="e">
        <f t="shared" ca="1" si="1"/>
        <v>#NAME?</v>
      </c>
      <c r="E222" s="175">
        <v>109.1153</v>
      </c>
    </row>
    <row r="223" spans="1:5" ht="15" x14ac:dyDescent="0.2">
      <c r="A223" s="174" t="s">
        <v>646</v>
      </c>
      <c r="B223" s="174" t="e">
        <f t="shared" ca="1" si="0"/>
        <v>#NAME?</v>
      </c>
      <c r="C223" s="174" t="s">
        <v>616</v>
      </c>
      <c r="D223" s="175" t="e">
        <f t="shared" ca="1" si="1"/>
        <v>#NAME?</v>
      </c>
      <c r="E223" s="175">
        <v>111.1649</v>
      </c>
    </row>
    <row r="224" spans="1:5" ht="15" x14ac:dyDescent="0.2">
      <c r="A224" s="174" t="s">
        <v>646</v>
      </c>
      <c r="B224" s="174" t="e">
        <f t="shared" ca="1" si="0"/>
        <v>#NAME?</v>
      </c>
      <c r="C224" s="174" t="s">
        <v>593</v>
      </c>
      <c r="D224" s="175" t="e">
        <f t="shared" ca="1" si="1"/>
        <v>#NAME?</v>
      </c>
      <c r="E224" s="175">
        <v>109.23399999999999</v>
      </c>
    </row>
    <row r="225" spans="1:5" ht="15" x14ac:dyDescent="0.2">
      <c r="A225" s="174" t="s">
        <v>646</v>
      </c>
      <c r="B225" s="174" t="e">
        <f t="shared" ca="1" si="0"/>
        <v>#NAME?</v>
      </c>
      <c r="C225" s="174" t="s">
        <v>645</v>
      </c>
      <c r="D225" s="175" t="e">
        <f t="shared" ca="1" si="1"/>
        <v>#NAME?</v>
      </c>
      <c r="E225" s="175">
        <v>113.75409999999999</v>
      </c>
    </row>
    <row r="226" spans="1:5" ht="15" x14ac:dyDescent="0.2">
      <c r="A226" s="174" t="s">
        <v>646</v>
      </c>
      <c r="B226" s="174" t="e">
        <f t="shared" ca="1" si="0"/>
        <v>#NAME?</v>
      </c>
      <c r="C226" s="174" t="s">
        <v>647</v>
      </c>
      <c r="D226" s="175" t="e">
        <f t="shared" ca="1" si="1"/>
        <v>#NAME?</v>
      </c>
      <c r="E226" s="175">
        <v>109.1</v>
      </c>
    </row>
    <row r="227" spans="1:5" ht="15" x14ac:dyDescent="0.2">
      <c r="A227" s="174" t="s">
        <v>646</v>
      </c>
      <c r="B227" s="174" t="e">
        <f t="shared" ca="1" si="0"/>
        <v>#NAME?</v>
      </c>
      <c r="C227" s="174" t="s">
        <v>620</v>
      </c>
      <c r="D227" s="175" t="e">
        <f t="shared" ca="1" si="1"/>
        <v>#NAME?</v>
      </c>
      <c r="E227" s="175">
        <v>110.3969</v>
      </c>
    </row>
    <row r="228" spans="1:5" ht="15" x14ac:dyDescent="0.2">
      <c r="A228" s="174" t="s">
        <v>646</v>
      </c>
      <c r="B228" s="174" t="e">
        <f t="shared" ca="1" si="0"/>
        <v>#NAME?</v>
      </c>
      <c r="C228" s="174" t="s">
        <v>638</v>
      </c>
      <c r="D228" s="175" t="e">
        <f t="shared" ca="1" si="1"/>
        <v>#NAME?</v>
      </c>
      <c r="E228" s="175">
        <v>106.4311</v>
      </c>
    </row>
    <row r="229" spans="1:5" ht="15" x14ac:dyDescent="0.2">
      <c r="A229" s="174" t="s">
        <v>646</v>
      </c>
      <c r="B229" s="174" t="e">
        <f t="shared" ca="1" si="0"/>
        <v>#NAME?</v>
      </c>
      <c r="C229" s="174" t="s">
        <v>605</v>
      </c>
      <c r="D229" s="175" t="e">
        <f t="shared" ca="1" si="1"/>
        <v>#NAME?</v>
      </c>
      <c r="E229" s="175">
        <v>105.4425</v>
      </c>
    </row>
    <row r="230" spans="1:5" ht="15" x14ac:dyDescent="0.2">
      <c r="A230" s="174" t="s">
        <v>646</v>
      </c>
      <c r="B230" s="174" t="e">
        <f t="shared" ca="1" si="0"/>
        <v>#NAME?</v>
      </c>
      <c r="C230" s="174" t="s">
        <v>628</v>
      </c>
      <c r="D230" s="175" t="e">
        <f t="shared" ca="1" si="1"/>
        <v>#NAME?</v>
      </c>
      <c r="E230" s="175">
        <v>115.03619999999999</v>
      </c>
    </row>
    <row r="231" spans="1:5" ht="15" x14ac:dyDescent="0.2">
      <c r="A231" s="174" t="s">
        <v>646</v>
      </c>
      <c r="B231" s="174" t="e">
        <f t="shared" ca="1" si="0"/>
        <v>#NAME?</v>
      </c>
      <c r="C231" s="174" t="s">
        <v>639</v>
      </c>
      <c r="D231" s="175" t="e">
        <f t="shared" ca="1" si="1"/>
        <v>#NAME?</v>
      </c>
      <c r="E231" s="175">
        <v>112.5616</v>
      </c>
    </row>
    <row r="232" spans="1:5" ht="15" x14ac:dyDescent="0.2">
      <c r="A232" s="174" t="s">
        <v>646</v>
      </c>
      <c r="B232" s="174" t="e">
        <f t="shared" ca="1" si="0"/>
        <v>#NAME?</v>
      </c>
      <c r="C232" s="174" t="s">
        <v>643</v>
      </c>
      <c r="D232" s="175" t="e">
        <f t="shared" ca="1" si="1"/>
        <v>#NAME?</v>
      </c>
      <c r="E232" s="175">
        <v>112.35129999999999</v>
      </c>
    </row>
    <row r="233" spans="1:5" ht="15" x14ac:dyDescent="0.2">
      <c r="A233" s="174" t="s">
        <v>646</v>
      </c>
      <c r="B233" s="174" t="e">
        <f t="shared" ca="1" si="0"/>
        <v>#NAME?</v>
      </c>
      <c r="C233" s="174" t="s">
        <v>635</v>
      </c>
      <c r="D233" s="175" t="e">
        <f t="shared" ca="1" si="1"/>
        <v>#NAME?</v>
      </c>
      <c r="E233" s="175">
        <v>108.5035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BPM 2.0 Season BYU 2020</vt:lpstr>
      <vt:lpstr>Pre 1974 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2021-09-21T17:49:36Z</dcterms:modified>
</cp:coreProperties>
</file>