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emstfs\DefaultCollection\etfs\documentation\presentations\"/>
    </mc:Choice>
  </mc:AlternateContent>
  <bookViews>
    <workbookView xWindow="0" yWindow="0" windowWidth="22515" windowHeight="11910"/>
  </bookViews>
  <sheets>
    <sheet name="Charge back" sheetId="1" r:id="rId1"/>
    <sheet name="ROI Calcul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E8" i="2"/>
  <c r="C8" i="2"/>
  <c r="H4" i="1" l="1"/>
  <c r="H5" i="1"/>
  <c r="H6" i="1"/>
  <c r="H7" i="1"/>
  <c r="H8" i="1"/>
  <c r="H9" i="1"/>
  <c r="I9" i="1" s="1"/>
  <c r="K9" i="1" s="1"/>
  <c r="L9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4" i="1"/>
  <c r="I4" i="1" s="1"/>
  <c r="K4" i="1" s="1"/>
  <c r="L4" i="1" s="1"/>
  <c r="G5" i="1"/>
  <c r="I5" i="1" s="1"/>
  <c r="K5" i="1" s="1"/>
  <c r="L5" i="1" s="1"/>
  <c r="G6" i="1"/>
  <c r="I6" i="1" s="1"/>
  <c r="K6" i="1" s="1"/>
  <c r="L6" i="1" s="1"/>
  <c r="G7" i="1"/>
  <c r="I7" i="1" s="1"/>
  <c r="K7" i="1" s="1"/>
  <c r="L7" i="1" s="1"/>
  <c r="G8" i="1"/>
  <c r="G9" i="1"/>
  <c r="G10" i="1"/>
  <c r="G11" i="1"/>
  <c r="G12" i="1"/>
  <c r="G13" i="1"/>
  <c r="G14" i="1"/>
  <c r="G15" i="1"/>
  <c r="G16" i="1"/>
  <c r="I16" i="1" s="1"/>
  <c r="K16" i="1" s="1"/>
  <c r="L16" i="1" s="1"/>
  <c r="G17" i="1"/>
  <c r="I17" i="1" s="1"/>
  <c r="K17" i="1" s="1"/>
  <c r="L17" i="1" s="1"/>
  <c r="G18" i="1"/>
  <c r="I18" i="1" s="1"/>
  <c r="K18" i="1" s="1"/>
  <c r="L18" i="1" s="1"/>
  <c r="G19" i="1"/>
  <c r="I19" i="1" s="1"/>
  <c r="K19" i="1" s="1"/>
  <c r="L19" i="1" s="1"/>
  <c r="G20" i="1"/>
  <c r="G21" i="1"/>
  <c r="G22" i="1"/>
  <c r="H3" i="1"/>
  <c r="G3" i="1"/>
  <c r="E12" i="2"/>
  <c r="E7" i="2"/>
  <c r="C6" i="2"/>
  <c r="E6" i="2" s="1"/>
  <c r="E4" i="2"/>
  <c r="E5" i="2"/>
  <c r="E3" i="2"/>
  <c r="I14" i="1" l="1"/>
  <c r="K14" i="1" s="1"/>
  <c r="L14" i="1" s="1"/>
  <c r="I8" i="1"/>
  <c r="K8" i="1" s="1"/>
  <c r="L8" i="1" s="1"/>
  <c r="I3" i="1"/>
  <c r="K3" i="1" s="1"/>
  <c r="L3" i="1" s="1"/>
  <c r="I21" i="1"/>
  <c r="K21" i="1" s="1"/>
  <c r="L21" i="1" s="1"/>
  <c r="I20" i="1"/>
  <c r="K20" i="1" s="1"/>
  <c r="L20" i="1" s="1"/>
  <c r="I13" i="1"/>
  <c r="K13" i="1" s="1"/>
  <c r="L13" i="1" s="1"/>
  <c r="I11" i="1"/>
  <c r="K11" i="1" s="1"/>
  <c r="L11" i="1" s="1"/>
  <c r="I22" i="1"/>
  <c r="K22" i="1" s="1"/>
  <c r="L22" i="1" s="1"/>
  <c r="I10" i="1"/>
  <c r="K10" i="1" s="1"/>
  <c r="L10" i="1" s="1"/>
  <c r="I12" i="1"/>
  <c r="K12" i="1" s="1"/>
  <c r="L12" i="1" s="1"/>
  <c r="I15" i="1"/>
  <c r="K15" i="1" s="1"/>
  <c r="L15" i="1" s="1"/>
  <c r="E10" i="2"/>
</calcChain>
</file>

<file path=xl/sharedStrings.xml><?xml version="1.0" encoding="utf-8"?>
<sst xmlns="http://schemas.openxmlformats.org/spreadsheetml/2006/main" count="28" uniqueCount="27">
  <si>
    <t>ROI</t>
  </si>
  <si>
    <t>Ops</t>
  </si>
  <si>
    <t>Solutions</t>
  </si>
  <si>
    <t>Resources</t>
  </si>
  <si>
    <t>Cost</t>
  </si>
  <si>
    <t>Relationship Manager</t>
  </si>
  <si>
    <t>Monthly</t>
  </si>
  <si>
    <t>CALS</t>
  </si>
  <si>
    <t>Usage</t>
  </si>
  <si>
    <t>Productivity Gains</t>
  </si>
  <si>
    <t>For 100 Users and $24MM Budget</t>
  </si>
  <si>
    <t>Annual</t>
  </si>
  <si>
    <t>Assume 50% Loss of productivity during transition and training (2 months) - $2MM lost</t>
  </si>
  <si>
    <t>Productivity Loss</t>
  </si>
  <si>
    <t>Budget</t>
  </si>
  <si>
    <t>months</t>
  </si>
  <si>
    <t>(cost ammorphosized over 3 years)</t>
  </si>
  <si>
    <t>Gains</t>
  </si>
  <si>
    <t>monthly productivity gains</t>
  </si>
  <si>
    <t>Total Labor</t>
  </si>
  <si>
    <t>Infrastructure</t>
  </si>
  <si>
    <t>Number of Users</t>
  </si>
  <si>
    <t>Total Cost</t>
  </si>
  <si>
    <t>ROI Payback</t>
  </si>
  <si>
    <t>Investment</t>
  </si>
  <si>
    <t>Annual Charge per User</t>
  </si>
  <si>
    <t>Monthly Charge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</si>
</sst>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0" applyNumberFormat="1"/>
    <xf numFmtId="0" fontId="1" fillId="2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4" borderId="0" xfId="3"/>
    <xf numFmtId="9" fontId="2" fillId="4" borderId="0" xfId="3" applyNumberFormat="1"/>
    <xf numFmtId="164" fontId="1" fillId="2" borderId="0" xfId="1" applyNumberFormat="1"/>
    <xf numFmtId="0" fontId="3" fillId="4" borderId="0" xfId="3" applyFont="1"/>
    <xf numFmtId="9" fontId="3" fillId="4" borderId="0" xfId="3" applyNumberFormat="1" applyFont="1"/>
    <xf numFmtId="0" fontId="4" fillId="2" borderId="0" xfId="1" applyFont="1"/>
    <xf numFmtId="1" fontId="4" fillId="2" borderId="0" xfId="1" applyNumberFormat="1" applyFont="1"/>
    <xf numFmtId="0" fontId="5" fillId="0" borderId="0" xfId="0" applyFont="1"/>
    <xf numFmtId="0" fontId="2" fillId="3" borderId="0" xfId="2"/>
    <xf numFmtId="2" fontId="0" fillId="0" borderId="0" xfId="0" applyNumberFormat="1"/>
    <xf numFmtId="0" fontId="2" fillId="3" borderId="2" xfId="2" applyBorder="1" applyAlignment="1">
      <alignment horizontal="center" wrapText="1"/>
    </xf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2" fillId="3" borderId="7" xfId="2" applyBorder="1" applyAlignment="1">
      <alignment horizontal="center"/>
    </xf>
    <xf numFmtId="164" fontId="2" fillId="3" borderId="8" xfId="2" applyNumberFormat="1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7" xfId="2" applyBorder="1" applyAlignment="1">
      <alignment horizontal="center" wrapText="1"/>
    </xf>
    <xf numFmtId="0" fontId="2" fillId="3" borderId="1" xfId="2" applyBorder="1" applyAlignment="1">
      <alignment horizontal="center" wrapText="1"/>
    </xf>
    <xf numFmtId="164" fontId="2" fillId="3" borderId="1" xfId="2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0" xfId="2" applyBorder="1" applyAlignment="1">
      <alignment horizontal="center"/>
    </xf>
    <xf numFmtId="0" fontId="0" fillId="0" borderId="11" xfId="0" applyBorder="1"/>
    <xf numFmtId="0" fontId="2" fillId="3" borderId="1" xfId="2" applyBorder="1" applyAlignment="1">
      <alignment horizontal="center"/>
    </xf>
  </cellXfs>
  <cellStyles count="4">
    <cellStyle name="60% - Accent5" xfId="3" builtinId="48"/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H29" sqref="H29"/>
    </sheetView>
  </sheetViews>
  <sheetFormatPr defaultRowHeight="15" x14ac:dyDescent="0.25"/>
  <cols>
    <col min="1" max="1" width="13" customWidth="1"/>
    <col min="2" max="2" width="13" style="5" customWidth="1"/>
    <col min="3" max="3" width="16.85546875" customWidth="1"/>
    <col min="4" max="4" width="11.140625" style="5" bestFit="1" customWidth="1"/>
    <col min="5" max="5" width="14" customWidth="1"/>
    <col min="6" max="6" width="11.140625" style="5" bestFit="1" customWidth="1"/>
    <col min="7" max="7" width="13.7109375" style="5" customWidth="1"/>
    <col min="8" max="8" width="16.140625" customWidth="1"/>
    <col min="9" max="9" width="11.140625" bestFit="1" customWidth="1"/>
    <col min="10" max="10" width="14.85546875" customWidth="1"/>
    <col min="11" max="11" width="15.7109375" customWidth="1"/>
    <col min="12" max="12" width="13.7109375" customWidth="1"/>
  </cols>
  <sheetData>
    <row r="1" spans="1:13" x14ac:dyDescent="0.25">
      <c r="A1" s="31" t="s">
        <v>3</v>
      </c>
      <c r="B1" s="31"/>
      <c r="C1" s="31"/>
      <c r="D1" s="31"/>
      <c r="E1" s="31"/>
      <c r="F1" s="31"/>
      <c r="G1" s="31"/>
      <c r="H1" s="15"/>
      <c r="I1" s="15"/>
      <c r="J1" s="15"/>
      <c r="K1" s="15"/>
      <c r="L1" s="15"/>
    </row>
    <row r="2" spans="1:13" s="1" customFormat="1" ht="45" x14ac:dyDescent="0.25">
      <c r="A2" s="22" t="s">
        <v>1</v>
      </c>
      <c r="B2" s="27" t="s">
        <v>4</v>
      </c>
      <c r="C2" s="28" t="s">
        <v>2</v>
      </c>
      <c r="D2" s="27" t="s">
        <v>4</v>
      </c>
      <c r="E2" s="26" t="s">
        <v>5</v>
      </c>
      <c r="F2" s="23"/>
      <c r="G2" s="27" t="s">
        <v>19</v>
      </c>
      <c r="H2" s="24" t="s">
        <v>20</v>
      </c>
      <c r="I2" s="29" t="s">
        <v>22</v>
      </c>
      <c r="J2" s="17" t="s">
        <v>21</v>
      </c>
      <c r="K2" s="25" t="s">
        <v>25</v>
      </c>
      <c r="L2" s="26" t="s">
        <v>26</v>
      </c>
    </row>
    <row r="3" spans="1:13" x14ac:dyDescent="0.25">
      <c r="A3">
        <v>1</v>
      </c>
      <c r="B3" s="5">
        <v>90000</v>
      </c>
      <c r="C3" s="16">
        <v>0.5</v>
      </c>
      <c r="D3" s="5">
        <v>150000</v>
      </c>
      <c r="E3">
        <v>0.5</v>
      </c>
      <c r="F3" s="5">
        <v>200000</v>
      </c>
      <c r="G3" s="5">
        <f>A3*B3+C3*D3+E3*F3</f>
        <v>265000</v>
      </c>
      <c r="H3">
        <f>100*2+150*4</f>
        <v>800</v>
      </c>
      <c r="I3" s="18">
        <f>G3+H3</f>
        <v>265800</v>
      </c>
      <c r="J3" s="19">
        <v>100</v>
      </c>
      <c r="K3" s="6">
        <f>I3/J3</f>
        <v>2658</v>
      </c>
      <c r="L3" s="6">
        <f>K3/12</f>
        <v>221.5</v>
      </c>
    </row>
    <row r="4" spans="1:13" x14ac:dyDescent="0.25">
      <c r="A4">
        <v>1</v>
      </c>
      <c r="B4" s="5">
        <v>90000</v>
      </c>
      <c r="C4" s="16">
        <v>0.5</v>
      </c>
      <c r="D4" s="5">
        <v>150000</v>
      </c>
      <c r="E4">
        <v>0.5</v>
      </c>
      <c r="F4" s="5">
        <v>200000</v>
      </c>
      <c r="G4" s="5">
        <f t="shared" ref="G4:G22" si="0">A4*B4+C4*D4+E4*F4</f>
        <v>265000</v>
      </c>
      <c r="H4">
        <f t="shared" ref="H4:H22" si="1">100*2+150*4</f>
        <v>800</v>
      </c>
      <c r="I4" s="20">
        <f t="shared" ref="I4:I22" si="2">G4+H4</f>
        <v>265800</v>
      </c>
      <c r="J4" s="21">
        <v>200</v>
      </c>
      <c r="K4" s="6">
        <f t="shared" ref="K4:K22" si="3">I4/J4</f>
        <v>1329</v>
      </c>
      <c r="L4" s="6">
        <f t="shared" ref="L4:L22" si="4">K4/12</f>
        <v>110.75</v>
      </c>
    </row>
    <row r="5" spans="1:13" x14ac:dyDescent="0.25">
      <c r="A5">
        <v>1</v>
      </c>
      <c r="B5" s="5">
        <v>90000</v>
      </c>
      <c r="C5" s="16">
        <v>0.5</v>
      </c>
      <c r="D5" s="5">
        <v>150000</v>
      </c>
      <c r="E5">
        <v>0.5</v>
      </c>
      <c r="F5" s="5">
        <v>200000</v>
      </c>
      <c r="G5" s="5">
        <f t="shared" si="0"/>
        <v>265000</v>
      </c>
      <c r="H5">
        <f t="shared" si="1"/>
        <v>800</v>
      </c>
      <c r="I5" s="5">
        <f t="shared" si="2"/>
        <v>265800</v>
      </c>
      <c r="J5">
        <v>300</v>
      </c>
      <c r="K5" s="6">
        <f t="shared" si="3"/>
        <v>886</v>
      </c>
      <c r="L5" s="6">
        <f t="shared" si="4"/>
        <v>73.833333333333329</v>
      </c>
      <c r="M5" s="30"/>
    </row>
    <row r="6" spans="1:13" x14ac:dyDescent="0.25">
      <c r="A6">
        <v>1</v>
      </c>
      <c r="B6" s="5">
        <v>90000</v>
      </c>
      <c r="C6" s="16">
        <v>0.5</v>
      </c>
      <c r="D6" s="5">
        <v>150000</v>
      </c>
      <c r="E6">
        <v>0.5</v>
      </c>
      <c r="F6" s="5">
        <v>200000</v>
      </c>
      <c r="G6" s="5">
        <f t="shared" si="0"/>
        <v>265000</v>
      </c>
      <c r="H6">
        <f t="shared" si="1"/>
        <v>800</v>
      </c>
      <c r="I6" s="5">
        <f t="shared" si="2"/>
        <v>265800</v>
      </c>
      <c r="J6">
        <v>400</v>
      </c>
      <c r="K6" s="6">
        <f t="shared" si="3"/>
        <v>664.5</v>
      </c>
      <c r="L6" s="6">
        <f t="shared" si="4"/>
        <v>55.375</v>
      </c>
      <c r="M6" s="30"/>
    </row>
    <row r="7" spans="1:13" x14ac:dyDescent="0.25">
      <c r="A7">
        <v>1</v>
      </c>
      <c r="B7" s="5">
        <v>90000</v>
      </c>
      <c r="C7" s="16">
        <v>0.5</v>
      </c>
      <c r="D7" s="5">
        <v>150000</v>
      </c>
      <c r="E7">
        <v>0.5</v>
      </c>
      <c r="F7" s="5">
        <v>200000</v>
      </c>
      <c r="G7" s="5">
        <f t="shared" si="0"/>
        <v>265000</v>
      </c>
      <c r="H7">
        <f t="shared" si="1"/>
        <v>800</v>
      </c>
      <c r="I7" s="5">
        <f t="shared" si="2"/>
        <v>265800</v>
      </c>
      <c r="J7">
        <v>500</v>
      </c>
      <c r="K7" s="6">
        <f t="shared" si="3"/>
        <v>531.6</v>
      </c>
      <c r="L7" s="6">
        <f t="shared" si="4"/>
        <v>44.300000000000004</v>
      </c>
    </row>
    <row r="8" spans="1:13" x14ac:dyDescent="0.25">
      <c r="A8">
        <v>1</v>
      </c>
      <c r="B8" s="5">
        <v>90000</v>
      </c>
      <c r="C8" s="16">
        <v>1</v>
      </c>
      <c r="D8" s="5">
        <v>150000</v>
      </c>
      <c r="E8">
        <v>1</v>
      </c>
      <c r="F8" s="5">
        <v>200000</v>
      </c>
      <c r="G8" s="5">
        <f t="shared" si="0"/>
        <v>440000</v>
      </c>
      <c r="H8">
        <f t="shared" si="1"/>
        <v>800</v>
      </c>
      <c r="I8" s="5">
        <f t="shared" si="2"/>
        <v>440800</v>
      </c>
      <c r="J8">
        <v>600</v>
      </c>
      <c r="K8" s="6">
        <f t="shared" si="3"/>
        <v>734.66666666666663</v>
      </c>
      <c r="L8" s="6">
        <f t="shared" si="4"/>
        <v>61.222222222222221</v>
      </c>
    </row>
    <row r="9" spans="1:13" x14ac:dyDescent="0.25">
      <c r="A9">
        <v>1</v>
      </c>
      <c r="B9" s="5">
        <v>90000</v>
      </c>
      <c r="C9" s="16">
        <v>1</v>
      </c>
      <c r="D9" s="5">
        <v>150000</v>
      </c>
      <c r="E9">
        <v>1</v>
      </c>
      <c r="F9" s="5">
        <v>200000</v>
      </c>
      <c r="G9" s="5">
        <f t="shared" si="0"/>
        <v>440000</v>
      </c>
      <c r="H9">
        <f t="shared" si="1"/>
        <v>800</v>
      </c>
      <c r="I9" s="5">
        <f t="shared" si="2"/>
        <v>440800</v>
      </c>
      <c r="J9">
        <v>700</v>
      </c>
      <c r="K9" s="6">
        <f t="shared" si="3"/>
        <v>629.71428571428567</v>
      </c>
      <c r="L9" s="6">
        <f t="shared" si="4"/>
        <v>52.476190476190474</v>
      </c>
    </row>
    <row r="10" spans="1:13" x14ac:dyDescent="0.25">
      <c r="A10">
        <v>1</v>
      </c>
      <c r="B10" s="5">
        <v>90000</v>
      </c>
      <c r="C10" s="16">
        <v>1</v>
      </c>
      <c r="D10" s="5">
        <v>150000</v>
      </c>
      <c r="E10">
        <v>1</v>
      </c>
      <c r="F10" s="5">
        <v>200000</v>
      </c>
      <c r="G10" s="5">
        <f t="shared" si="0"/>
        <v>440000</v>
      </c>
      <c r="H10">
        <f t="shared" si="1"/>
        <v>800</v>
      </c>
      <c r="I10" s="5">
        <f t="shared" si="2"/>
        <v>440800</v>
      </c>
      <c r="J10">
        <v>800</v>
      </c>
      <c r="K10" s="6">
        <f t="shared" si="3"/>
        <v>551</v>
      </c>
      <c r="L10" s="6">
        <f t="shared" si="4"/>
        <v>45.916666666666664</v>
      </c>
    </row>
    <row r="11" spans="1:13" x14ac:dyDescent="0.25">
      <c r="A11">
        <v>1</v>
      </c>
      <c r="B11" s="5">
        <v>90000</v>
      </c>
      <c r="C11" s="16">
        <v>2</v>
      </c>
      <c r="D11" s="5">
        <v>150000</v>
      </c>
      <c r="E11">
        <v>1</v>
      </c>
      <c r="F11" s="5">
        <v>200000</v>
      </c>
      <c r="G11" s="5">
        <f t="shared" si="0"/>
        <v>590000</v>
      </c>
      <c r="H11">
        <f t="shared" si="1"/>
        <v>800</v>
      </c>
      <c r="I11" s="5">
        <f t="shared" si="2"/>
        <v>590800</v>
      </c>
      <c r="J11">
        <v>900</v>
      </c>
      <c r="K11" s="6">
        <f t="shared" si="3"/>
        <v>656.44444444444446</v>
      </c>
      <c r="L11" s="6">
        <f t="shared" si="4"/>
        <v>54.703703703703702</v>
      </c>
    </row>
    <row r="12" spans="1:13" x14ac:dyDescent="0.25">
      <c r="A12">
        <v>1</v>
      </c>
      <c r="B12" s="5">
        <v>90000</v>
      </c>
      <c r="C12" s="16">
        <v>2</v>
      </c>
      <c r="D12" s="5">
        <v>150000</v>
      </c>
      <c r="E12">
        <v>1</v>
      </c>
      <c r="F12" s="5">
        <v>200000</v>
      </c>
      <c r="G12" s="5">
        <f t="shared" si="0"/>
        <v>590000</v>
      </c>
      <c r="H12">
        <f t="shared" si="1"/>
        <v>800</v>
      </c>
      <c r="I12" s="5">
        <f t="shared" si="2"/>
        <v>590800</v>
      </c>
      <c r="J12">
        <v>1000</v>
      </c>
      <c r="K12" s="6">
        <f t="shared" si="3"/>
        <v>590.79999999999995</v>
      </c>
      <c r="L12" s="6">
        <f t="shared" si="4"/>
        <v>49.233333333333327</v>
      </c>
    </row>
    <row r="13" spans="1:13" x14ac:dyDescent="0.25">
      <c r="A13">
        <v>1</v>
      </c>
      <c r="B13" s="5">
        <v>90000</v>
      </c>
      <c r="C13" s="16">
        <v>2</v>
      </c>
      <c r="D13" s="5">
        <v>150000</v>
      </c>
      <c r="E13">
        <v>1</v>
      </c>
      <c r="F13" s="5">
        <v>200000</v>
      </c>
      <c r="G13" s="5">
        <f t="shared" si="0"/>
        <v>590000</v>
      </c>
      <c r="H13">
        <f t="shared" si="1"/>
        <v>800</v>
      </c>
      <c r="I13" s="5">
        <f t="shared" si="2"/>
        <v>590800</v>
      </c>
      <c r="J13">
        <v>1100</v>
      </c>
      <c r="K13" s="6">
        <f t="shared" si="3"/>
        <v>537.09090909090912</v>
      </c>
      <c r="L13" s="6">
        <f t="shared" si="4"/>
        <v>44.757575757575758</v>
      </c>
    </row>
    <row r="14" spans="1:13" x14ac:dyDescent="0.25">
      <c r="A14">
        <v>1</v>
      </c>
      <c r="B14" s="5">
        <v>90000</v>
      </c>
      <c r="C14" s="16">
        <v>2</v>
      </c>
      <c r="D14" s="5">
        <v>150000</v>
      </c>
      <c r="E14">
        <v>2</v>
      </c>
      <c r="F14" s="5">
        <v>200000</v>
      </c>
      <c r="G14" s="5">
        <f t="shared" si="0"/>
        <v>790000</v>
      </c>
      <c r="H14">
        <f t="shared" si="1"/>
        <v>800</v>
      </c>
      <c r="I14" s="5">
        <f t="shared" si="2"/>
        <v>790800</v>
      </c>
      <c r="J14">
        <v>1200</v>
      </c>
      <c r="K14" s="6">
        <f t="shared" si="3"/>
        <v>659</v>
      </c>
      <c r="L14" s="6">
        <f t="shared" si="4"/>
        <v>54.916666666666664</v>
      </c>
    </row>
    <row r="15" spans="1:13" x14ac:dyDescent="0.25">
      <c r="A15">
        <v>1</v>
      </c>
      <c r="B15" s="5">
        <v>90000</v>
      </c>
      <c r="C15" s="16">
        <v>2</v>
      </c>
      <c r="D15" s="5">
        <v>150000</v>
      </c>
      <c r="E15">
        <v>2</v>
      </c>
      <c r="F15" s="5">
        <v>200000</v>
      </c>
      <c r="G15" s="5">
        <f t="shared" si="0"/>
        <v>790000</v>
      </c>
      <c r="H15">
        <f t="shared" si="1"/>
        <v>800</v>
      </c>
      <c r="I15" s="5">
        <f t="shared" si="2"/>
        <v>790800</v>
      </c>
      <c r="J15">
        <v>1300</v>
      </c>
      <c r="K15" s="6">
        <f t="shared" si="3"/>
        <v>608.30769230769226</v>
      </c>
      <c r="L15" s="6">
        <f t="shared" si="4"/>
        <v>50.692307692307686</v>
      </c>
    </row>
    <row r="16" spans="1:13" x14ac:dyDescent="0.25">
      <c r="A16">
        <v>1</v>
      </c>
      <c r="B16" s="5">
        <v>90000</v>
      </c>
      <c r="C16" s="16">
        <v>2</v>
      </c>
      <c r="D16" s="5">
        <v>150000</v>
      </c>
      <c r="E16">
        <v>2</v>
      </c>
      <c r="F16" s="5">
        <v>200000</v>
      </c>
      <c r="G16" s="5">
        <f t="shared" si="0"/>
        <v>790000</v>
      </c>
      <c r="H16">
        <f t="shared" si="1"/>
        <v>800</v>
      </c>
      <c r="I16" s="5">
        <f t="shared" si="2"/>
        <v>790800</v>
      </c>
      <c r="J16">
        <v>1400</v>
      </c>
      <c r="K16" s="6">
        <f t="shared" si="3"/>
        <v>564.85714285714289</v>
      </c>
      <c r="L16" s="6">
        <f t="shared" si="4"/>
        <v>47.071428571428577</v>
      </c>
    </row>
    <row r="17" spans="1:12" x14ac:dyDescent="0.25">
      <c r="A17">
        <v>1</v>
      </c>
      <c r="B17" s="5">
        <v>90000</v>
      </c>
      <c r="C17" s="16">
        <v>2</v>
      </c>
      <c r="D17" s="5">
        <v>150000</v>
      </c>
      <c r="E17">
        <v>2</v>
      </c>
      <c r="F17" s="5">
        <v>200000</v>
      </c>
      <c r="G17" s="5">
        <f t="shared" si="0"/>
        <v>790000</v>
      </c>
      <c r="H17">
        <f t="shared" si="1"/>
        <v>800</v>
      </c>
      <c r="I17" s="5">
        <f t="shared" si="2"/>
        <v>790800</v>
      </c>
      <c r="J17">
        <v>1500</v>
      </c>
      <c r="K17" s="6">
        <f t="shared" si="3"/>
        <v>527.20000000000005</v>
      </c>
      <c r="L17" s="6">
        <f t="shared" si="4"/>
        <v>43.933333333333337</v>
      </c>
    </row>
    <row r="18" spans="1:12" x14ac:dyDescent="0.25">
      <c r="A18">
        <v>1</v>
      </c>
      <c r="B18" s="5">
        <v>90000</v>
      </c>
      <c r="C18" s="16">
        <v>2</v>
      </c>
      <c r="D18" s="5">
        <v>150000</v>
      </c>
      <c r="E18">
        <v>2</v>
      </c>
      <c r="F18" s="5">
        <v>200000</v>
      </c>
      <c r="G18" s="5">
        <f t="shared" si="0"/>
        <v>790000</v>
      </c>
      <c r="H18">
        <f t="shared" si="1"/>
        <v>800</v>
      </c>
      <c r="I18" s="5">
        <f t="shared" si="2"/>
        <v>790800</v>
      </c>
      <c r="J18">
        <v>1600</v>
      </c>
      <c r="K18" s="6">
        <f t="shared" si="3"/>
        <v>494.25</v>
      </c>
      <c r="L18" s="6">
        <f t="shared" si="4"/>
        <v>41.1875</v>
      </c>
    </row>
    <row r="19" spans="1:12" x14ac:dyDescent="0.25">
      <c r="A19">
        <v>1</v>
      </c>
      <c r="B19" s="5">
        <v>90000</v>
      </c>
      <c r="C19" s="16">
        <v>2</v>
      </c>
      <c r="D19" s="5">
        <v>150000</v>
      </c>
      <c r="E19">
        <v>2</v>
      </c>
      <c r="F19" s="5">
        <v>200000</v>
      </c>
      <c r="G19" s="5">
        <f t="shared" si="0"/>
        <v>790000</v>
      </c>
      <c r="H19">
        <f t="shared" si="1"/>
        <v>800</v>
      </c>
      <c r="I19" s="5">
        <f t="shared" si="2"/>
        <v>790800</v>
      </c>
      <c r="J19">
        <v>1700</v>
      </c>
      <c r="K19" s="6">
        <f t="shared" si="3"/>
        <v>465.1764705882353</v>
      </c>
      <c r="L19" s="6">
        <f t="shared" si="4"/>
        <v>38.764705882352942</v>
      </c>
    </row>
    <row r="20" spans="1:12" x14ac:dyDescent="0.25">
      <c r="A20">
        <v>1</v>
      </c>
      <c r="B20" s="5">
        <v>90000</v>
      </c>
      <c r="C20" s="16">
        <v>2</v>
      </c>
      <c r="D20" s="5">
        <v>150000</v>
      </c>
      <c r="E20">
        <v>2</v>
      </c>
      <c r="F20" s="5">
        <v>200000</v>
      </c>
      <c r="G20" s="5">
        <f t="shared" si="0"/>
        <v>790000</v>
      </c>
      <c r="H20">
        <f t="shared" si="1"/>
        <v>800</v>
      </c>
      <c r="I20" s="5">
        <f t="shared" si="2"/>
        <v>790800</v>
      </c>
      <c r="J20">
        <v>1800</v>
      </c>
      <c r="K20" s="6">
        <f t="shared" si="3"/>
        <v>439.33333333333331</v>
      </c>
      <c r="L20" s="6">
        <f t="shared" si="4"/>
        <v>36.611111111111107</v>
      </c>
    </row>
    <row r="21" spans="1:12" x14ac:dyDescent="0.25">
      <c r="A21">
        <v>1</v>
      </c>
      <c r="B21" s="5">
        <v>90000</v>
      </c>
      <c r="C21" s="16">
        <v>2</v>
      </c>
      <c r="D21" s="5">
        <v>150000</v>
      </c>
      <c r="E21">
        <v>2</v>
      </c>
      <c r="F21" s="5">
        <v>200000</v>
      </c>
      <c r="G21" s="5">
        <f t="shared" si="0"/>
        <v>790000</v>
      </c>
      <c r="H21">
        <f t="shared" si="1"/>
        <v>800</v>
      </c>
      <c r="I21" s="5">
        <f t="shared" si="2"/>
        <v>790800</v>
      </c>
      <c r="J21">
        <v>1900</v>
      </c>
      <c r="K21" s="6">
        <f t="shared" si="3"/>
        <v>416.21052631578948</v>
      </c>
      <c r="L21" s="6">
        <f t="shared" si="4"/>
        <v>34.684210526315788</v>
      </c>
    </row>
    <row r="22" spans="1:12" x14ac:dyDescent="0.25">
      <c r="A22">
        <v>1</v>
      </c>
      <c r="B22" s="5">
        <v>90000</v>
      </c>
      <c r="C22" s="16">
        <v>2</v>
      </c>
      <c r="D22" s="5">
        <v>150000</v>
      </c>
      <c r="E22">
        <v>2</v>
      </c>
      <c r="F22" s="5">
        <v>200000</v>
      </c>
      <c r="G22" s="5">
        <f t="shared" si="0"/>
        <v>790000</v>
      </c>
      <c r="H22">
        <f t="shared" si="1"/>
        <v>800</v>
      </c>
      <c r="I22" s="5">
        <f t="shared" si="2"/>
        <v>790800</v>
      </c>
      <c r="J22">
        <v>2000</v>
      </c>
      <c r="K22" s="6">
        <f t="shared" si="3"/>
        <v>395.4</v>
      </c>
      <c r="L22" s="6">
        <f t="shared" si="4"/>
        <v>32.949999999999996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8" sqref="D18"/>
    </sheetView>
  </sheetViews>
  <sheetFormatPr defaultRowHeight="15" x14ac:dyDescent="0.25"/>
  <cols>
    <col min="1" max="2" width="18.5703125" customWidth="1"/>
    <col min="3" max="3" width="10.140625" bestFit="1" customWidth="1"/>
    <col min="5" max="5" width="12.7109375" bestFit="1" customWidth="1"/>
  </cols>
  <sheetData>
    <row r="1" spans="1:8" ht="23.25" x14ac:dyDescent="0.35">
      <c r="A1" s="14" t="s">
        <v>10</v>
      </c>
      <c r="B1" s="14"/>
    </row>
    <row r="2" spans="1:8" x14ac:dyDescent="0.25">
      <c r="A2" s="4"/>
      <c r="B2" s="4"/>
      <c r="C2" s="4" t="s">
        <v>11</v>
      </c>
      <c r="D2" s="4"/>
      <c r="E2" s="4" t="s">
        <v>6</v>
      </c>
    </row>
    <row r="3" spans="1:8" x14ac:dyDescent="0.25">
      <c r="A3" t="s">
        <v>14</v>
      </c>
      <c r="C3" s="2">
        <v>24000000</v>
      </c>
      <c r="E3" s="5">
        <f>C3/12</f>
        <v>2000000</v>
      </c>
    </row>
    <row r="4" spans="1:8" x14ac:dyDescent="0.25">
      <c r="A4" t="s">
        <v>7</v>
      </c>
      <c r="C4" s="2">
        <v>40000</v>
      </c>
      <c r="E4" s="5">
        <f>C4/36</f>
        <v>1111.1111111111111</v>
      </c>
      <c r="G4" t="s">
        <v>16</v>
      </c>
    </row>
    <row r="5" spans="1:8" x14ac:dyDescent="0.25">
      <c r="A5" t="s">
        <v>8</v>
      </c>
      <c r="C5" s="2">
        <v>60000</v>
      </c>
      <c r="E5" s="5">
        <f>C5/12</f>
        <v>5000</v>
      </c>
    </row>
    <row r="6" spans="1:8" x14ac:dyDescent="0.25">
      <c r="A6" t="s">
        <v>9</v>
      </c>
      <c r="B6" s="3">
        <v>0.1</v>
      </c>
      <c r="C6">
        <f>C3*B6</f>
        <v>2400000</v>
      </c>
      <c r="E6" s="5">
        <f>C6/12</f>
        <v>200000</v>
      </c>
    </row>
    <row r="7" spans="1:8" x14ac:dyDescent="0.25">
      <c r="A7" t="s">
        <v>13</v>
      </c>
      <c r="B7" s="3">
        <v>0.5</v>
      </c>
      <c r="E7" s="5">
        <f>E3*B7*2</f>
        <v>2000000</v>
      </c>
      <c r="G7" t="s">
        <v>12</v>
      </c>
    </row>
    <row r="8" spans="1:8" x14ac:dyDescent="0.25">
      <c r="A8" t="s">
        <v>24</v>
      </c>
      <c r="C8" s="5">
        <f>E4*12+C5</f>
        <v>73333.333333333328</v>
      </c>
      <c r="E8" s="5">
        <f>E5+E4</f>
        <v>6111.1111111111113</v>
      </c>
    </row>
    <row r="9" spans="1:8" x14ac:dyDescent="0.25">
      <c r="C9" s="5"/>
      <c r="E9" s="5"/>
    </row>
    <row r="10" spans="1:8" ht="21" x14ac:dyDescent="0.35">
      <c r="A10" s="12" t="s">
        <v>23</v>
      </c>
      <c r="B10" s="12"/>
      <c r="C10" s="12"/>
      <c r="D10" s="12"/>
      <c r="E10" s="13">
        <f>E7/(E6-E5-E4)</f>
        <v>10.315186246418339</v>
      </c>
      <c r="F10" s="12" t="s">
        <v>15</v>
      </c>
      <c r="G10" s="12"/>
      <c r="H10" s="12"/>
    </row>
    <row r="11" spans="1:8" ht="21" x14ac:dyDescent="0.35">
      <c r="A11" s="10" t="s">
        <v>0</v>
      </c>
      <c r="B11" s="10"/>
      <c r="C11" s="11">
        <f>(C6-C8)/C8</f>
        <v>31.727272727272727</v>
      </c>
      <c r="D11" s="8"/>
      <c r="E11" s="8"/>
      <c r="F11" s="7"/>
      <c r="G11" s="7"/>
      <c r="H11" s="7"/>
    </row>
    <row r="12" spans="1:8" x14ac:dyDescent="0.25">
      <c r="A12" s="4" t="s">
        <v>17</v>
      </c>
      <c r="B12" s="4"/>
      <c r="C12" s="4"/>
      <c r="D12" s="4"/>
      <c r="E12" s="9">
        <f>E6</f>
        <v>200000</v>
      </c>
      <c r="F12" s="4" t="s">
        <v>18</v>
      </c>
      <c r="G12" s="4"/>
      <c r="H12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C259A7161F438FA784257010334D" ma:contentTypeVersion="0" ma:contentTypeDescription="Create a new document." ma:contentTypeScope="" ma:versionID="b2b09026a26ae8b88758c6f62fba2f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c6aa9cbb78429ff5556453bce906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0DF38F-7B82-4B9C-830E-A5B8A17487A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4F6AA-4994-423E-85F2-C951AA726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175533-6624-41D6-B8A6-BF12AA8A0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 back</vt:lpstr>
      <vt:lpstr>ROI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dcterms:created xsi:type="dcterms:W3CDTF">2014-06-30T20:13:00Z</dcterms:created>
  <dcterms:modified xsi:type="dcterms:W3CDTF">2014-07-01T20:53:40Z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0x010100B7D0C259A7161F438FA784257010334D</vt:lpwstr>
  </property>
</Properties>
</file>