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5"/>
  <workbookPr/>
  <mc:AlternateContent xmlns:mc="http://schemas.openxmlformats.org/markup-compatibility/2006">
    <mc:Choice Requires="x15">
      <x15ac:absPath xmlns:x15ac="http://schemas.microsoft.com/office/spreadsheetml/2010/11/ac" url="https://d.docs.live.net/d48372c613c0b13b/Documents/"/>
    </mc:Choice>
  </mc:AlternateContent>
  <xr:revisionPtr revIDLastSave="1366" documentId="8_{AB805F64-6BCE-4783-BAA8-A181DDDE5F48}" xr6:coauthVersionLast="47" xr6:coauthVersionMax="47" xr10:uidLastSave="{6B3EBBB3-F340-4145-947B-92CD1427B52E}"/>
  <bookViews>
    <workbookView xWindow="-108" yWindow="-108" windowWidth="23256" windowHeight="13176" xr2:uid="{3FB82362-A867-42B2-92AE-37012B2DA216}"/>
  </bookViews>
  <sheets>
    <sheet name="Dashboard" sheetId="1" r:id="rId1"/>
    <sheet name="Data" sheetId="2" r:id="rId2"/>
    <sheet name="Pivotable" sheetId="3" r:id="rId3"/>
    <sheet name="Detail1" sheetId="4" r:id="rId4"/>
  </sheets>
  <definedNames>
    <definedName name="Slicer_Department">#N/A</definedName>
    <definedName name="Slicer_Gender">#N/A</definedName>
  </definedNames>
  <calcPr calcId="191028"/>
  <pivotCaches>
    <pivotCache cacheId="234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74" i="2" l="1"/>
  <c r="AA73" i="2"/>
  <c r="AA72" i="2"/>
  <c r="AA71" i="2"/>
  <c r="AA70" i="2"/>
  <c r="V71" i="2"/>
  <c r="S70" i="2"/>
  <c r="V78" i="2"/>
  <c r="V76" i="2"/>
  <c r="S68" i="2"/>
  <c r="V75" i="2"/>
  <c r="S67" i="2"/>
  <c r="V74" i="2"/>
  <c r="N70" i="2"/>
  <c r="N69" i="2"/>
  <c r="V72" i="2"/>
  <c r="N68" i="2"/>
  <c r="V79" i="2"/>
  <c r="N67" i="2"/>
  <c r="F71" i="2"/>
  <c r="F76" i="2"/>
  <c r="B71" i="2"/>
  <c r="F73" i="2"/>
  <c r="G75" i="2"/>
  <c r="F72" i="2"/>
  <c r="G74" i="2"/>
  <c r="F75" i="2"/>
  <c r="G73" i="2"/>
  <c r="F74" i="2"/>
  <c r="S72" i="2"/>
  <c r="G71" i="2"/>
  <c r="S69" i="2"/>
  <c r="V73" i="2"/>
  <c r="G72" i="2"/>
  <c r="B73" i="2"/>
  <c r="B72" i="2"/>
  <c r="S71" i="2"/>
  <c r="AI69" i="2"/>
  <c r="AI68" i="2"/>
  <c r="AI67" i="2"/>
  <c r="AI66" i="2"/>
  <c r="AI65" i="2"/>
  <c r="AA75" i="2" l="1"/>
  <c r="AI70" i="2"/>
  <c r="G76" i="2"/>
  <c r="O67" i="2"/>
  <c r="P67" i="2" s="1"/>
  <c r="O68" i="2"/>
  <c r="P68" i="2" s="1"/>
  <c r="O69" i="2"/>
  <c r="P69" i="2" s="1"/>
  <c r="W79" i="2"/>
  <c r="X79" i="2" s="1"/>
  <c r="V80" i="2"/>
  <c r="W78" i="2"/>
  <c r="X78" i="2" s="1"/>
  <c r="B74" i="2"/>
</calcChain>
</file>

<file path=xl/sharedStrings.xml><?xml version="1.0" encoding="utf-8"?>
<sst xmlns="http://schemas.openxmlformats.org/spreadsheetml/2006/main" count="1740" uniqueCount="230">
  <si>
    <t>Employee ID</t>
  </si>
  <si>
    <t>Full Name</t>
  </si>
  <si>
    <t>Gender</t>
  </si>
  <si>
    <t>Age</t>
  </si>
  <si>
    <t>Age range</t>
  </si>
  <si>
    <t>Region</t>
  </si>
  <si>
    <t>Job Title</t>
  </si>
  <si>
    <t>Department</t>
  </si>
  <si>
    <t>Manager/Supervisor</t>
  </si>
  <si>
    <t>Date of Hire</t>
  </si>
  <si>
    <t>Employment Status</t>
  </si>
  <si>
    <t>Work Location</t>
  </si>
  <si>
    <t>Salary</t>
  </si>
  <si>
    <t>Pay Grade</t>
  </si>
  <si>
    <t>Bonus/Allowances</t>
  </si>
  <si>
    <t>Insurance Details</t>
  </si>
  <si>
    <t>Leave Taken</t>
  </si>
  <si>
    <t>Performance Rating</t>
  </si>
  <si>
    <t>Training Programs Attended</t>
  </si>
  <si>
    <t>Skills</t>
  </si>
  <si>
    <t>Certifications</t>
  </si>
  <si>
    <t>Certifications2</t>
  </si>
  <si>
    <t>Lori Nguyen</t>
  </si>
  <si>
    <t>Female</t>
  </si>
  <si>
    <t>18-25</t>
  </si>
  <si>
    <t>East</t>
  </si>
  <si>
    <t>Manager</t>
  </si>
  <si>
    <t>Finance</t>
  </si>
  <si>
    <t>Luis Reynolds</t>
  </si>
  <si>
    <t>2019-03-15</t>
  </si>
  <si>
    <t>Full-Time</t>
  </si>
  <si>
    <t>Head Office</t>
  </si>
  <si>
    <t>C</t>
  </si>
  <si>
    <t>Health</t>
  </si>
  <si>
    <t>Leadership Training</t>
  </si>
  <si>
    <t>Design</t>
  </si>
  <si>
    <t>Certified Professional</t>
  </si>
  <si>
    <t>Gary Garcia</t>
  </si>
  <si>
    <t>Male</t>
  </si>
  <si>
    <t>26-35</t>
  </si>
  <si>
    <t>Central</t>
  </si>
  <si>
    <t>Designer</t>
  </si>
  <si>
    <t>HR</t>
  </si>
  <si>
    <t>Ashley Simmons MD</t>
  </si>
  <si>
    <t>2022-12-20</t>
  </si>
  <si>
    <t>Branch Office</t>
  </si>
  <si>
    <t>B</t>
  </si>
  <si>
    <t>None</t>
  </si>
  <si>
    <t>Excel Workshop</t>
  </si>
  <si>
    <t>Jeremy Nguyen</t>
  </si>
  <si>
    <t>West</t>
  </si>
  <si>
    <t>HR Specialist</t>
  </si>
  <si>
    <t>Marketing</t>
  </si>
  <si>
    <t>Cassandra Duncan</t>
  </si>
  <si>
    <t>2022-08-10</t>
  </si>
  <si>
    <t>Remote</t>
  </si>
  <si>
    <t>D</t>
  </si>
  <si>
    <t>Management</t>
  </si>
  <si>
    <t>Advanced Training</t>
  </si>
  <si>
    <t>Kimberly Jones</t>
  </si>
  <si>
    <t>36-45</t>
  </si>
  <si>
    <t>Operations</t>
  </si>
  <si>
    <t>Janet Harris</t>
  </si>
  <si>
    <t>2024-09-03</t>
  </si>
  <si>
    <t>Contract</t>
  </si>
  <si>
    <t>A</t>
  </si>
  <si>
    <t>Health + Dental</t>
  </si>
  <si>
    <t>Python</t>
  </si>
  <si>
    <t>Anthony Gates</t>
  </si>
  <si>
    <t>56 &lt;</t>
  </si>
  <si>
    <t>Mr. Frank Clay</t>
  </si>
  <si>
    <t>2019-03-14</t>
  </si>
  <si>
    <t>Courtney Foster</t>
  </si>
  <si>
    <t>Developer</t>
  </si>
  <si>
    <t>Dorothy Price</t>
  </si>
  <si>
    <t>2017-01-23</t>
  </si>
  <si>
    <t>Communication</t>
  </si>
  <si>
    <t>Catherine Hall</t>
  </si>
  <si>
    <t>Michele Sexton</t>
  </si>
  <si>
    <t>2024-08-17</t>
  </si>
  <si>
    <t>Deanna Ball</t>
  </si>
  <si>
    <t>South</t>
  </si>
  <si>
    <t>IT</t>
  </si>
  <si>
    <t>Richard Schmidt</t>
  </si>
  <si>
    <t>2014-12-09</t>
  </si>
  <si>
    <t>Candace Nelson</t>
  </si>
  <si>
    <t>Teresa Pearson</t>
  </si>
  <si>
    <t>2021-06-28</t>
  </si>
  <si>
    <t>Mandy Davis</t>
  </si>
  <si>
    <t>Laura Hart</t>
  </si>
  <si>
    <t>2018-05-20</t>
  </si>
  <si>
    <t>Matthew Powell</t>
  </si>
  <si>
    <t>Andrea May</t>
  </si>
  <si>
    <t>2017-02-13</t>
  </si>
  <si>
    <t>Bruce Nelson</t>
  </si>
  <si>
    <t>Casey Martin</t>
  </si>
  <si>
    <t>2024-05-05</t>
  </si>
  <si>
    <t>Excel</t>
  </si>
  <si>
    <t>Dawn Cole</t>
  </si>
  <si>
    <t>46-55</t>
  </si>
  <si>
    <t>Amber Allen</t>
  </si>
  <si>
    <t>2022-04-19</t>
  </si>
  <si>
    <t>Tanner Morse</t>
  </si>
  <si>
    <t>North</t>
  </si>
  <si>
    <t>Adam Johnson</t>
  </si>
  <si>
    <t>2015-11-16</t>
  </si>
  <si>
    <t>Jose Griffin</t>
  </si>
  <si>
    <t>Nicole Dominguez</t>
  </si>
  <si>
    <t>2023-09-09</t>
  </si>
  <si>
    <t>Daniel Hawkins</t>
  </si>
  <si>
    <t>Andrew Best</t>
  </si>
  <si>
    <t>2017-12-12</t>
  </si>
  <si>
    <t>Part-Time</t>
  </si>
  <si>
    <t>Elaine Mcclain</t>
  </si>
  <si>
    <t>Gabrielle Rodriguez</t>
  </si>
  <si>
    <t>2017-03-10</t>
  </si>
  <si>
    <t>Allison Harvey</t>
  </si>
  <si>
    <t>2019-03-04</t>
  </si>
  <si>
    <t>Thomas Kramer</t>
  </si>
  <si>
    <t>Tristan Mejia</t>
  </si>
  <si>
    <t>2022-11-20</t>
  </si>
  <si>
    <t>Kevin Whitaker</t>
  </si>
  <si>
    <t>Analyst</t>
  </si>
  <si>
    <t>Mary Welch</t>
  </si>
  <si>
    <t>2021-03-02</t>
  </si>
  <si>
    <t>Dustin Carter</t>
  </si>
  <si>
    <t>Douglas Miles</t>
  </si>
  <si>
    <t>2021-08-01</t>
  </si>
  <si>
    <t>Nicole Williamson</t>
  </si>
  <si>
    <t>Jessica Fleming</t>
  </si>
  <si>
    <t>2015-08-14</t>
  </si>
  <si>
    <t>Matthew Knight</t>
  </si>
  <si>
    <t>Christine Lee</t>
  </si>
  <si>
    <t>2015-10-21</t>
  </si>
  <si>
    <t>Donna Jones</t>
  </si>
  <si>
    <t>Mario Smith DVM</t>
  </si>
  <si>
    <t>2015-03-14</t>
  </si>
  <si>
    <t>Carolyn Bullock</t>
  </si>
  <si>
    <t>Joseph Francis</t>
  </si>
  <si>
    <t>2024-05-22</t>
  </si>
  <si>
    <t>Wendy Gomez</t>
  </si>
  <si>
    <t>Sarah Young</t>
  </si>
  <si>
    <t>2017-03-19</t>
  </si>
  <si>
    <t>Michael Thomas</t>
  </si>
  <si>
    <t>Aaron Hart</t>
  </si>
  <si>
    <t>2021-09-15</t>
  </si>
  <si>
    <t>Kevin Bell</t>
  </si>
  <si>
    <t>Brian Boyd</t>
  </si>
  <si>
    <t>2022-05-09</t>
  </si>
  <si>
    <t>Richard Landry</t>
  </si>
  <si>
    <t>Steven Krueger</t>
  </si>
  <si>
    <t>2017-06-22</t>
  </si>
  <si>
    <t>George Hurley</t>
  </si>
  <si>
    <t>Debra Williams</t>
  </si>
  <si>
    <t>2020-11-28</t>
  </si>
  <si>
    <t>Mark Lopez</t>
  </si>
  <si>
    <t>Karen Mitchell</t>
  </si>
  <si>
    <t>2015-08-30</t>
  </si>
  <si>
    <t>Robert Williams</t>
  </si>
  <si>
    <t>Joseph Sanders</t>
  </si>
  <si>
    <t>2018-10-27</t>
  </si>
  <si>
    <t>Mary Schmidt</t>
  </si>
  <si>
    <t>Shelly George</t>
  </si>
  <si>
    <t>2018-08-26</t>
  </si>
  <si>
    <t>Mary Martinez</t>
  </si>
  <si>
    <t>Nicole Houston</t>
  </si>
  <si>
    <t>2023-07-24</t>
  </si>
  <si>
    <t>Paul Hall</t>
  </si>
  <si>
    <t>Kristin Shaffer</t>
  </si>
  <si>
    <t>2018-07-09</t>
  </si>
  <si>
    <t>Samantha Foster</t>
  </si>
  <si>
    <t>Joel Aguilar</t>
  </si>
  <si>
    <t>2016-12-21</t>
  </si>
  <si>
    <t>Timothy Aguilar</t>
  </si>
  <si>
    <t>Michael Wade</t>
  </si>
  <si>
    <t>2019-06-27</t>
  </si>
  <si>
    <t>Charles Andrews</t>
  </si>
  <si>
    <t>Jessica Walsh</t>
  </si>
  <si>
    <t>2021-08-27</t>
  </si>
  <si>
    <t>Veronica Nelson</t>
  </si>
  <si>
    <t>Kelly Mack</t>
  </si>
  <si>
    <t>2017-05-28</t>
  </si>
  <si>
    <t>Chris Sanchez</t>
  </si>
  <si>
    <t>John Conley</t>
  </si>
  <si>
    <t>2022-01-30</t>
  </si>
  <si>
    <t>Cassie Galvan</t>
  </si>
  <si>
    <t>Aaron Baker</t>
  </si>
  <si>
    <t>2017-04-20</t>
  </si>
  <si>
    <t>Jessica Jones</t>
  </si>
  <si>
    <t>Christopher Bass</t>
  </si>
  <si>
    <t>2019-07-22</t>
  </si>
  <si>
    <t>Emily Walker</t>
  </si>
  <si>
    <t>Sean Tucker PhD</t>
  </si>
  <si>
    <t>2018-11-29</t>
  </si>
  <si>
    <t>Vickie Lewis</t>
  </si>
  <si>
    <t>Jacob Scott</t>
  </si>
  <si>
    <t>2022-11-14</t>
  </si>
  <si>
    <t>Alexis Clark</t>
  </si>
  <si>
    <t>Joel Park</t>
  </si>
  <si>
    <t>2016-02-23</t>
  </si>
  <si>
    <t>Robert Davis</t>
  </si>
  <si>
    <t>Russell Marshall</t>
  </si>
  <si>
    <t>2018-05-18</t>
  </si>
  <si>
    <t>Daniel Brown MD</t>
  </si>
  <si>
    <t>James Holden</t>
  </si>
  <si>
    <t>2024-03-09</t>
  </si>
  <si>
    <t>Anna Payne</t>
  </si>
  <si>
    <t>Thomas Murphy</t>
  </si>
  <si>
    <t>2024-03-27</t>
  </si>
  <si>
    <t>Rhonda Pena</t>
  </si>
  <si>
    <t>Mark Abbott</t>
  </si>
  <si>
    <t>2019-12-23</t>
  </si>
  <si>
    <t>Nicole Gonzalez</t>
  </si>
  <si>
    <t>Robin Lynch</t>
  </si>
  <si>
    <t>2016-08-25</t>
  </si>
  <si>
    <t>Regions</t>
  </si>
  <si>
    <t>skills</t>
  </si>
  <si>
    <t>Row Labels</t>
  </si>
  <si>
    <t>Count of Full Name</t>
  </si>
  <si>
    <t>Workplace</t>
  </si>
  <si>
    <t>Age Range to gender</t>
  </si>
  <si>
    <t>Column Labels</t>
  </si>
  <si>
    <t>Salary By department</t>
  </si>
  <si>
    <t>Grand Total</t>
  </si>
  <si>
    <t>Average of Performance Rating</t>
  </si>
  <si>
    <t>Number of employees to employment status</t>
  </si>
  <si>
    <t>Sum of Salary</t>
  </si>
  <si>
    <t>Sum of Leave Taken</t>
  </si>
  <si>
    <t>Total</t>
  </si>
  <si>
    <t>Details for Sum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</si>
</sst>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 #,##0.00_ ;_ * \-#,##0.00_ ;_ * &quot;-&quot;??_ ;_ @_ "/>
    <numFmt numFmtId="165" formatCode="_ * #,##0_ ;_ * \-#,##0_ ;_ * &quot;-&quot;??_ ;_ @_ "/>
    <numFmt numFmtId="166" formatCode="0.0"/>
  </numFmts>
  <fonts count="8">
    <font>
      <sz val="11"/>
      <color theme="1"/>
      <name val="Aptos Narrow"/>
      <family val="2"/>
      <scheme val="minor"/>
    </font>
    <font>
      <sz val="11"/>
      <color theme="0"/>
      <name val="Aptos Narrow"/>
      <family val="2"/>
      <scheme val="minor"/>
    </font>
    <font>
      <sz val="11"/>
      <color theme="1"/>
      <name val="Kulim park"/>
    </font>
    <font>
      <b/>
      <sz val="11"/>
      <color theme="0" tint="-4.9989318521683403E-2"/>
      <name val="Kulim Park"/>
    </font>
    <font>
      <sz val="11"/>
      <color theme="0" tint="-4.9989318521683403E-2"/>
      <name val="Kulim Park"/>
    </font>
    <font>
      <b/>
      <sz val="11"/>
      <color theme="1" tint="4.9989318521683403E-2"/>
      <name val="Aptos Narrow"/>
      <family val="2"/>
      <scheme val="minor"/>
    </font>
    <font>
      <sz val="11"/>
      <color theme="1"/>
      <name val="Aptos Narrow"/>
      <family val="2"/>
      <scheme val="minor"/>
    </font>
    <font>
      <b/>
      <sz val="11"/>
      <color theme="1"/>
      <name val="Aptos Narrow"/>
      <family val="2"/>
      <scheme val="minor"/>
    </font>
  </fonts>
  <fills count="5">
    <fill>
      <patternFill patternType="none"/>
    </fill>
    <fill>
      <patternFill patternType="gray125"/>
    </fill>
    <fill>
      <patternFill patternType="solid">
        <fgColor rgb="FF282828"/>
        <bgColor indexed="64"/>
      </patternFill>
    </fill>
    <fill>
      <patternFill patternType="solid">
        <fgColor rgb="FFFFFF00"/>
        <bgColor indexed="64"/>
      </patternFill>
    </fill>
    <fill>
      <patternFill patternType="solid">
        <fgColor theme="4" tint="0.79998168889431442"/>
        <bgColor theme="4" tint="0.79998168889431442"/>
      </patternFill>
    </fill>
  </fills>
  <borders count="4">
    <border>
      <left/>
      <right/>
      <top/>
      <bottom/>
      <diagonal/>
    </border>
    <border>
      <left/>
      <right/>
      <top style="thin">
        <color theme="1" tint="0.499984740745262"/>
      </top>
      <bottom style="thin">
        <color theme="1" tint="0.499984740745262"/>
      </bottom>
      <diagonal/>
    </border>
    <border>
      <left/>
      <right/>
      <top style="thin">
        <color theme="1" tint="0.499984740745262"/>
      </top>
      <bottom/>
      <diagonal/>
    </border>
    <border>
      <left/>
      <right/>
      <top style="thin">
        <color theme="4" tint="0.39997558519241921"/>
      </top>
      <bottom/>
      <diagonal/>
    </border>
  </borders>
  <cellStyleXfs count="3">
    <xf numFmtId="0" fontId="0" fillId="0" borderId="0"/>
    <xf numFmtId="164" fontId="6" fillId="0" borderId="0" applyFont="0" applyFill="0" applyBorder="0" applyAlignment="0" applyProtection="0"/>
    <xf numFmtId="9" fontId="6" fillId="0" borderId="0" applyFont="0" applyFill="0" applyBorder="0" applyAlignment="0" applyProtection="0"/>
  </cellStyleXfs>
  <cellXfs count="20">
    <xf numFmtId="0" fontId="0" fillId="0" borderId="0" xfId="0"/>
    <xf numFmtId="0" fontId="2" fillId="2" borderId="0" xfId="0" applyFont="1" applyFill="1"/>
    <xf numFmtId="0" fontId="0" fillId="2" borderId="0" xfId="0" applyFill="1"/>
    <xf numFmtId="0" fontId="4" fillId="2" borderId="2" xfId="0" applyFont="1" applyFill="1" applyBorder="1" applyAlignment="1">
      <alignment horizontal="center" vertical="center"/>
    </xf>
    <xf numFmtId="0" fontId="3" fillId="2" borderId="0" xfId="0" applyFont="1" applyFill="1" applyAlignment="1">
      <alignment horizontal="center" vertical="center"/>
    </xf>
    <xf numFmtId="0" fontId="4" fillId="2" borderId="1" xfId="0" applyFont="1" applyFill="1" applyBorder="1" applyAlignment="1">
      <alignment horizontal="center" vertical="center"/>
    </xf>
    <xf numFmtId="0" fontId="0" fillId="0" borderId="0" xfId="0" pivotButton="1"/>
    <xf numFmtId="0" fontId="0" fillId="0" borderId="0" xfId="0" applyAlignment="1">
      <alignment horizontal="left"/>
    </xf>
    <xf numFmtId="0" fontId="5" fillId="3" borderId="0" xfId="0" applyFont="1" applyFill="1"/>
    <xf numFmtId="0" fontId="0" fillId="3" borderId="0" xfId="0" applyFill="1"/>
    <xf numFmtId="0" fontId="1" fillId="2" borderId="0" xfId="0" applyFont="1" applyFill="1"/>
    <xf numFmtId="0" fontId="7" fillId="0" borderId="0" xfId="0" applyFont="1"/>
    <xf numFmtId="0" fontId="7" fillId="3" borderId="0" xfId="0" applyFont="1" applyFill="1"/>
    <xf numFmtId="165" fontId="0" fillId="0" borderId="0" xfId="0" applyNumberFormat="1"/>
    <xf numFmtId="165" fontId="0" fillId="0" borderId="0" xfId="1" applyNumberFormat="1" applyFont="1"/>
    <xf numFmtId="9" fontId="7" fillId="0" borderId="0" xfId="2" applyFont="1"/>
    <xf numFmtId="0" fontId="7" fillId="4" borderId="3" xfId="0" applyFont="1" applyFill="1" applyBorder="1" applyAlignment="1">
      <alignment horizontal="left"/>
    </xf>
    <xf numFmtId="9" fontId="0" fillId="0" borderId="0" xfId="0" applyNumberFormat="1"/>
    <xf numFmtId="166" fontId="0" fillId="0" borderId="0" xfId="0" applyNumberFormat="1"/>
    <xf numFmtId="0" fontId="7" fillId="3" borderId="0" xfId="0" applyFont="1" applyFill="1" applyAlignment="1">
      <alignment horizontal="center"/>
    </xf>
  </cellXfs>
  <cellStyles count="3">
    <cellStyle name="Comma" xfId="1" builtinId="3"/>
    <cellStyle name="Normal" xfId="0" builtinId="0"/>
    <cellStyle name="Percent" xfId="2" builtinId="5"/>
  </cellStyles>
  <dxfs count="33">
    <dxf>
      <font>
        <b val="0"/>
        <i val="0"/>
        <strike val="0"/>
        <condense val="0"/>
        <extend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border>
    </dxf>
    <dxf>
      <font>
        <b val="0"/>
        <i val="0"/>
        <strike val="0"/>
        <condense val="0"/>
        <extend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border>
    </dxf>
    <dxf>
      <font>
        <b val="0"/>
        <i val="0"/>
        <strike val="0"/>
        <condense val="0"/>
        <extend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border>
    </dxf>
    <dxf>
      <font>
        <b val="0"/>
        <i val="0"/>
        <strike val="0"/>
        <condense val="0"/>
        <extend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border>
    </dxf>
    <dxf>
      <font>
        <b val="0"/>
        <i val="0"/>
        <strike val="0"/>
        <condense val="0"/>
        <extend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border>
    </dxf>
    <dxf>
      <font>
        <b val="0"/>
        <i val="0"/>
        <strike val="0"/>
        <condense val="0"/>
        <extend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border>
    </dxf>
    <dxf>
      <font>
        <b val="0"/>
        <i val="0"/>
        <strike val="0"/>
        <condense val="0"/>
        <extend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border>
    </dxf>
    <dxf>
      <font>
        <b val="0"/>
        <i val="0"/>
        <strike val="0"/>
        <condense val="0"/>
        <extend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border>
    </dxf>
    <dxf>
      <font>
        <b val="0"/>
        <i val="0"/>
        <strike val="0"/>
        <condense val="0"/>
        <extend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border>
    </dxf>
    <dxf>
      <font>
        <b val="0"/>
        <i val="0"/>
        <strike val="0"/>
        <condense val="0"/>
        <extend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border>
    </dxf>
    <dxf>
      <font>
        <b val="0"/>
        <i val="0"/>
        <strike val="0"/>
        <condense val="0"/>
        <extend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border>
    </dxf>
    <dxf>
      <font>
        <b val="0"/>
        <i val="0"/>
        <strike val="0"/>
        <condense val="0"/>
        <extend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border>
    </dxf>
    <dxf>
      <font>
        <b val="0"/>
        <i val="0"/>
        <strike val="0"/>
        <condense val="0"/>
        <extend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border>
    </dxf>
    <dxf>
      <font>
        <b val="0"/>
        <i val="0"/>
        <strike val="0"/>
        <condense val="0"/>
        <extend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border>
    </dxf>
    <dxf>
      <font>
        <b val="0"/>
        <i val="0"/>
        <strike val="0"/>
        <condense val="0"/>
        <extend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border>
    </dxf>
    <dxf>
      <font>
        <b val="0"/>
        <i val="0"/>
        <strike val="0"/>
        <condense val="0"/>
        <extend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border>
    </dxf>
    <dxf>
      <font>
        <b val="0"/>
        <i val="0"/>
        <strike val="0"/>
        <condense val="0"/>
        <extend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border>
    </dxf>
    <dxf>
      <font>
        <b val="0"/>
        <i val="0"/>
        <strike val="0"/>
        <condense val="0"/>
        <extend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border>
    </dxf>
    <dxf>
      <font>
        <b val="0"/>
        <i val="0"/>
        <strike val="0"/>
        <condense val="0"/>
        <extend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border>
    </dxf>
    <dxf>
      <font>
        <b val="0"/>
        <i val="0"/>
        <strike val="0"/>
        <condense val="0"/>
        <extend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border>
    </dxf>
    <dxf>
      <font>
        <b val="0"/>
        <i val="0"/>
        <strike val="0"/>
        <condense val="0"/>
        <extend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border>
    </dxf>
    <dxf>
      <font>
        <b val="0"/>
        <i val="0"/>
        <strike val="0"/>
        <condense val="0"/>
        <extend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border>
    </dxf>
    <dxf>
      <border outline="0">
        <bottom style="thin">
          <color theme="1" tint="0.499984740745262"/>
        </bottom>
      </border>
    </dxf>
    <dxf>
      <font>
        <b val="0"/>
        <i val="0"/>
        <strike val="0"/>
        <condense val="0"/>
        <extend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dxf>
    <dxf>
      <font>
        <b/>
        <i val="0"/>
        <strike val="0"/>
        <condense val="0"/>
        <extend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dxf>
    <dxf>
      <numFmt numFmtId="165" formatCode="_ * #,##0_ ;_ * \-#,##0_ ;_ * &quot;-&quot;??_ ;_ @_ "/>
    </dxf>
    <dxf>
      <numFmt numFmtId="166" formatCode="0.0"/>
    </dxf>
    <dxf>
      <font>
        <b val="0"/>
        <i val="0"/>
        <name val="Arial Rounded MT Bold"/>
        <family val="2"/>
        <scheme val="none"/>
      </font>
      <fill>
        <patternFill>
          <fgColor rgb="FF1F1F1F"/>
          <bgColor rgb="FF1F1F1F"/>
        </patternFill>
      </fill>
    </dxf>
    <dxf>
      <font>
        <color rgb="FF1F1F1F"/>
        <name val="Bahnschrift SemiLight Condensed"/>
        <family val="2"/>
        <scheme val="none"/>
      </font>
      <fill>
        <patternFill>
          <fgColor theme="1" tint="0.499984740745262"/>
        </patternFill>
      </fill>
    </dxf>
    <dxf>
      <fill>
        <patternFill>
          <bgColor theme="1" tint="0.24994659260841701"/>
        </patternFill>
      </fill>
    </dxf>
    <dxf>
      <font>
        <b val="0"/>
        <i val="0"/>
        <sz val="11"/>
        <color rgb="FFFFC000"/>
        <name val="Arial Black"/>
        <family val="2"/>
        <scheme val="none"/>
      </font>
    </dxf>
    <dxf>
      <font>
        <name val="Bahnschrift SemiBold Condensed"/>
        <family val="2"/>
        <scheme val="none"/>
      </font>
      <fill>
        <patternFill>
          <fgColor theme="1" tint="0.14996795556505021"/>
          <bgColor rgb="FF262626"/>
        </patternFill>
      </fill>
    </dxf>
    <dxf>
      <font>
        <b/>
        <i val="0"/>
        <sz val="10"/>
        <color theme="0"/>
        <name val="Bahnschrift SemiLight Condensed"/>
        <family val="2"/>
        <scheme val="none"/>
      </font>
      <fill>
        <patternFill>
          <fgColor rgb="FF404040"/>
          <bgColor rgb="FF404040"/>
        </patternFill>
      </fill>
      <border diagonalUp="0" diagonalDown="0">
        <left/>
        <right/>
        <top/>
        <bottom/>
        <vertical style="thin">
          <color auto="1"/>
        </vertical>
        <horizontal/>
      </border>
    </dxf>
  </dxfs>
  <tableStyles count="6" defaultTableStyle="TableStyleMedium2" defaultPivotStyle="PivotStyleLight16">
    <tableStyle name="Slicer Style 1" pivot="0" table="0" count="0" xr9:uid="{95C6FB76-A99E-4928-ADF7-3380CBCEACF3}"/>
    <tableStyle name="Slicer Style 2" pivot="0" table="0" count="1" xr9:uid="{D357AEE7-0801-4A16-A097-A4D5A1EB72D5}">
      <tableStyleElement type="wholeTable" dxfId="32"/>
    </tableStyle>
    <tableStyle name="Slicer Style 3" pivot="0" table="0" count="5" xr9:uid="{EC92AA27-276C-4A58-9705-20FBB9F81C48}">
      <tableStyleElement type="wholeTable" dxfId="31"/>
      <tableStyleElement type="headerRow" dxfId="30"/>
    </tableStyle>
    <tableStyle name="Slicer Style 4" pivot="0" table="0" count="1" xr9:uid="{E120667C-E555-49E8-8B08-1DF060C0E836}">
      <tableStyleElement type="wholeTable" dxfId="29"/>
    </tableStyle>
    <tableStyle name="Slicer Style 5" pivot="0" table="0" count="1" xr9:uid="{5DAD35BB-7BDE-4695-A0B1-07F886D235EB}">
      <tableStyleElement type="wholeTable" dxfId="28"/>
    </tableStyle>
    <tableStyle name="Slicer Style 6" pivot="0" table="0" count="1" xr9:uid="{EC43ACF1-0662-44DE-B149-3C85CE8D4411}">
      <tableStyleElement type="wholeTable" dxfId="27"/>
    </tableStyle>
  </tableStyles>
  <colors>
    <mruColors>
      <color rgb="FFFFC000"/>
      <color rgb="FF262626"/>
      <color rgb="FF404040"/>
      <color rgb="FF1F1F1F"/>
      <color rgb="FF747474"/>
      <color rgb="FF948A54"/>
      <color rgb="FF77933C"/>
      <color rgb="FF94BA54"/>
      <color rgb="FF282828"/>
      <color rgb="FFE58244"/>
    </mruColors>
  </colors>
  <extLst>
    <ext xmlns:x14="http://schemas.microsoft.com/office/spreadsheetml/2009/9/main" uri="{46F421CA-312F-682f-3DD2-61675219B42D}">
      <x14:dxfs count="3">
        <dxf>
          <font>
            <b val="0"/>
            <i val="0"/>
            <sz val="10"/>
            <color theme="1" tint="4.9989318521683403E-2"/>
            <name val="Arial Rounded MT Bold"/>
            <family val="2"/>
            <scheme val="none"/>
          </font>
          <fill>
            <patternFill>
              <fgColor rgb="FFFFC000"/>
              <bgColor rgb="FFFFC000"/>
            </patternFill>
          </fill>
        </dxf>
        <dxf>
          <font>
            <b val="0"/>
            <i val="0"/>
            <sz val="10"/>
            <color theme="1"/>
            <name val="Arial Rounded MT Bold"/>
            <family val="2"/>
            <scheme val="none"/>
          </font>
          <fill>
            <patternFill>
              <fgColor rgb="FFFFC000"/>
              <bgColor rgb="FFFFC000"/>
            </patternFill>
          </fill>
        </dxf>
        <dxf>
          <font>
            <b val="0"/>
            <i val="0"/>
            <sz val="10"/>
            <color theme="1"/>
            <name val="Arial Rounded MT Bold"/>
            <family val="2"/>
            <scheme val="none"/>
          </font>
          <fill>
            <patternFill>
              <fgColor rgb="FFFFC000"/>
              <bgColor rgb="FFFFC000"/>
            </patternFill>
          </fill>
          <border>
            <top/>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unselectedItemWithData" dxfId="2"/>
            <x14:slicerStyleElement type="selectedItemWithData" dxfId="1"/>
            <x14:slicerStyleElement type="hoveredSelectedItemWithData" dxfId="0"/>
          </x14:slicerStyleElements>
        </x14:slicerStyle>
        <x14:slicerStyle name="Slicer Style 4"/>
        <x14:slicerStyle name="Slicer Style 5"/>
        <x14:slicerStyle name="Slicer Style 6"/>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w="38100">
              <a:solidFill>
                <a:schemeClr val="tx1">
                  <a:lumMod val="95000"/>
                  <a:lumOff val="5000"/>
                </a:schemeClr>
              </a:solidFill>
            </a:ln>
          </c:spPr>
          <c:dPt>
            <c:idx val="0"/>
            <c:bubble3D val="0"/>
            <c:spPr>
              <a:solidFill>
                <a:srgbClr val="E58244"/>
              </a:solidFill>
              <a:ln w="38100">
                <a:solidFill>
                  <a:schemeClr val="tx1">
                    <a:lumMod val="95000"/>
                    <a:lumOff val="5000"/>
                  </a:schemeClr>
                </a:solidFill>
              </a:ln>
              <a:effectLst/>
            </c:spPr>
            <c:extLst>
              <c:ext xmlns:c16="http://schemas.microsoft.com/office/drawing/2014/chart" uri="{C3380CC4-5D6E-409C-BE32-E72D297353CC}">
                <c16:uniqueId val="{00000001-31A6-4D5F-95E3-295946F524EC}"/>
              </c:ext>
            </c:extLst>
          </c:dPt>
          <c:dPt>
            <c:idx val="1"/>
            <c:bubble3D val="0"/>
            <c:spPr>
              <a:solidFill>
                <a:schemeClr val="tx1">
                  <a:lumMod val="75000"/>
                  <a:lumOff val="25000"/>
                </a:schemeClr>
              </a:solidFill>
              <a:ln w="38100">
                <a:solidFill>
                  <a:schemeClr val="tx1">
                    <a:lumMod val="95000"/>
                    <a:lumOff val="5000"/>
                  </a:schemeClr>
                </a:solidFill>
              </a:ln>
              <a:effectLst/>
            </c:spPr>
            <c:extLst>
              <c:ext xmlns:c16="http://schemas.microsoft.com/office/drawing/2014/chart" uri="{C3380CC4-5D6E-409C-BE32-E72D297353CC}">
                <c16:uniqueId val="{00000003-31A6-4D5F-95E3-295946F524EC}"/>
              </c:ext>
            </c:extLst>
          </c:dPt>
          <c:dPt>
            <c:idx val="2"/>
            <c:bubble3D val="0"/>
            <c:spPr>
              <a:solidFill>
                <a:schemeClr val="bg1"/>
              </a:solidFill>
              <a:ln w="38100">
                <a:solidFill>
                  <a:schemeClr val="tx1">
                    <a:lumMod val="95000"/>
                    <a:lumOff val="5000"/>
                  </a:schemeClr>
                </a:solidFill>
              </a:ln>
              <a:effectLst/>
            </c:spPr>
            <c:extLst>
              <c:ext xmlns:c16="http://schemas.microsoft.com/office/drawing/2014/chart" uri="{C3380CC4-5D6E-409C-BE32-E72D297353CC}">
                <c16:uniqueId val="{00000005-31A6-4D5F-95E3-295946F524EC}"/>
              </c:ext>
            </c:extLst>
          </c:dPt>
          <c:cat>
            <c:strRef>
              <c:f>Data!$A$71:$A$73</c:f>
              <c:strCache>
                <c:ptCount val="3"/>
                <c:pt idx="0">
                  <c:v>Contract</c:v>
                </c:pt>
                <c:pt idx="1">
                  <c:v>Full-Time</c:v>
                </c:pt>
                <c:pt idx="2">
                  <c:v>Part-Time</c:v>
                </c:pt>
              </c:strCache>
            </c:strRef>
          </c:cat>
          <c:val>
            <c:numRef>
              <c:f>Data!$B$71:$B$73</c:f>
              <c:numCache>
                <c:formatCode>General</c:formatCode>
                <c:ptCount val="3"/>
                <c:pt idx="0">
                  <c:v>3</c:v>
                </c:pt>
                <c:pt idx="1">
                  <c:v>2</c:v>
                </c:pt>
                <c:pt idx="2">
                  <c:v>2</c:v>
                </c:pt>
              </c:numCache>
            </c:numRef>
          </c:val>
          <c:extLst>
            <c:ext xmlns:c16="http://schemas.microsoft.com/office/drawing/2014/chart" uri="{C3380CC4-5D6E-409C-BE32-E72D297353CC}">
              <c16:uniqueId val="{00000006-31A6-4D5F-95E3-295946F524E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27-4F60-9871-ACA793B0CA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27-4F60-9871-ACA793B0CA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27-4F60-9871-ACA793B0CA79}"/>
              </c:ext>
            </c:extLst>
          </c:dPt>
          <c:cat>
            <c:strRef>
              <c:f>Data!$A$71:$A$73</c:f>
              <c:strCache>
                <c:ptCount val="3"/>
                <c:pt idx="0">
                  <c:v>Contract</c:v>
                </c:pt>
                <c:pt idx="1">
                  <c:v>Full-Time</c:v>
                </c:pt>
                <c:pt idx="2">
                  <c:v>Part-Time</c:v>
                </c:pt>
              </c:strCache>
            </c:strRef>
          </c:cat>
          <c:val>
            <c:numRef>
              <c:f>Data!$B$71:$B$73</c:f>
              <c:numCache>
                <c:formatCode>General</c:formatCode>
                <c:ptCount val="3"/>
                <c:pt idx="0">
                  <c:v>3</c:v>
                </c:pt>
                <c:pt idx="1">
                  <c:v>2</c:v>
                </c:pt>
                <c:pt idx="2">
                  <c:v>2</c:v>
                </c:pt>
              </c:numCache>
            </c:numRef>
          </c:val>
          <c:extLst>
            <c:ext xmlns:c16="http://schemas.microsoft.com/office/drawing/2014/chart" uri="{C3380CC4-5D6E-409C-BE32-E72D297353CC}">
              <c16:uniqueId val="{00000000-9AA6-4043-B34D-1E4CE8160FC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data.xlsx]Data!PivotTable4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58244"/>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Data!$V$60:$V$61</c:f>
              <c:strCache>
                <c:ptCount val="1"/>
                <c:pt idx="0">
                  <c:v>Female</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58244"/>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Data!$U$62:$U$67</c:f>
              <c:strCache>
                <c:ptCount val="5"/>
                <c:pt idx="0">
                  <c:v>18-25</c:v>
                </c:pt>
                <c:pt idx="1">
                  <c:v>26-35</c:v>
                </c:pt>
                <c:pt idx="2">
                  <c:v>36-45</c:v>
                </c:pt>
                <c:pt idx="3">
                  <c:v>46-55</c:v>
                </c:pt>
                <c:pt idx="4">
                  <c:v>56 &lt;</c:v>
                </c:pt>
              </c:strCache>
            </c:strRef>
          </c:cat>
          <c:val>
            <c:numRef>
              <c:f>Data!$V$62:$V$67</c:f>
              <c:numCache>
                <c:formatCode>General</c:formatCode>
                <c:ptCount val="5"/>
                <c:pt idx="0">
                  <c:v>1</c:v>
                </c:pt>
                <c:pt idx="1">
                  <c:v>1</c:v>
                </c:pt>
                <c:pt idx="2">
                  <c:v>1</c:v>
                </c:pt>
                <c:pt idx="3">
                  <c:v>2</c:v>
                </c:pt>
                <c:pt idx="4">
                  <c:v>2</c:v>
                </c:pt>
              </c:numCache>
            </c:numRef>
          </c:val>
          <c:extLst>
            <c:ext xmlns:c16="http://schemas.microsoft.com/office/drawing/2014/chart" uri="{C3380CC4-5D6E-409C-BE32-E72D297353CC}">
              <c16:uniqueId val="{00000000-61DE-4BA1-A93D-D2CF94E5E829}"/>
            </c:ext>
          </c:extLst>
        </c:ser>
        <c:dLbls>
          <c:dLblPos val="outEnd"/>
          <c:showLegendKey val="0"/>
          <c:showVal val="1"/>
          <c:showCatName val="0"/>
          <c:showSerName val="0"/>
          <c:showPercent val="0"/>
          <c:showBubbleSize val="0"/>
        </c:dLbls>
        <c:gapWidth val="219"/>
        <c:overlap val="-27"/>
        <c:axId val="1818435632"/>
        <c:axId val="1306912992"/>
      </c:barChart>
      <c:catAx>
        <c:axId val="181843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06912992"/>
        <c:crosses val="autoZero"/>
        <c:auto val="1"/>
        <c:lblAlgn val="ctr"/>
        <c:lblOffset val="100"/>
        <c:noMultiLvlLbl val="0"/>
      </c:catAx>
      <c:valAx>
        <c:axId val="1306912992"/>
        <c:scaling>
          <c:orientation val="minMax"/>
        </c:scaling>
        <c:delete val="1"/>
        <c:axPos val="l"/>
        <c:majorGridlines>
          <c:spPr>
            <a:ln w="9525" cap="flat" cmpd="sng" algn="ctr">
              <a:solidFill>
                <a:srgbClr val="FFC000">
                  <a:alpha val="46000"/>
                </a:srgbClr>
              </a:solidFill>
              <a:prstDash val="dashDot"/>
              <a:round/>
            </a:ln>
            <a:effectLst/>
          </c:spPr>
        </c:majorGridlines>
        <c:numFmt formatCode="General" sourceLinked="1"/>
        <c:majorTickMark val="none"/>
        <c:minorTickMark val="none"/>
        <c:tickLblPos val="nextTo"/>
        <c:crossAx val="1818435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FC000"/>
            </a:solidFill>
            <a:ln>
              <a:noFill/>
            </a:ln>
            <a:effectLst/>
          </c:spPr>
          <c:invertIfNegative val="0"/>
          <c:val>
            <c:numRef>
              <c:f>Data!$O$67</c:f>
              <c:numCache>
                <c:formatCode>0%</c:formatCode>
                <c:ptCount val="1"/>
                <c:pt idx="0">
                  <c:v>0.42857142857142855</c:v>
                </c:pt>
              </c:numCache>
            </c:numRef>
          </c:val>
          <c:extLst>
            <c:ext xmlns:c16="http://schemas.microsoft.com/office/drawing/2014/chart" uri="{C3380CC4-5D6E-409C-BE32-E72D297353CC}">
              <c16:uniqueId val="{00000000-FF0E-4CD2-AC85-8755C58E2BB4}"/>
            </c:ext>
          </c:extLst>
        </c:ser>
        <c:ser>
          <c:idx val="1"/>
          <c:order val="1"/>
          <c:spPr>
            <a:solidFill>
              <a:schemeClr val="bg2">
                <a:lumMod val="25000"/>
              </a:schemeClr>
            </a:solidFill>
            <a:ln>
              <a:noFill/>
            </a:ln>
            <a:effectLst/>
          </c:spPr>
          <c:invertIfNegative val="0"/>
          <c:val>
            <c:numRef>
              <c:f>Data!$P$67</c:f>
              <c:numCache>
                <c:formatCode>0%</c:formatCode>
                <c:ptCount val="1"/>
                <c:pt idx="0">
                  <c:v>0.5714285714285714</c:v>
                </c:pt>
              </c:numCache>
            </c:numRef>
          </c:val>
          <c:extLst>
            <c:ext xmlns:c16="http://schemas.microsoft.com/office/drawing/2014/chart" uri="{C3380CC4-5D6E-409C-BE32-E72D297353CC}">
              <c16:uniqueId val="{00000001-FF0E-4CD2-AC85-8755C58E2BB4}"/>
            </c:ext>
          </c:extLst>
        </c:ser>
        <c:dLbls>
          <c:showLegendKey val="0"/>
          <c:showVal val="0"/>
          <c:showCatName val="0"/>
          <c:showSerName val="0"/>
          <c:showPercent val="0"/>
          <c:showBubbleSize val="0"/>
        </c:dLbls>
        <c:gapWidth val="150"/>
        <c:overlap val="100"/>
        <c:axId val="1980287584"/>
        <c:axId val="1991759392"/>
      </c:barChart>
      <c:catAx>
        <c:axId val="1980287584"/>
        <c:scaling>
          <c:orientation val="minMax"/>
        </c:scaling>
        <c:delete val="1"/>
        <c:axPos val="l"/>
        <c:majorTickMark val="none"/>
        <c:minorTickMark val="none"/>
        <c:tickLblPos val="nextTo"/>
        <c:crossAx val="1991759392"/>
        <c:crosses val="autoZero"/>
        <c:auto val="1"/>
        <c:lblAlgn val="ctr"/>
        <c:lblOffset val="100"/>
        <c:noMultiLvlLbl val="0"/>
      </c:catAx>
      <c:valAx>
        <c:axId val="1991759392"/>
        <c:scaling>
          <c:orientation val="minMax"/>
        </c:scaling>
        <c:delete val="1"/>
        <c:axPos val="b"/>
        <c:numFmt formatCode="0%" sourceLinked="1"/>
        <c:majorTickMark val="none"/>
        <c:minorTickMark val="none"/>
        <c:tickLblPos val="nextTo"/>
        <c:crossAx val="19802875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FC000"/>
            </a:solidFill>
            <a:ln>
              <a:noFill/>
            </a:ln>
            <a:effectLst/>
          </c:spPr>
          <c:invertIfNegative val="0"/>
          <c:val>
            <c:numRef>
              <c:f>Data!$O$68</c:f>
              <c:numCache>
                <c:formatCode>0%</c:formatCode>
                <c:ptCount val="1"/>
                <c:pt idx="0">
                  <c:v>0.14285714285714285</c:v>
                </c:pt>
              </c:numCache>
            </c:numRef>
          </c:val>
          <c:extLst>
            <c:ext xmlns:c16="http://schemas.microsoft.com/office/drawing/2014/chart" uri="{C3380CC4-5D6E-409C-BE32-E72D297353CC}">
              <c16:uniqueId val="{00000000-33E3-4289-A026-BD8142967D0B}"/>
            </c:ext>
          </c:extLst>
        </c:ser>
        <c:ser>
          <c:idx val="1"/>
          <c:order val="1"/>
          <c:spPr>
            <a:solidFill>
              <a:schemeClr val="tx1">
                <a:lumMod val="75000"/>
                <a:lumOff val="25000"/>
              </a:schemeClr>
            </a:solidFill>
            <a:ln>
              <a:noFill/>
            </a:ln>
            <a:effectLst/>
          </c:spPr>
          <c:invertIfNegative val="0"/>
          <c:val>
            <c:numRef>
              <c:f>Data!$P$68</c:f>
              <c:numCache>
                <c:formatCode>0%</c:formatCode>
                <c:ptCount val="1"/>
                <c:pt idx="0">
                  <c:v>0.85714285714285721</c:v>
                </c:pt>
              </c:numCache>
            </c:numRef>
          </c:val>
          <c:extLst>
            <c:ext xmlns:c16="http://schemas.microsoft.com/office/drawing/2014/chart" uri="{C3380CC4-5D6E-409C-BE32-E72D297353CC}">
              <c16:uniqueId val="{00000001-33E3-4289-A026-BD8142967D0B}"/>
            </c:ext>
          </c:extLst>
        </c:ser>
        <c:dLbls>
          <c:showLegendKey val="0"/>
          <c:showVal val="0"/>
          <c:showCatName val="0"/>
          <c:showSerName val="0"/>
          <c:showPercent val="0"/>
          <c:showBubbleSize val="0"/>
        </c:dLbls>
        <c:gapWidth val="150"/>
        <c:overlap val="100"/>
        <c:axId val="2073029296"/>
        <c:axId val="2073028816"/>
      </c:barChart>
      <c:catAx>
        <c:axId val="2073029296"/>
        <c:scaling>
          <c:orientation val="minMax"/>
        </c:scaling>
        <c:delete val="1"/>
        <c:axPos val="l"/>
        <c:majorTickMark val="none"/>
        <c:minorTickMark val="none"/>
        <c:tickLblPos val="nextTo"/>
        <c:crossAx val="2073028816"/>
        <c:crosses val="autoZero"/>
        <c:auto val="1"/>
        <c:lblAlgn val="ctr"/>
        <c:lblOffset val="100"/>
        <c:noMultiLvlLbl val="0"/>
      </c:catAx>
      <c:valAx>
        <c:axId val="2073028816"/>
        <c:scaling>
          <c:orientation val="minMax"/>
        </c:scaling>
        <c:delete val="1"/>
        <c:axPos val="b"/>
        <c:numFmt formatCode="0%" sourceLinked="1"/>
        <c:majorTickMark val="none"/>
        <c:minorTickMark val="none"/>
        <c:tickLblPos val="nextTo"/>
        <c:crossAx val="20730292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spPr>
            <a:solidFill>
              <a:srgbClr val="FFC000"/>
            </a:solidFill>
            <a:ln>
              <a:noFill/>
            </a:ln>
            <a:effectLst/>
          </c:spPr>
          <c:invertIfNegative val="0"/>
          <c:val>
            <c:numRef>
              <c:f>Data!$O$69</c:f>
              <c:numCache>
                <c:formatCode>0%</c:formatCode>
                <c:ptCount val="1"/>
                <c:pt idx="0">
                  <c:v>0.42857142857142855</c:v>
                </c:pt>
              </c:numCache>
            </c:numRef>
          </c:val>
          <c:extLst>
            <c:ext xmlns:c16="http://schemas.microsoft.com/office/drawing/2014/chart" uri="{C3380CC4-5D6E-409C-BE32-E72D297353CC}">
              <c16:uniqueId val="{00000000-C156-492E-9263-12086E8F31A9}"/>
            </c:ext>
          </c:extLst>
        </c:ser>
        <c:ser>
          <c:idx val="1"/>
          <c:order val="1"/>
          <c:spPr>
            <a:solidFill>
              <a:schemeClr val="tx1">
                <a:lumMod val="75000"/>
                <a:lumOff val="25000"/>
              </a:schemeClr>
            </a:solidFill>
            <a:ln>
              <a:noFill/>
            </a:ln>
            <a:effectLst/>
          </c:spPr>
          <c:invertIfNegative val="0"/>
          <c:val>
            <c:numRef>
              <c:f>Data!$P$69</c:f>
              <c:numCache>
                <c:formatCode>0%</c:formatCode>
                <c:ptCount val="1"/>
                <c:pt idx="0">
                  <c:v>0.5714285714285714</c:v>
                </c:pt>
              </c:numCache>
            </c:numRef>
          </c:val>
          <c:extLst>
            <c:ext xmlns:c16="http://schemas.microsoft.com/office/drawing/2014/chart" uri="{C3380CC4-5D6E-409C-BE32-E72D297353CC}">
              <c16:uniqueId val="{00000001-C156-492E-9263-12086E8F31A9}"/>
            </c:ext>
          </c:extLst>
        </c:ser>
        <c:dLbls>
          <c:showLegendKey val="0"/>
          <c:showVal val="0"/>
          <c:showCatName val="0"/>
          <c:showSerName val="0"/>
          <c:showPercent val="0"/>
          <c:showBubbleSize val="0"/>
        </c:dLbls>
        <c:gapWidth val="150"/>
        <c:overlap val="100"/>
        <c:axId val="2024577728"/>
        <c:axId val="2024587328"/>
      </c:barChart>
      <c:catAx>
        <c:axId val="2024577728"/>
        <c:scaling>
          <c:orientation val="minMax"/>
        </c:scaling>
        <c:delete val="1"/>
        <c:axPos val="l"/>
        <c:majorTickMark val="none"/>
        <c:minorTickMark val="none"/>
        <c:tickLblPos val="nextTo"/>
        <c:crossAx val="2024587328"/>
        <c:crosses val="autoZero"/>
        <c:auto val="1"/>
        <c:lblAlgn val="ctr"/>
        <c:lblOffset val="100"/>
        <c:noMultiLvlLbl val="0"/>
      </c:catAx>
      <c:valAx>
        <c:axId val="2024587328"/>
        <c:scaling>
          <c:orientation val="minMax"/>
        </c:scaling>
        <c:delete val="1"/>
        <c:axPos val="b"/>
        <c:numFmt formatCode="0%" sourceLinked="1"/>
        <c:majorTickMark val="none"/>
        <c:minorTickMark val="none"/>
        <c:tickLblPos val="nextTo"/>
        <c:crossAx val="20245777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1"/>
              </a:solidFill>
              <a:ln w="19050">
                <a:noFill/>
              </a:ln>
              <a:effectLst/>
            </c:spPr>
            <c:extLst>
              <c:ext xmlns:c16="http://schemas.microsoft.com/office/drawing/2014/chart" uri="{C3380CC4-5D6E-409C-BE32-E72D297353CC}">
                <c16:uniqueId val="{00000001-D27E-4055-B7C1-5E2A490F4174}"/>
              </c:ext>
            </c:extLst>
          </c:dPt>
          <c:dPt>
            <c:idx val="1"/>
            <c:bubble3D val="0"/>
            <c:spPr>
              <a:solidFill>
                <a:schemeClr val="tx1">
                  <a:lumMod val="95000"/>
                  <a:lumOff val="5000"/>
                </a:schemeClr>
              </a:solidFill>
              <a:ln w="19050">
                <a:noFill/>
              </a:ln>
              <a:effectLst/>
            </c:spPr>
            <c:extLst>
              <c:ext xmlns:c16="http://schemas.microsoft.com/office/drawing/2014/chart" uri="{C3380CC4-5D6E-409C-BE32-E72D297353CC}">
                <c16:uniqueId val="{00000003-D27E-4055-B7C1-5E2A490F4174}"/>
              </c:ext>
            </c:extLst>
          </c:dPt>
          <c:val>
            <c:numRef>
              <c:f>Data!$W$78:$X$78</c:f>
              <c:numCache>
                <c:formatCode>0%</c:formatCode>
                <c:ptCount val="2"/>
                <c:pt idx="0">
                  <c:v>0</c:v>
                </c:pt>
                <c:pt idx="1">
                  <c:v>1</c:v>
                </c:pt>
              </c:numCache>
            </c:numRef>
          </c:val>
          <c:extLst>
            <c:ext xmlns:c16="http://schemas.microsoft.com/office/drawing/2014/chart" uri="{C3380CC4-5D6E-409C-BE32-E72D297353CC}">
              <c16:uniqueId val="{00000004-D27E-4055-B7C1-5E2A490F417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FFC000"/>
              </a:solidFill>
              <a:ln w="19050">
                <a:noFill/>
              </a:ln>
              <a:effectLst/>
            </c:spPr>
            <c:extLst>
              <c:ext xmlns:c16="http://schemas.microsoft.com/office/drawing/2014/chart" uri="{C3380CC4-5D6E-409C-BE32-E72D297353CC}">
                <c16:uniqueId val="{00000001-43CB-4DB5-AD74-58AB712EF278}"/>
              </c:ext>
            </c:extLst>
          </c:dPt>
          <c:dPt>
            <c:idx val="1"/>
            <c:bubble3D val="0"/>
            <c:spPr>
              <a:solidFill>
                <a:schemeClr val="tx1">
                  <a:lumMod val="95000"/>
                  <a:lumOff val="5000"/>
                </a:schemeClr>
              </a:solidFill>
              <a:ln w="19050">
                <a:noFill/>
              </a:ln>
              <a:effectLst/>
            </c:spPr>
            <c:extLst>
              <c:ext xmlns:c16="http://schemas.microsoft.com/office/drawing/2014/chart" uri="{C3380CC4-5D6E-409C-BE32-E72D297353CC}">
                <c16:uniqueId val="{00000003-43CB-4DB5-AD74-58AB712EF278}"/>
              </c:ext>
            </c:extLst>
          </c:dPt>
          <c:val>
            <c:numRef>
              <c:f>Data!$W$79:$X$79</c:f>
              <c:numCache>
                <c:formatCode>0%</c:formatCode>
                <c:ptCount val="2"/>
                <c:pt idx="0">
                  <c:v>1</c:v>
                </c:pt>
                <c:pt idx="1">
                  <c:v>0</c:v>
                </c:pt>
              </c:numCache>
            </c:numRef>
          </c:val>
          <c:extLst>
            <c:ext xmlns:c16="http://schemas.microsoft.com/office/drawing/2014/chart" uri="{C3380CC4-5D6E-409C-BE32-E72D297353CC}">
              <c16:uniqueId val="{00000004-43CB-4DB5-AD74-58AB712EF27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Series1</c:v>
          </c:tx>
          <c:spPr>
            <a:solidFill>
              <a:srgbClr val="77933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
              <c:pt idx="0">
                <c:v>1</c:v>
              </c:pt>
            </c:numLit>
          </c:cat>
          <c:val>
            <c:numLit>
              <c:formatCode>General</c:formatCode>
              <c:ptCount val="1"/>
              <c:pt idx="0">
                <c:v>28</c:v>
              </c:pt>
            </c:numLit>
          </c:val>
          <c:extLst>
            <c:ext xmlns:c16="http://schemas.microsoft.com/office/drawing/2014/chart" uri="{C3380CC4-5D6E-409C-BE32-E72D297353CC}">
              <c16:uniqueId val="{00000000-E595-462D-834E-160129663C45}"/>
            </c:ext>
          </c:extLst>
        </c:ser>
        <c:ser>
          <c:idx val="1"/>
          <c:order val="1"/>
          <c:tx>
            <c:v>Series2</c:v>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
              <c:pt idx="0">
                <c:v>1</c:v>
              </c:pt>
            </c:numLit>
          </c:cat>
          <c:val>
            <c:numLit>
              <c:formatCode>General</c:formatCode>
              <c:ptCount val="1"/>
              <c:pt idx="0">
                <c:v>110</c:v>
              </c:pt>
            </c:numLit>
          </c:val>
          <c:extLst>
            <c:ext xmlns:c16="http://schemas.microsoft.com/office/drawing/2014/chart" uri="{C3380CC4-5D6E-409C-BE32-E72D297353CC}">
              <c16:uniqueId val="{00000001-E595-462D-834E-160129663C45}"/>
            </c:ext>
          </c:extLst>
        </c:ser>
        <c:ser>
          <c:idx val="2"/>
          <c:order val="2"/>
          <c:tx>
            <c:v>Series3</c:v>
          </c:tx>
          <c:spPr>
            <a:solidFill>
              <a:srgbClr val="948A5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
              <c:pt idx="0">
                <c:v>1</c:v>
              </c:pt>
            </c:numLit>
          </c:cat>
          <c:val>
            <c:numLit>
              <c:formatCode>General</c:formatCode>
              <c:ptCount val="1"/>
              <c:pt idx="0">
                <c:v>104</c:v>
              </c:pt>
            </c:numLit>
          </c:val>
          <c:extLst>
            <c:ext xmlns:c16="http://schemas.microsoft.com/office/drawing/2014/chart" uri="{C3380CC4-5D6E-409C-BE32-E72D297353CC}">
              <c16:uniqueId val="{00000002-E595-462D-834E-160129663C45}"/>
            </c:ext>
          </c:extLst>
        </c:ser>
        <c:ser>
          <c:idx val="3"/>
          <c:order val="3"/>
          <c:tx>
            <c:v>Series4</c:v>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
              <c:pt idx="0">
                <c:v>1</c:v>
              </c:pt>
            </c:numLit>
          </c:cat>
          <c:val>
            <c:numLit>
              <c:formatCode>General</c:formatCode>
              <c:ptCount val="1"/>
              <c:pt idx="0">
                <c:v>123</c:v>
              </c:pt>
            </c:numLit>
          </c:val>
          <c:extLst>
            <c:ext xmlns:c16="http://schemas.microsoft.com/office/drawing/2014/chart" uri="{C3380CC4-5D6E-409C-BE32-E72D297353CC}">
              <c16:uniqueId val="{00000003-E595-462D-834E-160129663C45}"/>
            </c:ext>
          </c:extLst>
        </c:ser>
        <c:ser>
          <c:idx val="4"/>
          <c:order val="4"/>
          <c:tx>
            <c:v>Series5</c:v>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
              <c:pt idx="0">
                <c:v>1</c:v>
              </c:pt>
            </c:numLit>
          </c:cat>
          <c:val>
            <c:numLit>
              <c:formatCode>General</c:formatCode>
              <c:ptCount val="1"/>
              <c:pt idx="0">
                <c:v>122</c:v>
              </c:pt>
            </c:numLit>
          </c:val>
          <c:extLst>
            <c:ext xmlns:c16="http://schemas.microsoft.com/office/drawing/2014/chart" uri="{C3380CC4-5D6E-409C-BE32-E72D297353CC}">
              <c16:uniqueId val="{00000004-E595-462D-834E-160129663C45}"/>
            </c:ext>
          </c:extLst>
        </c:ser>
        <c:dLbls>
          <c:dLblPos val="outEnd"/>
          <c:showLegendKey val="0"/>
          <c:showVal val="1"/>
          <c:showCatName val="0"/>
          <c:showSerName val="0"/>
          <c:showPercent val="0"/>
          <c:showBubbleSize val="0"/>
        </c:dLbls>
        <c:gapWidth val="219"/>
        <c:overlap val="-27"/>
        <c:axId val="1444517408"/>
        <c:axId val="1444522688"/>
      </c:barChart>
      <c:catAx>
        <c:axId val="1444517408"/>
        <c:scaling>
          <c:orientation val="minMax"/>
        </c:scaling>
        <c:delete val="1"/>
        <c:axPos val="b"/>
        <c:numFmt formatCode="General" sourceLinked="1"/>
        <c:majorTickMark val="none"/>
        <c:minorTickMark val="none"/>
        <c:tickLblPos val="nextTo"/>
        <c:crossAx val="1444522688"/>
        <c:crosses val="autoZero"/>
        <c:auto val="1"/>
        <c:lblAlgn val="ctr"/>
        <c:lblOffset val="100"/>
        <c:noMultiLvlLbl val="0"/>
      </c:catAx>
      <c:valAx>
        <c:axId val="1444522688"/>
        <c:scaling>
          <c:orientation val="minMax"/>
        </c:scaling>
        <c:delete val="1"/>
        <c:axPos val="l"/>
        <c:majorGridlines>
          <c:spPr>
            <a:ln w="9525" cap="rnd" cmpd="sng" algn="ctr">
              <a:solidFill>
                <a:srgbClr val="FFFF00">
                  <a:alpha val="50000"/>
                </a:srgbClr>
              </a:solidFill>
              <a:prstDash val="lgDashDotDot"/>
              <a:round/>
            </a:ln>
            <a:effectLst/>
          </c:spPr>
        </c:majorGridlines>
        <c:numFmt formatCode="General" sourceLinked="1"/>
        <c:majorTickMark val="none"/>
        <c:minorTickMark val="none"/>
        <c:tickLblPos val="nextTo"/>
        <c:crossAx val="14445174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data.xlsx]Data!PivotTable6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4747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Data!$AI$57</c:f>
              <c:strCache>
                <c:ptCount val="1"/>
                <c:pt idx="0">
                  <c:v>Total</c:v>
                </c:pt>
              </c:strCache>
            </c:strRef>
          </c:tx>
          <c:spPr>
            <a:solidFill>
              <a:srgbClr val="74747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Data!$AH$58:$AH$61</c:f>
              <c:strCache>
                <c:ptCount val="3"/>
                <c:pt idx="0">
                  <c:v>East</c:v>
                </c:pt>
                <c:pt idx="1">
                  <c:v>South</c:v>
                </c:pt>
                <c:pt idx="2">
                  <c:v>West</c:v>
                </c:pt>
              </c:strCache>
            </c:strRef>
          </c:cat>
          <c:val>
            <c:numRef>
              <c:f>Data!$AI$58:$AI$61</c:f>
              <c:numCache>
                <c:formatCode>General</c:formatCode>
                <c:ptCount val="3"/>
                <c:pt idx="0">
                  <c:v>3</c:v>
                </c:pt>
                <c:pt idx="1">
                  <c:v>3</c:v>
                </c:pt>
                <c:pt idx="2">
                  <c:v>1</c:v>
                </c:pt>
              </c:numCache>
            </c:numRef>
          </c:val>
          <c:extLst>
            <c:ext xmlns:c16="http://schemas.microsoft.com/office/drawing/2014/chart" uri="{C3380CC4-5D6E-409C-BE32-E72D297353CC}">
              <c16:uniqueId val="{00000000-72EA-4991-9D13-2CDD74F616E5}"/>
            </c:ext>
          </c:extLst>
        </c:ser>
        <c:dLbls>
          <c:dLblPos val="outEnd"/>
          <c:showLegendKey val="0"/>
          <c:showVal val="1"/>
          <c:showCatName val="0"/>
          <c:showSerName val="0"/>
          <c:showPercent val="0"/>
          <c:showBubbleSize val="0"/>
        </c:dLbls>
        <c:gapWidth val="25"/>
        <c:axId val="1525512752"/>
        <c:axId val="1525510352"/>
      </c:barChart>
      <c:catAx>
        <c:axId val="15255127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Bahnschrift SemiBold" panose="020B0502040204020203" pitchFamily="34" charset="0"/>
                <a:ea typeface="+mn-ea"/>
                <a:cs typeface="+mn-cs"/>
              </a:defRPr>
            </a:pPr>
            <a:endParaRPr lang="en-US"/>
          </a:p>
        </c:txPr>
        <c:crossAx val="1525510352"/>
        <c:crosses val="autoZero"/>
        <c:auto val="1"/>
        <c:lblAlgn val="ctr"/>
        <c:lblOffset val="100"/>
        <c:noMultiLvlLbl val="0"/>
      </c:catAx>
      <c:valAx>
        <c:axId val="1525510352"/>
        <c:scaling>
          <c:orientation val="minMax"/>
        </c:scaling>
        <c:delete val="1"/>
        <c:axPos val="b"/>
        <c:numFmt formatCode="General" sourceLinked="1"/>
        <c:majorTickMark val="none"/>
        <c:minorTickMark val="none"/>
        <c:tickLblPos val="nextTo"/>
        <c:crossAx val="1525512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chart" Target="../charts/chart7.xml"/><Relationship Id="rId18" Type="http://schemas.openxmlformats.org/officeDocument/2006/relationships/image" Target="../media/image9.png"/><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chart" Target="../charts/chart6.xml"/><Relationship Id="rId17" Type="http://schemas.openxmlformats.org/officeDocument/2006/relationships/image" Target="../media/image8.svg"/><Relationship Id="rId2" Type="http://schemas.openxmlformats.org/officeDocument/2006/relationships/chart" Target="../charts/chart2.xml"/><Relationship Id="rId16" Type="http://schemas.openxmlformats.org/officeDocument/2006/relationships/image" Target="../media/image7.png"/><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5.xml"/><Relationship Id="rId15" Type="http://schemas.openxmlformats.org/officeDocument/2006/relationships/chart" Target="../charts/chart9.xml"/><Relationship Id="rId10" Type="http://schemas.openxmlformats.org/officeDocument/2006/relationships/image" Target="../media/image5.png"/><Relationship Id="rId19" Type="http://schemas.openxmlformats.org/officeDocument/2006/relationships/image" Target="../media/image10.svg"/><Relationship Id="rId4" Type="http://schemas.openxmlformats.org/officeDocument/2006/relationships/chart" Target="../charts/chart4.xml"/><Relationship Id="rId9" Type="http://schemas.openxmlformats.org/officeDocument/2006/relationships/image" Target="../media/image4.svg"/><Relationship Id="rId14"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92849</xdr:colOff>
      <xdr:row>0</xdr:row>
      <xdr:rowOff>67236</xdr:rowOff>
    </xdr:from>
    <xdr:to>
      <xdr:col>17</xdr:col>
      <xdr:colOff>169649</xdr:colOff>
      <xdr:row>34</xdr:row>
      <xdr:rowOff>151493</xdr:rowOff>
    </xdr:to>
    <xdr:sp macro="" textlink="">
      <xdr:nvSpPr>
        <xdr:cNvPr id="2" name="Rectangle: Rounded Corners 1">
          <a:extLst>
            <a:ext uri="{FF2B5EF4-FFF2-40B4-BE49-F238E27FC236}">
              <a16:creationId xmlns:a16="http://schemas.microsoft.com/office/drawing/2014/main" id="{449F63BC-B7B4-066C-2D6E-65486306B219}"/>
            </a:ext>
          </a:extLst>
        </xdr:cNvPr>
        <xdr:cNvSpPr/>
      </xdr:nvSpPr>
      <xdr:spPr>
        <a:xfrm>
          <a:off x="92849" y="67236"/>
          <a:ext cx="10440000" cy="6180257"/>
        </a:xfrm>
        <a:prstGeom prst="roundRect">
          <a:avLst>
            <a:gd name="adj" fmla="val 0"/>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370114</xdr:colOff>
      <xdr:row>23</xdr:row>
      <xdr:rowOff>154518</xdr:rowOff>
    </xdr:from>
    <xdr:to>
      <xdr:col>3</xdr:col>
      <xdr:colOff>449314</xdr:colOff>
      <xdr:row>33</xdr:row>
      <xdr:rowOff>103946</xdr:rowOff>
    </xdr:to>
    <xdr:sp macro="" textlink="">
      <xdr:nvSpPr>
        <xdr:cNvPr id="3" name="Rectangle: Rounded Corners 2">
          <a:extLst>
            <a:ext uri="{FF2B5EF4-FFF2-40B4-BE49-F238E27FC236}">
              <a16:creationId xmlns:a16="http://schemas.microsoft.com/office/drawing/2014/main" id="{BC6815D2-A311-6393-2975-75905C248D75}"/>
            </a:ext>
          </a:extLst>
        </xdr:cNvPr>
        <xdr:cNvSpPr/>
      </xdr:nvSpPr>
      <xdr:spPr>
        <a:xfrm>
          <a:off x="370114" y="4278283"/>
          <a:ext cx="1908000" cy="1742369"/>
        </a:xfrm>
        <a:prstGeom prst="roundRect">
          <a:avLst>
            <a:gd name="adj" fmla="val 6991"/>
          </a:avLst>
        </a:prstGeom>
        <a:solidFill>
          <a:srgbClr val="282828"/>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bIns="36000" rtlCol="0" anchor="t"/>
        <a:lstStyle/>
        <a:p>
          <a:pPr algn="l"/>
          <a:endParaRPr lang="en-IN" sz="1100"/>
        </a:p>
      </xdr:txBody>
    </xdr:sp>
    <xdr:clientData/>
  </xdr:twoCellAnchor>
  <xdr:twoCellAnchor>
    <xdr:from>
      <xdr:col>0</xdr:col>
      <xdr:colOff>352184</xdr:colOff>
      <xdr:row>6</xdr:row>
      <xdr:rowOff>8964</xdr:rowOff>
    </xdr:from>
    <xdr:to>
      <xdr:col>3</xdr:col>
      <xdr:colOff>431384</xdr:colOff>
      <xdr:row>23</xdr:row>
      <xdr:rowOff>62753</xdr:rowOff>
    </xdr:to>
    <xdr:sp macro="" textlink="">
      <xdr:nvSpPr>
        <xdr:cNvPr id="4" name="Rectangle: Rounded Corners 3">
          <a:extLst>
            <a:ext uri="{FF2B5EF4-FFF2-40B4-BE49-F238E27FC236}">
              <a16:creationId xmlns:a16="http://schemas.microsoft.com/office/drawing/2014/main" id="{0A53D378-BFD4-4934-7413-440F18611750}"/>
            </a:ext>
          </a:extLst>
        </xdr:cNvPr>
        <xdr:cNvSpPr/>
      </xdr:nvSpPr>
      <xdr:spPr>
        <a:xfrm>
          <a:off x="352184" y="1084729"/>
          <a:ext cx="1908000" cy="3101789"/>
        </a:xfrm>
        <a:prstGeom prst="roundRect">
          <a:avLst>
            <a:gd name="adj" fmla="val 6991"/>
          </a:avLst>
        </a:prstGeom>
        <a:solidFill>
          <a:srgbClr val="282828"/>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92209</xdr:colOff>
      <xdr:row>20</xdr:row>
      <xdr:rowOff>94770</xdr:rowOff>
    </xdr:from>
    <xdr:to>
      <xdr:col>8</xdr:col>
      <xdr:colOff>101809</xdr:colOff>
      <xdr:row>33</xdr:row>
      <xdr:rowOff>103946</xdr:rowOff>
    </xdr:to>
    <xdr:sp macro="" textlink="">
      <xdr:nvSpPr>
        <xdr:cNvPr id="5" name="Rectangle: Rounded Corners 4">
          <a:extLst>
            <a:ext uri="{FF2B5EF4-FFF2-40B4-BE49-F238E27FC236}">
              <a16:creationId xmlns:a16="http://schemas.microsoft.com/office/drawing/2014/main" id="{BF6A7B61-EA6C-6932-8D59-1C153B695B3B}"/>
            </a:ext>
          </a:extLst>
        </xdr:cNvPr>
        <xdr:cNvSpPr/>
      </xdr:nvSpPr>
      <xdr:spPr>
        <a:xfrm>
          <a:off x="2530609" y="3680652"/>
          <a:ext cx="2448000" cy="2340000"/>
        </a:xfrm>
        <a:prstGeom prst="roundRect">
          <a:avLst>
            <a:gd name="adj" fmla="val 6991"/>
          </a:avLst>
        </a:prstGeom>
        <a:solidFill>
          <a:srgbClr val="282828"/>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bIns="36000" rtlCol="0" anchor="t"/>
        <a:lstStyle/>
        <a:p>
          <a:pPr algn="l"/>
          <a:endParaRPr lang="en-IN" sz="1100"/>
        </a:p>
      </xdr:txBody>
    </xdr:sp>
    <xdr:clientData/>
  </xdr:twoCellAnchor>
  <xdr:twoCellAnchor>
    <xdr:from>
      <xdr:col>8</xdr:col>
      <xdr:colOff>397009</xdr:colOff>
      <xdr:row>20</xdr:row>
      <xdr:rowOff>121664</xdr:rowOff>
    </xdr:from>
    <xdr:to>
      <xdr:col>12</xdr:col>
      <xdr:colOff>406609</xdr:colOff>
      <xdr:row>33</xdr:row>
      <xdr:rowOff>130840</xdr:rowOff>
    </xdr:to>
    <xdr:sp macro="" textlink="">
      <xdr:nvSpPr>
        <xdr:cNvPr id="6" name="Rectangle: Rounded Corners 5">
          <a:extLst>
            <a:ext uri="{FF2B5EF4-FFF2-40B4-BE49-F238E27FC236}">
              <a16:creationId xmlns:a16="http://schemas.microsoft.com/office/drawing/2014/main" id="{B13DD05F-C748-D664-A096-96CB0880BD6A}"/>
            </a:ext>
          </a:extLst>
        </xdr:cNvPr>
        <xdr:cNvSpPr/>
      </xdr:nvSpPr>
      <xdr:spPr>
        <a:xfrm>
          <a:off x="5273809" y="3707546"/>
          <a:ext cx="2448000" cy="2340000"/>
        </a:xfrm>
        <a:prstGeom prst="roundRect">
          <a:avLst>
            <a:gd name="adj" fmla="val 6991"/>
          </a:avLst>
        </a:prstGeom>
        <a:solidFill>
          <a:srgbClr val="282828"/>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bIns="36000" rtlCol="0" anchor="t"/>
        <a:lstStyle/>
        <a:p>
          <a:pPr algn="l"/>
          <a:endParaRPr lang="en-IN" sz="1100">
            <a:noFill/>
          </a:endParaRPr>
        </a:p>
      </xdr:txBody>
    </xdr:sp>
    <xdr:clientData/>
  </xdr:twoCellAnchor>
  <xdr:twoCellAnchor>
    <xdr:from>
      <xdr:col>8</xdr:col>
      <xdr:colOff>370115</xdr:colOff>
      <xdr:row>5</xdr:row>
      <xdr:rowOff>175451</xdr:rowOff>
    </xdr:from>
    <xdr:to>
      <xdr:col>12</xdr:col>
      <xdr:colOff>379715</xdr:colOff>
      <xdr:row>19</xdr:row>
      <xdr:rowOff>5334</xdr:rowOff>
    </xdr:to>
    <xdr:sp macro="" textlink="">
      <xdr:nvSpPr>
        <xdr:cNvPr id="7" name="Rectangle: Rounded Corners 6">
          <a:extLst>
            <a:ext uri="{FF2B5EF4-FFF2-40B4-BE49-F238E27FC236}">
              <a16:creationId xmlns:a16="http://schemas.microsoft.com/office/drawing/2014/main" id="{35F78643-F276-28C3-276F-797B891E505E}"/>
            </a:ext>
          </a:extLst>
        </xdr:cNvPr>
        <xdr:cNvSpPr/>
      </xdr:nvSpPr>
      <xdr:spPr>
        <a:xfrm>
          <a:off x="5246915" y="1071922"/>
          <a:ext cx="2448000" cy="2340000"/>
        </a:xfrm>
        <a:prstGeom prst="roundRect">
          <a:avLst>
            <a:gd name="adj" fmla="val 6991"/>
          </a:avLst>
        </a:prstGeom>
        <a:solidFill>
          <a:srgbClr val="282828"/>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bIns="36000" rtlCol="0" anchor="t"/>
        <a:lstStyle/>
        <a:p>
          <a:pPr algn="l"/>
          <a:endParaRPr lang="en-IN" sz="1100"/>
        </a:p>
      </xdr:txBody>
    </xdr:sp>
    <xdr:clientData/>
  </xdr:twoCellAnchor>
  <xdr:twoCellAnchor>
    <xdr:from>
      <xdr:col>4</xdr:col>
      <xdr:colOff>92209</xdr:colOff>
      <xdr:row>5</xdr:row>
      <xdr:rowOff>175450</xdr:rowOff>
    </xdr:from>
    <xdr:to>
      <xdr:col>8</xdr:col>
      <xdr:colOff>101809</xdr:colOff>
      <xdr:row>12</xdr:row>
      <xdr:rowOff>107577</xdr:rowOff>
    </xdr:to>
    <xdr:sp macro="" textlink="">
      <xdr:nvSpPr>
        <xdr:cNvPr id="8" name="Rectangle: Rounded Corners 7">
          <a:extLst>
            <a:ext uri="{FF2B5EF4-FFF2-40B4-BE49-F238E27FC236}">
              <a16:creationId xmlns:a16="http://schemas.microsoft.com/office/drawing/2014/main" id="{6CA7D676-A4FC-C65A-00AE-079457E1A638}"/>
            </a:ext>
          </a:extLst>
        </xdr:cNvPr>
        <xdr:cNvSpPr/>
      </xdr:nvSpPr>
      <xdr:spPr>
        <a:xfrm>
          <a:off x="2530609" y="1071921"/>
          <a:ext cx="2448000" cy="1187185"/>
        </a:xfrm>
        <a:prstGeom prst="roundRect">
          <a:avLst>
            <a:gd name="adj" fmla="val 6991"/>
          </a:avLst>
        </a:prstGeom>
        <a:solidFill>
          <a:srgbClr val="282828"/>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bIns="36000" rtlCol="0" anchor="t"/>
        <a:lstStyle/>
        <a:p>
          <a:pPr algn="l"/>
          <a:endParaRPr lang="en-IN" sz="1100"/>
        </a:p>
      </xdr:txBody>
    </xdr:sp>
    <xdr:clientData/>
  </xdr:twoCellAnchor>
  <xdr:twoCellAnchor>
    <xdr:from>
      <xdr:col>4</xdr:col>
      <xdr:colOff>101173</xdr:colOff>
      <xdr:row>13</xdr:row>
      <xdr:rowOff>62752</xdr:rowOff>
    </xdr:from>
    <xdr:to>
      <xdr:col>6</xdr:col>
      <xdr:colOff>51973</xdr:colOff>
      <xdr:row>19</xdr:row>
      <xdr:rowOff>66988</xdr:rowOff>
    </xdr:to>
    <xdr:sp macro="" textlink="">
      <xdr:nvSpPr>
        <xdr:cNvPr id="9" name="Rectangle: Rounded Corners 8">
          <a:extLst>
            <a:ext uri="{FF2B5EF4-FFF2-40B4-BE49-F238E27FC236}">
              <a16:creationId xmlns:a16="http://schemas.microsoft.com/office/drawing/2014/main" id="{B324A69E-BE82-AFF1-5343-CF5DAF6C0E85}"/>
            </a:ext>
          </a:extLst>
        </xdr:cNvPr>
        <xdr:cNvSpPr/>
      </xdr:nvSpPr>
      <xdr:spPr>
        <a:xfrm>
          <a:off x="2539573" y="2393576"/>
          <a:ext cx="1170000" cy="1080000"/>
        </a:xfrm>
        <a:prstGeom prst="roundRect">
          <a:avLst>
            <a:gd name="adj" fmla="val 6991"/>
          </a:avLst>
        </a:prstGeom>
        <a:solidFill>
          <a:srgbClr val="282828"/>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bIns="36000" rtlCol="0" anchor="t"/>
        <a:lstStyle/>
        <a:p>
          <a:pPr algn="l"/>
          <a:endParaRPr lang="en-IN" sz="1100"/>
        </a:p>
      </xdr:txBody>
    </xdr:sp>
    <xdr:clientData/>
  </xdr:twoCellAnchor>
  <xdr:twoCellAnchor>
    <xdr:from>
      <xdr:col>6</xdr:col>
      <xdr:colOff>154960</xdr:colOff>
      <xdr:row>13</xdr:row>
      <xdr:rowOff>62752</xdr:rowOff>
    </xdr:from>
    <xdr:to>
      <xdr:col>8</xdr:col>
      <xdr:colOff>105760</xdr:colOff>
      <xdr:row>19</xdr:row>
      <xdr:rowOff>66988</xdr:rowOff>
    </xdr:to>
    <xdr:sp macro="" textlink="">
      <xdr:nvSpPr>
        <xdr:cNvPr id="10" name="Rectangle: Rounded Corners 9">
          <a:extLst>
            <a:ext uri="{FF2B5EF4-FFF2-40B4-BE49-F238E27FC236}">
              <a16:creationId xmlns:a16="http://schemas.microsoft.com/office/drawing/2014/main" id="{F27FA070-9E2D-B24B-FAFF-94AFDCD3E7A6}"/>
            </a:ext>
          </a:extLst>
        </xdr:cNvPr>
        <xdr:cNvSpPr/>
      </xdr:nvSpPr>
      <xdr:spPr>
        <a:xfrm>
          <a:off x="3812560" y="2393576"/>
          <a:ext cx="1170000" cy="1080000"/>
        </a:xfrm>
        <a:prstGeom prst="roundRect">
          <a:avLst>
            <a:gd name="adj" fmla="val 6991"/>
          </a:avLst>
        </a:prstGeom>
        <a:solidFill>
          <a:srgbClr val="282828"/>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bIns="36000" rtlCol="0" anchor="t"/>
        <a:lstStyle/>
        <a:p>
          <a:pPr algn="l"/>
          <a:endParaRPr lang="en-IN" sz="1100"/>
        </a:p>
      </xdr:txBody>
    </xdr:sp>
    <xdr:clientData/>
  </xdr:twoCellAnchor>
  <xdr:twoCellAnchor>
    <xdr:from>
      <xdr:col>12</xdr:col>
      <xdr:colOff>582706</xdr:colOff>
      <xdr:row>27</xdr:row>
      <xdr:rowOff>69834</xdr:rowOff>
    </xdr:from>
    <xdr:to>
      <xdr:col>14</xdr:col>
      <xdr:colOff>560371</xdr:colOff>
      <xdr:row>33</xdr:row>
      <xdr:rowOff>103946</xdr:rowOff>
    </xdr:to>
    <xdr:sp macro="" textlink="">
      <xdr:nvSpPr>
        <xdr:cNvPr id="11" name="Rectangle: Rounded Corners 10">
          <a:extLst>
            <a:ext uri="{FF2B5EF4-FFF2-40B4-BE49-F238E27FC236}">
              <a16:creationId xmlns:a16="http://schemas.microsoft.com/office/drawing/2014/main" id="{09B12E45-580A-3DA2-832D-56E23791DE92}"/>
            </a:ext>
          </a:extLst>
        </xdr:cNvPr>
        <xdr:cNvSpPr/>
      </xdr:nvSpPr>
      <xdr:spPr>
        <a:xfrm>
          <a:off x="7897906" y="4910775"/>
          <a:ext cx="1196865" cy="1109877"/>
        </a:xfrm>
        <a:prstGeom prst="roundRect">
          <a:avLst>
            <a:gd name="adj" fmla="val 6991"/>
          </a:avLst>
        </a:prstGeom>
        <a:solidFill>
          <a:srgbClr val="282828"/>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bIns="36000" rtlCol="0" anchor="t"/>
        <a:lstStyle/>
        <a:p>
          <a:pPr algn="l"/>
          <a:endParaRPr lang="en-IN" sz="1100"/>
        </a:p>
      </xdr:txBody>
    </xdr:sp>
    <xdr:clientData/>
  </xdr:twoCellAnchor>
  <xdr:twoCellAnchor>
    <xdr:from>
      <xdr:col>15</xdr:col>
      <xdr:colOff>96615</xdr:colOff>
      <xdr:row>27</xdr:row>
      <xdr:rowOff>69834</xdr:rowOff>
    </xdr:from>
    <xdr:to>
      <xdr:col>17</xdr:col>
      <xdr:colOff>8965</xdr:colOff>
      <xdr:row>33</xdr:row>
      <xdr:rowOff>103946</xdr:rowOff>
    </xdr:to>
    <xdr:sp macro="" textlink="">
      <xdr:nvSpPr>
        <xdr:cNvPr id="12" name="Rectangle: Rounded Corners 11">
          <a:extLst>
            <a:ext uri="{FF2B5EF4-FFF2-40B4-BE49-F238E27FC236}">
              <a16:creationId xmlns:a16="http://schemas.microsoft.com/office/drawing/2014/main" id="{6EB4A5F9-8633-0476-F4AB-78EA986746D5}"/>
            </a:ext>
          </a:extLst>
        </xdr:cNvPr>
        <xdr:cNvSpPr/>
      </xdr:nvSpPr>
      <xdr:spPr>
        <a:xfrm>
          <a:off x="9240615" y="4910775"/>
          <a:ext cx="1131550" cy="1109877"/>
        </a:xfrm>
        <a:prstGeom prst="roundRect">
          <a:avLst>
            <a:gd name="adj" fmla="val 6991"/>
          </a:avLst>
        </a:prstGeom>
        <a:solidFill>
          <a:srgbClr val="282828"/>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bIns="36000" rtlCol="0" anchor="t"/>
        <a:lstStyle/>
        <a:p>
          <a:pPr algn="l"/>
          <a:endParaRPr lang="en-IN" sz="1100"/>
        </a:p>
      </xdr:txBody>
    </xdr:sp>
    <xdr:clientData/>
  </xdr:twoCellAnchor>
  <xdr:twoCellAnchor>
    <xdr:from>
      <xdr:col>15</xdr:col>
      <xdr:colOff>68437</xdr:colOff>
      <xdr:row>20</xdr:row>
      <xdr:rowOff>62753</xdr:rowOff>
    </xdr:from>
    <xdr:to>
      <xdr:col>17</xdr:col>
      <xdr:colOff>8965</xdr:colOff>
      <xdr:row>26</xdr:row>
      <xdr:rowOff>96865</xdr:rowOff>
    </xdr:to>
    <xdr:sp macro="" textlink="">
      <xdr:nvSpPr>
        <xdr:cNvPr id="13" name="Rectangle: Rounded Corners 12">
          <a:extLst>
            <a:ext uri="{FF2B5EF4-FFF2-40B4-BE49-F238E27FC236}">
              <a16:creationId xmlns:a16="http://schemas.microsoft.com/office/drawing/2014/main" id="{F7702759-C1A9-B01B-F5E4-CB4299C092FC}"/>
            </a:ext>
          </a:extLst>
        </xdr:cNvPr>
        <xdr:cNvSpPr/>
      </xdr:nvSpPr>
      <xdr:spPr>
        <a:xfrm>
          <a:off x="9212437" y="3648635"/>
          <a:ext cx="1159728" cy="1109877"/>
        </a:xfrm>
        <a:prstGeom prst="roundRect">
          <a:avLst>
            <a:gd name="adj" fmla="val 6991"/>
          </a:avLst>
        </a:prstGeom>
        <a:solidFill>
          <a:srgbClr val="282828"/>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bIns="36000" rtlCol="0" anchor="t"/>
        <a:lstStyle/>
        <a:p>
          <a:pPr algn="l"/>
          <a:endParaRPr lang="en-IN" sz="1100"/>
        </a:p>
      </xdr:txBody>
    </xdr:sp>
    <xdr:clientData/>
  </xdr:twoCellAnchor>
  <xdr:twoCellAnchor>
    <xdr:from>
      <xdr:col>12</xdr:col>
      <xdr:colOff>493058</xdr:colOff>
      <xdr:row>8</xdr:row>
      <xdr:rowOff>143435</xdr:rowOff>
    </xdr:from>
    <xdr:to>
      <xdr:col>16</xdr:col>
      <xdr:colOff>596258</xdr:colOff>
      <xdr:row>18</xdr:row>
      <xdr:rowOff>6494</xdr:rowOff>
    </xdr:to>
    <xdr:sp macro="" textlink="">
      <xdr:nvSpPr>
        <xdr:cNvPr id="17" name="Rectangle: Rounded Corners 16">
          <a:extLst>
            <a:ext uri="{FF2B5EF4-FFF2-40B4-BE49-F238E27FC236}">
              <a16:creationId xmlns:a16="http://schemas.microsoft.com/office/drawing/2014/main" id="{C51796F1-1C83-FFF0-FA84-2E4218B2D45B}"/>
            </a:ext>
          </a:extLst>
        </xdr:cNvPr>
        <xdr:cNvSpPr/>
      </xdr:nvSpPr>
      <xdr:spPr>
        <a:xfrm>
          <a:off x="7808258" y="1627678"/>
          <a:ext cx="2541600" cy="1718364"/>
        </a:xfrm>
        <a:prstGeom prst="roundRect">
          <a:avLst>
            <a:gd name="adj" fmla="val 6991"/>
          </a:avLst>
        </a:prstGeom>
        <a:solidFill>
          <a:srgbClr val="282828"/>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bIns="36000" rtlCol="0" anchor="t"/>
        <a:lstStyle/>
        <a:p>
          <a:pPr algn="l"/>
          <a:endParaRPr lang="en-IN" sz="1100"/>
        </a:p>
      </xdr:txBody>
    </xdr:sp>
    <xdr:clientData/>
  </xdr:twoCellAnchor>
  <xdr:twoCellAnchor>
    <xdr:from>
      <xdr:col>12</xdr:col>
      <xdr:colOff>546847</xdr:colOff>
      <xdr:row>1</xdr:row>
      <xdr:rowOff>8964</xdr:rowOff>
    </xdr:from>
    <xdr:to>
      <xdr:col>17</xdr:col>
      <xdr:colOff>40447</xdr:colOff>
      <xdr:row>7</xdr:row>
      <xdr:rowOff>123035</xdr:rowOff>
    </xdr:to>
    <xdr:sp macro="" textlink="">
      <xdr:nvSpPr>
        <xdr:cNvPr id="18" name="Rectangle: Rounded Corners 17">
          <a:extLst>
            <a:ext uri="{FF2B5EF4-FFF2-40B4-BE49-F238E27FC236}">
              <a16:creationId xmlns:a16="http://schemas.microsoft.com/office/drawing/2014/main" id="{D008E7A5-D61A-2649-8553-56C6CA4E4AB4}"/>
            </a:ext>
          </a:extLst>
        </xdr:cNvPr>
        <xdr:cNvSpPr/>
      </xdr:nvSpPr>
      <xdr:spPr>
        <a:xfrm>
          <a:off x="7862047" y="188258"/>
          <a:ext cx="2541600" cy="1189836"/>
        </a:xfrm>
        <a:prstGeom prst="roundRect">
          <a:avLst>
            <a:gd name="adj" fmla="val 6991"/>
          </a:avLst>
        </a:prstGeom>
        <a:solidFill>
          <a:srgbClr val="282828"/>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bIns="36000" rtlCol="0" anchor="t"/>
        <a:lstStyle/>
        <a:p>
          <a:pPr algn="l"/>
          <a:endParaRPr lang="en-IN" sz="1100"/>
        </a:p>
      </xdr:txBody>
    </xdr:sp>
    <xdr:clientData/>
  </xdr:twoCellAnchor>
  <xdr:oneCellAnchor>
    <xdr:from>
      <xdr:col>15</xdr:col>
      <xdr:colOff>98613</xdr:colOff>
      <xdr:row>20</xdr:row>
      <xdr:rowOff>71720</xdr:rowOff>
    </xdr:from>
    <xdr:ext cx="1228164" cy="600164"/>
    <xdr:sp macro="" textlink="">
      <xdr:nvSpPr>
        <xdr:cNvPr id="20" name="TextBox 19">
          <a:extLst>
            <a:ext uri="{FF2B5EF4-FFF2-40B4-BE49-F238E27FC236}">
              <a16:creationId xmlns:a16="http://schemas.microsoft.com/office/drawing/2014/main" id="{53397831-AD78-6725-90D4-AB5993D7DD33}"/>
            </a:ext>
          </a:extLst>
        </xdr:cNvPr>
        <xdr:cNvSpPr txBox="1"/>
      </xdr:nvSpPr>
      <xdr:spPr>
        <a:xfrm>
          <a:off x="9242613" y="3657602"/>
          <a:ext cx="1228164" cy="6001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0">
              <a:solidFill>
                <a:schemeClr val="bg1"/>
              </a:solidFill>
              <a:latin typeface="Bahnschrift SemiBold" panose="020B0502040204020203" pitchFamily="34" charset="0"/>
            </a:rPr>
            <a:t>Part</a:t>
          </a:r>
        </a:p>
        <a:p>
          <a:r>
            <a:rPr lang="en-IN" sz="1100" b="0">
              <a:solidFill>
                <a:schemeClr val="bg1"/>
              </a:solidFill>
              <a:latin typeface="Bahnschrift SemiBold" panose="020B0502040204020203" pitchFamily="34" charset="0"/>
            </a:rPr>
            <a:t>Time </a:t>
          </a:r>
          <a:br>
            <a:rPr lang="en-IN" sz="1100" b="0">
              <a:solidFill>
                <a:schemeClr val="bg1"/>
              </a:solidFill>
              <a:latin typeface="Bahnschrift SemiBold" panose="020B0502040204020203" pitchFamily="34" charset="0"/>
            </a:rPr>
          </a:br>
          <a:r>
            <a:rPr lang="en-IN" sz="1100" b="0">
              <a:solidFill>
                <a:schemeClr val="bg1"/>
              </a:solidFill>
              <a:latin typeface="Bahnschrift SemiBold" panose="020B0502040204020203" pitchFamily="34" charset="0"/>
            </a:rPr>
            <a:t>Employees</a:t>
          </a:r>
        </a:p>
      </xdr:txBody>
    </xdr:sp>
    <xdr:clientData/>
  </xdr:oneCellAnchor>
  <xdr:oneCellAnchor>
    <xdr:from>
      <xdr:col>15</xdr:col>
      <xdr:colOff>331694</xdr:colOff>
      <xdr:row>23</xdr:row>
      <xdr:rowOff>71717</xdr:rowOff>
    </xdr:from>
    <xdr:ext cx="878541" cy="567207"/>
    <xdr:sp macro="" textlink="Data!B73">
      <xdr:nvSpPr>
        <xdr:cNvPr id="21" name="TextBox 20">
          <a:extLst>
            <a:ext uri="{FF2B5EF4-FFF2-40B4-BE49-F238E27FC236}">
              <a16:creationId xmlns:a16="http://schemas.microsoft.com/office/drawing/2014/main" id="{E1111503-1D5A-6EF0-4965-2162058E6DC4}"/>
            </a:ext>
          </a:extLst>
        </xdr:cNvPr>
        <xdr:cNvSpPr txBox="1"/>
      </xdr:nvSpPr>
      <xdr:spPr>
        <a:xfrm>
          <a:off x="9475694" y="4195482"/>
          <a:ext cx="878541" cy="5672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A8F5246-5BB1-4F94-A051-9185DD8FCB33}" type="TxLink">
            <a:rPr lang="en-US" sz="3200" b="1" i="0" u="none" strike="noStrike">
              <a:solidFill>
                <a:schemeClr val="bg1"/>
              </a:solidFill>
              <a:latin typeface="Arial Rounded MT Bold" panose="020F0704030504030204" pitchFamily="34" charset="0"/>
            </a:rPr>
            <a:pPr/>
            <a:t>2</a:t>
          </a:fld>
          <a:endParaRPr lang="en-IN" sz="3200" b="1">
            <a:solidFill>
              <a:schemeClr val="bg1"/>
            </a:solidFill>
            <a:latin typeface="Arial Rounded MT Bold" panose="020F0704030504030204" pitchFamily="34" charset="0"/>
          </a:endParaRPr>
        </a:p>
      </xdr:txBody>
    </xdr:sp>
    <xdr:clientData/>
  </xdr:oneCellAnchor>
  <xdr:oneCellAnchor>
    <xdr:from>
      <xdr:col>15</xdr:col>
      <xdr:colOff>125509</xdr:colOff>
      <xdr:row>27</xdr:row>
      <xdr:rowOff>107579</xdr:rowOff>
    </xdr:from>
    <xdr:ext cx="1228164" cy="600164"/>
    <xdr:sp macro="" textlink="">
      <xdr:nvSpPr>
        <xdr:cNvPr id="22" name="TextBox 21">
          <a:extLst>
            <a:ext uri="{FF2B5EF4-FFF2-40B4-BE49-F238E27FC236}">
              <a16:creationId xmlns:a16="http://schemas.microsoft.com/office/drawing/2014/main" id="{9CCE411A-C9D7-ECC3-BA9B-6AFB4D3B3757}"/>
            </a:ext>
          </a:extLst>
        </xdr:cNvPr>
        <xdr:cNvSpPr txBox="1"/>
      </xdr:nvSpPr>
      <xdr:spPr>
        <a:xfrm>
          <a:off x="9269509" y="4948520"/>
          <a:ext cx="1228164" cy="6001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0">
              <a:solidFill>
                <a:schemeClr val="bg1"/>
              </a:solidFill>
              <a:latin typeface="Bahnschrift SemiBold" panose="020B0502040204020203" pitchFamily="34" charset="0"/>
            </a:rPr>
            <a:t>Full</a:t>
          </a:r>
        </a:p>
        <a:p>
          <a:r>
            <a:rPr lang="en-IN" sz="1100" b="0">
              <a:solidFill>
                <a:schemeClr val="bg1"/>
              </a:solidFill>
              <a:latin typeface="Bahnschrift SemiBold" panose="020B0502040204020203" pitchFamily="34" charset="0"/>
            </a:rPr>
            <a:t>Time </a:t>
          </a:r>
          <a:br>
            <a:rPr lang="en-IN" sz="1100" b="0">
              <a:solidFill>
                <a:schemeClr val="bg1"/>
              </a:solidFill>
              <a:latin typeface="Bahnschrift SemiBold" panose="020B0502040204020203" pitchFamily="34" charset="0"/>
            </a:rPr>
          </a:br>
          <a:r>
            <a:rPr lang="en-IN" sz="1100" b="0">
              <a:solidFill>
                <a:schemeClr val="bg1"/>
              </a:solidFill>
              <a:latin typeface="Bahnschrift SemiBold" panose="020B0502040204020203" pitchFamily="34" charset="0"/>
            </a:rPr>
            <a:t>Employees</a:t>
          </a:r>
        </a:p>
      </xdr:txBody>
    </xdr:sp>
    <xdr:clientData/>
  </xdr:oneCellAnchor>
  <xdr:oneCellAnchor>
    <xdr:from>
      <xdr:col>15</xdr:col>
      <xdr:colOff>421341</xdr:colOff>
      <xdr:row>30</xdr:row>
      <xdr:rowOff>107576</xdr:rowOff>
    </xdr:from>
    <xdr:ext cx="878541" cy="567207"/>
    <xdr:sp macro="" textlink="Data!B72">
      <xdr:nvSpPr>
        <xdr:cNvPr id="23" name="TextBox 22">
          <a:extLst>
            <a:ext uri="{FF2B5EF4-FFF2-40B4-BE49-F238E27FC236}">
              <a16:creationId xmlns:a16="http://schemas.microsoft.com/office/drawing/2014/main" id="{EC775239-1398-D641-B80E-F42C8BA3B129}"/>
            </a:ext>
          </a:extLst>
        </xdr:cNvPr>
        <xdr:cNvSpPr txBox="1"/>
      </xdr:nvSpPr>
      <xdr:spPr>
        <a:xfrm>
          <a:off x="9565341" y="5486400"/>
          <a:ext cx="878541" cy="5672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5A795D9-92DE-4A59-B311-10BF0E2A90D2}" type="TxLink">
            <a:rPr lang="en-US" sz="3200" b="1" i="0" u="none" strike="noStrike">
              <a:solidFill>
                <a:schemeClr val="bg1"/>
              </a:solidFill>
              <a:latin typeface="Arial Rounded MT Bold" panose="020F0704030504030204" pitchFamily="34" charset="0"/>
            </a:rPr>
            <a:pPr/>
            <a:t>2</a:t>
          </a:fld>
          <a:endParaRPr lang="en-IN" sz="3200" b="1">
            <a:solidFill>
              <a:schemeClr val="bg1"/>
            </a:solidFill>
            <a:latin typeface="Arial Rounded MT Bold" panose="020F0704030504030204" pitchFamily="34" charset="0"/>
          </a:endParaRPr>
        </a:p>
      </xdr:txBody>
    </xdr:sp>
    <xdr:clientData/>
  </xdr:oneCellAnchor>
  <xdr:oneCellAnchor>
    <xdr:from>
      <xdr:col>13</xdr:col>
      <xdr:colOff>3</xdr:colOff>
      <xdr:row>27</xdr:row>
      <xdr:rowOff>134473</xdr:rowOff>
    </xdr:from>
    <xdr:ext cx="1228164" cy="600164"/>
    <xdr:sp macro="" textlink="">
      <xdr:nvSpPr>
        <xdr:cNvPr id="24" name="TextBox 23">
          <a:extLst>
            <a:ext uri="{FF2B5EF4-FFF2-40B4-BE49-F238E27FC236}">
              <a16:creationId xmlns:a16="http://schemas.microsoft.com/office/drawing/2014/main" id="{A454EC0F-0EAA-10BE-5F20-2C2CAB1CC4A7}"/>
            </a:ext>
          </a:extLst>
        </xdr:cNvPr>
        <xdr:cNvSpPr txBox="1"/>
      </xdr:nvSpPr>
      <xdr:spPr>
        <a:xfrm>
          <a:off x="7924803" y="4975414"/>
          <a:ext cx="1228164" cy="6001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0">
              <a:solidFill>
                <a:schemeClr val="bg1"/>
              </a:solidFill>
              <a:latin typeface="Bahnschrift SemiBold" panose="020B0502040204020203" pitchFamily="34" charset="0"/>
            </a:rPr>
            <a:t>Employees</a:t>
          </a:r>
        </a:p>
        <a:p>
          <a:r>
            <a:rPr lang="en-IN" sz="1100" b="0">
              <a:solidFill>
                <a:schemeClr val="bg1"/>
              </a:solidFill>
              <a:latin typeface="Bahnschrift SemiBold" panose="020B0502040204020203" pitchFamily="34" charset="0"/>
            </a:rPr>
            <a:t>with</a:t>
          </a:r>
        </a:p>
        <a:p>
          <a:r>
            <a:rPr lang="en-IN" sz="1100" b="0">
              <a:solidFill>
                <a:schemeClr val="bg1"/>
              </a:solidFill>
              <a:latin typeface="Bahnschrift SemiBold" panose="020B0502040204020203" pitchFamily="34" charset="0"/>
            </a:rPr>
            <a:t>Contracts</a:t>
          </a:r>
        </a:p>
      </xdr:txBody>
    </xdr:sp>
    <xdr:clientData/>
  </xdr:oneCellAnchor>
  <xdr:oneCellAnchor>
    <xdr:from>
      <xdr:col>13</xdr:col>
      <xdr:colOff>259975</xdr:colOff>
      <xdr:row>30</xdr:row>
      <xdr:rowOff>116542</xdr:rowOff>
    </xdr:from>
    <xdr:ext cx="878541" cy="567207"/>
    <xdr:sp macro="" textlink="Data!B71">
      <xdr:nvSpPr>
        <xdr:cNvPr id="25" name="TextBox 24">
          <a:extLst>
            <a:ext uri="{FF2B5EF4-FFF2-40B4-BE49-F238E27FC236}">
              <a16:creationId xmlns:a16="http://schemas.microsoft.com/office/drawing/2014/main" id="{830DE056-94CD-FF48-F889-032541160E9D}"/>
            </a:ext>
          </a:extLst>
        </xdr:cNvPr>
        <xdr:cNvSpPr txBox="1"/>
      </xdr:nvSpPr>
      <xdr:spPr>
        <a:xfrm>
          <a:off x="8184775" y="5495366"/>
          <a:ext cx="878541" cy="5672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5266F60-A0AD-4509-A195-FBDAF5A40243}" type="TxLink">
            <a:rPr lang="en-US" sz="3200" b="1" i="0" u="none" strike="noStrike">
              <a:solidFill>
                <a:schemeClr val="bg1"/>
              </a:solidFill>
              <a:latin typeface="Arial Rounded MT Bold" panose="020F0704030504030204" pitchFamily="34" charset="0"/>
            </a:rPr>
            <a:pPr/>
            <a:t>3</a:t>
          </a:fld>
          <a:endParaRPr lang="en-IN" sz="3200" b="1">
            <a:solidFill>
              <a:schemeClr val="bg1"/>
            </a:solidFill>
            <a:latin typeface="Arial Rounded MT Bold" panose="020F0704030504030204" pitchFamily="34" charset="0"/>
          </a:endParaRPr>
        </a:p>
      </xdr:txBody>
    </xdr:sp>
    <xdr:clientData/>
  </xdr:oneCellAnchor>
  <xdr:oneCellAnchor>
    <xdr:from>
      <xdr:col>8</xdr:col>
      <xdr:colOff>421750</xdr:colOff>
      <xdr:row>24</xdr:row>
      <xdr:rowOff>49944</xdr:rowOff>
    </xdr:from>
    <xdr:ext cx="1135957" cy="308644"/>
    <xdr:sp macro="" textlink="">
      <xdr:nvSpPr>
        <xdr:cNvPr id="39" name="TextBox 38">
          <a:extLst>
            <a:ext uri="{FF2B5EF4-FFF2-40B4-BE49-F238E27FC236}">
              <a16:creationId xmlns:a16="http://schemas.microsoft.com/office/drawing/2014/main" id="{BA124987-015F-4698-AFF5-5FD3FC4B452A}"/>
            </a:ext>
          </a:extLst>
        </xdr:cNvPr>
        <xdr:cNvSpPr txBox="1"/>
      </xdr:nvSpPr>
      <xdr:spPr>
        <a:xfrm>
          <a:off x="5298550" y="4353003"/>
          <a:ext cx="1135957" cy="3086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0">
              <a:solidFill>
                <a:schemeClr val="bg1"/>
              </a:solidFill>
              <a:latin typeface="Bahnschrift SemiBold" panose="020B0502040204020203" pitchFamily="34" charset="0"/>
            </a:rPr>
            <a:t>Total Salaries</a:t>
          </a:r>
        </a:p>
      </xdr:txBody>
    </xdr:sp>
    <xdr:clientData/>
  </xdr:oneCellAnchor>
  <xdr:oneCellAnchor>
    <xdr:from>
      <xdr:col>8</xdr:col>
      <xdr:colOff>429280</xdr:colOff>
      <xdr:row>26</xdr:row>
      <xdr:rowOff>5121</xdr:rowOff>
    </xdr:from>
    <xdr:ext cx="1135957" cy="308644"/>
    <xdr:sp macro="" textlink="">
      <xdr:nvSpPr>
        <xdr:cNvPr id="40" name="TextBox 39">
          <a:extLst>
            <a:ext uri="{FF2B5EF4-FFF2-40B4-BE49-F238E27FC236}">
              <a16:creationId xmlns:a16="http://schemas.microsoft.com/office/drawing/2014/main" id="{0450CBF7-6F64-24C1-0F81-4DDBA0F0CBE0}"/>
            </a:ext>
          </a:extLst>
        </xdr:cNvPr>
        <xdr:cNvSpPr txBox="1"/>
      </xdr:nvSpPr>
      <xdr:spPr>
        <a:xfrm>
          <a:off x="5306080" y="4666768"/>
          <a:ext cx="1135957" cy="3086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0">
              <a:solidFill>
                <a:schemeClr val="bg1"/>
              </a:solidFill>
              <a:latin typeface="Bahnschrift SemiBold" panose="020B0502040204020203" pitchFamily="34" charset="0"/>
            </a:rPr>
            <a:t>Managers</a:t>
          </a:r>
        </a:p>
      </xdr:txBody>
    </xdr:sp>
    <xdr:clientData/>
  </xdr:oneCellAnchor>
  <xdr:oneCellAnchor>
    <xdr:from>
      <xdr:col>8</xdr:col>
      <xdr:colOff>424260</xdr:colOff>
      <xdr:row>27</xdr:row>
      <xdr:rowOff>76839</xdr:rowOff>
    </xdr:from>
    <xdr:ext cx="1135957" cy="308644"/>
    <xdr:sp macro="" textlink="">
      <xdr:nvSpPr>
        <xdr:cNvPr id="41" name="TextBox 40">
          <a:extLst>
            <a:ext uri="{FF2B5EF4-FFF2-40B4-BE49-F238E27FC236}">
              <a16:creationId xmlns:a16="http://schemas.microsoft.com/office/drawing/2014/main" id="{6B052576-39E2-7256-EA6E-FE30B0C63801}"/>
            </a:ext>
          </a:extLst>
        </xdr:cNvPr>
        <xdr:cNvSpPr txBox="1"/>
      </xdr:nvSpPr>
      <xdr:spPr>
        <a:xfrm>
          <a:off x="5301060" y="4917780"/>
          <a:ext cx="1135957" cy="3086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0">
              <a:solidFill>
                <a:schemeClr val="bg1"/>
              </a:solidFill>
              <a:latin typeface="Bahnschrift SemiBold" panose="020B0502040204020203" pitchFamily="34" charset="0"/>
            </a:rPr>
            <a:t>Hr specialists</a:t>
          </a:r>
        </a:p>
      </xdr:txBody>
    </xdr:sp>
    <xdr:clientData/>
  </xdr:oneCellAnchor>
  <xdr:oneCellAnchor>
    <xdr:from>
      <xdr:col>8</xdr:col>
      <xdr:colOff>419240</xdr:colOff>
      <xdr:row>28</xdr:row>
      <xdr:rowOff>130629</xdr:rowOff>
    </xdr:from>
    <xdr:ext cx="1135957" cy="308644"/>
    <xdr:sp macro="" textlink="">
      <xdr:nvSpPr>
        <xdr:cNvPr id="42" name="TextBox 41">
          <a:extLst>
            <a:ext uri="{FF2B5EF4-FFF2-40B4-BE49-F238E27FC236}">
              <a16:creationId xmlns:a16="http://schemas.microsoft.com/office/drawing/2014/main" id="{59CB1AFC-174E-C09C-F5F2-B3CB15A66FA9}"/>
            </a:ext>
          </a:extLst>
        </xdr:cNvPr>
        <xdr:cNvSpPr txBox="1"/>
      </xdr:nvSpPr>
      <xdr:spPr>
        <a:xfrm>
          <a:off x="5296040" y="5150864"/>
          <a:ext cx="1135957" cy="3086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0">
              <a:solidFill>
                <a:schemeClr val="bg1"/>
              </a:solidFill>
              <a:latin typeface="Bahnschrift SemiBold" panose="020B0502040204020203" pitchFamily="34" charset="0"/>
            </a:rPr>
            <a:t>Developers</a:t>
          </a:r>
        </a:p>
      </xdr:txBody>
    </xdr:sp>
    <xdr:clientData/>
  </xdr:oneCellAnchor>
  <xdr:oneCellAnchor>
    <xdr:from>
      <xdr:col>8</xdr:col>
      <xdr:colOff>416730</xdr:colOff>
      <xdr:row>30</xdr:row>
      <xdr:rowOff>14087</xdr:rowOff>
    </xdr:from>
    <xdr:ext cx="1135957" cy="308644"/>
    <xdr:sp macro="" textlink="">
      <xdr:nvSpPr>
        <xdr:cNvPr id="43" name="TextBox 42">
          <a:extLst>
            <a:ext uri="{FF2B5EF4-FFF2-40B4-BE49-F238E27FC236}">
              <a16:creationId xmlns:a16="http://schemas.microsoft.com/office/drawing/2014/main" id="{31E59EB7-AE21-9C02-CAAD-74C47E2BA6F5}"/>
            </a:ext>
          </a:extLst>
        </xdr:cNvPr>
        <xdr:cNvSpPr txBox="1"/>
      </xdr:nvSpPr>
      <xdr:spPr>
        <a:xfrm>
          <a:off x="5293530" y="5392911"/>
          <a:ext cx="1135957" cy="3086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0">
              <a:solidFill>
                <a:schemeClr val="bg1"/>
              </a:solidFill>
              <a:latin typeface="Bahnschrift SemiBold" panose="020B0502040204020203" pitchFamily="34" charset="0"/>
            </a:rPr>
            <a:t>Designers</a:t>
          </a:r>
        </a:p>
      </xdr:txBody>
    </xdr:sp>
    <xdr:clientData/>
  </xdr:oneCellAnchor>
  <xdr:oneCellAnchor>
    <xdr:from>
      <xdr:col>8</xdr:col>
      <xdr:colOff>426770</xdr:colOff>
      <xdr:row>31</xdr:row>
      <xdr:rowOff>94769</xdr:rowOff>
    </xdr:from>
    <xdr:ext cx="1135957" cy="308644"/>
    <xdr:sp macro="" textlink="">
      <xdr:nvSpPr>
        <xdr:cNvPr id="46" name="TextBox 45">
          <a:extLst>
            <a:ext uri="{FF2B5EF4-FFF2-40B4-BE49-F238E27FC236}">
              <a16:creationId xmlns:a16="http://schemas.microsoft.com/office/drawing/2014/main" id="{F8E3D0AA-F19D-3223-EFA0-34B09AF0FEF7}"/>
            </a:ext>
          </a:extLst>
        </xdr:cNvPr>
        <xdr:cNvSpPr txBox="1"/>
      </xdr:nvSpPr>
      <xdr:spPr>
        <a:xfrm>
          <a:off x="5303570" y="5652887"/>
          <a:ext cx="1135957" cy="3086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0">
              <a:solidFill>
                <a:schemeClr val="bg1"/>
              </a:solidFill>
              <a:latin typeface="Bahnschrift SemiBold" panose="020B0502040204020203" pitchFamily="34" charset="0"/>
            </a:rPr>
            <a:t>Analysts</a:t>
          </a:r>
        </a:p>
      </xdr:txBody>
    </xdr:sp>
    <xdr:clientData/>
  </xdr:oneCellAnchor>
  <xdr:oneCellAnchor>
    <xdr:from>
      <xdr:col>10</xdr:col>
      <xdr:colOff>358588</xdr:colOff>
      <xdr:row>25</xdr:row>
      <xdr:rowOff>166486</xdr:rowOff>
    </xdr:from>
    <xdr:ext cx="1174377" cy="308644"/>
    <xdr:sp macro="" textlink="Data!F75">
      <xdr:nvSpPr>
        <xdr:cNvPr id="48" name="TextBox 47">
          <a:extLst>
            <a:ext uri="{FF2B5EF4-FFF2-40B4-BE49-F238E27FC236}">
              <a16:creationId xmlns:a16="http://schemas.microsoft.com/office/drawing/2014/main" id="{458B0165-7EB5-9924-96DC-B67F4C9FBE95}"/>
            </a:ext>
          </a:extLst>
        </xdr:cNvPr>
        <xdr:cNvSpPr txBox="1"/>
      </xdr:nvSpPr>
      <xdr:spPr>
        <a:xfrm>
          <a:off x="6454588" y="4648839"/>
          <a:ext cx="1174377" cy="308644"/>
        </a:xfrm>
        <a:prstGeom prst="rect">
          <a:avLst/>
        </a:prstGeom>
        <a:solidFill>
          <a:srgbClr val="1F1F1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12FA722E-4FD7-411C-8945-557B1A97B887}" type="TxLink">
            <a:rPr lang="en-US" sz="1200" b="1" i="0" u="none" strike="noStrike">
              <a:solidFill>
                <a:schemeClr val="bg1"/>
              </a:solidFill>
              <a:latin typeface="Arial Rounded MT Bold" panose="020F0704030504030204" pitchFamily="34" charset="0"/>
            </a:rPr>
            <a:pPr algn="ctr"/>
            <a:t> 115,668 </a:t>
          </a:fld>
          <a:endParaRPr lang="en-IN" sz="1200" b="1">
            <a:solidFill>
              <a:schemeClr val="bg1"/>
            </a:solidFill>
            <a:latin typeface="Arial Rounded MT Bold" panose="020F0704030504030204" pitchFamily="34" charset="0"/>
          </a:endParaRPr>
        </a:p>
      </xdr:txBody>
    </xdr:sp>
    <xdr:clientData/>
  </xdr:oneCellAnchor>
  <xdr:oneCellAnchor>
    <xdr:from>
      <xdr:col>10</xdr:col>
      <xdr:colOff>376518</xdr:colOff>
      <xdr:row>27</xdr:row>
      <xdr:rowOff>54428</xdr:rowOff>
    </xdr:from>
    <xdr:ext cx="1174377" cy="308644"/>
    <xdr:sp macro="" textlink="Data!F74">
      <xdr:nvSpPr>
        <xdr:cNvPr id="49" name="TextBox 48">
          <a:extLst>
            <a:ext uri="{FF2B5EF4-FFF2-40B4-BE49-F238E27FC236}">
              <a16:creationId xmlns:a16="http://schemas.microsoft.com/office/drawing/2014/main" id="{96EE9C88-F38A-C30D-A665-14B5675C432B}"/>
            </a:ext>
          </a:extLst>
        </xdr:cNvPr>
        <xdr:cNvSpPr txBox="1"/>
      </xdr:nvSpPr>
      <xdr:spPr>
        <a:xfrm>
          <a:off x="6472518" y="4895369"/>
          <a:ext cx="1174377" cy="308644"/>
        </a:xfrm>
        <a:prstGeom prst="rect">
          <a:avLst/>
        </a:prstGeom>
        <a:solidFill>
          <a:srgbClr val="1F1F1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454ADDF2-195B-485C-B8DD-BBFF5E9FB5F5}" type="TxLink">
            <a:rPr lang="en-US" sz="1200" b="1" i="0" u="none" strike="noStrike">
              <a:solidFill>
                <a:schemeClr val="bg1"/>
              </a:solidFill>
              <a:latin typeface="Arial Rounded MT Bold" panose="020F0704030504030204" pitchFamily="34" charset="0"/>
            </a:rPr>
            <a:pPr algn="ctr"/>
            <a:t> 98,612 </a:t>
          </a:fld>
          <a:endParaRPr lang="en-IN" sz="1200" b="1">
            <a:solidFill>
              <a:schemeClr val="bg1"/>
            </a:solidFill>
            <a:latin typeface="Arial Rounded MT Bold" panose="020F0704030504030204" pitchFamily="34" charset="0"/>
          </a:endParaRPr>
        </a:p>
      </xdr:txBody>
    </xdr:sp>
    <xdr:clientData/>
  </xdr:oneCellAnchor>
  <xdr:oneCellAnchor>
    <xdr:from>
      <xdr:col>10</xdr:col>
      <xdr:colOff>376518</xdr:colOff>
      <xdr:row>28</xdr:row>
      <xdr:rowOff>121664</xdr:rowOff>
    </xdr:from>
    <xdr:ext cx="1174377" cy="308644"/>
    <xdr:sp macro="" textlink="Data!F73">
      <xdr:nvSpPr>
        <xdr:cNvPr id="50" name="TextBox 49">
          <a:extLst>
            <a:ext uri="{FF2B5EF4-FFF2-40B4-BE49-F238E27FC236}">
              <a16:creationId xmlns:a16="http://schemas.microsoft.com/office/drawing/2014/main" id="{2610C15D-8F90-8025-37F7-61620E714499}"/>
            </a:ext>
          </a:extLst>
        </xdr:cNvPr>
        <xdr:cNvSpPr txBox="1"/>
      </xdr:nvSpPr>
      <xdr:spPr>
        <a:xfrm>
          <a:off x="6472518" y="5141899"/>
          <a:ext cx="1174377" cy="308644"/>
        </a:xfrm>
        <a:prstGeom prst="rect">
          <a:avLst/>
        </a:prstGeom>
        <a:solidFill>
          <a:srgbClr val="1F1F1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81759CCA-6A88-4D1F-876A-86E08C200BFD}" type="TxLink">
            <a:rPr lang="en-US" sz="1200" b="1" i="0" u="none" strike="noStrike">
              <a:solidFill>
                <a:schemeClr val="bg1"/>
              </a:solidFill>
              <a:latin typeface="Arial Rounded MT Bold" panose="020F0704030504030204" pitchFamily="34" charset="0"/>
            </a:rPr>
            <a:pPr algn="ctr"/>
            <a:t> 0 </a:t>
          </a:fld>
          <a:endParaRPr lang="en-IN" sz="1200" b="1">
            <a:solidFill>
              <a:schemeClr val="bg1"/>
            </a:solidFill>
            <a:latin typeface="Arial Rounded MT Bold" panose="020F0704030504030204" pitchFamily="34" charset="0"/>
          </a:endParaRPr>
        </a:p>
      </xdr:txBody>
    </xdr:sp>
    <xdr:clientData/>
  </xdr:oneCellAnchor>
  <xdr:oneCellAnchor>
    <xdr:from>
      <xdr:col>10</xdr:col>
      <xdr:colOff>376518</xdr:colOff>
      <xdr:row>30</xdr:row>
      <xdr:rowOff>9605</xdr:rowOff>
    </xdr:from>
    <xdr:ext cx="1174377" cy="308644"/>
    <xdr:sp macro="" textlink="Data!F72">
      <xdr:nvSpPr>
        <xdr:cNvPr id="51" name="TextBox 50">
          <a:extLst>
            <a:ext uri="{FF2B5EF4-FFF2-40B4-BE49-F238E27FC236}">
              <a16:creationId xmlns:a16="http://schemas.microsoft.com/office/drawing/2014/main" id="{4186C9B1-06C6-883F-1C0A-77B37FF34AF6}"/>
            </a:ext>
          </a:extLst>
        </xdr:cNvPr>
        <xdr:cNvSpPr txBox="1"/>
      </xdr:nvSpPr>
      <xdr:spPr>
        <a:xfrm>
          <a:off x="6472518" y="5388429"/>
          <a:ext cx="1174377" cy="308644"/>
        </a:xfrm>
        <a:prstGeom prst="rect">
          <a:avLst/>
        </a:prstGeom>
        <a:solidFill>
          <a:srgbClr val="1F1F1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02A8FF58-FB7B-434A-95DF-23441119570E}" type="TxLink">
            <a:rPr lang="en-US" sz="1200" b="1" i="0" u="none" strike="noStrike">
              <a:solidFill>
                <a:schemeClr val="bg1"/>
              </a:solidFill>
              <a:latin typeface="Arial Rounded MT Bold" panose="020F0704030504030204" pitchFamily="34" charset="0"/>
            </a:rPr>
            <a:pPr algn="ctr"/>
            <a:t> 219,929 </a:t>
          </a:fld>
          <a:endParaRPr lang="en-IN" sz="1200" b="1">
            <a:solidFill>
              <a:schemeClr val="bg1"/>
            </a:solidFill>
            <a:latin typeface="Arial Rounded MT Bold" panose="020F0704030504030204" pitchFamily="34" charset="0"/>
          </a:endParaRPr>
        </a:p>
      </xdr:txBody>
    </xdr:sp>
    <xdr:clientData/>
  </xdr:oneCellAnchor>
  <xdr:oneCellAnchor>
    <xdr:from>
      <xdr:col>10</xdr:col>
      <xdr:colOff>376518</xdr:colOff>
      <xdr:row>31</xdr:row>
      <xdr:rowOff>76840</xdr:rowOff>
    </xdr:from>
    <xdr:ext cx="1174377" cy="308644"/>
    <xdr:sp macro="" textlink="Data!F71">
      <xdr:nvSpPr>
        <xdr:cNvPr id="52" name="TextBox 51">
          <a:extLst>
            <a:ext uri="{FF2B5EF4-FFF2-40B4-BE49-F238E27FC236}">
              <a16:creationId xmlns:a16="http://schemas.microsoft.com/office/drawing/2014/main" id="{FFE39495-13D9-F619-B8BD-459BC7CA4CD7}"/>
            </a:ext>
          </a:extLst>
        </xdr:cNvPr>
        <xdr:cNvSpPr txBox="1"/>
      </xdr:nvSpPr>
      <xdr:spPr>
        <a:xfrm>
          <a:off x="6472518" y="5634958"/>
          <a:ext cx="1174377" cy="308644"/>
        </a:xfrm>
        <a:prstGeom prst="rect">
          <a:avLst/>
        </a:prstGeom>
        <a:solidFill>
          <a:srgbClr val="1F1F1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6847AF4C-3CFD-4A4A-9BF3-16FE60C0BC8C}" type="TxLink">
            <a:rPr lang="en-US" sz="1200" b="1" i="0" u="none" strike="noStrike">
              <a:solidFill>
                <a:schemeClr val="bg1"/>
              </a:solidFill>
              <a:latin typeface="Arial Rounded MT Bold" panose="020F0704030504030204" pitchFamily="34" charset="0"/>
            </a:rPr>
            <a:pPr algn="ctr"/>
            <a:t> 34,109 </a:t>
          </a:fld>
          <a:endParaRPr lang="en-IN" sz="1200" b="1">
            <a:solidFill>
              <a:schemeClr val="bg1"/>
            </a:solidFill>
            <a:latin typeface="Arial Rounded MT Bold" panose="020F0704030504030204" pitchFamily="34" charset="0"/>
          </a:endParaRPr>
        </a:p>
      </xdr:txBody>
    </xdr:sp>
    <xdr:clientData/>
  </xdr:oneCellAnchor>
  <xdr:oneCellAnchor>
    <xdr:from>
      <xdr:col>10</xdr:col>
      <xdr:colOff>385482</xdr:colOff>
      <xdr:row>24</xdr:row>
      <xdr:rowOff>44823</xdr:rowOff>
    </xdr:from>
    <xdr:ext cx="1129553" cy="251013"/>
    <xdr:sp macro="" textlink="">
      <xdr:nvSpPr>
        <xdr:cNvPr id="57" name="TextBox 56">
          <a:extLst>
            <a:ext uri="{FF2B5EF4-FFF2-40B4-BE49-F238E27FC236}">
              <a16:creationId xmlns:a16="http://schemas.microsoft.com/office/drawing/2014/main" id="{0C4CCE2E-5BC9-39CE-0994-0C288D894891}"/>
            </a:ext>
          </a:extLst>
        </xdr:cNvPr>
        <xdr:cNvSpPr txBox="1"/>
      </xdr:nvSpPr>
      <xdr:spPr>
        <a:xfrm>
          <a:off x="6481482" y="4347882"/>
          <a:ext cx="1129553" cy="251013"/>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a:solidFill>
                <a:srgbClr val="E58244"/>
              </a:solidFill>
            </a:rPr>
            <a:t> </a:t>
          </a:r>
          <a:r>
            <a:rPr lang="en-US" sz="1200" b="1">
              <a:ln>
                <a:noFill/>
              </a:ln>
              <a:solidFill>
                <a:schemeClr val="tx1">
                  <a:lumMod val="95000"/>
                  <a:lumOff val="5000"/>
                </a:schemeClr>
              </a:solidFill>
              <a:latin typeface="Arial Rounded MT Bold" panose="020F0704030504030204" pitchFamily="34" charset="0"/>
            </a:rPr>
            <a:t>31,04,913</a:t>
          </a:r>
          <a:r>
            <a:rPr lang="en-US">
              <a:solidFill>
                <a:srgbClr val="E58244"/>
              </a:solidFill>
            </a:rPr>
            <a:t> </a:t>
          </a:r>
        </a:p>
      </xdr:txBody>
    </xdr:sp>
    <xdr:clientData/>
  </xdr:oneCellAnchor>
  <xdr:oneCellAnchor>
    <xdr:from>
      <xdr:col>9</xdr:col>
      <xdr:colOff>2561</xdr:colOff>
      <xdr:row>20</xdr:row>
      <xdr:rowOff>166488</xdr:rowOff>
    </xdr:from>
    <xdr:ext cx="1228164" cy="227960"/>
    <xdr:sp macro="" textlink="">
      <xdr:nvSpPr>
        <xdr:cNvPr id="75" name="TextBox 74">
          <a:extLst>
            <a:ext uri="{FF2B5EF4-FFF2-40B4-BE49-F238E27FC236}">
              <a16:creationId xmlns:a16="http://schemas.microsoft.com/office/drawing/2014/main" id="{237808CB-68E6-4AD3-87AB-D512C61839ED}"/>
            </a:ext>
          </a:extLst>
        </xdr:cNvPr>
        <xdr:cNvSpPr txBox="1"/>
      </xdr:nvSpPr>
      <xdr:spPr>
        <a:xfrm>
          <a:off x="5488961" y="3752370"/>
          <a:ext cx="1228164" cy="22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0">
              <a:solidFill>
                <a:srgbClr val="FFC000"/>
              </a:solidFill>
              <a:latin typeface="Arial Black" panose="020B0A04020102020204" pitchFamily="34" charset="0"/>
            </a:rPr>
            <a:t>Salaries</a:t>
          </a:r>
        </a:p>
      </xdr:txBody>
    </xdr:sp>
    <xdr:clientData/>
  </xdr:oneCellAnchor>
  <xdr:oneCellAnchor>
    <xdr:from>
      <xdr:col>8</xdr:col>
      <xdr:colOff>603197</xdr:colOff>
      <xdr:row>22</xdr:row>
      <xdr:rowOff>23051</xdr:rowOff>
    </xdr:from>
    <xdr:ext cx="2382050" cy="230832"/>
    <xdr:sp macro="" textlink="">
      <xdr:nvSpPr>
        <xdr:cNvPr id="76" name="TextBox 75">
          <a:extLst>
            <a:ext uri="{FF2B5EF4-FFF2-40B4-BE49-F238E27FC236}">
              <a16:creationId xmlns:a16="http://schemas.microsoft.com/office/drawing/2014/main" id="{CDAB077C-3053-41C0-A5F3-C33777F3561E}"/>
            </a:ext>
          </a:extLst>
        </xdr:cNvPr>
        <xdr:cNvSpPr txBox="1"/>
      </xdr:nvSpPr>
      <xdr:spPr>
        <a:xfrm>
          <a:off x="5479997" y="3967522"/>
          <a:ext cx="2382050" cy="230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900" b="0">
              <a:solidFill>
                <a:schemeClr val="tx1">
                  <a:lumMod val="50000"/>
                  <a:lumOff val="50000"/>
                </a:schemeClr>
              </a:solidFill>
              <a:latin typeface="Bahnschrift SemiBold" panose="020B0502040204020203" pitchFamily="34" charset="0"/>
            </a:rPr>
            <a:t>Salary</a:t>
          </a:r>
          <a:r>
            <a:rPr lang="en-IN" sz="900" b="0" baseline="0">
              <a:solidFill>
                <a:schemeClr val="tx1">
                  <a:lumMod val="50000"/>
                  <a:lumOff val="50000"/>
                </a:schemeClr>
              </a:solidFill>
              <a:latin typeface="Bahnschrift SemiBold" panose="020B0502040204020203" pitchFamily="34" charset="0"/>
            </a:rPr>
            <a:t> amount by Job Title</a:t>
          </a:r>
          <a:endParaRPr lang="en-IN" sz="900" b="0">
            <a:solidFill>
              <a:schemeClr val="tx1">
                <a:lumMod val="50000"/>
                <a:lumOff val="50000"/>
              </a:schemeClr>
            </a:solidFill>
            <a:latin typeface="Bahnschrift SemiBold" panose="020B0502040204020203" pitchFamily="34" charset="0"/>
          </a:endParaRPr>
        </a:p>
      </xdr:txBody>
    </xdr:sp>
    <xdr:clientData/>
  </xdr:oneCellAnchor>
  <xdr:oneCellAnchor>
    <xdr:from>
      <xdr:col>13</xdr:col>
      <xdr:colOff>29455</xdr:colOff>
      <xdr:row>18</xdr:row>
      <xdr:rowOff>76839</xdr:rowOff>
    </xdr:from>
    <xdr:ext cx="2812356" cy="281747"/>
    <xdr:sp macro="" textlink="">
      <xdr:nvSpPr>
        <xdr:cNvPr id="79" name="TextBox 78">
          <a:extLst>
            <a:ext uri="{FF2B5EF4-FFF2-40B4-BE49-F238E27FC236}">
              <a16:creationId xmlns:a16="http://schemas.microsoft.com/office/drawing/2014/main" id="{C664179C-01B3-ED03-13A6-615624DD2980}"/>
            </a:ext>
          </a:extLst>
        </xdr:cNvPr>
        <xdr:cNvSpPr txBox="1"/>
      </xdr:nvSpPr>
      <xdr:spPr>
        <a:xfrm>
          <a:off x="7954255" y="3304133"/>
          <a:ext cx="2812356" cy="2817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00" b="0">
              <a:solidFill>
                <a:srgbClr val="FFC000"/>
              </a:solidFill>
              <a:latin typeface="Arial Black" panose="020B0A04020102020204" pitchFamily="34" charset="0"/>
            </a:rPr>
            <a:t>Employment</a:t>
          </a:r>
          <a:r>
            <a:rPr lang="en-IN" sz="1000" b="0" baseline="0">
              <a:solidFill>
                <a:srgbClr val="FFC000"/>
              </a:solidFill>
              <a:latin typeface="Arial Black" panose="020B0A04020102020204" pitchFamily="34" charset="0"/>
            </a:rPr>
            <a:t> Status Breakdown</a:t>
          </a:r>
          <a:endParaRPr lang="en-IN" sz="1000" b="0">
            <a:solidFill>
              <a:srgbClr val="FFC000"/>
            </a:solidFill>
            <a:latin typeface="Arial Black" panose="020B0A04020102020204" pitchFamily="34" charset="0"/>
          </a:endParaRPr>
        </a:p>
      </xdr:txBody>
    </xdr:sp>
    <xdr:clientData/>
  </xdr:oneCellAnchor>
  <xdr:twoCellAnchor>
    <xdr:from>
      <xdr:col>12</xdr:col>
      <xdr:colOff>484094</xdr:colOff>
      <xdr:row>19</xdr:row>
      <xdr:rowOff>89648</xdr:rowOff>
    </xdr:from>
    <xdr:to>
      <xdr:col>14</xdr:col>
      <xdr:colOff>519953</xdr:colOff>
      <xdr:row>27</xdr:row>
      <xdr:rowOff>125507</xdr:rowOff>
    </xdr:to>
    <xdr:graphicFrame macro="">
      <xdr:nvGraphicFramePr>
        <xdr:cNvPr id="80" name="Chart 79">
          <a:extLst>
            <a:ext uri="{FF2B5EF4-FFF2-40B4-BE49-F238E27FC236}">
              <a16:creationId xmlns:a16="http://schemas.microsoft.com/office/drawing/2014/main" id="{EABFAF82-EB28-497D-845B-F3FDDBEAD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322731</xdr:colOff>
      <xdr:row>20</xdr:row>
      <xdr:rowOff>134471</xdr:rowOff>
    </xdr:from>
    <xdr:to>
      <xdr:col>16</xdr:col>
      <xdr:colOff>493059</xdr:colOff>
      <xdr:row>21</xdr:row>
      <xdr:rowOff>125506</xdr:rowOff>
    </xdr:to>
    <xdr:sp macro="" textlink="">
      <xdr:nvSpPr>
        <xdr:cNvPr id="81" name="Flowchart: Connector 80">
          <a:extLst>
            <a:ext uri="{FF2B5EF4-FFF2-40B4-BE49-F238E27FC236}">
              <a16:creationId xmlns:a16="http://schemas.microsoft.com/office/drawing/2014/main" id="{94569673-5D0F-3FAC-D789-34DB01D71040}"/>
            </a:ext>
          </a:extLst>
        </xdr:cNvPr>
        <xdr:cNvSpPr/>
      </xdr:nvSpPr>
      <xdr:spPr>
        <a:xfrm>
          <a:off x="10076331" y="3720353"/>
          <a:ext cx="170328" cy="170329"/>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331696</xdr:colOff>
      <xdr:row>27</xdr:row>
      <xdr:rowOff>161365</xdr:rowOff>
    </xdr:from>
    <xdr:to>
      <xdr:col>16</xdr:col>
      <xdr:colOff>502024</xdr:colOff>
      <xdr:row>28</xdr:row>
      <xdr:rowOff>152400</xdr:rowOff>
    </xdr:to>
    <xdr:sp macro="" textlink="">
      <xdr:nvSpPr>
        <xdr:cNvPr id="82" name="Flowchart: Connector 81">
          <a:extLst>
            <a:ext uri="{FF2B5EF4-FFF2-40B4-BE49-F238E27FC236}">
              <a16:creationId xmlns:a16="http://schemas.microsoft.com/office/drawing/2014/main" id="{D06F8956-76D1-7F6E-BDDC-E4DE11F4D3D5}"/>
            </a:ext>
          </a:extLst>
        </xdr:cNvPr>
        <xdr:cNvSpPr/>
      </xdr:nvSpPr>
      <xdr:spPr>
        <a:xfrm>
          <a:off x="10085296" y="5002306"/>
          <a:ext cx="170328" cy="170329"/>
        </a:xfrm>
        <a:prstGeom prst="flowChartConnector">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82828"/>
            </a:solidFill>
          </a:endParaRPr>
        </a:p>
      </xdr:txBody>
    </xdr:sp>
    <xdr:clientData/>
  </xdr:twoCellAnchor>
  <xdr:twoCellAnchor>
    <xdr:from>
      <xdr:col>14</xdr:col>
      <xdr:colOff>277908</xdr:colOff>
      <xdr:row>27</xdr:row>
      <xdr:rowOff>170330</xdr:rowOff>
    </xdr:from>
    <xdr:to>
      <xdr:col>14</xdr:col>
      <xdr:colOff>448236</xdr:colOff>
      <xdr:row>28</xdr:row>
      <xdr:rowOff>161365</xdr:rowOff>
    </xdr:to>
    <xdr:sp macro="" textlink="">
      <xdr:nvSpPr>
        <xdr:cNvPr id="83" name="Flowchart: Connector 82">
          <a:extLst>
            <a:ext uri="{FF2B5EF4-FFF2-40B4-BE49-F238E27FC236}">
              <a16:creationId xmlns:a16="http://schemas.microsoft.com/office/drawing/2014/main" id="{82EC4C64-A593-921D-8D70-B20473D1CE4A}"/>
            </a:ext>
          </a:extLst>
        </xdr:cNvPr>
        <xdr:cNvSpPr/>
      </xdr:nvSpPr>
      <xdr:spPr>
        <a:xfrm>
          <a:off x="8812308" y="5011271"/>
          <a:ext cx="170328" cy="170329"/>
        </a:xfrm>
        <a:prstGeom prst="flowChartConnector">
          <a:avLst/>
        </a:prstGeom>
        <a:solidFill>
          <a:srgbClr val="E5824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82828"/>
            </a:solidFill>
          </a:endParaRPr>
        </a:p>
      </xdr:txBody>
    </xdr:sp>
    <xdr:clientData/>
  </xdr:twoCellAnchor>
  <xdr:twoCellAnchor>
    <xdr:from>
      <xdr:col>4</xdr:col>
      <xdr:colOff>161365</xdr:colOff>
      <xdr:row>25</xdr:row>
      <xdr:rowOff>35858</xdr:rowOff>
    </xdr:from>
    <xdr:to>
      <xdr:col>8</xdr:col>
      <xdr:colOff>17929</xdr:colOff>
      <xdr:row>33</xdr:row>
      <xdr:rowOff>71718</xdr:rowOff>
    </xdr:to>
    <xdr:graphicFrame macro="">
      <xdr:nvGraphicFramePr>
        <xdr:cNvPr id="84" name="Chart 83">
          <a:extLst>
            <a:ext uri="{FF2B5EF4-FFF2-40B4-BE49-F238E27FC236}">
              <a16:creationId xmlns:a16="http://schemas.microsoft.com/office/drawing/2014/main" id="{AE626033-0583-4CCB-AC33-F67A523E5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4</xdr:col>
      <xdr:colOff>289432</xdr:colOff>
      <xdr:row>20</xdr:row>
      <xdr:rowOff>157524</xdr:rowOff>
    </xdr:from>
    <xdr:ext cx="1228164" cy="227960"/>
    <xdr:sp macro="" textlink="">
      <xdr:nvSpPr>
        <xdr:cNvPr id="85" name="TextBox 84">
          <a:extLst>
            <a:ext uri="{FF2B5EF4-FFF2-40B4-BE49-F238E27FC236}">
              <a16:creationId xmlns:a16="http://schemas.microsoft.com/office/drawing/2014/main" id="{6CE46512-E309-3D73-964A-B1DFD62C10E8}"/>
            </a:ext>
          </a:extLst>
        </xdr:cNvPr>
        <xdr:cNvSpPr txBox="1"/>
      </xdr:nvSpPr>
      <xdr:spPr>
        <a:xfrm>
          <a:off x="2727832" y="3743406"/>
          <a:ext cx="1228164" cy="22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0">
              <a:solidFill>
                <a:srgbClr val="FFC000"/>
              </a:solidFill>
              <a:latin typeface="Arial Black" panose="020B0A04020102020204" pitchFamily="34" charset="0"/>
            </a:rPr>
            <a:t>Age</a:t>
          </a:r>
          <a:r>
            <a:rPr lang="en-IN" sz="1100" b="0" baseline="0">
              <a:solidFill>
                <a:srgbClr val="FFC000"/>
              </a:solidFill>
              <a:latin typeface="Arial Black" panose="020B0A04020102020204" pitchFamily="34" charset="0"/>
            </a:rPr>
            <a:t> Range</a:t>
          </a:r>
          <a:endParaRPr lang="en-IN" sz="1100" b="0">
            <a:solidFill>
              <a:srgbClr val="FFC000"/>
            </a:solidFill>
            <a:latin typeface="Arial Black" panose="020B0A04020102020204" pitchFamily="34" charset="0"/>
          </a:endParaRPr>
        </a:p>
      </xdr:txBody>
    </xdr:sp>
    <xdr:clientData/>
  </xdr:oneCellAnchor>
  <xdr:oneCellAnchor>
    <xdr:from>
      <xdr:col>4</xdr:col>
      <xdr:colOff>289433</xdr:colOff>
      <xdr:row>22</xdr:row>
      <xdr:rowOff>14086</xdr:rowOff>
    </xdr:from>
    <xdr:ext cx="2382050" cy="369332"/>
    <xdr:sp macro="" textlink="">
      <xdr:nvSpPr>
        <xdr:cNvPr id="86" name="TextBox 85">
          <a:extLst>
            <a:ext uri="{FF2B5EF4-FFF2-40B4-BE49-F238E27FC236}">
              <a16:creationId xmlns:a16="http://schemas.microsoft.com/office/drawing/2014/main" id="{07CFD36D-A868-DB80-0475-ED921BB18601}"/>
            </a:ext>
          </a:extLst>
        </xdr:cNvPr>
        <xdr:cNvSpPr txBox="1"/>
      </xdr:nvSpPr>
      <xdr:spPr>
        <a:xfrm>
          <a:off x="2727833" y="3958557"/>
          <a:ext cx="2382050" cy="3693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900" b="0">
              <a:solidFill>
                <a:schemeClr val="tx1">
                  <a:lumMod val="50000"/>
                  <a:lumOff val="50000"/>
                </a:schemeClr>
              </a:solidFill>
              <a:latin typeface="Bahnschrift SemiBold" panose="020B0502040204020203" pitchFamily="34" charset="0"/>
            </a:rPr>
            <a:t>Number of Employees</a:t>
          </a:r>
          <a:r>
            <a:rPr lang="en-IN" sz="900" b="0" baseline="0">
              <a:solidFill>
                <a:schemeClr val="tx1">
                  <a:lumMod val="50000"/>
                  <a:lumOff val="50000"/>
                </a:schemeClr>
              </a:solidFill>
              <a:latin typeface="Bahnschrift SemiBold" panose="020B0502040204020203" pitchFamily="34" charset="0"/>
            </a:rPr>
            <a:t> according to Age Range and Gender</a:t>
          </a:r>
          <a:endParaRPr lang="en-IN" sz="900" b="0">
            <a:solidFill>
              <a:schemeClr val="tx1">
                <a:lumMod val="50000"/>
                <a:lumOff val="50000"/>
              </a:schemeClr>
            </a:solidFill>
            <a:latin typeface="Bahnschrift SemiBold" panose="020B0502040204020203" pitchFamily="34" charset="0"/>
          </a:endParaRPr>
        </a:p>
      </xdr:txBody>
    </xdr:sp>
    <xdr:clientData/>
  </xdr:oneCellAnchor>
  <xdr:oneCellAnchor>
    <xdr:from>
      <xdr:col>7</xdr:col>
      <xdr:colOff>139900</xdr:colOff>
      <xdr:row>24</xdr:row>
      <xdr:rowOff>26894</xdr:rowOff>
    </xdr:from>
    <xdr:ext cx="604171" cy="233082"/>
    <xdr:sp macro="" textlink="">
      <xdr:nvSpPr>
        <xdr:cNvPr id="87" name="TextBox 86">
          <a:extLst>
            <a:ext uri="{FF2B5EF4-FFF2-40B4-BE49-F238E27FC236}">
              <a16:creationId xmlns:a16="http://schemas.microsoft.com/office/drawing/2014/main" id="{6EA38077-0EF0-F2F8-8E11-F461C885D609}"/>
            </a:ext>
          </a:extLst>
        </xdr:cNvPr>
        <xdr:cNvSpPr txBox="1"/>
      </xdr:nvSpPr>
      <xdr:spPr>
        <a:xfrm>
          <a:off x="4407100" y="4329953"/>
          <a:ext cx="604171" cy="2330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b="0">
              <a:solidFill>
                <a:schemeClr val="bg1"/>
              </a:solidFill>
              <a:latin typeface="Bahnschrift SemiBold" panose="020B0502040204020203" pitchFamily="34" charset="0"/>
            </a:rPr>
            <a:t>Males</a:t>
          </a:r>
        </a:p>
      </xdr:txBody>
    </xdr:sp>
    <xdr:clientData/>
  </xdr:oneCellAnchor>
  <xdr:twoCellAnchor>
    <xdr:from>
      <xdr:col>7</xdr:col>
      <xdr:colOff>98614</xdr:colOff>
      <xdr:row>24</xdr:row>
      <xdr:rowOff>116543</xdr:rowOff>
    </xdr:from>
    <xdr:to>
      <xdr:col>7</xdr:col>
      <xdr:colOff>188259</xdr:colOff>
      <xdr:row>25</xdr:row>
      <xdr:rowOff>17929</xdr:rowOff>
    </xdr:to>
    <xdr:sp macro="" textlink="">
      <xdr:nvSpPr>
        <xdr:cNvPr id="88" name="Flowchart: Connector 87">
          <a:extLst>
            <a:ext uri="{FF2B5EF4-FFF2-40B4-BE49-F238E27FC236}">
              <a16:creationId xmlns:a16="http://schemas.microsoft.com/office/drawing/2014/main" id="{46EF9F01-EDEB-3B82-7D71-5F40587548FB}"/>
            </a:ext>
          </a:extLst>
        </xdr:cNvPr>
        <xdr:cNvSpPr/>
      </xdr:nvSpPr>
      <xdr:spPr>
        <a:xfrm>
          <a:off x="4365814" y="4419602"/>
          <a:ext cx="89645" cy="80680"/>
        </a:xfrm>
        <a:prstGeom prst="flowChartConnector">
          <a:avLst/>
        </a:prstGeom>
        <a:solidFill>
          <a:schemeClr val="bg1"/>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6</xdr:col>
      <xdr:colOff>68182</xdr:colOff>
      <xdr:row>24</xdr:row>
      <xdr:rowOff>26893</xdr:rowOff>
    </xdr:from>
    <xdr:ext cx="747606" cy="188259"/>
    <xdr:sp macro="" textlink="">
      <xdr:nvSpPr>
        <xdr:cNvPr id="89" name="TextBox 88">
          <a:extLst>
            <a:ext uri="{FF2B5EF4-FFF2-40B4-BE49-F238E27FC236}">
              <a16:creationId xmlns:a16="http://schemas.microsoft.com/office/drawing/2014/main" id="{E6F05CDB-BC8E-E829-3FA3-C0E5A9565AB3}"/>
            </a:ext>
          </a:extLst>
        </xdr:cNvPr>
        <xdr:cNvSpPr txBox="1"/>
      </xdr:nvSpPr>
      <xdr:spPr>
        <a:xfrm>
          <a:off x="3725782" y="4329952"/>
          <a:ext cx="747606" cy="1882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b="0">
              <a:solidFill>
                <a:schemeClr val="bg1"/>
              </a:solidFill>
              <a:latin typeface="Bahnschrift SemiBold" panose="020B0502040204020203" pitchFamily="34" charset="0"/>
            </a:rPr>
            <a:t>Females</a:t>
          </a:r>
        </a:p>
      </xdr:txBody>
    </xdr:sp>
    <xdr:clientData/>
  </xdr:oneCellAnchor>
  <xdr:twoCellAnchor>
    <xdr:from>
      <xdr:col>6</xdr:col>
      <xdr:colOff>35861</xdr:colOff>
      <xdr:row>24</xdr:row>
      <xdr:rowOff>116542</xdr:rowOff>
    </xdr:from>
    <xdr:to>
      <xdr:col>6</xdr:col>
      <xdr:colOff>125506</xdr:colOff>
      <xdr:row>25</xdr:row>
      <xdr:rowOff>17928</xdr:rowOff>
    </xdr:to>
    <xdr:sp macro="" textlink="">
      <xdr:nvSpPr>
        <xdr:cNvPr id="90" name="Flowchart: Connector 89">
          <a:extLst>
            <a:ext uri="{FF2B5EF4-FFF2-40B4-BE49-F238E27FC236}">
              <a16:creationId xmlns:a16="http://schemas.microsoft.com/office/drawing/2014/main" id="{1220C1FA-0956-FE13-C436-92F4E6E10949}"/>
            </a:ext>
          </a:extLst>
        </xdr:cNvPr>
        <xdr:cNvSpPr/>
      </xdr:nvSpPr>
      <xdr:spPr>
        <a:xfrm>
          <a:off x="3693461" y="4419601"/>
          <a:ext cx="89645" cy="80680"/>
        </a:xfrm>
        <a:prstGeom prst="flowChartConnector">
          <a:avLst/>
        </a:prstGeom>
        <a:solidFill>
          <a:srgbClr val="FFC000"/>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403410</xdr:colOff>
      <xdr:row>26</xdr:row>
      <xdr:rowOff>161366</xdr:rowOff>
    </xdr:from>
    <xdr:to>
      <xdr:col>3</xdr:col>
      <xdr:colOff>89647</xdr:colOff>
      <xdr:row>29</xdr:row>
      <xdr:rowOff>38184</xdr:rowOff>
    </xdr:to>
    <xdr:graphicFrame macro="">
      <xdr:nvGraphicFramePr>
        <xdr:cNvPr id="14" name="Chart 13">
          <a:extLst>
            <a:ext uri="{FF2B5EF4-FFF2-40B4-BE49-F238E27FC236}">
              <a16:creationId xmlns:a16="http://schemas.microsoft.com/office/drawing/2014/main" id="{8D22E99E-01E6-477D-80CA-25DE7717A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412376</xdr:colOff>
      <xdr:row>29</xdr:row>
      <xdr:rowOff>30930</xdr:rowOff>
    </xdr:from>
    <xdr:to>
      <xdr:col>3</xdr:col>
      <xdr:colOff>98612</xdr:colOff>
      <xdr:row>31</xdr:row>
      <xdr:rowOff>84079</xdr:rowOff>
    </xdr:to>
    <xdr:graphicFrame macro="">
      <xdr:nvGraphicFramePr>
        <xdr:cNvPr id="15" name="Chart 14">
          <a:extLst>
            <a:ext uri="{FF2B5EF4-FFF2-40B4-BE49-F238E27FC236}">
              <a16:creationId xmlns:a16="http://schemas.microsoft.com/office/drawing/2014/main" id="{656D14C7-A772-4487-9C46-6DF412940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412376</xdr:colOff>
      <xdr:row>31</xdr:row>
      <xdr:rowOff>62975</xdr:rowOff>
    </xdr:from>
    <xdr:to>
      <xdr:col>3</xdr:col>
      <xdr:colOff>98612</xdr:colOff>
      <xdr:row>33</xdr:row>
      <xdr:rowOff>125505</xdr:rowOff>
    </xdr:to>
    <xdr:graphicFrame macro="">
      <xdr:nvGraphicFramePr>
        <xdr:cNvPr id="16" name="Chart 15">
          <a:extLst>
            <a:ext uri="{FF2B5EF4-FFF2-40B4-BE49-F238E27FC236}">
              <a16:creationId xmlns:a16="http://schemas.microsoft.com/office/drawing/2014/main" id="{3A2D4D8A-1F8F-4877-8329-581D46F75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0</xdr:col>
      <xdr:colOff>447209</xdr:colOff>
      <xdr:row>26</xdr:row>
      <xdr:rowOff>67873</xdr:rowOff>
    </xdr:from>
    <xdr:ext cx="1082813" cy="226629"/>
    <xdr:sp macro="" textlink="">
      <xdr:nvSpPr>
        <xdr:cNvPr id="19" name="TextBox 18">
          <a:extLst>
            <a:ext uri="{FF2B5EF4-FFF2-40B4-BE49-F238E27FC236}">
              <a16:creationId xmlns:a16="http://schemas.microsoft.com/office/drawing/2014/main" id="{39D4B6AF-1A70-C702-37B6-2FE7EFC65830}"/>
            </a:ext>
          </a:extLst>
        </xdr:cNvPr>
        <xdr:cNvSpPr txBox="1"/>
      </xdr:nvSpPr>
      <xdr:spPr>
        <a:xfrm>
          <a:off x="447209" y="4729520"/>
          <a:ext cx="1082813" cy="226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100" b="0">
              <a:solidFill>
                <a:schemeClr val="bg1"/>
              </a:solidFill>
              <a:latin typeface="Bahnschrift SemiBold" panose="020B0502040204020203" pitchFamily="34" charset="0"/>
            </a:rPr>
            <a:t>Branch office</a:t>
          </a:r>
        </a:p>
      </xdr:txBody>
    </xdr:sp>
    <xdr:clientData/>
  </xdr:oneCellAnchor>
  <xdr:oneCellAnchor>
    <xdr:from>
      <xdr:col>0</xdr:col>
      <xdr:colOff>447209</xdr:colOff>
      <xdr:row>28</xdr:row>
      <xdr:rowOff>85802</xdr:rowOff>
    </xdr:from>
    <xdr:ext cx="1082813" cy="226629"/>
    <xdr:sp macro="" textlink="">
      <xdr:nvSpPr>
        <xdr:cNvPr id="26" name="TextBox 25">
          <a:extLst>
            <a:ext uri="{FF2B5EF4-FFF2-40B4-BE49-F238E27FC236}">
              <a16:creationId xmlns:a16="http://schemas.microsoft.com/office/drawing/2014/main" id="{F93527A9-9A5F-BA6C-7842-DC2DE47C3A07}"/>
            </a:ext>
          </a:extLst>
        </xdr:cNvPr>
        <xdr:cNvSpPr txBox="1"/>
      </xdr:nvSpPr>
      <xdr:spPr>
        <a:xfrm>
          <a:off x="447209" y="5106037"/>
          <a:ext cx="1082813" cy="226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100" b="0">
              <a:solidFill>
                <a:schemeClr val="bg1"/>
              </a:solidFill>
              <a:latin typeface="Bahnschrift SemiBold" panose="020B0502040204020203" pitchFamily="34" charset="0"/>
            </a:rPr>
            <a:t>Head</a:t>
          </a:r>
          <a:r>
            <a:rPr lang="en-IN" sz="1100" b="0" baseline="0">
              <a:solidFill>
                <a:schemeClr val="bg1"/>
              </a:solidFill>
              <a:latin typeface="Bahnschrift SemiBold" panose="020B0502040204020203" pitchFamily="34" charset="0"/>
            </a:rPr>
            <a:t> Office</a:t>
          </a:r>
          <a:endParaRPr lang="en-IN" sz="1100" b="0">
            <a:solidFill>
              <a:schemeClr val="bg1"/>
            </a:solidFill>
            <a:latin typeface="Bahnschrift SemiBold" panose="020B0502040204020203" pitchFamily="34" charset="0"/>
          </a:endParaRPr>
        </a:p>
      </xdr:txBody>
    </xdr:sp>
    <xdr:clientData/>
  </xdr:oneCellAnchor>
  <xdr:oneCellAnchor>
    <xdr:from>
      <xdr:col>0</xdr:col>
      <xdr:colOff>456174</xdr:colOff>
      <xdr:row>30</xdr:row>
      <xdr:rowOff>139589</xdr:rowOff>
    </xdr:from>
    <xdr:ext cx="1082813" cy="226629"/>
    <xdr:sp macro="" textlink="">
      <xdr:nvSpPr>
        <xdr:cNvPr id="27" name="TextBox 26">
          <a:extLst>
            <a:ext uri="{FF2B5EF4-FFF2-40B4-BE49-F238E27FC236}">
              <a16:creationId xmlns:a16="http://schemas.microsoft.com/office/drawing/2014/main" id="{6423753B-854A-C8FA-7C85-C0B3AC97F6E2}"/>
            </a:ext>
          </a:extLst>
        </xdr:cNvPr>
        <xdr:cNvSpPr txBox="1"/>
      </xdr:nvSpPr>
      <xdr:spPr>
        <a:xfrm>
          <a:off x="456174" y="5518413"/>
          <a:ext cx="1082813" cy="226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100" b="0">
              <a:solidFill>
                <a:schemeClr val="bg1"/>
              </a:solidFill>
              <a:latin typeface="Bahnschrift SemiBold" panose="020B0502040204020203" pitchFamily="34" charset="0"/>
            </a:rPr>
            <a:t>Remote</a:t>
          </a:r>
        </a:p>
      </xdr:txBody>
    </xdr:sp>
    <xdr:clientData/>
  </xdr:oneCellAnchor>
  <xdr:oneCellAnchor>
    <xdr:from>
      <xdr:col>2</xdr:col>
      <xdr:colOff>527893</xdr:colOff>
      <xdr:row>27</xdr:row>
      <xdr:rowOff>35860</xdr:rowOff>
    </xdr:from>
    <xdr:ext cx="771990" cy="312431"/>
    <xdr:sp macro="" textlink="Data!O67">
      <xdr:nvSpPr>
        <xdr:cNvPr id="28" name="TextBox 27">
          <a:extLst>
            <a:ext uri="{FF2B5EF4-FFF2-40B4-BE49-F238E27FC236}">
              <a16:creationId xmlns:a16="http://schemas.microsoft.com/office/drawing/2014/main" id="{5CA2DFD2-EB67-578B-C58D-48469710D972}"/>
            </a:ext>
          </a:extLst>
        </xdr:cNvPr>
        <xdr:cNvSpPr txBox="1"/>
      </xdr:nvSpPr>
      <xdr:spPr>
        <a:xfrm>
          <a:off x="1747093" y="4876801"/>
          <a:ext cx="771990" cy="312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A105BA52-B059-4273-8262-385BCAB0F977}" type="TxLink">
            <a:rPr lang="en-US" sz="1100" b="1" i="0" u="none" strike="noStrike">
              <a:solidFill>
                <a:schemeClr val="bg1"/>
              </a:solidFill>
              <a:latin typeface="Arial Rounded MT Bold" panose="020F0704030504030204" pitchFamily="34" charset="0"/>
            </a:rPr>
            <a:pPr/>
            <a:t>43%</a:t>
          </a:fld>
          <a:endParaRPr lang="en-IN" sz="1100" b="0">
            <a:solidFill>
              <a:schemeClr val="bg1"/>
            </a:solidFill>
            <a:latin typeface="Arial Rounded MT Bold" panose="020F0704030504030204" pitchFamily="34" charset="0"/>
          </a:endParaRPr>
        </a:p>
      </xdr:txBody>
    </xdr:sp>
    <xdr:clientData/>
  </xdr:oneCellAnchor>
  <xdr:oneCellAnchor>
    <xdr:from>
      <xdr:col>2</xdr:col>
      <xdr:colOff>527892</xdr:colOff>
      <xdr:row>29</xdr:row>
      <xdr:rowOff>80682</xdr:rowOff>
    </xdr:from>
    <xdr:ext cx="771990" cy="312431"/>
    <xdr:sp macro="" textlink="Data!O68">
      <xdr:nvSpPr>
        <xdr:cNvPr id="29" name="TextBox 28">
          <a:extLst>
            <a:ext uri="{FF2B5EF4-FFF2-40B4-BE49-F238E27FC236}">
              <a16:creationId xmlns:a16="http://schemas.microsoft.com/office/drawing/2014/main" id="{9F161DA0-389B-E4F6-6857-3494BDC29BCA}"/>
            </a:ext>
          </a:extLst>
        </xdr:cNvPr>
        <xdr:cNvSpPr txBox="1"/>
      </xdr:nvSpPr>
      <xdr:spPr>
        <a:xfrm>
          <a:off x="1747092" y="5280211"/>
          <a:ext cx="771990" cy="312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4BFAAE58-4D7E-4E4B-8B8F-9CBDC146F3E2}" type="TxLink">
            <a:rPr lang="en-US" sz="1100" b="1" i="0" u="none" strike="noStrike">
              <a:solidFill>
                <a:schemeClr val="bg1"/>
              </a:solidFill>
              <a:latin typeface="Arial Rounded MT Bold" panose="020F0704030504030204" pitchFamily="34" charset="0"/>
            </a:rPr>
            <a:pPr/>
            <a:t>14%</a:t>
          </a:fld>
          <a:endParaRPr lang="en-IN" sz="1100" b="0">
            <a:solidFill>
              <a:schemeClr val="bg1"/>
            </a:solidFill>
            <a:latin typeface="Arial Rounded MT Bold" panose="020F0704030504030204" pitchFamily="34" charset="0"/>
          </a:endParaRPr>
        </a:p>
      </xdr:txBody>
    </xdr:sp>
    <xdr:clientData/>
  </xdr:oneCellAnchor>
  <xdr:oneCellAnchor>
    <xdr:from>
      <xdr:col>2</xdr:col>
      <xdr:colOff>527894</xdr:colOff>
      <xdr:row>31</xdr:row>
      <xdr:rowOff>116540</xdr:rowOff>
    </xdr:from>
    <xdr:ext cx="771990" cy="312431"/>
    <xdr:sp macro="" textlink="Data!O69">
      <xdr:nvSpPr>
        <xdr:cNvPr id="30" name="TextBox 29">
          <a:extLst>
            <a:ext uri="{FF2B5EF4-FFF2-40B4-BE49-F238E27FC236}">
              <a16:creationId xmlns:a16="http://schemas.microsoft.com/office/drawing/2014/main" id="{BF81960D-1D5E-BCE5-63BC-8829AB194E53}"/>
            </a:ext>
          </a:extLst>
        </xdr:cNvPr>
        <xdr:cNvSpPr txBox="1"/>
      </xdr:nvSpPr>
      <xdr:spPr>
        <a:xfrm>
          <a:off x="1747094" y="5674658"/>
          <a:ext cx="771990" cy="312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C8B73599-53C2-4344-ADE6-E4098AB1D18F}" type="TxLink">
            <a:rPr lang="en-US" sz="1100" b="1" i="0" u="none" strike="noStrike">
              <a:solidFill>
                <a:schemeClr val="bg1"/>
              </a:solidFill>
              <a:latin typeface="Arial Rounded MT Bold" panose="020F0704030504030204" pitchFamily="34" charset="0"/>
            </a:rPr>
            <a:pPr/>
            <a:t>43%</a:t>
          </a:fld>
          <a:endParaRPr lang="en-IN" sz="1100" b="0">
            <a:solidFill>
              <a:schemeClr val="bg1"/>
            </a:solidFill>
            <a:latin typeface="Arial Rounded MT Bold" panose="020F0704030504030204" pitchFamily="34" charset="0"/>
          </a:endParaRPr>
        </a:p>
      </xdr:txBody>
    </xdr:sp>
    <xdr:clientData/>
  </xdr:oneCellAnchor>
  <xdr:oneCellAnchor>
    <xdr:from>
      <xdr:col>0</xdr:col>
      <xdr:colOff>513548</xdr:colOff>
      <xdr:row>23</xdr:row>
      <xdr:rowOff>157523</xdr:rowOff>
    </xdr:from>
    <xdr:ext cx="1584192" cy="263818"/>
    <xdr:sp macro="" textlink="">
      <xdr:nvSpPr>
        <xdr:cNvPr id="31" name="TextBox 30">
          <a:extLst>
            <a:ext uri="{FF2B5EF4-FFF2-40B4-BE49-F238E27FC236}">
              <a16:creationId xmlns:a16="http://schemas.microsoft.com/office/drawing/2014/main" id="{26129EEC-19F7-6B6B-0A76-17681C2DC472}"/>
            </a:ext>
          </a:extLst>
        </xdr:cNvPr>
        <xdr:cNvSpPr txBox="1"/>
      </xdr:nvSpPr>
      <xdr:spPr>
        <a:xfrm>
          <a:off x="513548" y="4281288"/>
          <a:ext cx="1584192" cy="2638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b="0">
              <a:solidFill>
                <a:srgbClr val="FFC000"/>
              </a:solidFill>
              <a:latin typeface="Arial Black" panose="020B0A04020102020204" pitchFamily="34" charset="0"/>
            </a:rPr>
            <a:t>Work Location</a:t>
          </a:r>
        </a:p>
      </xdr:txBody>
    </xdr:sp>
    <xdr:clientData/>
  </xdr:oneCellAnchor>
  <xdr:oneCellAnchor>
    <xdr:from>
      <xdr:col>0</xdr:col>
      <xdr:colOff>513550</xdr:colOff>
      <xdr:row>24</xdr:row>
      <xdr:rowOff>148557</xdr:rowOff>
    </xdr:from>
    <xdr:ext cx="2382050" cy="230832"/>
    <xdr:sp macro="" textlink="">
      <xdr:nvSpPr>
        <xdr:cNvPr id="32" name="TextBox 31">
          <a:extLst>
            <a:ext uri="{FF2B5EF4-FFF2-40B4-BE49-F238E27FC236}">
              <a16:creationId xmlns:a16="http://schemas.microsoft.com/office/drawing/2014/main" id="{8DA5C8AF-7C44-ADD5-7534-3ABA4B52042F}"/>
            </a:ext>
          </a:extLst>
        </xdr:cNvPr>
        <xdr:cNvSpPr txBox="1"/>
      </xdr:nvSpPr>
      <xdr:spPr>
        <a:xfrm>
          <a:off x="513550" y="4451616"/>
          <a:ext cx="2382050" cy="230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900" b="0">
              <a:solidFill>
                <a:schemeClr val="tx1">
                  <a:lumMod val="50000"/>
                  <a:lumOff val="50000"/>
                </a:schemeClr>
              </a:solidFill>
              <a:latin typeface="Bahnschrift SemiBold" panose="020B0502040204020203" pitchFamily="34" charset="0"/>
            </a:rPr>
            <a:t>Employees at Wokrplace</a:t>
          </a:r>
        </a:p>
      </xdr:txBody>
    </xdr:sp>
    <xdr:clientData/>
  </xdr:oneCellAnchor>
  <xdr:oneCellAnchor>
    <xdr:from>
      <xdr:col>0</xdr:col>
      <xdr:colOff>498140</xdr:colOff>
      <xdr:row>15</xdr:row>
      <xdr:rowOff>112697</xdr:rowOff>
    </xdr:from>
    <xdr:ext cx="1276871" cy="344502"/>
    <xdr:sp macro="" textlink="">
      <xdr:nvSpPr>
        <xdr:cNvPr id="33" name="TextBox 32">
          <a:extLst>
            <a:ext uri="{FF2B5EF4-FFF2-40B4-BE49-F238E27FC236}">
              <a16:creationId xmlns:a16="http://schemas.microsoft.com/office/drawing/2014/main" id="{EED36194-5870-9CD8-A8CD-ACE74A8B7BBC}"/>
            </a:ext>
          </a:extLst>
        </xdr:cNvPr>
        <xdr:cNvSpPr txBox="1"/>
      </xdr:nvSpPr>
      <xdr:spPr>
        <a:xfrm>
          <a:off x="498140" y="2802109"/>
          <a:ext cx="1276871" cy="344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IN" sz="900" b="0">
              <a:solidFill>
                <a:schemeClr val="bg1"/>
              </a:solidFill>
              <a:latin typeface="Bahnschrift SemiBold" panose="020B0502040204020203" pitchFamily="34" charset="0"/>
            </a:rPr>
            <a:t>Communication</a:t>
          </a:r>
        </a:p>
      </xdr:txBody>
    </xdr:sp>
    <xdr:clientData/>
  </xdr:oneCellAnchor>
  <xdr:oneCellAnchor>
    <xdr:from>
      <xdr:col>0</xdr:col>
      <xdr:colOff>519953</xdr:colOff>
      <xdr:row>16</xdr:row>
      <xdr:rowOff>166485</xdr:rowOff>
    </xdr:from>
    <xdr:ext cx="1187644" cy="344502"/>
    <xdr:sp macro="" textlink="">
      <xdr:nvSpPr>
        <xdr:cNvPr id="34" name="TextBox 33">
          <a:extLst>
            <a:ext uri="{FF2B5EF4-FFF2-40B4-BE49-F238E27FC236}">
              <a16:creationId xmlns:a16="http://schemas.microsoft.com/office/drawing/2014/main" id="{81BD6D58-5825-2566-0692-874DFA8CDC0F}"/>
            </a:ext>
          </a:extLst>
        </xdr:cNvPr>
        <xdr:cNvSpPr txBox="1"/>
      </xdr:nvSpPr>
      <xdr:spPr>
        <a:xfrm>
          <a:off x="519953" y="3035191"/>
          <a:ext cx="1187644" cy="344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IN" sz="900" b="0">
              <a:solidFill>
                <a:schemeClr val="bg1"/>
              </a:solidFill>
              <a:latin typeface="Bahnschrift SemiBold" panose="020B0502040204020203" pitchFamily="34" charset="0"/>
            </a:rPr>
            <a:t>Design</a:t>
          </a:r>
        </a:p>
      </xdr:txBody>
    </xdr:sp>
    <xdr:clientData/>
  </xdr:oneCellAnchor>
  <xdr:oneCellAnchor>
    <xdr:from>
      <xdr:col>0</xdr:col>
      <xdr:colOff>502024</xdr:colOff>
      <xdr:row>18</xdr:row>
      <xdr:rowOff>23052</xdr:rowOff>
    </xdr:from>
    <xdr:ext cx="1187644" cy="344502"/>
    <xdr:sp macro="" textlink="">
      <xdr:nvSpPr>
        <xdr:cNvPr id="35" name="TextBox 34">
          <a:extLst>
            <a:ext uri="{FF2B5EF4-FFF2-40B4-BE49-F238E27FC236}">
              <a16:creationId xmlns:a16="http://schemas.microsoft.com/office/drawing/2014/main" id="{0FC10760-790E-D5EB-D235-8307F5CD2E87}"/>
            </a:ext>
          </a:extLst>
        </xdr:cNvPr>
        <xdr:cNvSpPr txBox="1"/>
      </xdr:nvSpPr>
      <xdr:spPr>
        <a:xfrm>
          <a:off x="502024" y="3250346"/>
          <a:ext cx="1187644" cy="344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IN" sz="900" b="0">
              <a:solidFill>
                <a:schemeClr val="bg1"/>
              </a:solidFill>
              <a:latin typeface="Bahnschrift SemiBold" panose="020B0502040204020203" pitchFamily="34" charset="0"/>
            </a:rPr>
            <a:t>Excel</a:t>
          </a:r>
        </a:p>
      </xdr:txBody>
    </xdr:sp>
    <xdr:clientData/>
  </xdr:oneCellAnchor>
  <xdr:oneCellAnchor>
    <xdr:from>
      <xdr:col>0</xdr:col>
      <xdr:colOff>502024</xdr:colOff>
      <xdr:row>19</xdr:row>
      <xdr:rowOff>58911</xdr:rowOff>
    </xdr:from>
    <xdr:ext cx="1187644" cy="344502"/>
    <xdr:sp macro="" textlink="">
      <xdr:nvSpPr>
        <xdr:cNvPr id="36" name="TextBox 35">
          <a:extLst>
            <a:ext uri="{FF2B5EF4-FFF2-40B4-BE49-F238E27FC236}">
              <a16:creationId xmlns:a16="http://schemas.microsoft.com/office/drawing/2014/main" id="{554571DE-F870-6D7F-5F3D-63AFF3872374}"/>
            </a:ext>
          </a:extLst>
        </xdr:cNvPr>
        <xdr:cNvSpPr txBox="1"/>
      </xdr:nvSpPr>
      <xdr:spPr>
        <a:xfrm>
          <a:off x="502024" y="3465499"/>
          <a:ext cx="1187644" cy="344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IN" sz="900" b="0">
              <a:solidFill>
                <a:schemeClr val="bg1"/>
              </a:solidFill>
              <a:latin typeface="Bahnschrift SemiBold" panose="020B0502040204020203" pitchFamily="34" charset="0"/>
            </a:rPr>
            <a:t>Management</a:t>
          </a:r>
        </a:p>
      </xdr:txBody>
    </xdr:sp>
    <xdr:clientData/>
  </xdr:oneCellAnchor>
  <xdr:oneCellAnchor>
    <xdr:from>
      <xdr:col>0</xdr:col>
      <xdr:colOff>510989</xdr:colOff>
      <xdr:row>20</xdr:row>
      <xdr:rowOff>76841</xdr:rowOff>
    </xdr:from>
    <xdr:ext cx="1187644" cy="344502"/>
    <xdr:sp macro="" textlink="">
      <xdr:nvSpPr>
        <xdr:cNvPr id="37" name="TextBox 36">
          <a:extLst>
            <a:ext uri="{FF2B5EF4-FFF2-40B4-BE49-F238E27FC236}">
              <a16:creationId xmlns:a16="http://schemas.microsoft.com/office/drawing/2014/main" id="{1AE8FE81-FA0B-EBDD-A3AC-C32E73E986EA}"/>
            </a:ext>
          </a:extLst>
        </xdr:cNvPr>
        <xdr:cNvSpPr txBox="1"/>
      </xdr:nvSpPr>
      <xdr:spPr>
        <a:xfrm>
          <a:off x="510989" y="3662723"/>
          <a:ext cx="1187644" cy="344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IN" sz="900" b="0">
              <a:solidFill>
                <a:schemeClr val="bg1"/>
              </a:solidFill>
              <a:latin typeface="Bahnschrift SemiBold" panose="020B0502040204020203" pitchFamily="34" charset="0"/>
            </a:rPr>
            <a:t>Python</a:t>
          </a:r>
        </a:p>
      </xdr:txBody>
    </xdr:sp>
    <xdr:clientData/>
  </xdr:oneCellAnchor>
  <xdr:oneCellAnchor>
    <xdr:from>
      <xdr:col>1</xdr:col>
      <xdr:colOff>345741</xdr:colOff>
      <xdr:row>15</xdr:row>
      <xdr:rowOff>85804</xdr:rowOff>
    </xdr:from>
    <xdr:ext cx="1276871" cy="344502"/>
    <xdr:sp macro="" textlink="Data!S67">
      <xdr:nvSpPr>
        <xdr:cNvPr id="38" name="TextBox 37">
          <a:extLst>
            <a:ext uri="{FF2B5EF4-FFF2-40B4-BE49-F238E27FC236}">
              <a16:creationId xmlns:a16="http://schemas.microsoft.com/office/drawing/2014/main" id="{F19439C5-8763-9547-1D4B-14799DA0BA60}"/>
            </a:ext>
          </a:extLst>
        </xdr:cNvPr>
        <xdr:cNvSpPr txBox="1"/>
      </xdr:nvSpPr>
      <xdr:spPr>
        <a:xfrm>
          <a:off x="955341" y="2775216"/>
          <a:ext cx="1276871" cy="344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fld id="{D4C25189-51F6-4BA9-909D-0BD7AA5C5214}" type="TxLink">
            <a:rPr lang="en-US" sz="1100" b="1" i="0" u="none" strike="noStrike">
              <a:solidFill>
                <a:srgbClr val="FFC000"/>
              </a:solidFill>
              <a:latin typeface="Arial Rounded MT Bold" panose="020F0704030504030204" pitchFamily="34" charset="0"/>
            </a:rPr>
            <a:pPr algn="r"/>
            <a:t>3</a:t>
          </a:fld>
          <a:endParaRPr lang="en-IN" sz="900" b="1">
            <a:solidFill>
              <a:srgbClr val="FFC000"/>
            </a:solidFill>
            <a:latin typeface="Arial Rounded MT Bold" panose="020F0704030504030204" pitchFamily="34" charset="0"/>
          </a:endParaRPr>
        </a:p>
      </xdr:txBody>
    </xdr:sp>
    <xdr:clientData/>
  </xdr:oneCellAnchor>
  <xdr:oneCellAnchor>
    <xdr:from>
      <xdr:col>1</xdr:col>
      <xdr:colOff>434969</xdr:colOff>
      <xdr:row>16</xdr:row>
      <xdr:rowOff>148556</xdr:rowOff>
    </xdr:from>
    <xdr:ext cx="1187644" cy="344502"/>
    <xdr:sp macro="" textlink="Data!S68">
      <xdr:nvSpPr>
        <xdr:cNvPr id="44" name="TextBox 43">
          <a:extLst>
            <a:ext uri="{FF2B5EF4-FFF2-40B4-BE49-F238E27FC236}">
              <a16:creationId xmlns:a16="http://schemas.microsoft.com/office/drawing/2014/main" id="{E834BBFC-5D0C-73C5-6CB9-D88C78DD3DBA}"/>
            </a:ext>
          </a:extLst>
        </xdr:cNvPr>
        <xdr:cNvSpPr txBox="1"/>
      </xdr:nvSpPr>
      <xdr:spPr>
        <a:xfrm>
          <a:off x="1044569" y="3017262"/>
          <a:ext cx="1187644" cy="344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fld id="{917BB0DF-21CB-4CF9-92C9-38C7D3AAA774}" type="TxLink">
            <a:rPr lang="en-US" sz="1100" b="1" i="0" u="none" strike="noStrike">
              <a:solidFill>
                <a:srgbClr val="FFC000"/>
              </a:solidFill>
              <a:latin typeface="Arial Rounded MT Bold" panose="020F0704030504030204" pitchFamily="34" charset="0"/>
            </a:rPr>
            <a:pPr algn="r"/>
            <a:t>3</a:t>
          </a:fld>
          <a:endParaRPr lang="en-IN" sz="900" b="1">
            <a:solidFill>
              <a:srgbClr val="FFC000"/>
            </a:solidFill>
            <a:latin typeface="Arial Rounded MT Bold" panose="020F0704030504030204" pitchFamily="34" charset="0"/>
          </a:endParaRPr>
        </a:p>
      </xdr:txBody>
    </xdr:sp>
    <xdr:clientData/>
  </xdr:oneCellAnchor>
  <xdr:oneCellAnchor>
    <xdr:from>
      <xdr:col>1</xdr:col>
      <xdr:colOff>434969</xdr:colOff>
      <xdr:row>18</xdr:row>
      <xdr:rowOff>32017</xdr:rowOff>
    </xdr:from>
    <xdr:ext cx="1187644" cy="344502"/>
    <xdr:sp macro="" textlink="Data!S69">
      <xdr:nvSpPr>
        <xdr:cNvPr id="45" name="TextBox 44">
          <a:extLst>
            <a:ext uri="{FF2B5EF4-FFF2-40B4-BE49-F238E27FC236}">
              <a16:creationId xmlns:a16="http://schemas.microsoft.com/office/drawing/2014/main" id="{29900B0E-EC59-3BF6-B0E8-D3B5BDD1A4D0}"/>
            </a:ext>
          </a:extLst>
        </xdr:cNvPr>
        <xdr:cNvSpPr txBox="1"/>
      </xdr:nvSpPr>
      <xdr:spPr>
        <a:xfrm>
          <a:off x="1044569" y="3259311"/>
          <a:ext cx="1187644" cy="344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fld id="{8228BC4E-9D76-43B4-9D7A-53D90436A1B0}" type="TxLink">
            <a:rPr lang="en-US" sz="1100" b="1" i="0" u="none" strike="noStrike">
              <a:solidFill>
                <a:srgbClr val="FFC000"/>
              </a:solidFill>
              <a:latin typeface="Arial Rounded MT Bold" panose="020F0704030504030204" pitchFamily="34" charset="0"/>
            </a:rPr>
            <a:pPr algn="r"/>
            <a:t>0</a:t>
          </a:fld>
          <a:endParaRPr lang="en-IN" sz="900" b="1">
            <a:solidFill>
              <a:srgbClr val="FFC000"/>
            </a:solidFill>
            <a:latin typeface="Arial Rounded MT Bold" panose="020F0704030504030204" pitchFamily="34" charset="0"/>
          </a:endParaRPr>
        </a:p>
      </xdr:txBody>
    </xdr:sp>
    <xdr:clientData/>
  </xdr:oneCellAnchor>
  <xdr:oneCellAnchor>
    <xdr:from>
      <xdr:col>1</xdr:col>
      <xdr:colOff>443933</xdr:colOff>
      <xdr:row>19</xdr:row>
      <xdr:rowOff>58911</xdr:rowOff>
    </xdr:from>
    <xdr:ext cx="1187644" cy="344502"/>
    <xdr:sp macro="" textlink="Data!S70">
      <xdr:nvSpPr>
        <xdr:cNvPr id="47" name="TextBox 46">
          <a:extLst>
            <a:ext uri="{FF2B5EF4-FFF2-40B4-BE49-F238E27FC236}">
              <a16:creationId xmlns:a16="http://schemas.microsoft.com/office/drawing/2014/main" id="{6AAD9AD7-BA5C-4D40-450B-B4708FC198C8}"/>
            </a:ext>
          </a:extLst>
        </xdr:cNvPr>
        <xdr:cNvSpPr txBox="1"/>
      </xdr:nvSpPr>
      <xdr:spPr>
        <a:xfrm>
          <a:off x="1053533" y="3465499"/>
          <a:ext cx="1187644" cy="344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fld id="{F0377A15-88E7-44A2-9CD3-8572BB7161C9}" type="TxLink">
            <a:rPr lang="en-US" sz="1100" b="1" i="0" u="none" strike="noStrike">
              <a:solidFill>
                <a:srgbClr val="FFC000"/>
              </a:solidFill>
              <a:latin typeface="Arial Rounded MT Bold" panose="020F0704030504030204" pitchFamily="34" charset="0"/>
            </a:rPr>
            <a:pPr algn="r"/>
            <a:t>1</a:t>
          </a:fld>
          <a:endParaRPr lang="en-IN" sz="900" b="1">
            <a:solidFill>
              <a:srgbClr val="FFC000"/>
            </a:solidFill>
            <a:latin typeface="Arial Rounded MT Bold" panose="020F0704030504030204" pitchFamily="34" charset="0"/>
          </a:endParaRPr>
        </a:p>
      </xdr:txBody>
    </xdr:sp>
    <xdr:clientData/>
  </xdr:oneCellAnchor>
  <xdr:oneCellAnchor>
    <xdr:from>
      <xdr:col>1</xdr:col>
      <xdr:colOff>426005</xdr:colOff>
      <xdr:row>20</xdr:row>
      <xdr:rowOff>94770</xdr:rowOff>
    </xdr:from>
    <xdr:ext cx="1187644" cy="344502"/>
    <xdr:sp macro="" textlink="Data!S71">
      <xdr:nvSpPr>
        <xdr:cNvPr id="53" name="TextBox 52">
          <a:extLst>
            <a:ext uri="{FF2B5EF4-FFF2-40B4-BE49-F238E27FC236}">
              <a16:creationId xmlns:a16="http://schemas.microsoft.com/office/drawing/2014/main" id="{F86555F8-32CC-DE88-67B8-759DFE3BFB2D}"/>
            </a:ext>
          </a:extLst>
        </xdr:cNvPr>
        <xdr:cNvSpPr txBox="1"/>
      </xdr:nvSpPr>
      <xdr:spPr>
        <a:xfrm>
          <a:off x="1035605" y="3680652"/>
          <a:ext cx="1187644" cy="344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fld id="{D2B99E01-EE8B-4F43-AD26-20892CD921C1}" type="TxLink">
            <a:rPr lang="en-US" sz="1100" b="1" i="0" u="none" strike="noStrike">
              <a:solidFill>
                <a:srgbClr val="FFC000"/>
              </a:solidFill>
              <a:latin typeface="Arial Rounded MT Bold" panose="020F0704030504030204" pitchFamily="34" charset="0"/>
            </a:rPr>
            <a:pPr algn="r"/>
            <a:t>0</a:t>
          </a:fld>
          <a:endParaRPr lang="en-IN" sz="900" b="1">
            <a:solidFill>
              <a:srgbClr val="FFC000"/>
            </a:solidFill>
            <a:latin typeface="Arial Rounded MT Bold" panose="020F0704030504030204" pitchFamily="34" charset="0"/>
          </a:endParaRPr>
        </a:p>
      </xdr:txBody>
    </xdr:sp>
    <xdr:clientData/>
  </xdr:oneCellAnchor>
  <xdr:oneCellAnchor>
    <xdr:from>
      <xdr:col>0</xdr:col>
      <xdr:colOff>477689</xdr:colOff>
      <xdr:row>11</xdr:row>
      <xdr:rowOff>32019</xdr:rowOff>
    </xdr:from>
    <xdr:ext cx="1584192" cy="864452"/>
    <xdr:sp macro="" textlink="">
      <xdr:nvSpPr>
        <xdr:cNvPr id="54" name="TextBox 53">
          <a:extLst>
            <a:ext uri="{FF2B5EF4-FFF2-40B4-BE49-F238E27FC236}">
              <a16:creationId xmlns:a16="http://schemas.microsoft.com/office/drawing/2014/main" id="{6F46CAB7-7959-ED87-8FBF-BDBC8CAF6B9E}"/>
            </a:ext>
          </a:extLst>
        </xdr:cNvPr>
        <xdr:cNvSpPr txBox="1"/>
      </xdr:nvSpPr>
      <xdr:spPr>
        <a:xfrm>
          <a:off x="477689" y="2004254"/>
          <a:ext cx="1584192" cy="86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600" b="0">
              <a:solidFill>
                <a:srgbClr val="FFC000"/>
              </a:solidFill>
              <a:latin typeface="Arial Black" panose="020B0A04020102020204" pitchFamily="34" charset="0"/>
            </a:rPr>
            <a:t>Skills</a:t>
          </a:r>
        </a:p>
        <a:p>
          <a:r>
            <a:rPr lang="en-IN" sz="1600" b="0">
              <a:solidFill>
                <a:srgbClr val="FFC000"/>
              </a:solidFill>
              <a:latin typeface="Arial Black" panose="020B0A04020102020204" pitchFamily="34" charset="0"/>
            </a:rPr>
            <a:t>Breakdown</a:t>
          </a:r>
        </a:p>
      </xdr:txBody>
    </xdr:sp>
    <xdr:clientData/>
  </xdr:oneCellAnchor>
  <xdr:twoCellAnchor editAs="oneCell">
    <xdr:from>
      <xdr:col>6</xdr:col>
      <xdr:colOff>197225</xdr:colOff>
      <xdr:row>7</xdr:row>
      <xdr:rowOff>44823</xdr:rowOff>
    </xdr:from>
    <xdr:to>
      <xdr:col>8</xdr:col>
      <xdr:colOff>2257</xdr:colOff>
      <xdr:row>11</xdr:row>
      <xdr:rowOff>98613</xdr:rowOff>
    </xdr:to>
    <xdr:pic>
      <xdr:nvPicPr>
        <xdr:cNvPr id="56" name="Graphic 55" descr="Group of people with solid fill">
          <a:extLst>
            <a:ext uri="{FF2B5EF4-FFF2-40B4-BE49-F238E27FC236}">
              <a16:creationId xmlns:a16="http://schemas.microsoft.com/office/drawing/2014/main" id="{2225AF6F-E8C7-BEF4-0EED-8808B88E293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854825" y="1299882"/>
          <a:ext cx="1005182" cy="770966"/>
        </a:xfrm>
        <a:prstGeom prst="rect">
          <a:avLst/>
        </a:prstGeom>
      </xdr:spPr>
    </xdr:pic>
    <xdr:clientData/>
  </xdr:twoCellAnchor>
  <xdr:oneCellAnchor>
    <xdr:from>
      <xdr:col>4</xdr:col>
      <xdr:colOff>38421</xdr:colOff>
      <xdr:row>7</xdr:row>
      <xdr:rowOff>67877</xdr:rowOff>
    </xdr:from>
    <xdr:ext cx="1288356" cy="667230"/>
    <xdr:sp macro="" textlink="Data!V80">
      <xdr:nvSpPr>
        <xdr:cNvPr id="58" name="TextBox 57">
          <a:extLst>
            <a:ext uri="{FF2B5EF4-FFF2-40B4-BE49-F238E27FC236}">
              <a16:creationId xmlns:a16="http://schemas.microsoft.com/office/drawing/2014/main" id="{55B4D17C-937E-CA9D-0995-BC021E4035BC}"/>
            </a:ext>
          </a:extLst>
        </xdr:cNvPr>
        <xdr:cNvSpPr txBox="1"/>
      </xdr:nvSpPr>
      <xdr:spPr>
        <a:xfrm>
          <a:off x="2476821" y="1322936"/>
          <a:ext cx="1288356" cy="6672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30A53102-3D9D-4629-8BBF-A0C4A39980E6}" type="TxLink">
            <a:rPr lang="en-US" sz="4800" b="1" i="0" u="none" strike="noStrike">
              <a:solidFill>
                <a:schemeClr val="bg1"/>
              </a:solidFill>
              <a:latin typeface="Arial Rounded MT Bold" panose="020F0704030504030204" pitchFamily="34" charset="0"/>
            </a:rPr>
            <a:pPr algn="l"/>
            <a:t>7</a:t>
          </a:fld>
          <a:endParaRPr lang="en-IN" sz="4800" b="1">
            <a:solidFill>
              <a:schemeClr val="bg1"/>
            </a:solidFill>
            <a:latin typeface="Arial Rounded MT Bold" panose="020F0704030504030204" pitchFamily="34" charset="0"/>
          </a:endParaRPr>
        </a:p>
      </xdr:txBody>
    </xdr:sp>
    <xdr:clientData/>
  </xdr:oneCellAnchor>
  <xdr:oneCellAnchor>
    <xdr:from>
      <xdr:col>4</xdr:col>
      <xdr:colOff>92209</xdr:colOff>
      <xdr:row>10</xdr:row>
      <xdr:rowOff>139593</xdr:rowOff>
    </xdr:from>
    <xdr:ext cx="1655909" cy="254854"/>
    <xdr:sp macro="" textlink="">
      <xdr:nvSpPr>
        <xdr:cNvPr id="61" name="TextBox 60">
          <a:extLst>
            <a:ext uri="{FF2B5EF4-FFF2-40B4-BE49-F238E27FC236}">
              <a16:creationId xmlns:a16="http://schemas.microsoft.com/office/drawing/2014/main" id="{61C96056-604C-0967-F462-CE9ECC38C0FE}"/>
            </a:ext>
          </a:extLst>
        </xdr:cNvPr>
        <xdr:cNvSpPr txBox="1"/>
      </xdr:nvSpPr>
      <xdr:spPr>
        <a:xfrm>
          <a:off x="2530609" y="1932534"/>
          <a:ext cx="1655909" cy="2548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IN" sz="1100" b="0">
              <a:solidFill>
                <a:schemeClr val="bg1"/>
              </a:solidFill>
              <a:latin typeface="Bahnschrift SemiBold SemiConden" panose="020B0502040204020203" pitchFamily="34" charset="0"/>
            </a:rPr>
            <a:t>Total</a:t>
          </a:r>
          <a:r>
            <a:rPr lang="en-IN" sz="1100" b="0" baseline="0">
              <a:solidFill>
                <a:schemeClr val="bg1"/>
              </a:solidFill>
              <a:latin typeface="Bahnschrift SemiBold SemiConden" panose="020B0502040204020203" pitchFamily="34" charset="0"/>
            </a:rPr>
            <a:t> Employees</a:t>
          </a:r>
          <a:endParaRPr lang="en-IN" sz="1100" b="0">
            <a:solidFill>
              <a:schemeClr val="bg1"/>
            </a:solidFill>
            <a:latin typeface="Bahnschrift SemiBold SemiConden" panose="020B0502040204020203" pitchFamily="34" charset="0"/>
          </a:endParaRPr>
        </a:p>
      </xdr:txBody>
    </xdr:sp>
    <xdr:clientData/>
  </xdr:oneCellAnchor>
  <xdr:oneCellAnchor>
    <xdr:from>
      <xdr:col>4</xdr:col>
      <xdr:colOff>253573</xdr:colOff>
      <xdr:row>6</xdr:row>
      <xdr:rowOff>5122</xdr:rowOff>
    </xdr:from>
    <xdr:ext cx="1835203" cy="272783"/>
    <xdr:sp macro="" textlink="">
      <xdr:nvSpPr>
        <xdr:cNvPr id="62" name="TextBox 61">
          <a:extLst>
            <a:ext uri="{FF2B5EF4-FFF2-40B4-BE49-F238E27FC236}">
              <a16:creationId xmlns:a16="http://schemas.microsoft.com/office/drawing/2014/main" id="{75CFF6B1-F77C-989F-7719-25A6E7D97946}"/>
            </a:ext>
          </a:extLst>
        </xdr:cNvPr>
        <xdr:cNvSpPr txBox="1"/>
      </xdr:nvSpPr>
      <xdr:spPr>
        <a:xfrm>
          <a:off x="2691973" y="1080887"/>
          <a:ext cx="1835203" cy="2727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IN" sz="1000" b="0">
              <a:solidFill>
                <a:srgbClr val="FFC000"/>
              </a:solidFill>
              <a:latin typeface="Arial Black" panose="020B0A04020102020204" pitchFamily="34" charset="0"/>
            </a:rPr>
            <a:t>Employees Number</a:t>
          </a:r>
        </a:p>
      </xdr:txBody>
    </xdr:sp>
    <xdr:clientData/>
  </xdr:oneCellAnchor>
  <xdr:twoCellAnchor editAs="oneCell">
    <xdr:from>
      <xdr:col>1</xdr:col>
      <xdr:colOff>161365</xdr:colOff>
      <xdr:row>6</xdr:row>
      <xdr:rowOff>62752</xdr:rowOff>
    </xdr:from>
    <xdr:to>
      <xdr:col>2</xdr:col>
      <xdr:colOff>466165</xdr:colOff>
      <xdr:row>11</xdr:row>
      <xdr:rowOff>80682</xdr:rowOff>
    </xdr:to>
    <xdr:pic>
      <xdr:nvPicPr>
        <xdr:cNvPr id="64" name="Graphic 63" descr="Theatre with solid fill">
          <a:extLst>
            <a:ext uri="{FF2B5EF4-FFF2-40B4-BE49-F238E27FC236}">
              <a16:creationId xmlns:a16="http://schemas.microsoft.com/office/drawing/2014/main" id="{600E5D9F-D822-126B-F7FB-DDC17B475233}"/>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770965" y="1138517"/>
          <a:ext cx="914400" cy="914400"/>
        </a:xfrm>
        <a:prstGeom prst="rect">
          <a:avLst/>
        </a:prstGeom>
      </xdr:spPr>
    </xdr:pic>
    <xdr:clientData/>
  </xdr:twoCellAnchor>
  <xdr:twoCellAnchor editAs="oneCell">
    <xdr:from>
      <xdr:col>1</xdr:col>
      <xdr:colOff>340659</xdr:colOff>
      <xdr:row>6</xdr:row>
      <xdr:rowOff>170329</xdr:rowOff>
    </xdr:from>
    <xdr:to>
      <xdr:col>2</xdr:col>
      <xdr:colOff>295835</xdr:colOff>
      <xdr:row>9</xdr:row>
      <xdr:rowOff>65583</xdr:rowOff>
    </xdr:to>
    <xdr:pic>
      <xdr:nvPicPr>
        <xdr:cNvPr id="68" name="Graphic 67" descr="Statistics with solid fill">
          <a:extLst>
            <a:ext uri="{FF2B5EF4-FFF2-40B4-BE49-F238E27FC236}">
              <a16:creationId xmlns:a16="http://schemas.microsoft.com/office/drawing/2014/main" id="{C8302555-AEB6-E7B1-0125-0EF275B30E2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50259" y="1246094"/>
          <a:ext cx="564776" cy="433136"/>
        </a:xfrm>
        <a:prstGeom prst="rect">
          <a:avLst/>
        </a:prstGeom>
      </xdr:spPr>
    </xdr:pic>
    <xdr:clientData/>
  </xdr:twoCellAnchor>
  <xdr:oneCellAnchor>
    <xdr:from>
      <xdr:col>4</xdr:col>
      <xdr:colOff>226680</xdr:colOff>
      <xdr:row>13</xdr:row>
      <xdr:rowOff>67876</xdr:rowOff>
    </xdr:from>
    <xdr:ext cx="1228164" cy="227960"/>
    <xdr:sp macro="" textlink="">
      <xdr:nvSpPr>
        <xdr:cNvPr id="69" name="TextBox 68">
          <a:extLst>
            <a:ext uri="{FF2B5EF4-FFF2-40B4-BE49-F238E27FC236}">
              <a16:creationId xmlns:a16="http://schemas.microsoft.com/office/drawing/2014/main" id="{E2F726E4-0200-803D-2DE8-249596DF0800}"/>
            </a:ext>
          </a:extLst>
        </xdr:cNvPr>
        <xdr:cNvSpPr txBox="1"/>
      </xdr:nvSpPr>
      <xdr:spPr>
        <a:xfrm>
          <a:off x="2665080" y="2398700"/>
          <a:ext cx="1228164" cy="22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0">
              <a:solidFill>
                <a:srgbClr val="FFC000"/>
              </a:solidFill>
              <a:latin typeface="Arial Black" panose="020B0A04020102020204" pitchFamily="34" charset="0"/>
            </a:rPr>
            <a:t>Males</a:t>
          </a:r>
        </a:p>
      </xdr:txBody>
    </xdr:sp>
    <xdr:clientData/>
  </xdr:oneCellAnchor>
  <xdr:oneCellAnchor>
    <xdr:from>
      <xdr:col>6</xdr:col>
      <xdr:colOff>289431</xdr:colOff>
      <xdr:row>13</xdr:row>
      <xdr:rowOff>58911</xdr:rowOff>
    </xdr:from>
    <xdr:ext cx="1228164" cy="227960"/>
    <xdr:sp macro="" textlink="">
      <xdr:nvSpPr>
        <xdr:cNvPr id="70" name="TextBox 69">
          <a:extLst>
            <a:ext uri="{FF2B5EF4-FFF2-40B4-BE49-F238E27FC236}">
              <a16:creationId xmlns:a16="http://schemas.microsoft.com/office/drawing/2014/main" id="{27E708F6-4183-CE0F-D5F0-FAC6EBE78C8B}"/>
            </a:ext>
          </a:extLst>
        </xdr:cNvPr>
        <xdr:cNvSpPr txBox="1"/>
      </xdr:nvSpPr>
      <xdr:spPr>
        <a:xfrm>
          <a:off x="3947031" y="2389735"/>
          <a:ext cx="1228164" cy="22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50" b="0">
              <a:solidFill>
                <a:srgbClr val="FFC000"/>
              </a:solidFill>
              <a:latin typeface="Arial Black" panose="020B0A04020102020204" pitchFamily="34" charset="0"/>
            </a:rPr>
            <a:t>Females</a:t>
          </a:r>
        </a:p>
      </xdr:txBody>
    </xdr:sp>
    <xdr:clientData/>
  </xdr:oneCellAnchor>
  <xdr:twoCellAnchor>
    <xdr:from>
      <xdr:col>4</xdr:col>
      <xdr:colOff>8964</xdr:colOff>
      <xdr:row>14</xdr:row>
      <xdr:rowOff>53787</xdr:rowOff>
    </xdr:from>
    <xdr:to>
      <xdr:col>6</xdr:col>
      <xdr:colOff>170329</xdr:colOff>
      <xdr:row>19</xdr:row>
      <xdr:rowOff>161364</xdr:rowOff>
    </xdr:to>
    <xdr:graphicFrame macro="">
      <xdr:nvGraphicFramePr>
        <xdr:cNvPr id="73" name="Chart 72">
          <a:extLst>
            <a:ext uri="{FF2B5EF4-FFF2-40B4-BE49-F238E27FC236}">
              <a16:creationId xmlns:a16="http://schemas.microsoft.com/office/drawing/2014/main" id="{25BE185A-F0DC-42AD-873D-9E92B57E6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8966</xdr:colOff>
      <xdr:row>14</xdr:row>
      <xdr:rowOff>17929</xdr:rowOff>
    </xdr:from>
    <xdr:to>
      <xdr:col>8</xdr:col>
      <xdr:colOff>313766</xdr:colOff>
      <xdr:row>19</xdr:row>
      <xdr:rowOff>125506</xdr:rowOff>
    </xdr:to>
    <xdr:graphicFrame macro="">
      <xdr:nvGraphicFramePr>
        <xdr:cNvPr id="77" name="Chart 76">
          <a:extLst>
            <a:ext uri="{FF2B5EF4-FFF2-40B4-BE49-F238E27FC236}">
              <a16:creationId xmlns:a16="http://schemas.microsoft.com/office/drawing/2014/main" id="{3FF0C201-7D6A-4BCE-819D-4DD87BC93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4</xdr:col>
      <xdr:colOff>456176</xdr:colOff>
      <xdr:row>16</xdr:row>
      <xdr:rowOff>17930</xdr:rowOff>
    </xdr:from>
    <xdr:ext cx="771990" cy="312431"/>
    <xdr:sp macro="" textlink="Data!W78">
      <xdr:nvSpPr>
        <xdr:cNvPr id="78" name="TextBox 77">
          <a:extLst>
            <a:ext uri="{FF2B5EF4-FFF2-40B4-BE49-F238E27FC236}">
              <a16:creationId xmlns:a16="http://schemas.microsoft.com/office/drawing/2014/main" id="{99872C94-9703-3872-0E27-5FD501F22F80}"/>
            </a:ext>
          </a:extLst>
        </xdr:cNvPr>
        <xdr:cNvSpPr txBox="1"/>
      </xdr:nvSpPr>
      <xdr:spPr>
        <a:xfrm>
          <a:off x="2894576" y="2886636"/>
          <a:ext cx="771990" cy="312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83BC352D-52F9-4E36-8E8B-922AE87EC02B}" type="TxLink">
            <a:rPr lang="en-US" sz="1100" b="1" i="0" u="none" strike="noStrike">
              <a:solidFill>
                <a:schemeClr val="bg1"/>
              </a:solidFill>
              <a:latin typeface="Arial Rounded MT Bold" panose="020F0704030504030204" pitchFamily="34" charset="0"/>
            </a:rPr>
            <a:pPr/>
            <a:t>0%</a:t>
          </a:fld>
          <a:endParaRPr lang="en-IN" sz="1100" b="1">
            <a:solidFill>
              <a:schemeClr val="bg1"/>
            </a:solidFill>
            <a:latin typeface="Arial Rounded MT Bold" panose="020F0704030504030204" pitchFamily="34" charset="0"/>
          </a:endParaRPr>
        </a:p>
      </xdr:txBody>
    </xdr:sp>
    <xdr:clientData/>
  </xdr:oneCellAnchor>
  <xdr:oneCellAnchor>
    <xdr:from>
      <xdr:col>6</xdr:col>
      <xdr:colOff>536858</xdr:colOff>
      <xdr:row>16</xdr:row>
      <xdr:rowOff>8965</xdr:rowOff>
    </xdr:from>
    <xdr:ext cx="771990" cy="312431"/>
    <xdr:sp macro="" textlink="Data!W79">
      <xdr:nvSpPr>
        <xdr:cNvPr id="91" name="TextBox 90">
          <a:extLst>
            <a:ext uri="{FF2B5EF4-FFF2-40B4-BE49-F238E27FC236}">
              <a16:creationId xmlns:a16="http://schemas.microsoft.com/office/drawing/2014/main" id="{1714A535-7CA2-03DA-E072-10AEC0AD55E3}"/>
            </a:ext>
          </a:extLst>
        </xdr:cNvPr>
        <xdr:cNvSpPr txBox="1"/>
      </xdr:nvSpPr>
      <xdr:spPr>
        <a:xfrm>
          <a:off x="4194458" y="2877671"/>
          <a:ext cx="771990" cy="312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9C7D453D-02E4-4753-91FE-2A3C306F533C}" type="TxLink">
            <a:rPr lang="en-US" sz="1100" b="1" i="0" u="none" strike="noStrike">
              <a:solidFill>
                <a:schemeClr val="bg1"/>
              </a:solidFill>
              <a:latin typeface="Arial Rounded MT Bold" panose="020F0704030504030204" pitchFamily="34" charset="0"/>
            </a:rPr>
            <a:pPr/>
            <a:t>100%</a:t>
          </a:fld>
          <a:endParaRPr lang="en-IN" sz="1100" b="1">
            <a:solidFill>
              <a:schemeClr val="bg1"/>
            </a:solidFill>
            <a:latin typeface="Arial Rounded MT Bold" panose="020F0704030504030204" pitchFamily="34" charset="0"/>
          </a:endParaRPr>
        </a:p>
      </xdr:txBody>
    </xdr:sp>
    <xdr:clientData/>
  </xdr:oneCellAnchor>
  <xdr:twoCellAnchor>
    <xdr:from>
      <xdr:col>8</xdr:col>
      <xdr:colOff>422176</xdr:colOff>
      <xdr:row>8</xdr:row>
      <xdr:rowOff>62753</xdr:rowOff>
    </xdr:from>
    <xdr:to>
      <xdr:col>12</xdr:col>
      <xdr:colOff>269776</xdr:colOff>
      <xdr:row>16</xdr:row>
      <xdr:rowOff>136782</xdr:rowOff>
    </xdr:to>
    <xdr:graphicFrame macro="">
      <xdr:nvGraphicFramePr>
        <xdr:cNvPr id="92" name="Chart 91">
          <a:extLst>
            <a:ext uri="{FF2B5EF4-FFF2-40B4-BE49-F238E27FC236}">
              <a16:creationId xmlns:a16="http://schemas.microsoft.com/office/drawing/2014/main" id="{2108A848-0DC4-44B0-BD7C-78D729259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8</xdr:col>
      <xdr:colOff>573965</xdr:colOff>
      <xdr:row>16</xdr:row>
      <xdr:rowOff>81629</xdr:rowOff>
    </xdr:from>
    <xdr:ext cx="747606" cy="188259"/>
    <xdr:sp macro="" textlink="">
      <xdr:nvSpPr>
        <xdr:cNvPr id="93" name="TextBox 92">
          <a:extLst>
            <a:ext uri="{FF2B5EF4-FFF2-40B4-BE49-F238E27FC236}">
              <a16:creationId xmlns:a16="http://schemas.microsoft.com/office/drawing/2014/main" id="{DD4E7212-98AC-5D73-C9ED-1D688553A9C4}"/>
            </a:ext>
          </a:extLst>
        </xdr:cNvPr>
        <xdr:cNvSpPr txBox="1"/>
      </xdr:nvSpPr>
      <xdr:spPr>
        <a:xfrm>
          <a:off x="5450765" y="3050116"/>
          <a:ext cx="747606" cy="1882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b="0">
              <a:solidFill>
                <a:schemeClr val="bg1"/>
              </a:solidFill>
              <a:latin typeface="Bahnschrift SemiBold" panose="020B0502040204020203" pitchFamily="34" charset="0"/>
            </a:rPr>
            <a:t>Analyst</a:t>
          </a:r>
        </a:p>
      </xdr:txBody>
    </xdr:sp>
    <xdr:clientData/>
  </xdr:oneCellAnchor>
  <xdr:twoCellAnchor>
    <xdr:from>
      <xdr:col>8</xdr:col>
      <xdr:colOff>534599</xdr:colOff>
      <xdr:row>16</xdr:row>
      <xdr:rowOff>149979</xdr:rowOff>
    </xdr:from>
    <xdr:to>
      <xdr:col>9</xdr:col>
      <xdr:colOff>14644</xdr:colOff>
      <xdr:row>17</xdr:row>
      <xdr:rowOff>50892</xdr:rowOff>
    </xdr:to>
    <xdr:sp macro="" textlink="">
      <xdr:nvSpPr>
        <xdr:cNvPr id="94" name="Flowchart: Connector 93">
          <a:extLst>
            <a:ext uri="{FF2B5EF4-FFF2-40B4-BE49-F238E27FC236}">
              <a16:creationId xmlns:a16="http://schemas.microsoft.com/office/drawing/2014/main" id="{CD4D31D6-9C06-6856-FAFC-71ED0D622068}"/>
            </a:ext>
          </a:extLst>
        </xdr:cNvPr>
        <xdr:cNvSpPr/>
      </xdr:nvSpPr>
      <xdr:spPr>
        <a:xfrm>
          <a:off x="5411399" y="3018685"/>
          <a:ext cx="89645" cy="80207"/>
        </a:xfrm>
        <a:prstGeom prst="flowChartConnector">
          <a:avLst/>
        </a:prstGeom>
        <a:solidFill>
          <a:srgbClr val="77933C"/>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10</xdr:col>
      <xdr:colOff>576775</xdr:colOff>
      <xdr:row>16</xdr:row>
      <xdr:rowOff>67096</xdr:rowOff>
    </xdr:from>
    <xdr:ext cx="747606" cy="188259"/>
    <xdr:sp macro="" textlink="">
      <xdr:nvSpPr>
        <xdr:cNvPr id="95" name="TextBox 94">
          <a:extLst>
            <a:ext uri="{FF2B5EF4-FFF2-40B4-BE49-F238E27FC236}">
              <a16:creationId xmlns:a16="http://schemas.microsoft.com/office/drawing/2014/main" id="{9256F147-5404-1275-2B68-C30D18F9F19E}"/>
            </a:ext>
          </a:extLst>
        </xdr:cNvPr>
        <xdr:cNvSpPr txBox="1"/>
      </xdr:nvSpPr>
      <xdr:spPr>
        <a:xfrm>
          <a:off x="6672775" y="2935802"/>
          <a:ext cx="747606" cy="1882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b="0">
              <a:solidFill>
                <a:schemeClr val="bg1"/>
              </a:solidFill>
              <a:latin typeface="Bahnschrift SemiBold" panose="020B0502040204020203" pitchFamily="34" charset="0"/>
            </a:rPr>
            <a:t>Developer</a:t>
          </a:r>
        </a:p>
      </xdr:txBody>
    </xdr:sp>
    <xdr:clientData/>
  </xdr:oneCellAnchor>
  <xdr:twoCellAnchor>
    <xdr:from>
      <xdr:col>10</xdr:col>
      <xdr:colOff>530812</xdr:colOff>
      <xdr:row>16</xdr:row>
      <xdr:rowOff>148671</xdr:rowOff>
    </xdr:from>
    <xdr:to>
      <xdr:col>11</xdr:col>
      <xdr:colOff>10857</xdr:colOff>
      <xdr:row>17</xdr:row>
      <xdr:rowOff>49585</xdr:rowOff>
    </xdr:to>
    <xdr:sp macro="" textlink="">
      <xdr:nvSpPr>
        <xdr:cNvPr id="96" name="Flowchart: Connector 95">
          <a:extLst>
            <a:ext uri="{FF2B5EF4-FFF2-40B4-BE49-F238E27FC236}">
              <a16:creationId xmlns:a16="http://schemas.microsoft.com/office/drawing/2014/main" id="{4A4B6531-B234-F8E7-95C8-54314487294D}"/>
            </a:ext>
          </a:extLst>
        </xdr:cNvPr>
        <xdr:cNvSpPr/>
      </xdr:nvSpPr>
      <xdr:spPr>
        <a:xfrm>
          <a:off x="6626812" y="3117158"/>
          <a:ext cx="89645" cy="86444"/>
        </a:xfrm>
        <a:prstGeom prst="flowChartConnector">
          <a:avLst/>
        </a:prstGeom>
        <a:solidFill>
          <a:srgbClr val="948A54"/>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9</xdr:col>
      <xdr:colOff>535126</xdr:colOff>
      <xdr:row>16</xdr:row>
      <xdr:rowOff>66679</xdr:rowOff>
    </xdr:from>
    <xdr:ext cx="747606" cy="188259"/>
    <xdr:sp macro="" textlink="">
      <xdr:nvSpPr>
        <xdr:cNvPr id="97" name="TextBox 96">
          <a:extLst>
            <a:ext uri="{FF2B5EF4-FFF2-40B4-BE49-F238E27FC236}">
              <a16:creationId xmlns:a16="http://schemas.microsoft.com/office/drawing/2014/main" id="{C605926F-F322-8C62-9BE5-BE2C89E1AA3A}"/>
            </a:ext>
          </a:extLst>
        </xdr:cNvPr>
        <xdr:cNvSpPr txBox="1"/>
      </xdr:nvSpPr>
      <xdr:spPr>
        <a:xfrm>
          <a:off x="6021526" y="2935385"/>
          <a:ext cx="747606" cy="1882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b="0">
              <a:solidFill>
                <a:schemeClr val="bg1"/>
              </a:solidFill>
              <a:latin typeface="Bahnschrift SemiBold" panose="020B0502040204020203" pitchFamily="34" charset="0"/>
            </a:rPr>
            <a:t>Designer</a:t>
          </a:r>
        </a:p>
      </xdr:txBody>
    </xdr:sp>
    <xdr:clientData/>
  </xdr:oneCellAnchor>
  <xdr:twoCellAnchor>
    <xdr:from>
      <xdr:col>9</xdr:col>
      <xdr:colOff>487214</xdr:colOff>
      <xdr:row>16</xdr:row>
      <xdr:rowOff>150619</xdr:rowOff>
    </xdr:from>
    <xdr:to>
      <xdr:col>9</xdr:col>
      <xdr:colOff>576859</xdr:colOff>
      <xdr:row>17</xdr:row>
      <xdr:rowOff>51532</xdr:rowOff>
    </xdr:to>
    <xdr:sp macro="" textlink="">
      <xdr:nvSpPr>
        <xdr:cNvPr id="98" name="Flowchart: Connector 97">
          <a:extLst>
            <a:ext uri="{FF2B5EF4-FFF2-40B4-BE49-F238E27FC236}">
              <a16:creationId xmlns:a16="http://schemas.microsoft.com/office/drawing/2014/main" id="{12F1967E-669A-7EDF-3847-B71C226C9F22}"/>
            </a:ext>
          </a:extLst>
        </xdr:cNvPr>
        <xdr:cNvSpPr/>
      </xdr:nvSpPr>
      <xdr:spPr>
        <a:xfrm>
          <a:off x="5973614" y="3119106"/>
          <a:ext cx="89645" cy="86443"/>
        </a:xfrm>
        <a:prstGeom prst="flowChartConnector">
          <a:avLst/>
        </a:prstGeom>
        <a:solidFill>
          <a:srgbClr val="747474"/>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10</xdr:col>
      <xdr:colOff>236171</xdr:colOff>
      <xdr:row>17</xdr:row>
      <xdr:rowOff>66650</xdr:rowOff>
    </xdr:from>
    <xdr:ext cx="747606" cy="188259"/>
    <xdr:sp macro="" textlink="">
      <xdr:nvSpPr>
        <xdr:cNvPr id="99" name="TextBox 98">
          <a:extLst>
            <a:ext uri="{FF2B5EF4-FFF2-40B4-BE49-F238E27FC236}">
              <a16:creationId xmlns:a16="http://schemas.microsoft.com/office/drawing/2014/main" id="{CFF2855A-5763-CB12-ABD0-C1D0953D403F}"/>
            </a:ext>
          </a:extLst>
        </xdr:cNvPr>
        <xdr:cNvSpPr txBox="1"/>
      </xdr:nvSpPr>
      <xdr:spPr>
        <a:xfrm>
          <a:off x="6332171" y="3114650"/>
          <a:ext cx="747606" cy="1882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b="0">
              <a:solidFill>
                <a:schemeClr val="bg1"/>
              </a:solidFill>
              <a:latin typeface="Bahnschrift SemiBold" panose="020B0502040204020203" pitchFamily="34" charset="0"/>
            </a:rPr>
            <a:t>Manager</a:t>
          </a:r>
        </a:p>
      </xdr:txBody>
    </xdr:sp>
    <xdr:clientData/>
  </xdr:oneCellAnchor>
  <xdr:twoCellAnchor>
    <xdr:from>
      <xdr:col>10</xdr:col>
      <xdr:colOff>188260</xdr:colOff>
      <xdr:row>17</xdr:row>
      <xdr:rowOff>154352</xdr:rowOff>
    </xdr:from>
    <xdr:to>
      <xdr:col>10</xdr:col>
      <xdr:colOff>277905</xdr:colOff>
      <xdr:row>18</xdr:row>
      <xdr:rowOff>55736</xdr:rowOff>
    </xdr:to>
    <xdr:sp macro="" textlink="">
      <xdr:nvSpPr>
        <xdr:cNvPr id="100" name="Flowchart: Connector 99">
          <a:extLst>
            <a:ext uri="{FF2B5EF4-FFF2-40B4-BE49-F238E27FC236}">
              <a16:creationId xmlns:a16="http://schemas.microsoft.com/office/drawing/2014/main" id="{E96F866B-BFFB-C9FA-8205-F2A9672ED6EE}"/>
            </a:ext>
          </a:extLst>
        </xdr:cNvPr>
        <xdr:cNvSpPr/>
      </xdr:nvSpPr>
      <xdr:spPr>
        <a:xfrm>
          <a:off x="6284260" y="3202352"/>
          <a:ext cx="89645" cy="80678"/>
        </a:xfrm>
        <a:prstGeom prst="flowChartConnector">
          <a:avLst/>
        </a:prstGeom>
        <a:solidFill>
          <a:srgbClr val="FFC000"/>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8</xdr:col>
      <xdr:colOff>599437</xdr:colOff>
      <xdr:row>17</xdr:row>
      <xdr:rowOff>73638</xdr:rowOff>
    </xdr:from>
    <xdr:ext cx="935866" cy="197224"/>
    <xdr:sp macro="" textlink="">
      <xdr:nvSpPr>
        <xdr:cNvPr id="101" name="TextBox 100">
          <a:extLst>
            <a:ext uri="{FF2B5EF4-FFF2-40B4-BE49-F238E27FC236}">
              <a16:creationId xmlns:a16="http://schemas.microsoft.com/office/drawing/2014/main" id="{92DDA0FC-0230-FBAF-5318-8741EB48F6DA}"/>
            </a:ext>
          </a:extLst>
        </xdr:cNvPr>
        <xdr:cNvSpPr txBox="1"/>
      </xdr:nvSpPr>
      <xdr:spPr>
        <a:xfrm>
          <a:off x="5476237" y="3121638"/>
          <a:ext cx="935866" cy="197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b="0">
              <a:solidFill>
                <a:schemeClr val="bg1"/>
              </a:solidFill>
              <a:latin typeface="Bahnschrift SemiBold" panose="020B0502040204020203" pitchFamily="34" charset="0"/>
            </a:rPr>
            <a:t>HR Specialist</a:t>
          </a:r>
        </a:p>
      </xdr:txBody>
    </xdr:sp>
    <xdr:clientData/>
  </xdr:oneCellAnchor>
  <xdr:twoCellAnchor>
    <xdr:from>
      <xdr:col>8</xdr:col>
      <xdr:colOff>567117</xdr:colOff>
      <xdr:row>17</xdr:row>
      <xdr:rowOff>152401</xdr:rowOff>
    </xdr:from>
    <xdr:to>
      <xdr:col>9</xdr:col>
      <xdr:colOff>47162</xdr:colOff>
      <xdr:row>18</xdr:row>
      <xdr:rowOff>53787</xdr:rowOff>
    </xdr:to>
    <xdr:sp macro="" textlink="">
      <xdr:nvSpPr>
        <xdr:cNvPr id="102" name="Flowchart: Connector 101">
          <a:extLst>
            <a:ext uri="{FF2B5EF4-FFF2-40B4-BE49-F238E27FC236}">
              <a16:creationId xmlns:a16="http://schemas.microsoft.com/office/drawing/2014/main" id="{3FBE405D-E07E-7E40-6F67-8B18A1B62CAF}"/>
            </a:ext>
          </a:extLst>
        </xdr:cNvPr>
        <xdr:cNvSpPr/>
      </xdr:nvSpPr>
      <xdr:spPr>
        <a:xfrm>
          <a:off x="5443917" y="3200401"/>
          <a:ext cx="89645" cy="80680"/>
        </a:xfrm>
        <a:prstGeom prst="flowChartConnector">
          <a:avLst/>
        </a:prstGeom>
        <a:solidFill>
          <a:schemeClr val="bg1"/>
        </a:solidFill>
        <a:ln w="1905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8</xdr:col>
      <xdr:colOff>543172</xdr:colOff>
      <xdr:row>6</xdr:row>
      <xdr:rowOff>9800</xdr:rowOff>
    </xdr:from>
    <xdr:ext cx="1468820" cy="227960"/>
    <xdr:sp macro="" textlink="">
      <xdr:nvSpPr>
        <xdr:cNvPr id="105" name="TextBox 104">
          <a:extLst>
            <a:ext uri="{FF2B5EF4-FFF2-40B4-BE49-F238E27FC236}">
              <a16:creationId xmlns:a16="http://schemas.microsoft.com/office/drawing/2014/main" id="{86B31DDF-003F-6458-E29E-AAC1831CCEA5}"/>
            </a:ext>
          </a:extLst>
        </xdr:cNvPr>
        <xdr:cNvSpPr txBox="1"/>
      </xdr:nvSpPr>
      <xdr:spPr>
        <a:xfrm>
          <a:off x="5419972" y="1085565"/>
          <a:ext cx="1468820" cy="22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b="0">
              <a:solidFill>
                <a:srgbClr val="FFC000"/>
              </a:solidFill>
              <a:latin typeface="Arial Black" panose="020B0A04020102020204" pitchFamily="34" charset="0"/>
            </a:rPr>
            <a:t>Leave Tracking</a:t>
          </a:r>
        </a:p>
      </xdr:txBody>
    </xdr:sp>
    <xdr:clientData/>
  </xdr:oneCellAnchor>
  <xdr:oneCellAnchor>
    <xdr:from>
      <xdr:col>8</xdr:col>
      <xdr:colOff>540835</xdr:colOff>
      <xdr:row>7</xdr:row>
      <xdr:rowOff>835</xdr:rowOff>
    </xdr:from>
    <xdr:ext cx="2382050" cy="215508"/>
    <xdr:sp macro="" textlink="">
      <xdr:nvSpPr>
        <xdr:cNvPr id="106" name="TextBox 105">
          <a:extLst>
            <a:ext uri="{FF2B5EF4-FFF2-40B4-BE49-F238E27FC236}">
              <a16:creationId xmlns:a16="http://schemas.microsoft.com/office/drawing/2014/main" id="{4229CE83-704C-8658-3BFF-ECD52401021F}"/>
            </a:ext>
          </a:extLst>
        </xdr:cNvPr>
        <xdr:cNvSpPr txBox="1"/>
      </xdr:nvSpPr>
      <xdr:spPr>
        <a:xfrm>
          <a:off x="5417635" y="1255894"/>
          <a:ext cx="2382050" cy="2155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800" b="0">
              <a:solidFill>
                <a:schemeClr val="tx1">
                  <a:lumMod val="50000"/>
                  <a:lumOff val="50000"/>
                </a:schemeClr>
              </a:solidFill>
              <a:latin typeface="Bahnschrift SemiBold" panose="020B0502040204020203" pitchFamily="34" charset="0"/>
            </a:rPr>
            <a:t>Leave taken by Job Title</a:t>
          </a:r>
        </a:p>
      </xdr:txBody>
    </xdr:sp>
    <xdr:clientData/>
  </xdr:oneCellAnchor>
  <xdr:twoCellAnchor>
    <xdr:from>
      <xdr:col>12</xdr:col>
      <xdr:colOff>555812</xdr:colOff>
      <xdr:row>10</xdr:row>
      <xdr:rowOff>161366</xdr:rowOff>
    </xdr:from>
    <xdr:to>
      <xdr:col>16</xdr:col>
      <xdr:colOff>600636</xdr:colOff>
      <xdr:row>18</xdr:row>
      <xdr:rowOff>26894</xdr:rowOff>
    </xdr:to>
    <xdr:graphicFrame macro="">
      <xdr:nvGraphicFramePr>
        <xdr:cNvPr id="55" name="Chart 54">
          <a:extLst>
            <a:ext uri="{FF2B5EF4-FFF2-40B4-BE49-F238E27FC236}">
              <a16:creationId xmlns:a16="http://schemas.microsoft.com/office/drawing/2014/main" id="{7FFCDFCA-F49E-43AB-8A16-8E1D9487BF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13</xdr:col>
      <xdr:colOff>38420</xdr:colOff>
      <xdr:row>8</xdr:row>
      <xdr:rowOff>139594</xdr:rowOff>
    </xdr:from>
    <xdr:ext cx="1228164" cy="227960"/>
    <xdr:sp macro="" textlink="">
      <xdr:nvSpPr>
        <xdr:cNvPr id="59" name="TextBox 58">
          <a:extLst>
            <a:ext uri="{FF2B5EF4-FFF2-40B4-BE49-F238E27FC236}">
              <a16:creationId xmlns:a16="http://schemas.microsoft.com/office/drawing/2014/main" id="{8F69FCD4-FE5B-CA87-F46E-3D9AFF8D8B40}"/>
            </a:ext>
          </a:extLst>
        </xdr:cNvPr>
        <xdr:cNvSpPr txBox="1"/>
      </xdr:nvSpPr>
      <xdr:spPr>
        <a:xfrm>
          <a:off x="7963220" y="1573947"/>
          <a:ext cx="1228164" cy="227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0">
              <a:solidFill>
                <a:srgbClr val="FFC000"/>
              </a:solidFill>
              <a:latin typeface="Arial Black" panose="020B0A04020102020204" pitchFamily="34" charset="0"/>
            </a:rPr>
            <a:t>Regions</a:t>
          </a:r>
        </a:p>
      </xdr:txBody>
    </xdr:sp>
    <xdr:clientData/>
  </xdr:oneCellAnchor>
  <xdr:oneCellAnchor>
    <xdr:from>
      <xdr:col>13</xdr:col>
      <xdr:colOff>38421</xdr:colOff>
      <xdr:row>9</xdr:row>
      <xdr:rowOff>166487</xdr:rowOff>
    </xdr:from>
    <xdr:ext cx="2382050" cy="230832"/>
    <xdr:sp macro="" textlink="">
      <xdr:nvSpPr>
        <xdr:cNvPr id="60" name="TextBox 59">
          <a:extLst>
            <a:ext uri="{FF2B5EF4-FFF2-40B4-BE49-F238E27FC236}">
              <a16:creationId xmlns:a16="http://schemas.microsoft.com/office/drawing/2014/main" id="{41EE1339-097E-F995-16C9-7727F3BEB57D}"/>
            </a:ext>
          </a:extLst>
        </xdr:cNvPr>
        <xdr:cNvSpPr txBox="1"/>
      </xdr:nvSpPr>
      <xdr:spPr>
        <a:xfrm>
          <a:off x="7963221" y="1780134"/>
          <a:ext cx="2382050" cy="230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900" b="0">
              <a:solidFill>
                <a:schemeClr val="tx1">
                  <a:lumMod val="50000"/>
                  <a:lumOff val="50000"/>
                </a:schemeClr>
              </a:solidFill>
              <a:latin typeface="Bahnschrift SemiBold" panose="020B0502040204020203" pitchFamily="34" charset="0"/>
            </a:rPr>
            <a:t>Employees by Region</a:t>
          </a:r>
        </a:p>
      </xdr:txBody>
    </xdr:sp>
    <xdr:clientData/>
  </xdr:oneCellAnchor>
  <xdr:oneCellAnchor>
    <xdr:from>
      <xdr:col>12</xdr:col>
      <xdr:colOff>558374</xdr:colOff>
      <xdr:row>2</xdr:row>
      <xdr:rowOff>148560</xdr:rowOff>
    </xdr:from>
    <xdr:ext cx="1288356" cy="667230"/>
    <xdr:sp macro="" textlink="Data!AA75">
      <xdr:nvSpPr>
        <xdr:cNvPr id="66" name="TextBox 65">
          <a:extLst>
            <a:ext uri="{FF2B5EF4-FFF2-40B4-BE49-F238E27FC236}">
              <a16:creationId xmlns:a16="http://schemas.microsoft.com/office/drawing/2014/main" id="{45B04C9B-F342-355A-2875-91415073661E}"/>
            </a:ext>
          </a:extLst>
        </xdr:cNvPr>
        <xdr:cNvSpPr txBox="1"/>
      </xdr:nvSpPr>
      <xdr:spPr>
        <a:xfrm>
          <a:off x="7873574" y="507148"/>
          <a:ext cx="1288356" cy="6672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9B9BB826-0E67-4DC6-A2AE-0228DF715DBD}" type="TxLink">
            <a:rPr lang="en-US" sz="3600" b="1" i="0" u="none" strike="noStrike">
              <a:solidFill>
                <a:schemeClr val="bg1"/>
              </a:solidFill>
              <a:latin typeface="Arial Rounded MT Bold" panose="020F0704030504030204" pitchFamily="34" charset="0"/>
            </a:rPr>
            <a:pPr algn="l"/>
            <a:t>2.4</a:t>
          </a:fld>
          <a:endParaRPr lang="en-IN" sz="3600" b="1">
            <a:solidFill>
              <a:schemeClr val="bg1"/>
            </a:solidFill>
            <a:latin typeface="Arial Rounded MT Bold" panose="020F0704030504030204" pitchFamily="34" charset="0"/>
          </a:endParaRPr>
        </a:p>
      </xdr:txBody>
    </xdr:sp>
    <xdr:clientData/>
  </xdr:oneCellAnchor>
  <xdr:oneCellAnchor>
    <xdr:from>
      <xdr:col>12</xdr:col>
      <xdr:colOff>585267</xdr:colOff>
      <xdr:row>5</xdr:row>
      <xdr:rowOff>112697</xdr:rowOff>
    </xdr:from>
    <xdr:ext cx="1655909" cy="254854"/>
    <xdr:sp macro="" textlink="">
      <xdr:nvSpPr>
        <xdr:cNvPr id="67" name="TextBox 66">
          <a:extLst>
            <a:ext uri="{FF2B5EF4-FFF2-40B4-BE49-F238E27FC236}">
              <a16:creationId xmlns:a16="http://schemas.microsoft.com/office/drawing/2014/main" id="{04749377-7217-D286-50A9-0D9C652CB708}"/>
            </a:ext>
          </a:extLst>
        </xdr:cNvPr>
        <xdr:cNvSpPr txBox="1"/>
      </xdr:nvSpPr>
      <xdr:spPr>
        <a:xfrm>
          <a:off x="7900467" y="1009168"/>
          <a:ext cx="1655909" cy="2548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IN" sz="1400" b="0">
              <a:solidFill>
                <a:schemeClr val="bg1"/>
              </a:solidFill>
              <a:latin typeface="Bahnschrift SemiBold SemiConden" panose="020B0502040204020203" pitchFamily="34" charset="0"/>
            </a:rPr>
            <a:t>Average Rating</a:t>
          </a:r>
        </a:p>
      </xdr:txBody>
    </xdr:sp>
    <xdr:clientData/>
  </xdr:oneCellAnchor>
  <xdr:twoCellAnchor editAs="oneCell">
    <xdr:from>
      <xdr:col>15</xdr:col>
      <xdr:colOff>71716</xdr:colOff>
      <xdr:row>2</xdr:row>
      <xdr:rowOff>152400</xdr:rowOff>
    </xdr:from>
    <xdr:to>
      <xdr:col>16</xdr:col>
      <xdr:colOff>480931</xdr:colOff>
      <xdr:row>7</xdr:row>
      <xdr:rowOff>80682</xdr:rowOff>
    </xdr:to>
    <xdr:pic>
      <xdr:nvPicPr>
        <xdr:cNvPr id="72" name="Graphic 71" descr="Bar graph with upward trend with solid fill">
          <a:extLst>
            <a:ext uri="{FF2B5EF4-FFF2-40B4-BE49-F238E27FC236}">
              <a16:creationId xmlns:a16="http://schemas.microsoft.com/office/drawing/2014/main" id="{F9DE27DF-4CD1-5C0C-1BEF-52D051B54914}"/>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9215716" y="510988"/>
          <a:ext cx="1018815" cy="824753"/>
        </a:xfrm>
        <a:prstGeom prst="rect">
          <a:avLst/>
        </a:prstGeom>
      </xdr:spPr>
    </xdr:pic>
    <xdr:clientData/>
  </xdr:twoCellAnchor>
  <xdr:oneCellAnchor>
    <xdr:from>
      <xdr:col>13</xdr:col>
      <xdr:colOff>83243</xdr:colOff>
      <xdr:row>0</xdr:row>
      <xdr:rowOff>157523</xdr:rowOff>
    </xdr:from>
    <xdr:ext cx="1476876" cy="270782"/>
    <xdr:sp macro="" textlink="">
      <xdr:nvSpPr>
        <xdr:cNvPr id="74" name="TextBox 73">
          <a:extLst>
            <a:ext uri="{FF2B5EF4-FFF2-40B4-BE49-F238E27FC236}">
              <a16:creationId xmlns:a16="http://schemas.microsoft.com/office/drawing/2014/main" id="{08CA58E0-484B-86D1-B571-758B7681056A}"/>
            </a:ext>
          </a:extLst>
        </xdr:cNvPr>
        <xdr:cNvSpPr txBox="1"/>
      </xdr:nvSpPr>
      <xdr:spPr>
        <a:xfrm>
          <a:off x="8008043" y="157523"/>
          <a:ext cx="1476876" cy="270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b="0">
              <a:solidFill>
                <a:srgbClr val="FFC000"/>
              </a:solidFill>
              <a:latin typeface="Arial Black" panose="020B0A04020102020204" pitchFamily="34" charset="0"/>
            </a:rPr>
            <a:t>Performance Rating</a:t>
          </a:r>
        </a:p>
      </xdr:txBody>
    </xdr:sp>
    <xdr:clientData/>
  </xdr:oneCellAnchor>
  <xdr:oneCellAnchor>
    <xdr:from>
      <xdr:col>13</xdr:col>
      <xdr:colOff>65315</xdr:colOff>
      <xdr:row>1</xdr:row>
      <xdr:rowOff>121662</xdr:rowOff>
    </xdr:from>
    <xdr:ext cx="2220685" cy="236925"/>
    <xdr:sp macro="" textlink="">
      <xdr:nvSpPr>
        <xdr:cNvPr id="103" name="TextBox 102">
          <a:extLst>
            <a:ext uri="{FF2B5EF4-FFF2-40B4-BE49-F238E27FC236}">
              <a16:creationId xmlns:a16="http://schemas.microsoft.com/office/drawing/2014/main" id="{701B7D93-BEC3-D42F-6EC9-CE32DD671873}"/>
            </a:ext>
          </a:extLst>
        </xdr:cNvPr>
        <xdr:cNvSpPr txBox="1"/>
      </xdr:nvSpPr>
      <xdr:spPr>
        <a:xfrm>
          <a:off x="7990115" y="300956"/>
          <a:ext cx="2220685" cy="236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900" b="0">
              <a:solidFill>
                <a:schemeClr val="tx1">
                  <a:lumMod val="50000"/>
                  <a:lumOff val="50000"/>
                </a:schemeClr>
              </a:solidFill>
              <a:latin typeface="Bahnschrift SemiBold" panose="020B0502040204020203" pitchFamily="34" charset="0"/>
            </a:rPr>
            <a:t>Average Performance Rating</a:t>
          </a:r>
        </a:p>
      </xdr:txBody>
    </xdr:sp>
    <xdr:clientData/>
  </xdr:oneCellAnchor>
  <xdr:twoCellAnchor>
    <xdr:from>
      <xdr:col>13</xdr:col>
      <xdr:colOff>17932</xdr:colOff>
      <xdr:row>1</xdr:row>
      <xdr:rowOff>62752</xdr:rowOff>
    </xdr:from>
    <xdr:to>
      <xdr:col>13</xdr:col>
      <xdr:colOff>125932</xdr:colOff>
      <xdr:row>1</xdr:row>
      <xdr:rowOff>170752</xdr:rowOff>
    </xdr:to>
    <xdr:sp macro="" textlink="">
      <xdr:nvSpPr>
        <xdr:cNvPr id="104" name="Flowchart: Connector 103">
          <a:extLst>
            <a:ext uri="{FF2B5EF4-FFF2-40B4-BE49-F238E27FC236}">
              <a16:creationId xmlns:a16="http://schemas.microsoft.com/office/drawing/2014/main" id="{76309C3C-2C6B-F081-76A8-32BDC4A1C7BF}"/>
            </a:ext>
          </a:extLst>
        </xdr:cNvPr>
        <xdr:cNvSpPr/>
      </xdr:nvSpPr>
      <xdr:spPr>
        <a:xfrm>
          <a:off x="7942732" y="242046"/>
          <a:ext cx="108000" cy="108000"/>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800"/>
        </a:p>
      </xdr:txBody>
    </xdr:sp>
    <xdr:clientData/>
  </xdr:twoCellAnchor>
  <xdr:twoCellAnchor>
    <xdr:from>
      <xdr:col>12</xdr:col>
      <xdr:colOff>591671</xdr:colOff>
      <xdr:row>9</xdr:row>
      <xdr:rowOff>53789</xdr:rowOff>
    </xdr:from>
    <xdr:to>
      <xdr:col>13</xdr:col>
      <xdr:colOff>90071</xdr:colOff>
      <xdr:row>9</xdr:row>
      <xdr:rowOff>161789</xdr:rowOff>
    </xdr:to>
    <xdr:sp macro="" textlink="">
      <xdr:nvSpPr>
        <xdr:cNvPr id="107" name="Flowchart: Connector 106">
          <a:extLst>
            <a:ext uri="{FF2B5EF4-FFF2-40B4-BE49-F238E27FC236}">
              <a16:creationId xmlns:a16="http://schemas.microsoft.com/office/drawing/2014/main" id="{3EACE6E8-2E5F-4417-8954-3496E54D5E08}"/>
            </a:ext>
          </a:extLst>
        </xdr:cNvPr>
        <xdr:cNvSpPr/>
      </xdr:nvSpPr>
      <xdr:spPr>
        <a:xfrm>
          <a:off x="7906871" y="1667436"/>
          <a:ext cx="108000" cy="108000"/>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800"/>
        </a:p>
      </xdr:txBody>
    </xdr:sp>
    <xdr:clientData/>
  </xdr:twoCellAnchor>
  <xdr:twoCellAnchor>
    <xdr:from>
      <xdr:col>12</xdr:col>
      <xdr:colOff>546847</xdr:colOff>
      <xdr:row>18</xdr:row>
      <xdr:rowOff>170330</xdr:rowOff>
    </xdr:from>
    <xdr:to>
      <xdr:col>13</xdr:col>
      <xdr:colOff>45247</xdr:colOff>
      <xdr:row>19</xdr:row>
      <xdr:rowOff>99036</xdr:rowOff>
    </xdr:to>
    <xdr:sp macro="" textlink="">
      <xdr:nvSpPr>
        <xdr:cNvPr id="108" name="Flowchart: Connector 107">
          <a:extLst>
            <a:ext uri="{FF2B5EF4-FFF2-40B4-BE49-F238E27FC236}">
              <a16:creationId xmlns:a16="http://schemas.microsoft.com/office/drawing/2014/main" id="{D2147073-CA8B-4916-BD8E-9A5FF7543C61}"/>
            </a:ext>
          </a:extLst>
        </xdr:cNvPr>
        <xdr:cNvSpPr/>
      </xdr:nvSpPr>
      <xdr:spPr>
        <a:xfrm>
          <a:off x="7862047" y="3397624"/>
          <a:ext cx="108000" cy="108000"/>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800"/>
        </a:p>
      </xdr:txBody>
    </xdr:sp>
    <xdr:clientData/>
  </xdr:twoCellAnchor>
  <xdr:twoCellAnchor>
    <xdr:from>
      <xdr:col>8</xdr:col>
      <xdr:colOff>528918</xdr:colOff>
      <xdr:row>21</xdr:row>
      <xdr:rowOff>80683</xdr:rowOff>
    </xdr:from>
    <xdr:to>
      <xdr:col>9</xdr:col>
      <xdr:colOff>27318</xdr:colOff>
      <xdr:row>22</xdr:row>
      <xdr:rowOff>9388</xdr:rowOff>
    </xdr:to>
    <xdr:sp macro="" textlink="">
      <xdr:nvSpPr>
        <xdr:cNvPr id="109" name="Flowchart: Connector 108">
          <a:extLst>
            <a:ext uri="{FF2B5EF4-FFF2-40B4-BE49-F238E27FC236}">
              <a16:creationId xmlns:a16="http://schemas.microsoft.com/office/drawing/2014/main" id="{BAE81616-7F96-4C63-B17A-A2500EE0F7D1}"/>
            </a:ext>
          </a:extLst>
        </xdr:cNvPr>
        <xdr:cNvSpPr/>
      </xdr:nvSpPr>
      <xdr:spPr>
        <a:xfrm>
          <a:off x="5405718" y="3845859"/>
          <a:ext cx="108000" cy="108000"/>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800"/>
        </a:p>
      </xdr:txBody>
    </xdr:sp>
    <xdr:clientData/>
  </xdr:twoCellAnchor>
  <xdr:twoCellAnchor>
    <xdr:from>
      <xdr:col>8</xdr:col>
      <xdr:colOff>457199</xdr:colOff>
      <xdr:row>6</xdr:row>
      <xdr:rowOff>89646</xdr:rowOff>
    </xdr:from>
    <xdr:to>
      <xdr:col>8</xdr:col>
      <xdr:colOff>565199</xdr:colOff>
      <xdr:row>7</xdr:row>
      <xdr:rowOff>18352</xdr:rowOff>
    </xdr:to>
    <xdr:sp macro="" textlink="">
      <xdr:nvSpPr>
        <xdr:cNvPr id="110" name="Flowchart: Connector 109">
          <a:extLst>
            <a:ext uri="{FF2B5EF4-FFF2-40B4-BE49-F238E27FC236}">
              <a16:creationId xmlns:a16="http://schemas.microsoft.com/office/drawing/2014/main" id="{9E8CDE74-B637-4BDD-9CC1-470D0F9F4FFA}"/>
            </a:ext>
          </a:extLst>
        </xdr:cNvPr>
        <xdr:cNvSpPr/>
      </xdr:nvSpPr>
      <xdr:spPr>
        <a:xfrm>
          <a:off x="5333999" y="1165411"/>
          <a:ext cx="108000" cy="108000"/>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800"/>
        </a:p>
      </xdr:txBody>
    </xdr:sp>
    <xdr:clientData/>
  </xdr:twoCellAnchor>
  <xdr:twoCellAnchor>
    <xdr:from>
      <xdr:col>4</xdr:col>
      <xdr:colOff>161365</xdr:colOff>
      <xdr:row>6</xdr:row>
      <xdr:rowOff>98611</xdr:rowOff>
    </xdr:from>
    <xdr:to>
      <xdr:col>4</xdr:col>
      <xdr:colOff>269365</xdr:colOff>
      <xdr:row>7</xdr:row>
      <xdr:rowOff>27317</xdr:rowOff>
    </xdr:to>
    <xdr:sp macro="" textlink="">
      <xdr:nvSpPr>
        <xdr:cNvPr id="111" name="Flowchart: Connector 110">
          <a:extLst>
            <a:ext uri="{FF2B5EF4-FFF2-40B4-BE49-F238E27FC236}">
              <a16:creationId xmlns:a16="http://schemas.microsoft.com/office/drawing/2014/main" id="{F63715A1-DFD7-4FBB-ACC7-356DBDC8CA74}"/>
            </a:ext>
          </a:extLst>
        </xdr:cNvPr>
        <xdr:cNvSpPr/>
      </xdr:nvSpPr>
      <xdr:spPr>
        <a:xfrm>
          <a:off x="2599765" y="1174376"/>
          <a:ext cx="108000" cy="108000"/>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800"/>
        </a:p>
      </xdr:txBody>
    </xdr:sp>
    <xdr:clientData/>
  </xdr:twoCellAnchor>
  <xdr:twoCellAnchor>
    <xdr:from>
      <xdr:col>4</xdr:col>
      <xdr:colOff>179294</xdr:colOff>
      <xdr:row>21</xdr:row>
      <xdr:rowOff>62753</xdr:rowOff>
    </xdr:from>
    <xdr:to>
      <xdr:col>4</xdr:col>
      <xdr:colOff>287294</xdr:colOff>
      <xdr:row>21</xdr:row>
      <xdr:rowOff>170753</xdr:rowOff>
    </xdr:to>
    <xdr:sp macro="" textlink="">
      <xdr:nvSpPr>
        <xdr:cNvPr id="112" name="Flowchart: Connector 111">
          <a:extLst>
            <a:ext uri="{FF2B5EF4-FFF2-40B4-BE49-F238E27FC236}">
              <a16:creationId xmlns:a16="http://schemas.microsoft.com/office/drawing/2014/main" id="{FE8DAFB9-E642-40E2-9521-3D9B8ABEB6AF}"/>
            </a:ext>
          </a:extLst>
        </xdr:cNvPr>
        <xdr:cNvSpPr/>
      </xdr:nvSpPr>
      <xdr:spPr>
        <a:xfrm>
          <a:off x="2617694" y="3827929"/>
          <a:ext cx="108000" cy="108000"/>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800"/>
        </a:p>
      </xdr:txBody>
    </xdr:sp>
    <xdr:clientData/>
  </xdr:twoCellAnchor>
  <xdr:twoCellAnchor>
    <xdr:from>
      <xdr:col>0</xdr:col>
      <xdr:colOff>430306</xdr:colOff>
      <xdr:row>24</xdr:row>
      <xdr:rowOff>62753</xdr:rowOff>
    </xdr:from>
    <xdr:to>
      <xdr:col>0</xdr:col>
      <xdr:colOff>538306</xdr:colOff>
      <xdr:row>24</xdr:row>
      <xdr:rowOff>170753</xdr:rowOff>
    </xdr:to>
    <xdr:sp macro="" textlink="">
      <xdr:nvSpPr>
        <xdr:cNvPr id="113" name="Flowchart: Connector 112">
          <a:extLst>
            <a:ext uri="{FF2B5EF4-FFF2-40B4-BE49-F238E27FC236}">
              <a16:creationId xmlns:a16="http://schemas.microsoft.com/office/drawing/2014/main" id="{9928E3CE-F5C6-41D2-8D12-C159BA61B4CB}"/>
            </a:ext>
          </a:extLst>
        </xdr:cNvPr>
        <xdr:cNvSpPr/>
      </xdr:nvSpPr>
      <xdr:spPr>
        <a:xfrm>
          <a:off x="430306" y="4365812"/>
          <a:ext cx="108000" cy="108000"/>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800"/>
        </a:p>
      </xdr:txBody>
    </xdr:sp>
    <xdr:clientData/>
  </xdr:twoCellAnchor>
  <xdr:twoCellAnchor>
    <xdr:from>
      <xdr:col>0</xdr:col>
      <xdr:colOff>448235</xdr:colOff>
      <xdr:row>16</xdr:row>
      <xdr:rowOff>8965</xdr:rowOff>
    </xdr:from>
    <xdr:to>
      <xdr:col>0</xdr:col>
      <xdr:colOff>556235</xdr:colOff>
      <xdr:row>16</xdr:row>
      <xdr:rowOff>116965</xdr:rowOff>
    </xdr:to>
    <xdr:sp macro="" textlink="">
      <xdr:nvSpPr>
        <xdr:cNvPr id="114" name="Flowchart: Connector 113">
          <a:extLst>
            <a:ext uri="{FF2B5EF4-FFF2-40B4-BE49-F238E27FC236}">
              <a16:creationId xmlns:a16="http://schemas.microsoft.com/office/drawing/2014/main" id="{BF1585D9-C5DC-4F7C-9DCD-5A4CFB61CD69}"/>
            </a:ext>
          </a:extLst>
        </xdr:cNvPr>
        <xdr:cNvSpPr/>
      </xdr:nvSpPr>
      <xdr:spPr>
        <a:xfrm>
          <a:off x="448235" y="2877671"/>
          <a:ext cx="108000" cy="108000"/>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800"/>
        </a:p>
      </xdr:txBody>
    </xdr:sp>
    <xdr:clientData/>
  </xdr:twoCellAnchor>
  <xdr:twoCellAnchor>
    <xdr:from>
      <xdr:col>0</xdr:col>
      <xdr:colOff>457200</xdr:colOff>
      <xdr:row>17</xdr:row>
      <xdr:rowOff>53788</xdr:rowOff>
    </xdr:from>
    <xdr:to>
      <xdr:col>0</xdr:col>
      <xdr:colOff>565200</xdr:colOff>
      <xdr:row>17</xdr:row>
      <xdr:rowOff>161788</xdr:rowOff>
    </xdr:to>
    <xdr:sp macro="" textlink="">
      <xdr:nvSpPr>
        <xdr:cNvPr id="115" name="Flowchart: Connector 114">
          <a:extLst>
            <a:ext uri="{FF2B5EF4-FFF2-40B4-BE49-F238E27FC236}">
              <a16:creationId xmlns:a16="http://schemas.microsoft.com/office/drawing/2014/main" id="{BDBDBE7A-3088-488C-87FA-B6AC7C40420F}"/>
            </a:ext>
          </a:extLst>
        </xdr:cNvPr>
        <xdr:cNvSpPr/>
      </xdr:nvSpPr>
      <xdr:spPr>
        <a:xfrm>
          <a:off x="457200" y="3101788"/>
          <a:ext cx="108000" cy="108000"/>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800"/>
        </a:p>
      </xdr:txBody>
    </xdr:sp>
    <xdr:clientData/>
  </xdr:twoCellAnchor>
  <xdr:twoCellAnchor>
    <xdr:from>
      <xdr:col>0</xdr:col>
      <xdr:colOff>448235</xdr:colOff>
      <xdr:row>18</xdr:row>
      <xdr:rowOff>98612</xdr:rowOff>
    </xdr:from>
    <xdr:to>
      <xdr:col>0</xdr:col>
      <xdr:colOff>556235</xdr:colOff>
      <xdr:row>19</xdr:row>
      <xdr:rowOff>27318</xdr:rowOff>
    </xdr:to>
    <xdr:sp macro="" textlink="">
      <xdr:nvSpPr>
        <xdr:cNvPr id="116" name="Flowchart: Connector 115">
          <a:extLst>
            <a:ext uri="{FF2B5EF4-FFF2-40B4-BE49-F238E27FC236}">
              <a16:creationId xmlns:a16="http://schemas.microsoft.com/office/drawing/2014/main" id="{A6CD81BA-F54E-45D8-82A3-A4CD44BB4228}"/>
            </a:ext>
          </a:extLst>
        </xdr:cNvPr>
        <xdr:cNvSpPr/>
      </xdr:nvSpPr>
      <xdr:spPr>
        <a:xfrm>
          <a:off x="448235" y="3325906"/>
          <a:ext cx="108000" cy="108000"/>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800"/>
        </a:p>
      </xdr:txBody>
    </xdr:sp>
    <xdr:clientData/>
  </xdr:twoCellAnchor>
  <xdr:twoCellAnchor>
    <xdr:from>
      <xdr:col>0</xdr:col>
      <xdr:colOff>457200</xdr:colOff>
      <xdr:row>19</xdr:row>
      <xdr:rowOff>125506</xdr:rowOff>
    </xdr:from>
    <xdr:to>
      <xdr:col>0</xdr:col>
      <xdr:colOff>565200</xdr:colOff>
      <xdr:row>20</xdr:row>
      <xdr:rowOff>54212</xdr:rowOff>
    </xdr:to>
    <xdr:sp macro="" textlink="">
      <xdr:nvSpPr>
        <xdr:cNvPr id="117" name="Flowchart: Connector 116">
          <a:extLst>
            <a:ext uri="{FF2B5EF4-FFF2-40B4-BE49-F238E27FC236}">
              <a16:creationId xmlns:a16="http://schemas.microsoft.com/office/drawing/2014/main" id="{C8DA936E-EB2C-4045-83E8-6426650587E0}"/>
            </a:ext>
          </a:extLst>
        </xdr:cNvPr>
        <xdr:cNvSpPr/>
      </xdr:nvSpPr>
      <xdr:spPr>
        <a:xfrm>
          <a:off x="457200" y="3532094"/>
          <a:ext cx="108000" cy="108000"/>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800"/>
        </a:p>
      </xdr:txBody>
    </xdr:sp>
    <xdr:clientData/>
  </xdr:twoCellAnchor>
  <xdr:twoCellAnchor>
    <xdr:from>
      <xdr:col>0</xdr:col>
      <xdr:colOff>457200</xdr:colOff>
      <xdr:row>20</xdr:row>
      <xdr:rowOff>143435</xdr:rowOff>
    </xdr:from>
    <xdr:to>
      <xdr:col>0</xdr:col>
      <xdr:colOff>565200</xdr:colOff>
      <xdr:row>21</xdr:row>
      <xdr:rowOff>72141</xdr:rowOff>
    </xdr:to>
    <xdr:sp macro="" textlink="">
      <xdr:nvSpPr>
        <xdr:cNvPr id="118" name="Flowchart: Connector 117">
          <a:extLst>
            <a:ext uri="{FF2B5EF4-FFF2-40B4-BE49-F238E27FC236}">
              <a16:creationId xmlns:a16="http://schemas.microsoft.com/office/drawing/2014/main" id="{C711778F-9EF4-400B-8456-3A31D4A64078}"/>
            </a:ext>
          </a:extLst>
        </xdr:cNvPr>
        <xdr:cNvSpPr/>
      </xdr:nvSpPr>
      <xdr:spPr>
        <a:xfrm>
          <a:off x="457200" y="3729317"/>
          <a:ext cx="108000" cy="108000"/>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800"/>
        </a:p>
      </xdr:txBody>
    </xdr:sp>
    <xdr:clientData/>
  </xdr:twoCellAnchor>
  <xdr:twoCellAnchor>
    <xdr:from>
      <xdr:col>0</xdr:col>
      <xdr:colOff>493059</xdr:colOff>
      <xdr:row>11</xdr:row>
      <xdr:rowOff>89648</xdr:rowOff>
    </xdr:from>
    <xdr:to>
      <xdr:col>0</xdr:col>
      <xdr:colOff>493059</xdr:colOff>
      <xdr:row>14</xdr:row>
      <xdr:rowOff>125505</xdr:rowOff>
    </xdr:to>
    <xdr:cxnSp macro="">
      <xdr:nvCxnSpPr>
        <xdr:cNvPr id="120" name="Straight Connector 119">
          <a:extLst>
            <a:ext uri="{FF2B5EF4-FFF2-40B4-BE49-F238E27FC236}">
              <a16:creationId xmlns:a16="http://schemas.microsoft.com/office/drawing/2014/main" id="{920850C1-9F3D-5E7C-FB51-F5490C395D97}"/>
            </a:ext>
          </a:extLst>
        </xdr:cNvPr>
        <xdr:cNvCxnSpPr/>
      </xdr:nvCxnSpPr>
      <xdr:spPr>
        <a:xfrm>
          <a:off x="493059" y="2061883"/>
          <a:ext cx="0" cy="573740"/>
        </a:xfrm>
        <a:prstGeom prst="line">
          <a:avLst/>
        </a:prstGeom>
        <a:ln>
          <a:solidFill>
            <a:schemeClr val="bg2">
              <a:lumMod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0</xdr:col>
      <xdr:colOff>259976</xdr:colOff>
      <xdr:row>0</xdr:row>
      <xdr:rowOff>62752</xdr:rowOff>
    </xdr:from>
    <xdr:to>
      <xdr:col>1</xdr:col>
      <xdr:colOff>564776</xdr:colOff>
      <xdr:row>5</xdr:row>
      <xdr:rowOff>80681</xdr:rowOff>
    </xdr:to>
    <xdr:pic>
      <xdr:nvPicPr>
        <xdr:cNvPr id="125" name="Graphic 124" descr="Bank with solid fill">
          <a:extLst>
            <a:ext uri="{FF2B5EF4-FFF2-40B4-BE49-F238E27FC236}">
              <a16:creationId xmlns:a16="http://schemas.microsoft.com/office/drawing/2014/main" id="{65AC2ACF-42EE-2D9C-412F-7418D7A557CF}"/>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59976" y="62752"/>
          <a:ext cx="914400" cy="914400"/>
        </a:xfrm>
        <a:prstGeom prst="rect">
          <a:avLst/>
        </a:prstGeom>
      </xdr:spPr>
    </xdr:pic>
    <xdr:clientData/>
  </xdr:twoCellAnchor>
  <xdr:oneCellAnchor>
    <xdr:from>
      <xdr:col>1</xdr:col>
      <xdr:colOff>522516</xdr:colOff>
      <xdr:row>1</xdr:row>
      <xdr:rowOff>49946</xdr:rowOff>
    </xdr:from>
    <xdr:ext cx="1440756" cy="290713"/>
    <xdr:sp macro="" textlink="">
      <xdr:nvSpPr>
        <xdr:cNvPr id="128" name="TextBox 127">
          <a:extLst>
            <a:ext uri="{FF2B5EF4-FFF2-40B4-BE49-F238E27FC236}">
              <a16:creationId xmlns:a16="http://schemas.microsoft.com/office/drawing/2014/main" id="{88E9ED1C-783B-65E5-62B1-115D098A5300}"/>
            </a:ext>
          </a:extLst>
        </xdr:cNvPr>
        <xdr:cNvSpPr txBox="1"/>
      </xdr:nvSpPr>
      <xdr:spPr>
        <a:xfrm>
          <a:off x="1132116" y="229240"/>
          <a:ext cx="1440756" cy="2907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IN" sz="2400" b="0">
              <a:solidFill>
                <a:srgbClr val="FFC000"/>
              </a:solidFill>
              <a:latin typeface="Arial Black" panose="020B0A04020102020204" pitchFamily="34" charset="0"/>
            </a:rPr>
            <a:t>HR</a:t>
          </a:r>
        </a:p>
      </xdr:txBody>
    </xdr:sp>
    <xdr:clientData/>
  </xdr:oneCellAnchor>
  <xdr:oneCellAnchor>
    <xdr:from>
      <xdr:col>1</xdr:col>
      <xdr:colOff>522515</xdr:colOff>
      <xdr:row>2</xdr:row>
      <xdr:rowOff>121664</xdr:rowOff>
    </xdr:from>
    <xdr:ext cx="2041390" cy="290713"/>
    <xdr:sp macro="" textlink="">
      <xdr:nvSpPr>
        <xdr:cNvPr id="129" name="TextBox 128">
          <a:extLst>
            <a:ext uri="{FF2B5EF4-FFF2-40B4-BE49-F238E27FC236}">
              <a16:creationId xmlns:a16="http://schemas.microsoft.com/office/drawing/2014/main" id="{B44E0A91-8B8B-8702-2075-50F32C172207}"/>
            </a:ext>
          </a:extLst>
        </xdr:cNvPr>
        <xdr:cNvSpPr txBox="1"/>
      </xdr:nvSpPr>
      <xdr:spPr>
        <a:xfrm>
          <a:off x="1132115" y="480252"/>
          <a:ext cx="2041390" cy="2907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IN" sz="1400" b="0">
              <a:solidFill>
                <a:srgbClr val="FFC000"/>
              </a:solidFill>
              <a:latin typeface="Arial Black" panose="020B0A04020102020204" pitchFamily="34" charset="0"/>
            </a:rPr>
            <a:t>Dashboard</a:t>
          </a:r>
        </a:p>
      </xdr:txBody>
    </xdr:sp>
    <xdr:clientData/>
  </xdr:oneCellAnchor>
  <xdr:oneCellAnchor>
    <xdr:from>
      <xdr:col>1</xdr:col>
      <xdr:colOff>531480</xdr:colOff>
      <xdr:row>3</xdr:row>
      <xdr:rowOff>148558</xdr:rowOff>
    </xdr:from>
    <xdr:ext cx="2382050" cy="230832"/>
    <xdr:sp macro="" textlink="">
      <xdr:nvSpPr>
        <xdr:cNvPr id="130" name="TextBox 129">
          <a:extLst>
            <a:ext uri="{FF2B5EF4-FFF2-40B4-BE49-F238E27FC236}">
              <a16:creationId xmlns:a16="http://schemas.microsoft.com/office/drawing/2014/main" id="{69CCC7F2-FAF7-22A9-F8EF-1522593046DE}"/>
            </a:ext>
          </a:extLst>
        </xdr:cNvPr>
        <xdr:cNvSpPr txBox="1"/>
      </xdr:nvSpPr>
      <xdr:spPr>
        <a:xfrm>
          <a:off x="1141080" y="686440"/>
          <a:ext cx="2382050" cy="230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900" b="0">
              <a:solidFill>
                <a:schemeClr val="tx1">
                  <a:lumMod val="50000"/>
                  <a:lumOff val="50000"/>
                </a:schemeClr>
              </a:solidFill>
              <a:latin typeface="Bahnschrift SemiBold" panose="020B0502040204020203" pitchFamily="34" charset="0"/>
            </a:rPr>
            <a:t>Analyze and Monitor the HR Department</a:t>
          </a:r>
        </a:p>
      </xdr:txBody>
    </xdr:sp>
    <xdr:clientData/>
  </xdr:oneCellAnchor>
  <xdr:twoCellAnchor editAs="oneCell">
    <xdr:from>
      <xdr:col>5</xdr:col>
      <xdr:colOff>295834</xdr:colOff>
      <xdr:row>1</xdr:row>
      <xdr:rowOff>116541</xdr:rowOff>
    </xdr:from>
    <xdr:to>
      <xdr:col>8</xdr:col>
      <xdr:colOff>125506</xdr:colOff>
      <xdr:row>4</xdr:row>
      <xdr:rowOff>0</xdr:rowOff>
    </xdr:to>
    <mc:AlternateContent xmlns:mc="http://schemas.openxmlformats.org/markup-compatibility/2006" xmlns:a14="http://schemas.microsoft.com/office/drawing/2010/main">
      <mc:Choice Requires="a14">
        <xdr:graphicFrame macro="">
          <xdr:nvGraphicFramePr>
            <xdr:cNvPr id="131" name="Gender">
              <a:extLst>
                <a:ext uri="{FF2B5EF4-FFF2-40B4-BE49-F238E27FC236}">
                  <a16:creationId xmlns:a16="http://schemas.microsoft.com/office/drawing/2014/main" id="{EB6BD77A-A6D4-4CF5-B261-EDBB636B750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343834" y="295835"/>
              <a:ext cx="1658472" cy="4213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152400</xdr:colOff>
      <xdr:row>1</xdr:row>
      <xdr:rowOff>116541</xdr:rowOff>
    </xdr:from>
    <xdr:to>
      <xdr:col>12</xdr:col>
      <xdr:colOff>439271</xdr:colOff>
      <xdr:row>5</xdr:row>
      <xdr:rowOff>98610</xdr:rowOff>
    </xdr:to>
    <mc:AlternateContent xmlns:mc="http://schemas.openxmlformats.org/markup-compatibility/2006" xmlns:a14="http://schemas.microsoft.com/office/drawing/2010/main">
      <mc:Choice Requires="a14">
        <xdr:graphicFrame macro="">
          <xdr:nvGraphicFramePr>
            <xdr:cNvPr id="132" name="Department">
              <a:extLst>
                <a:ext uri="{FF2B5EF4-FFF2-40B4-BE49-F238E27FC236}">
                  <a16:creationId xmlns:a16="http://schemas.microsoft.com/office/drawing/2014/main" id="{C883338E-8D9B-4A3A-843B-07D004C6D80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029200" y="295835"/>
              <a:ext cx="2725271" cy="6992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278315</xdr:colOff>
      <xdr:row>0</xdr:row>
      <xdr:rowOff>94769</xdr:rowOff>
    </xdr:from>
    <xdr:ext cx="1460838" cy="308644"/>
    <xdr:sp macro="" textlink="">
      <xdr:nvSpPr>
        <xdr:cNvPr id="133" name="TextBox 132">
          <a:extLst>
            <a:ext uri="{FF2B5EF4-FFF2-40B4-BE49-F238E27FC236}">
              <a16:creationId xmlns:a16="http://schemas.microsoft.com/office/drawing/2014/main" id="{52663DF5-25AB-D38A-A915-BB3944237AFB}"/>
            </a:ext>
          </a:extLst>
        </xdr:cNvPr>
        <xdr:cNvSpPr txBox="1"/>
      </xdr:nvSpPr>
      <xdr:spPr>
        <a:xfrm>
          <a:off x="3326315" y="94769"/>
          <a:ext cx="1460838" cy="3086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0">
              <a:solidFill>
                <a:schemeClr val="bg1"/>
              </a:solidFill>
              <a:latin typeface="Bahnschrift SemiBold" panose="020B0502040204020203" pitchFamily="34" charset="0"/>
            </a:rPr>
            <a:t>Filter by Gender</a:t>
          </a:r>
        </a:p>
      </xdr:txBody>
    </xdr:sp>
    <xdr:clientData/>
  </xdr:oneCellAnchor>
  <xdr:oneCellAnchor>
    <xdr:from>
      <xdr:col>8</xdr:col>
      <xdr:colOff>152809</xdr:colOff>
      <xdr:row>0</xdr:row>
      <xdr:rowOff>103733</xdr:rowOff>
    </xdr:from>
    <xdr:ext cx="1810462" cy="308644"/>
    <xdr:sp macro="" textlink="">
      <xdr:nvSpPr>
        <xdr:cNvPr id="134" name="TextBox 133">
          <a:extLst>
            <a:ext uri="{FF2B5EF4-FFF2-40B4-BE49-F238E27FC236}">
              <a16:creationId xmlns:a16="http://schemas.microsoft.com/office/drawing/2014/main" id="{C1A283E9-C77F-BA4D-BE49-9C1D3E6E55C3}"/>
            </a:ext>
          </a:extLst>
        </xdr:cNvPr>
        <xdr:cNvSpPr txBox="1"/>
      </xdr:nvSpPr>
      <xdr:spPr>
        <a:xfrm>
          <a:off x="5029609" y="103733"/>
          <a:ext cx="1810462" cy="3086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0">
              <a:solidFill>
                <a:schemeClr val="bg1"/>
              </a:solidFill>
              <a:latin typeface="Bahnschrift SemiBold" panose="020B0502040204020203" pitchFamily="34" charset="0"/>
            </a:rPr>
            <a:t>Filter by Department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74</xdr:row>
      <xdr:rowOff>137160</xdr:rowOff>
    </xdr:from>
    <xdr:to>
      <xdr:col>2</xdr:col>
      <xdr:colOff>617220</xdr:colOff>
      <xdr:row>80</xdr:row>
      <xdr:rowOff>76200</xdr:rowOff>
    </xdr:to>
    <xdr:graphicFrame macro="">
      <xdr:nvGraphicFramePr>
        <xdr:cNvPr id="2" name="Chart 1">
          <a:extLst>
            <a:ext uri="{FF2B5EF4-FFF2-40B4-BE49-F238E27FC236}">
              <a16:creationId xmlns:a16="http://schemas.microsoft.com/office/drawing/2014/main" id="{2B225027-A184-78FE-084C-67D6F74752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gesh" refreshedDate="45854.360590046294" createdVersion="8" refreshedVersion="8" minRefreshableVersion="3" recordCount="50" xr:uid="{523FFBB1-56D5-4A17-9A80-E76AA63D26BD}">
  <cacheSource type="worksheet">
    <worksheetSource name="Table2"/>
  </cacheSource>
  <cacheFields count="22">
    <cacheField name="Employee ID" numFmtId="0">
      <sharedItems containsSemiMixedTypes="0" containsString="0" containsNumber="1" containsInteger="1" minValue="1550" maxValue="9968"/>
    </cacheField>
    <cacheField name="Full Name" numFmtId="0">
      <sharedItems/>
    </cacheField>
    <cacheField name="Gender" numFmtId="0">
      <sharedItems count="2">
        <s v="Female"/>
        <s v="Male"/>
      </sharedItems>
    </cacheField>
    <cacheField name="Age" numFmtId="0">
      <sharedItems containsSemiMixedTypes="0" containsString="0" containsNumber="1" containsInteger="1" minValue="20" maxValue="60"/>
    </cacheField>
    <cacheField name="Age range" numFmtId="0">
      <sharedItems count="5">
        <s v="18-25"/>
        <s v="26-35"/>
        <s v="36-45"/>
        <s v="56 &lt;"/>
        <s v="46-55"/>
      </sharedItems>
    </cacheField>
    <cacheField name="Region" numFmtId="0">
      <sharedItems count="5">
        <s v="East"/>
        <s v="Central"/>
        <s v="West"/>
        <s v="South"/>
        <s v="North"/>
      </sharedItems>
    </cacheField>
    <cacheField name="Job Title" numFmtId="0">
      <sharedItems count="5">
        <s v="Manager"/>
        <s v="Designer"/>
        <s v="HR Specialist"/>
        <s v="Developer"/>
        <s v="Analyst"/>
      </sharedItems>
    </cacheField>
    <cacheField name="Department" numFmtId="0">
      <sharedItems count="5">
        <s v="Finance"/>
        <s v="HR"/>
        <s v="Marketing"/>
        <s v="Operations"/>
        <s v="IT"/>
      </sharedItems>
    </cacheField>
    <cacheField name="Manager/Supervisor" numFmtId="0">
      <sharedItems/>
    </cacheField>
    <cacheField name="Date of Hire" numFmtId="0">
      <sharedItems/>
    </cacheField>
    <cacheField name="Employment Status" numFmtId="0">
      <sharedItems count="3">
        <s v="Full-Time"/>
        <s v="Contract"/>
        <s v="Part-Time"/>
      </sharedItems>
    </cacheField>
    <cacheField name="Work Location" numFmtId="0">
      <sharedItems count="3">
        <s v="Head Office"/>
        <s v="Branch Office"/>
        <s v="Remote"/>
      </sharedItems>
    </cacheField>
    <cacheField name="Salary" numFmtId="0">
      <sharedItems containsSemiMixedTypes="0" containsString="0" containsNumber="1" containsInteger="1" minValue="30137" maxValue="98961"/>
    </cacheField>
    <cacheField name="Pay Grade" numFmtId="0">
      <sharedItems/>
    </cacheField>
    <cacheField name="Bonus/Allowances" numFmtId="0">
      <sharedItems containsSemiMixedTypes="0" containsString="0" containsNumber="1" containsInteger="1" minValue="1024" maxValue="9911"/>
    </cacheField>
    <cacheField name="Insurance Details" numFmtId="0">
      <sharedItems/>
    </cacheField>
    <cacheField name="Leave Taken" numFmtId="0">
      <sharedItems containsSemiMixedTypes="0" containsString="0" containsNumber="1" containsInteger="1" minValue="0" maxValue="20"/>
    </cacheField>
    <cacheField name="Performance Rating" numFmtId="0">
      <sharedItems containsSemiMixedTypes="0" containsString="0" containsNumber="1" containsInteger="1" minValue="1" maxValue="5"/>
    </cacheField>
    <cacheField name="Training Programs Attended" numFmtId="0">
      <sharedItems/>
    </cacheField>
    <cacheField name="Skills" numFmtId="0">
      <sharedItems count="5">
        <s v="Design"/>
        <s v="Management"/>
        <s v="Python"/>
        <s v="Communication"/>
        <s v="Excel"/>
      </sharedItems>
    </cacheField>
    <cacheField name="Certifications" numFmtId="0">
      <sharedItems/>
    </cacheField>
    <cacheField name="Certifications2" numFmtId="0">
      <sharedItems/>
    </cacheField>
  </cacheFields>
  <extLst>
    <ext xmlns:x14="http://schemas.microsoft.com/office/spreadsheetml/2009/9/main" uri="{725AE2AE-9491-48be-B2B4-4EB974FC3084}">
      <x14:pivotCacheDefinition pivotCacheId="560884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4294"/>
    <s v="Lori Nguyen"/>
    <x v="0"/>
    <n v="25"/>
    <x v="0"/>
    <x v="0"/>
    <x v="0"/>
    <x v="0"/>
    <s v="Luis Reynolds"/>
    <s v="2019-03-15"/>
    <x v="0"/>
    <x v="0"/>
    <n v="53700"/>
    <s v="C"/>
    <n v="1463"/>
    <s v="Health"/>
    <n v="1"/>
    <n v="1"/>
    <s v="Leadership Training"/>
    <x v="0"/>
    <s v="Certified Professional"/>
    <s v="Certified Professional"/>
  </r>
  <r>
    <n v="9116"/>
    <s v="Gary Garcia"/>
    <x v="1"/>
    <n v="27"/>
    <x v="1"/>
    <x v="1"/>
    <x v="1"/>
    <x v="1"/>
    <s v="Ashley Simmons MD"/>
    <s v="2022-12-20"/>
    <x v="0"/>
    <x v="1"/>
    <n v="91091"/>
    <s v="B"/>
    <n v="1024"/>
    <s v="None"/>
    <n v="19"/>
    <n v="4"/>
    <s v="Excel Workshop"/>
    <x v="0"/>
    <s v="Certified Professional"/>
    <s v="Certified Professional"/>
  </r>
  <r>
    <n v="5120"/>
    <s v="Jeremy Nguyen"/>
    <x v="1"/>
    <n v="34"/>
    <x v="1"/>
    <x v="2"/>
    <x v="2"/>
    <x v="2"/>
    <s v="Cassandra Duncan"/>
    <s v="2022-08-10"/>
    <x v="0"/>
    <x v="2"/>
    <n v="57538"/>
    <s v="D"/>
    <n v="1674"/>
    <s v="None"/>
    <n v="8"/>
    <n v="1"/>
    <s v="None"/>
    <x v="1"/>
    <s v="Advanced Training"/>
    <s v="Advanced Training"/>
  </r>
  <r>
    <n v="8071"/>
    <s v="Kimberly Jones"/>
    <x v="0"/>
    <n v="41"/>
    <x v="2"/>
    <x v="2"/>
    <x v="0"/>
    <x v="3"/>
    <s v="Janet Harris"/>
    <s v="2024-09-03"/>
    <x v="1"/>
    <x v="0"/>
    <n v="62993"/>
    <s v="A"/>
    <n v="2695"/>
    <s v="Health + Dental"/>
    <n v="0"/>
    <n v="2"/>
    <s v="None"/>
    <x v="2"/>
    <s v="None"/>
    <s v="None"/>
  </r>
  <r>
    <n v="9351"/>
    <s v="Anthony Gates"/>
    <x v="1"/>
    <n v="56"/>
    <x v="3"/>
    <x v="0"/>
    <x v="0"/>
    <x v="2"/>
    <s v="Mr. Frank Clay"/>
    <s v="2019-03-14"/>
    <x v="1"/>
    <x v="1"/>
    <n v="45773"/>
    <s v="A"/>
    <n v="8776"/>
    <s v="Health"/>
    <n v="16"/>
    <n v="4"/>
    <s v="Leadership Training"/>
    <x v="2"/>
    <s v="None"/>
    <s v="None"/>
  </r>
  <r>
    <n v="2873"/>
    <s v="Courtney Foster"/>
    <x v="0"/>
    <n v="28"/>
    <x v="1"/>
    <x v="2"/>
    <x v="3"/>
    <x v="2"/>
    <s v="Dorothy Price"/>
    <s v="2017-01-23"/>
    <x v="0"/>
    <x v="1"/>
    <n v="96249"/>
    <s v="C"/>
    <n v="4826"/>
    <s v="Health + Dental"/>
    <n v="7"/>
    <n v="3"/>
    <s v="Leadership Training"/>
    <x v="3"/>
    <s v="Certified Professional"/>
    <s v="Certified Professional"/>
  </r>
  <r>
    <n v="3540"/>
    <s v="Catherine Hall"/>
    <x v="0"/>
    <n v="20"/>
    <x v="0"/>
    <x v="1"/>
    <x v="2"/>
    <x v="2"/>
    <s v="Michele Sexton"/>
    <s v="2024-08-17"/>
    <x v="0"/>
    <x v="2"/>
    <n v="61596"/>
    <s v="C"/>
    <n v="8818"/>
    <s v="Health + Dental"/>
    <n v="4"/>
    <n v="2"/>
    <s v="Leadership Training"/>
    <x v="1"/>
    <s v="None"/>
    <s v="None"/>
  </r>
  <r>
    <n v="3653"/>
    <s v="Deanna Ball"/>
    <x v="0"/>
    <n v="58"/>
    <x v="3"/>
    <x v="3"/>
    <x v="1"/>
    <x v="4"/>
    <s v="Richard Schmidt"/>
    <s v="2014-12-09"/>
    <x v="0"/>
    <x v="2"/>
    <n v="97869"/>
    <s v="A"/>
    <n v="1966"/>
    <s v="Health"/>
    <n v="10"/>
    <n v="1"/>
    <s v="Leadership Training"/>
    <x v="0"/>
    <s v="Certified Professional"/>
    <s v="Certified Professional"/>
  </r>
  <r>
    <n v="5587"/>
    <s v="Candace Nelson"/>
    <x v="0"/>
    <n v="44"/>
    <x v="2"/>
    <x v="3"/>
    <x v="2"/>
    <x v="2"/>
    <s v="Teresa Pearson"/>
    <s v="2021-06-28"/>
    <x v="0"/>
    <x v="0"/>
    <n v="81235"/>
    <s v="A"/>
    <n v="6553"/>
    <s v="None"/>
    <n v="16"/>
    <n v="2"/>
    <s v="None"/>
    <x v="1"/>
    <s v="Certified Professional"/>
    <s v="Certified Professional"/>
  </r>
  <r>
    <n v="9554"/>
    <s v="Mandy Davis"/>
    <x v="0"/>
    <n v="29"/>
    <x v="1"/>
    <x v="1"/>
    <x v="2"/>
    <x v="3"/>
    <s v="Laura Hart"/>
    <s v="2018-05-20"/>
    <x v="0"/>
    <x v="1"/>
    <n v="87852"/>
    <s v="A"/>
    <n v="4980"/>
    <s v="Health + Dental"/>
    <n v="19"/>
    <n v="3"/>
    <s v="None"/>
    <x v="2"/>
    <s v="Certified Professional"/>
    <s v="Certified Professional"/>
  </r>
  <r>
    <n v="6213"/>
    <s v="Matthew Powell"/>
    <x v="1"/>
    <n v="23"/>
    <x v="0"/>
    <x v="3"/>
    <x v="0"/>
    <x v="2"/>
    <s v="Andrea May"/>
    <s v="2017-02-13"/>
    <x v="1"/>
    <x v="1"/>
    <n v="59359"/>
    <s v="A"/>
    <n v="9449"/>
    <s v="Health + Dental"/>
    <n v="20"/>
    <n v="3"/>
    <s v="None"/>
    <x v="1"/>
    <s v="None"/>
    <s v="None"/>
  </r>
  <r>
    <n v="9105"/>
    <s v="Bruce Nelson"/>
    <x v="1"/>
    <n v="30"/>
    <x v="1"/>
    <x v="0"/>
    <x v="1"/>
    <x v="0"/>
    <s v="Casey Martin"/>
    <s v="2024-05-05"/>
    <x v="1"/>
    <x v="2"/>
    <n v="81225"/>
    <s v="D"/>
    <n v="6202"/>
    <s v="Health + Dental"/>
    <n v="2"/>
    <n v="2"/>
    <s v="Excel Workshop"/>
    <x v="4"/>
    <s v="Certified Professional"/>
    <s v="Certified Professional"/>
  </r>
  <r>
    <n v="9508"/>
    <s v="Dawn Cole"/>
    <x v="0"/>
    <n v="49"/>
    <x v="4"/>
    <x v="1"/>
    <x v="0"/>
    <x v="0"/>
    <s v="Amber Allen"/>
    <s v="2022-04-19"/>
    <x v="1"/>
    <x v="0"/>
    <n v="32788"/>
    <s v="D"/>
    <n v="4396"/>
    <s v="Health"/>
    <n v="13"/>
    <n v="5"/>
    <s v="None"/>
    <x v="3"/>
    <s v="Advanced Training"/>
    <s v="Advanced Training"/>
  </r>
  <r>
    <n v="2436"/>
    <s v="Tanner Morse"/>
    <x v="1"/>
    <n v="60"/>
    <x v="3"/>
    <x v="4"/>
    <x v="0"/>
    <x v="3"/>
    <s v="Adam Johnson"/>
    <s v="2015-11-16"/>
    <x v="1"/>
    <x v="2"/>
    <n v="70452"/>
    <s v="D"/>
    <n v="9911"/>
    <s v="None"/>
    <n v="2"/>
    <n v="1"/>
    <s v="None"/>
    <x v="3"/>
    <s v="Certified Professional"/>
    <s v="Certified Professional"/>
  </r>
  <r>
    <n v="4441"/>
    <s v="Jose Griffin"/>
    <x v="1"/>
    <n v="46"/>
    <x v="4"/>
    <x v="1"/>
    <x v="3"/>
    <x v="0"/>
    <s v="Nicole Dominguez"/>
    <s v="2023-09-09"/>
    <x v="0"/>
    <x v="1"/>
    <n v="33045"/>
    <s v="B"/>
    <n v="1456"/>
    <s v="None"/>
    <n v="16"/>
    <n v="3"/>
    <s v="Excel Workshop"/>
    <x v="3"/>
    <s v="None"/>
    <s v="None"/>
  </r>
  <r>
    <n v="5827"/>
    <s v="Daniel Hawkins"/>
    <x v="1"/>
    <n v="57"/>
    <x v="3"/>
    <x v="2"/>
    <x v="3"/>
    <x v="1"/>
    <s v="Andrew Best"/>
    <s v="2017-12-12"/>
    <x v="2"/>
    <x v="2"/>
    <n v="96429"/>
    <s v="C"/>
    <n v="4740"/>
    <s v="None"/>
    <n v="8"/>
    <n v="1"/>
    <s v="Excel Workshop"/>
    <x v="2"/>
    <s v="None"/>
    <s v="None"/>
  </r>
  <r>
    <n v="5184"/>
    <s v="Elaine Mcclain"/>
    <x v="0"/>
    <n v="24"/>
    <x v="0"/>
    <x v="1"/>
    <x v="2"/>
    <x v="2"/>
    <s v="Gabrielle Rodriguez"/>
    <s v="2017-03-10"/>
    <x v="2"/>
    <x v="2"/>
    <n v="33183"/>
    <s v="A"/>
    <n v="8114"/>
    <s v="None"/>
    <n v="4"/>
    <n v="2"/>
    <s v="Excel Workshop"/>
    <x v="4"/>
    <s v="Advanced Training"/>
    <s v="Advanced Training"/>
  </r>
  <r>
    <n v="5874"/>
    <s v="Kimberly Jones"/>
    <x v="0"/>
    <n v="35"/>
    <x v="1"/>
    <x v="4"/>
    <x v="3"/>
    <x v="0"/>
    <s v="Allison Harvey"/>
    <s v="2019-03-04"/>
    <x v="2"/>
    <x v="0"/>
    <n v="75065"/>
    <s v="C"/>
    <n v="7123"/>
    <s v="None"/>
    <n v="20"/>
    <n v="2"/>
    <s v="None"/>
    <x v="0"/>
    <s v="Advanced Training"/>
    <s v="Advanced Training"/>
  </r>
  <r>
    <n v="9834"/>
    <s v="Thomas Kramer"/>
    <x v="1"/>
    <n v="41"/>
    <x v="2"/>
    <x v="1"/>
    <x v="1"/>
    <x v="4"/>
    <s v="Tristan Mejia"/>
    <s v="2022-11-20"/>
    <x v="0"/>
    <x v="2"/>
    <n v="32877"/>
    <s v="C"/>
    <n v="6432"/>
    <s v="Health"/>
    <n v="11"/>
    <n v="1"/>
    <s v="None"/>
    <x v="0"/>
    <s v="None"/>
    <s v="None"/>
  </r>
  <r>
    <n v="5096"/>
    <s v="Kevin Whitaker"/>
    <x v="1"/>
    <n v="36"/>
    <x v="2"/>
    <x v="1"/>
    <x v="4"/>
    <x v="3"/>
    <s v="Mary Welch"/>
    <s v="2021-03-02"/>
    <x v="0"/>
    <x v="1"/>
    <n v="46811"/>
    <s v="D"/>
    <n v="1567"/>
    <s v="None"/>
    <n v="7"/>
    <n v="3"/>
    <s v="Excel Workshop"/>
    <x v="0"/>
    <s v="Advanced Training"/>
    <s v="Advanced Training"/>
  </r>
  <r>
    <n v="2263"/>
    <s v="Dustin Carter"/>
    <x v="1"/>
    <n v="31"/>
    <x v="1"/>
    <x v="3"/>
    <x v="2"/>
    <x v="1"/>
    <s v="Douglas Miles"/>
    <s v="2021-08-01"/>
    <x v="1"/>
    <x v="1"/>
    <n v="87538"/>
    <s v="C"/>
    <n v="3588"/>
    <s v="Health + Dental"/>
    <n v="11"/>
    <n v="5"/>
    <s v="Excel Workshop"/>
    <x v="2"/>
    <s v="None"/>
    <s v="None"/>
  </r>
  <r>
    <n v="6505"/>
    <s v="Nicole Williamson"/>
    <x v="0"/>
    <n v="28"/>
    <x v="1"/>
    <x v="0"/>
    <x v="1"/>
    <x v="4"/>
    <s v="Jessica Fleming"/>
    <s v="2015-08-14"/>
    <x v="0"/>
    <x v="1"/>
    <n v="73002"/>
    <s v="C"/>
    <n v="6296"/>
    <s v="Health"/>
    <n v="2"/>
    <n v="5"/>
    <s v="Excel Workshop"/>
    <x v="1"/>
    <s v="Certified Professional"/>
    <s v="Certified Professional"/>
  </r>
  <r>
    <n v="8626"/>
    <s v="Matthew Knight"/>
    <x v="1"/>
    <n v="37"/>
    <x v="2"/>
    <x v="3"/>
    <x v="1"/>
    <x v="3"/>
    <s v="Christine Lee"/>
    <s v="2015-10-21"/>
    <x v="2"/>
    <x v="2"/>
    <n v="41653"/>
    <s v="D"/>
    <n v="9236"/>
    <s v="None"/>
    <n v="13"/>
    <n v="1"/>
    <s v="Excel Workshop"/>
    <x v="0"/>
    <s v="None"/>
    <s v="None"/>
  </r>
  <r>
    <n v="5979"/>
    <s v="Donna Jones"/>
    <x v="0"/>
    <n v="31"/>
    <x v="1"/>
    <x v="0"/>
    <x v="0"/>
    <x v="2"/>
    <s v="Mario Smith DVM"/>
    <s v="2015-03-14"/>
    <x v="1"/>
    <x v="1"/>
    <n v="67582"/>
    <s v="A"/>
    <n v="1375"/>
    <s v="Health"/>
    <n v="20"/>
    <n v="3"/>
    <s v="Excel Workshop"/>
    <x v="1"/>
    <s v="None"/>
    <s v="None"/>
  </r>
  <r>
    <n v="3104"/>
    <s v="Carolyn Bullock"/>
    <x v="0"/>
    <n v="23"/>
    <x v="0"/>
    <x v="3"/>
    <x v="1"/>
    <x v="1"/>
    <s v="Joseph Francis"/>
    <s v="2024-05-22"/>
    <x v="2"/>
    <x v="1"/>
    <n v="37351"/>
    <s v="D"/>
    <n v="7858"/>
    <s v="Health + Dental"/>
    <n v="18"/>
    <n v="2"/>
    <s v="Leadership Training"/>
    <x v="1"/>
    <s v="Advanced Training"/>
    <s v="Advanced Training"/>
  </r>
  <r>
    <n v="8967"/>
    <s v="Wendy Gomez"/>
    <x v="0"/>
    <n v="48"/>
    <x v="4"/>
    <x v="4"/>
    <x v="2"/>
    <x v="0"/>
    <s v="Sarah Young"/>
    <s v="2017-03-19"/>
    <x v="0"/>
    <x v="1"/>
    <n v="36721"/>
    <s v="B"/>
    <n v="8820"/>
    <s v="Health + Dental"/>
    <n v="0"/>
    <n v="2"/>
    <s v="Excel Workshop"/>
    <x v="1"/>
    <s v="Certified Professional"/>
    <s v="Certified Professional"/>
  </r>
  <r>
    <n v="5087"/>
    <s v="Michael Thomas"/>
    <x v="1"/>
    <n v="28"/>
    <x v="1"/>
    <x v="2"/>
    <x v="4"/>
    <x v="0"/>
    <s v="Aaron Hart"/>
    <s v="2021-09-15"/>
    <x v="1"/>
    <x v="2"/>
    <n v="46326"/>
    <s v="B"/>
    <n v="9189"/>
    <s v="Health + Dental"/>
    <n v="8"/>
    <n v="4"/>
    <s v="Leadership Training"/>
    <x v="3"/>
    <s v="Advanced Training"/>
    <s v="Advanced Training"/>
  </r>
  <r>
    <n v="3358"/>
    <s v="Kevin Bell"/>
    <x v="1"/>
    <n v="30"/>
    <x v="1"/>
    <x v="1"/>
    <x v="3"/>
    <x v="1"/>
    <s v="Brian Boyd"/>
    <s v="2022-05-09"/>
    <x v="0"/>
    <x v="0"/>
    <n v="59007"/>
    <s v="C"/>
    <n v="3380"/>
    <s v="Health"/>
    <n v="17"/>
    <n v="3"/>
    <s v="None"/>
    <x v="4"/>
    <s v="Certified Professional"/>
    <s v="Certified Professional"/>
  </r>
  <r>
    <n v="8256"/>
    <s v="Richard Landry"/>
    <x v="1"/>
    <n v="46"/>
    <x v="4"/>
    <x v="3"/>
    <x v="0"/>
    <x v="3"/>
    <s v="Steven Krueger"/>
    <s v="2017-06-22"/>
    <x v="0"/>
    <x v="1"/>
    <n v="52020"/>
    <s v="B"/>
    <n v="9585"/>
    <s v="Health + Dental"/>
    <n v="0"/>
    <n v="4"/>
    <s v="Excel Workshop"/>
    <x v="4"/>
    <s v="None"/>
    <s v="None"/>
  </r>
  <r>
    <n v="5763"/>
    <s v="George Hurley"/>
    <x v="1"/>
    <n v="44"/>
    <x v="2"/>
    <x v="1"/>
    <x v="2"/>
    <x v="1"/>
    <s v="Debra Williams"/>
    <s v="2020-11-28"/>
    <x v="2"/>
    <x v="1"/>
    <n v="98961"/>
    <s v="D"/>
    <n v="2688"/>
    <s v="Health"/>
    <n v="2"/>
    <n v="5"/>
    <s v="Excel Workshop"/>
    <x v="4"/>
    <s v="Certified Professional"/>
    <s v="Certified Professional"/>
  </r>
  <r>
    <n v="6838"/>
    <s v="Mark Lopez"/>
    <x v="1"/>
    <n v="45"/>
    <x v="2"/>
    <x v="2"/>
    <x v="3"/>
    <x v="2"/>
    <s v="Karen Mitchell"/>
    <s v="2015-08-30"/>
    <x v="2"/>
    <x v="1"/>
    <n v="81943"/>
    <s v="C"/>
    <n v="2255"/>
    <s v="Health"/>
    <n v="18"/>
    <n v="2"/>
    <s v="None"/>
    <x v="2"/>
    <s v="Certified Professional"/>
    <s v="Certified Professional"/>
  </r>
  <r>
    <n v="9544"/>
    <s v="Robert Williams"/>
    <x v="1"/>
    <n v="52"/>
    <x v="4"/>
    <x v="4"/>
    <x v="2"/>
    <x v="1"/>
    <s v="Joseph Sanders"/>
    <s v="2018-10-27"/>
    <x v="2"/>
    <x v="1"/>
    <n v="47627"/>
    <s v="C"/>
    <n v="1221"/>
    <s v="None"/>
    <n v="4"/>
    <n v="3"/>
    <s v="None"/>
    <x v="1"/>
    <s v="None"/>
    <s v="None"/>
  </r>
  <r>
    <n v="8012"/>
    <s v="Mary Schmidt"/>
    <x v="0"/>
    <n v="52"/>
    <x v="4"/>
    <x v="0"/>
    <x v="0"/>
    <x v="4"/>
    <s v="Shelly George"/>
    <s v="2018-08-26"/>
    <x v="2"/>
    <x v="1"/>
    <n v="56162"/>
    <s v="D"/>
    <n v="6560"/>
    <s v="Health + Dental"/>
    <n v="9"/>
    <n v="4"/>
    <s v="Excel Workshop"/>
    <x v="3"/>
    <s v="None"/>
    <s v="None"/>
  </r>
  <r>
    <n v="9374"/>
    <s v="Mary Martinez"/>
    <x v="0"/>
    <n v="42"/>
    <x v="2"/>
    <x v="1"/>
    <x v="2"/>
    <x v="2"/>
    <s v="Nicole Houston"/>
    <s v="2023-07-24"/>
    <x v="1"/>
    <x v="2"/>
    <n v="95734"/>
    <s v="C"/>
    <n v="4854"/>
    <s v="Health"/>
    <n v="13"/>
    <n v="2"/>
    <s v="Leadership Training"/>
    <x v="0"/>
    <s v="Certified Professional"/>
    <s v="Certified Professional"/>
  </r>
  <r>
    <n v="3487"/>
    <s v="Paul Hall"/>
    <x v="1"/>
    <n v="58"/>
    <x v="3"/>
    <x v="1"/>
    <x v="1"/>
    <x v="3"/>
    <s v="Kristin Shaffer"/>
    <s v="2018-07-09"/>
    <x v="1"/>
    <x v="2"/>
    <n v="74789"/>
    <s v="C"/>
    <n v="8101"/>
    <s v="Health + Dental"/>
    <n v="14"/>
    <n v="5"/>
    <s v="Excel Workshop"/>
    <x v="2"/>
    <s v="None"/>
    <s v="None"/>
  </r>
  <r>
    <n v="8445"/>
    <s v="Samantha Foster"/>
    <x v="0"/>
    <n v="24"/>
    <x v="0"/>
    <x v="4"/>
    <x v="0"/>
    <x v="3"/>
    <s v="Joel Aguilar"/>
    <s v="2016-12-21"/>
    <x v="0"/>
    <x v="2"/>
    <n v="30137"/>
    <s v="B"/>
    <n v="4031"/>
    <s v="None"/>
    <n v="5"/>
    <n v="3"/>
    <s v="None"/>
    <x v="1"/>
    <s v="Certified Professional"/>
    <s v="Certified Professional"/>
  </r>
  <r>
    <n v="1550"/>
    <s v="Timothy Aguilar"/>
    <x v="1"/>
    <n v="21"/>
    <x v="0"/>
    <x v="1"/>
    <x v="0"/>
    <x v="0"/>
    <s v="Michael Wade"/>
    <s v="2019-06-27"/>
    <x v="0"/>
    <x v="2"/>
    <n v="95510"/>
    <s v="C"/>
    <n v="6811"/>
    <s v="Health"/>
    <n v="18"/>
    <n v="4"/>
    <s v="Excel Workshop"/>
    <x v="4"/>
    <s v="Certified Professional"/>
    <s v="Certified Professional"/>
  </r>
  <r>
    <n v="9968"/>
    <s v="Charles Andrews"/>
    <x v="1"/>
    <n v="58"/>
    <x v="3"/>
    <x v="1"/>
    <x v="3"/>
    <x v="0"/>
    <s v="Jessica Walsh"/>
    <s v="2021-08-27"/>
    <x v="1"/>
    <x v="0"/>
    <n v="80325"/>
    <s v="B"/>
    <n v="6230"/>
    <s v="Health"/>
    <n v="5"/>
    <n v="4"/>
    <s v="None"/>
    <x v="2"/>
    <s v="Advanced Training"/>
    <s v="Advanced Training"/>
  </r>
  <r>
    <n v="8029"/>
    <s v="Veronica Nelson"/>
    <x v="0"/>
    <n v="57"/>
    <x v="3"/>
    <x v="3"/>
    <x v="4"/>
    <x v="4"/>
    <s v="Kelly Mack"/>
    <s v="2017-05-28"/>
    <x v="2"/>
    <x v="1"/>
    <n v="34109"/>
    <s v="B"/>
    <n v="9232"/>
    <s v="Health"/>
    <n v="13"/>
    <n v="3"/>
    <s v="Leadership Training"/>
    <x v="0"/>
    <s v="Certified Professional"/>
    <s v="Certified Professional"/>
  </r>
  <r>
    <n v="8847"/>
    <s v="Chris Sanchez"/>
    <x v="1"/>
    <n v="41"/>
    <x v="2"/>
    <x v="3"/>
    <x v="3"/>
    <x v="0"/>
    <s v="John Conley"/>
    <s v="2022-01-30"/>
    <x v="2"/>
    <x v="2"/>
    <n v="73330"/>
    <s v="C"/>
    <n v="2276"/>
    <s v="Health + Dental"/>
    <n v="5"/>
    <n v="1"/>
    <s v="None"/>
    <x v="1"/>
    <s v="Advanced Training"/>
    <s v="Advanced Training"/>
  </r>
  <r>
    <n v="1955"/>
    <s v="Cassie Galvan"/>
    <x v="0"/>
    <n v="58"/>
    <x v="3"/>
    <x v="2"/>
    <x v="2"/>
    <x v="1"/>
    <s v="Aaron Baker"/>
    <s v="2017-04-20"/>
    <x v="1"/>
    <x v="2"/>
    <n v="46567"/>
    <s v="A"/>
    <n v="2825"/>
    <s v="Health"/>
    <n v="15"/>
    <n v="3"/>
    <s v="None"/>
    <x v="4"/>
    <s v="Advanced Training"/>
    <s v="Advanced Training"/>
  </r>
  <r>
    <n v="4522"/>
    <s v="Jessica Jones"/>
    <x v="0"/>
    <n v="36"/>
    <x v="2"/>
    <x v="0"/>
    <x v="4"/>
    <x v="0"/>
    <s v="Christopher Bass"/>
    <s v="2019-07-22"/>
    <x v="1"/>
    <x v="1"/>
    <n v="39795"/>
    <s v="A"/>
    <n v="1670"/>
    <s v="None"/>
    <n v="0"/>
    <n v="2"/>
    <s v="Excel Workshop"/>
    <x v="3"/>
    <s v="None"/>
    <s v="None"/>
  </r>
  <r>
    <n v="3078"/>
    <s v="Emily Walker"/>
    <x v="0"/>
    <n v="21"/>
    <x v="0"/>
    <x v="0"/>
    <x v="0"/>
    <x v="4"/>
    <s v="Sean Tucker PhD"/>
    <s v="2018-11-29"/>
    <x v="1"/>
    <x v="2"/>
    <n v="59506"/>
    <s v="A"/>
    <n v="4428"/>
    <s v="Health + Dental"/>
    <n v="0"/>
    <n v="1"/>
    <s v="None"/>
    <x v="3"/>
    <s v="Certified Professional"/>
    <s v="Certified Professional"/>
  </r>
  <r>
    <n v="6357"/>
    <s v="Vickie Lewis"/>
    <x v="0"/>
    <n v="46"/>
    <x v="4"/>
    <x v="2"/>
    <x v="1"/>
    <x v="4"/>
    <s v="Jacob Scott"/>
    <s v="2022-11-14"/>
    <x v="1"/>
    <x v="2"/>
    <n v="49058"/>
    <s v="B"/>
    <n v="4396"/>
    <s v="None"/>
    <n v="5"/>
    <n v="1"/>
    <s v="None"/>
    <x v="3"/>
    <s v="None"/>
    <s v="None"/>
  </r>
  <r>
    <n v="7951"/>
    <s v="Alexis Clark"/>
    <x v="0"/>
    <n v="36"/>
    <x v="2"/>
    <x v="3"/>
    <x v="2"/>
    <x v="4"/>
    <s v="Joel Park"/>
    <s v="2016-02-23"/>
    <x v="1"/>
    <x v="0"/>
    <n v="98612"/>
    <s v="A"/>
    <n v="1168"/>
    <s v="None"/>
    <n v="9"/>
    <n v="2"/>
    <s v="Excel Workshop"/>
    <x v="0"/>
    <s v="Certified Professional"/>
    <s v="Certified Professional"/>
  </r>
  <r>
    <n v="9228"/>
    <s v="Robert Davis"/>
    <x v="1"/>
    <n v="41"/>
    <x v="2"/>
    <x v="4"/>
    <x v="3"/>
    <x v="1"/>
    <s v="Russell Marshall"/>
    <s v="2018-05-18"/>
    <x v="2"/>
    <x v="1"/>
    <n v="38201"/>
    <s v="A"/>
    <n v="7111"/>
    <s v="Health"/>
    <n v="8"/>
    <n v="4"/>
    <s v="Leadership Training"/>
    <x v="3"/>
    <s v="None"/>
    <s v="None"/>
  </r>
  <r>
    <n v="8988"/>
    <s v="Daniel Brown MD"/>
    <x v="1"/>
    <n v="25"/>
    <x v="0"/>
    <x v="0"/>
    <x v="2"/>
    <x v="2"/>
    <s v="James Holden"/>
    <s v="2024-03-09"/>
    <x v="2"/>
    <x v="1"/>
    <n v="92919"/>
    <s v="D"/>
    <n v="9497"/>
    <s v="Health"/>
    <n v="7"/>
    <n v="2"/>
    <s v="None"/>
    <x v="3"/>
    <s v="Advanced Training"/>
    <s v="Advanced Training"/>
  </r>
  <r>
    <n v="1952"/>
    <s v="Anna Payne"/>
    <x v="0"/>
    <n v="29"/>
    <x v="1"/>
    <x v="4"/>
    <x v="0"/>
    <x v="1"/>
    <s v="Thomas Murphy"/>
    <s v="2024-03-27"/>
    <x v="0"/>
    <x v="2"/>
    <n v="45188"/>
    <s v="A"/>
    <n v="9591"/>
    <s v="Health + Dental"/>
    <n v="18"/>
    <n v="3"/>
    <s v="Leadership Training"/>
    <x v="3"/>
    <s v="None"/>
    <s v="None"/>
  </r>
  <r>
    <n v="5760"/>
    <s v="Rhonda Pena"/>
    <x v="0"/>
    <n v="59"/>
    <x v="3"/>
    <x v="2"/>
    <x v="1"/>
    <x v="0"/>
    <s v="Mark Abbott"/>
    <s v="2019-12-23"/>
    <x v="0"/>
    <x v="1"/>
    <n v="34927"/>
    <s v="D"/>
    <n v="6996"/>
    <s v="Health + Dental"/>
    <n v="16"/>
    <n v="1"/>
    <s v="Excel Workshop"/>
    <x v="0"/>
    <s v="Certified Professional"/>
    <s v="Certified Professional"/>
  </r>
  <r>
    <n v="5742"/>
    <s v="Nicole Gonzalez"/>
    <x v="0"/>
    <n v="27"/>
    <x v="1"/>
    <x v="0"/>
    <x v="2"/>
    <x v="3"/>
    <s v="Robin Lynch"/>
    <s v="2016-08-25"/>
    <x v="0"/>
    <x v="1"/>
    <n v="33183"/>
    <s v="A"/>
    <n v="1659"/>
    <s v="None"/>
    <n v="11"/>
    <n v="1"/>
    <s v="Leadership Training"/>
    <x v="2"/>
    <s v="None"/>
    <s v="N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FA2D4D-271A-4EC8-8F17-5806D9910783}" name="PivotTable9" cacheId="23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Z61:AA63" firstHeaderRow="1" firstDataRow="1" firstDataCol="1"/>
  <pivotFields count="22">
    <pivotField showAll="0"/>
    <pivotField showAll="0"/>
    <pivotField showAll="0">
      <items count="3">
        <item x="0"/>
        <item h="1" x="1"/>
        <item t="default"/>
      </items>
    </pivotField>
    <pivotField showAll="0"/>
    <pivotField showAll="0"/>
    <pivotField showAll="0"/>
    <pivotField showAll="0"/>
    <pivotField axis="axisRow" showAll="0">
      <items count="6">
        <item h="1" x="0"/>
        <item h="1" x="1"/>
        <item x="4"/>
        <item h="1" x="2"/>
        <item h="1"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7"/>
  </rowFields>
  <rowItems count="2">
    <i>
      <x v="2"/>
    </i>
    <i t="grand">
      <x/>
    </i>
  </rowItems>
  <colItems count="1">
    <i/>
  </colItems>
  <dataFields count="1">
    <dataField name="Average of Performance Rating" fld="17" subtotal="average" baseField="7" baseItem="0"/>
  </dataFields>
  <formats count="1">
    <format dxfId="26">
      <pivotArea collapsedLevelsAreSubtotals="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C964FB-77E6-4761-A2E8-69795EDEBE3B}" name="PivotTable6" cacheId="23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H57:AI61" firstHeaderRow="1" firstDataRow="1" firstDataCol="1"/>
  <pivotFields count="22">
    <pivotField showAll="0"/>
    <pivotField dataField="1" showAll="0"/>
    <pivotField showAll="0">
      <items count="3">
        <item x="0"/>
        <item h="1" x="1"/>
        <item t="default"/>
      </items>
    </pivotField>
    <pivotField showAll="0"/>
    <pivotField showAll="0"/>
    <pivotField axis="axisRow" showAll="0">
      <items count="6">
        <item x="1"/>
        <item x="0"/>
        <item x="4"/>
        <item x="3"/>
        <item x="2"/>
        <item t="default"/>
      </items>
    </pivotField>
    <pivotField showAll="0"/>
    <pivotField showAll="0">
      <items count="6">
        <item h="1" x="0"/>
        <item h="1" x="1"/>
        <item x="4"/>
        <item h="1"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v="1"/>
    </i>
    <i>
      <x v="3"/>
    </i>
    <i>
      <x v="4"/>
    </i>
    <i t="grand">
      <x/>
    </i>
  </rowItems>
  <colItems count="1">
    <i/>
  </colItems>
  <dataFields count="1">
    <dataField name="Count of Full Name"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D4C05A-3EB9-487B-A4E8-81E178E4BBBF}" name="PivotTable2" cacheId="23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60:N64" firstHeaderRow="1" firstDataRow="1" firstDataCol="1"/>
  <pivotFields count="22">
    <pivotField showAll="0"/>
    <pivotField dataField="1" showAll="0"/>
    <pivotField showAll="0">
      <items count="3">
        <item x="0"/>
        <item h="1" x="1"/>
        <item t="default"/>
      </items>
    </pivotField>
    <pivotField showAll="0"/>
    <pivotField showAll="0"/>
    <pivotField showAll="0"/>
    <pivotField showAll="0"/>
    <pivotField showAll="0">
      <items count="6">
        <item h="1" x="0"/>
        <item h="1" x="1"/>
        <item x="4"/>
        <item h="1" x="2"/>
        <item h="1" x="3"/>
        <item t="default"/>
      </items>
    </pivotField>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A8911D-77C6-42C6-A024-E5A93E9561B5}" name="PivotTable4" cacheId="23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U60:W67" firstHeaderRow="1" firstDataRow="2" firstDataCol="1"/>
  <pivotFields count="22">
    <pivotField showAll="0"/>
    <pivotField dataField="1" showAll="0"/>
    <pivotField axis="axisCol" showAll="0">
      <items count="3">
        <item x="0"/>
        <item h="1" x="1"/>
        <item t="default"/>
      </items>
    </pivotField>
    <pivotField showAll="0"/>
    <pivotField axis="axisRow" showAll="0">
      <items count="6">
        <item x="0"/>
        <item x="1"/>
        <item x="2"/>
        <item x="4"/>
        <item x="3"/>
        <item t="default"/>
      </items>
    </pivotField>
    <pivotField showAll="0"/>
    <pivotField showAll="0"/>
    <pivotField showAll="0">
      <items count="6">
        <item h="1" x="0"/>
        <item h="1" x="1"/>
        <item x="4"/>
        <item h="1" x="2"/>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Fields count="1">
    <field x="2"/>
  </colFields>
  <colItems count="2">
    <i>
      <x/>
    </i>
    <i t="grand">
      <x/>
    </i>
  </colItems>
  <dataFields count="1">
    <dataField name="Count of Full Name" fld="1" subtotal="count" baseField="0" baseItem="0"/>
  </dataFields>
  <chartFormats count="8">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0"/>
          </reference>
        </references>
      </pivotArea>
    </chartFormat>
    <chartFormat chart="3" format="3"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7" format="6" series="1">
      <pivotArea type="data" outline="0" fieldPosition="0">
        <references count="2">
          <reference field="4294967294" count="1" selected="0">
            <x v="0"/>
          </reference>
          <reference field="2" count="1" selected="0">
            <x v="0"/>
          </reference>
        </references>
      </pivotArea>
    </chartFormat>
    <chartFormat chart="7" format="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78F6E2-2DFA-415F-95AC-E9CB89BDECEC}" name="PivotTable3" cacheId="23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63:G68" firstHeaderRow="0" firstDataRow="1" firstDataCol="1"/>
  <pivotFields count="22">
    <pivotField showAll="0"/>
    <pivotField showAll="0"/>
    <pivotField showAll="0">
      <items count="3">
        <item x="0"/>
        <item h="1" x="1"/>
        <item t="default"/>
      </items>
    </pivotField>
    <pivotField showAll="0"/>
    <pivotField showAll="0"/>
    <pivotField showAll="0"/>
    <pivotField axis="axisRow" showAll="0">
      <items count="6">
        <item x="4"/>
        <item x="1"/>
        <item x="3"/>
        <item x="2"/>
        <item x="0"/>
        <item t="default"/>
      </items>
    </pivotField>
    <pivotField showAll="0">
      <items count="6">
        <item h="1" x="0"/>
        <item h="1" x="1"/>
        <item x="4"/>
        <item h="1" x="2"/>
        <item h="1" x="3"/>
        <item t="default"/>
      </items>
    </pivotField>
    <pivotField showAll="0"/>
    <pivotField showAll="0"/>
    <pivotField showAll="0"/>
    <pivotField showAll="0"/>
    <pivotField dataField="1" showAll="0"/>
    <pivotField showAll="0"/>
    <pivotField showAll="0"/>
    <pivotField showAll="0"/>
    <pivotField dataField="1" showAll="0"/>
    <pivotField showAll="0"/>
    <pivotField showAll="0"/>
    <pivotField showAll="0"/>
    <pivotField showAll="0"/>
    <pivotField showAll="0"/>
  </pivotFields>
  <rowFields count="1">
    <field x="6"/>
  </rowFields>
  <rowItems count="5">
    <i>
      <x/>
    </i>
    <i>
      <x v="1"/>
    </i>
    <i>
      <x v="3"/>
    </i>
    <i>
      <x v="4"/>
    </i>
    <i t="grand">
      <x/>
    </i>
  </rowItems>
  <colFields count="1">
    <field x="-2"/>
  </colFields>
  <colItems count="2">
    <i>
      <x/>
    </i>
    <i i="1">
      <x v="1"/>
    </i>
  </colItems>
  <dataFields count="2">
    <dataField name="Sum of Salary" fld="12" baseField="0" baseItem="0"/>
    <dataField name="Sum of Leave Taken" fld="16" baseField="0" baseItem="0"/>
  </dataFields>
  <formats count="1">
    <format dxfId="25">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A1BE01-60E4-4EFA-BB44-488C6DF823E2}" name="PivotTable1" cacheId="23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4:B68" firstHeaderRow="1" firstDataRow="1" firstDataCol="1"/>
  <pivotFields count="22">
    <pivotField showAll="0"/>
    <pivotField dataField="1" showAll="0"/>
    <pivotField showAll="0">
      <items count="3">
        <item x="0"/>
        <item h="1" x="1"/>
        <item t="default"/>
      </items>
    </pivotField>
    <pivotField showAll="0"/>
    <pivotField showAll="0"/>
    <pivotField showAll="0"/>
    <pivotField showAll="0">
      <items count="6">
        <item x="4"/>
        <item x="1"/>
        <item x="3"/>
        <item x="2"/>
        <item x="0"/>
        <item t="default"/>
      </items>
    </pivotField>
    <pivotField showAll="0">
      <items count="6">
        <item h="1" x="0"/>
        <item h="1" x="1"/>
        <item x="4"/>
        <item h="1" x="2"/>
        <item h="1" x="3"/>
        <item t="default"/>
      </items>
    </pivotField>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FD96AA-0716-48A1-B1DA-6CA70A180AA1}" name="PivotTable5" cacheId="23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58:S62" firstHeaderRow="1" firstDataRow="1" firstDataCol="1"/>
  <pivotFields count="22">
    <pivotField showAll="0"/>
    <pivotField dataField="1" showAll="0"/>
    <pivotField showAll="0">
      <items count="3">
        <item x="0"/>
        <item h="1" x="1"/>
        <item t="default"/>
      </items>
    </pivotField>
    <pivotField showAll="0"/>
    <pivotField showAll="0"/>
    <pivotField showAll="0"/>
    <pivotField showAll="0"/>
    <pivotField showAll="0">
      <items count="6">
        <item h="1" x="0"/>
        <item h="1" x="1"/>
        <item x="4"/>
        <item h="1" x="2"/>
        <item h="1" x="3"/>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6">
        <item x="3"/>
        <item x="0"/>
        <item x="4"/>
        <item x="1"/>
        <item x="2"/>
        <item t="default"/>
      </items>
    </pivotField>
    <pivotField showAll="0"/>
    <pivotField showAll="0"/>
  </pivotFields>
  <rowFields count="1">
    <field x="19"/>
  </rowFields>
  <rowItems count="4">
    <i>
      <x/>
    </i>
    <i>
      <x v="1"/>
    </i>
    <i>
      <x v="3"/>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83541B3-CC4A-41C6-955C-89C32472AEB0}" sourceName="Department">
  <pivotTables>
    <pivotTable tabId="2" name="PivotTable3"/>
    <pivotTable tabId="2" name="PivotTable1"/>
    <pivotTable tabId="2" name="PivotTable2"/>
    <pivotTable tabId="2" name="PivotTable4"/>
    <pivotTable tabId="2" name="PivotTable5"/>
    <pivotTable tabId="2" name="PivotTable6"/>
    <pivotTable tabId="2" name="PivotTable9"/>
  </pivotTables>
  <data>
    <tabular pivotCacheId="560884992" customListSort="0">
      <items count="5">
        <i x="0"/>
        <i x="1"/>
        <i x="4" s="1"/>
        <i x="2"/>
        <i x="3"/>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3992272-AF86-4113-A747-D504839BB3D5}" sourceName="Gender">
  <pivotTables>
    <pivotTable tabId="2" name="PivotTable3"/>
    <pivotTable tabId="2" name="PivotTable1"/>
    <pivotTable tabId="2" name="PivotTable2"/>
    <pivotTable tabId="2" name="PivotTable4"/>
    <pivotTable tabId="2" name="PivotTable5"/>
    <pivotTable tabId="2" name="PivotTable6"/>
    <pivotTable tabId="2" name="PivotTable9"/>
  </pivotTables>
  <data>
    <tabular pivotCacheId="560884992">
      <items count="2">
        <i x="0" s="1"/>
        <i x="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71D6913A-C869-4202-8B91-2F0B22C641A0}" cache="Slicer_Department" caption="Department" columnCount="3" showCaption="0" style="Slicer Style 3" rowHeight="247650"/>
  <slicer name="Gender" xr10:uid="{BC63762B-61C0-4415-B20C-1A45B35AC9F1}" cache="Slicer_Gender" columnCount="2" showCaption="0" style="Slicer Style 3"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F7B088-3ABE-4176-9117-280830B22BDB}" name="Table2" displayName="Table2" ref="A1:V51" totalsRowShown="0" headerRowDxfId="24" dataDxfId="23" tableBorderDxfId="22">
  <autoFilter ref="A1:V51" xr:uid="{E5F7B088-3ABE-4176-9117-280830B22BDB}"/>
  <tableColumns count="22">
    <tableColumn id="1" xr3:uid="{19C3A077-D10E-4560-905C-F874BF4B605C}" name="Employee ID" dataDxfId="21"/>
    <tableColumn id="2" xr3:uid="{25B7AEFC-09F5-4689-8923-D1AC12170C2F}" name="Full Name" dataDxfId="20"/>
    <tableColumn id="3" xr3:uid="{4EB85F82-8D8D-4753-AD27-B6B19BDE8784}" name="Gender" dataDxfId="19"/>
    <tableColumn id="4" xr3:uid="{19EF1379-5947-4EE1-8301-BB637AF7E36B}" name="Age" dataDxfId="18"/>
    <tableColumn id="5" xr3:uid="{964F931D-0A0B-4988-B8BC-82A1C292806E}" name="Age range" dataDxfId="17"/>
    <tableColumn id="6" xr3:uid="{27BAD198-4004-4D23-A891-3766B1DE5C31}" name="Region" dataDxfId="16"/>
    <tableColumn id="7" xr3:uid="{40FCCCBD-319E-4456-9DAB-5ABD349A9C1E}" name="Job Title" dataDxfId="15"/>
    <tableColumn id="8" xr3:uid="{0E2E2641-EC43-4157-9019-52F229A90EA9}" name="Department" dataDxfId="14"/>
    <tableColumn id="9" xr3:uid="{0CB638AB-A106-4FB0-9B63-4E8F15658A84}" name="Manager/Supervisor" dataDxfId="13"/>
    <tableColumn id="10" xr3:uid="{067F86E4-2EC7-40F9-8243-DA1759305D70}" name="Date of Hire" dataDxfId="12"/>
    <tableColumn id="11" xr3:uid="{52F8B53A-E6F5-47CA-855A-3DBE701920F7}" name="Employment Status" dataDxfId="11"/>
    <tableColumn id="12" xr3:uid="{2C51F92E-614C-4DA6-AE1F-4F5F789E8E0D}" name="Work Location" dataDxfId="10"/>
    <tableColumn id="13" xr3:uid="{A3FFA54E-27A8-48AB-AFD0-807F3CE11CD9}" name="Salary" dataDxfId="9"/>
    <tableColumn id="14" xr3:uid="{677B5040-1BEC-4C09-BAC6-28770947951A}" name="Pay Grade" dataDxfId="8"/>
    <tableColumn id="15" xr3:uid="{2901D080-3F53-4A1D-A17D-10BB85B53ED5}" name="Bonus/Allowances" dataDxfId="7"/>
    <tableColumn id="16" xr3:uid="{216DB3A5-8BC9-4899-9A9C-A84327830074}" name="Insurance Details" dataDxfId="6"/>
    <tableColumn id="17" xr3:uid="{3A3F7E71-C9EE-4768-9043-B89346C55FD6}" name="Leave Taken" dataDxfId="5"/>
    <tableColumn id="18" xr3:uid="{21F3CA4C-B047-4CD8-8568-A1896D9BD75F}" name="Performance Rating" dataDxfId="4"/>
    <tableColumn id="19" xr3:uid="{987451B2-D441-4B99-8DFC-FD34C6DCAFF5}" name="Training Programs Attended" dataDxfId="3"/>
    <tableColumn id="20" xr3:uid="{D9C76FB2-BA1A-474F-A33C-ED48932E4C28}" name="Skills" dataDxfId="2"/>
    <tableColumn id="21" xr3:uid="{2CF05FF9-73FB-4FED-88CE-7EECC85F291E}" name="Certifications" dataDxfId="1"/>
    <tableColumn id="22" xr3:uid="{E4A4142A-2EA9-4666-A369-72E27714CC8D}" name="Certifications2"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AFFC96-6D1F-4909-86E0-F6503246BD64}" name="Table1" displayName="Table1" ref="A3:V53" totalsRowShown="0">
  <autoFilter ref="A3:V53" xr:uid="{50AFFC96-6D1F-4909-86E0-F6503246BD64}"/>
  <tableColumns count="22">
    <tableColumn id="1" xr3:uid="{1449527B-E38D-4074-A585-30172A6FF03B}" name="Employee ID"/>
    <tableColumn id="2" xr3:uid="{AE3F0C8D-ABA0-4442-82C4-99A1A2B11830}" name="Full Name"/>
    <tableColumn id="3" xr3:uid="{9F921D8E-69E4-4C77-AAD1-269ABABE1C01}" name="Gender"/>
    <tableColumn id="4" xr3:uid="{FBB73CDC-BAAA-4D5B-8F3F-7F2158D7CFAE}" name="Age"/>
    <tableColumn id="5" xr3:uid="{615F25D6-1B7D-4C8A-80F3-1F93D1F8AE74}" name="Age range"/>
    <tableColumn id="6" xr3:uid="{4EF930D9-D2F5-4CBF-9F5F-D7FAD4E46168}" name="Region"/>
    <tableColumn id="7" xr3:uid="{A3740811-70C6-4531-B65E-965459FED880}" name="Job Title"/>
    <tableColumn id="8" xr3:uid="{893A0677-05AB-4937-AF78-9833F7F0C73D}" name="Department"/>
    <tableColumn id="9" xr3:uid="{5E1E3D61-5F0F-476A-BE99-0C4A4615D862}" name="Manager/Supervisor"/>
    <tableColumn id="10" xr3:uid="{08308939-7F81-4B19-9EF7-7434F781C853}" name="Date of Hire"/>
    <tableColumn id="11" xr3:uid="{53420A87-EC7D-4BF5-AE98-D7D7DADCBB34}" name="Employment Status"/>
    <tableColumn id="12" xr3:uid="{D279DCE0-F958-4E7F-8D44-6C084D14FCFB}" name="Work Location"/>
    <tableColumn id="13" xr3:uid="{72C18DB8-5764-4B19-91EA-C7D4DCB6C3C0}" name="Salary"/>
    <tableColumn id="14" xr3:uid="{DB8C1C3D-970D-43C4-98B5-C04E102548FC}" name="Pay Grade"/>
    <tableColumn id="15" xr3:uid="{73F9A835-007E-416F-B830-E44ABA9674BA}" name="Bonus/Allowances"/>
    <tableColumn id="16" xr3:uid="{83D92B20-CE2B-4BC7-8697-AED74E0E819A}" name="Insurance Details"/>
    <tableColumn id="17" xr3:uid="{2C937CA0-B5DB-44A1-AB22-6DE53EB4E267}" name="Leave Taken"/>
    <tableColumn id="18" xr3:uid="{B278B458-6DF4-44F3-8DCD-4059733A1848}" name="Performance Rating"/>
    <tableColumn id="19" xr3:uid="{6177B5CC-3434-4ED7-A875-406C4654D8B9}" name="Training Programs Attended"/>
    <tableColumn id="20" xr3:uid="{4A8C15BB-65B3-4D07-9C58-DD5EE960C111}" name="Skills"/>
    <tableColumn id="21" xr3:uid="{36F431F9-5874-47EC-BD10-9162B6FFAD77}" name="Certifications"/>
    <tableColumn id="22" xr3:uid="{9BF7CD21-2474-470C-A265-CAAE031E8F7C}" name="Certifications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3CDD5-CDCB-44B4-A5CA-2479ACB42BA0}">
  <dimension ref="E15:S26"/>
  <sheetViews>
    <sheetView showGridLines="0" tabSelected="1" zoomScale="85" zoomScaleNormal="85" workbookViewId="0">
      <selection activeCell="S22" sqref="S22"/>
    </sheetView>
  </sheetViews>
  <sheetFormatPr defaultColWidth="8.85546875" defaultRowHeight="14.45"/>
  <cols>
    <col min="1" max="16384" width="8.85546875" style="2"/>
  </cols>
  <sheetData>
    <row r="15" spans="5:5">
      <c r="E15" s="1"/>
    </row>
    <row r="26" spans="19:19">
      <c r="S26"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8D1C7-A6FF-458B-A2BD-99B2256DB5E2}">
  <dimension ref="A1:AI80"/>
  <sheetViews>
    <sheetView topLeftCell="A53" workbookViewId="0">
      <selection activeCell="T26" sqref="T26"/>
    </sheetView>
  </sheetViews>
  <sheetFormatPr defaultRowHeight="14.45"/>
  <cols>
    <col min="1" max="1" width="12.42578125" bestFit="1" customWidth="1"/>
    <col min="2" max="3" width="16.7109375" bestFit="1" customWidth="1"/>
    <col min="4" max="5" width="12.42578125" bestFit="1" customWidth="1"/>
    <col min="6" max="6" width="12.28515625" bestFit="1" customWidth="1"/>
    <col min="7" max="7" width="17.28515625" bestFit="1" customWidth="1"/>
    <col min="8" max="8" width="14.28515625" customWidth="1"/>
    <col min="9" max="9" width="15.5703125" bestFit="1" customWidth="1"/>
    <col min="10" max="10" width="8" customWidth="1"/>
    <col min="11" max="11" width="10.5703125" bestFit="1" customWidth="1"/>
    <col min="12" max="12" width="23.140625" customWidth="1"/>
    <col min="13" max="13" width="12.42578125" bestFit="1" customWidth="1"/>
    <col min="14" max="14" width="16.7109375" bestFit="1" customWidth="1"/>
    <col min="15" max="15" width="21.7109375" customWidth="1"/>
    <col min="16" max="16" width="20.7109375" customWidth="1"/>
    <col min="17" max="17" width="19.85546875" customWidth="1"/>
    <col min="18" max="18" width="13.85546875" bestFit="1" customWidth="1"/>
    <col min="19" max="19" width="16.7109375" bestFit="1" customWidth="1"/>
    <col min="20" max="20" width="19.140625" customWidth="1"/>
    <col min="21" max="21" width="16.7109375" bestFit="1" customWidth="1"/>
    <col min="22" max="22" width="15.5703125" bestFit="1" customWidth="1"/>
    <col min="23" max="24" width="10.5703125" bestFit="1" customWidth="1"/>
    <col min="25" max="26" width="12.42578125" bestFit="1" customWidth="1"/>
    <col min="27" max="27" width="26.42578125" bestFit="1" customWidth="1"/>
    <col min="34" max="34" width="12.42578125" bestFit="1" customWidth="1"/>
    <col min="35" max="35" width="16.7109375" bestFit="1" customWidth="1"/>
  </cols>
  <sheetData>
    <row r="1" spans="1:22">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row>
    <row r="2" spans="1:22">
      <c r="A2" s="5">
        <v>4294</v>
      </c>
      <c r="B2" s="5" t="s">
        <v>22</v>
      </c>
      <c r="C2" s="5" t="s">
        <v>23</v>
      </c>
      <c r="D2" s="5">
        <v>25</v>
      </c>
      <c r="E2" s="5" t="s">
        <v>24</v>
      </c>
      <c r="F2" s="5" t="s">
        <v>25</v>
      </c>
      <c r="G2" s="5" t="s">
        <v>26</v>
      </c>
      <c r="H2" s="5" t="s">
        <v>27</v>
      </c>
      <c r="I2" s="5" t="s">
        <v>28</v>
      </c>
      <c r="J2" s="5" t="s">
        <v>29</v>
      </c>
      <c r="K2" s="5" t="s">
        <v>30</v>
      </c>
      <c r="L2" s="5" t="s">
        <v>31</v>
      </c>
      <c r="M2" s="5">
        <v>53700</v>
      </c>
      <c r="N2" s="5" t="s">
        <v>32</v>
      </c>
      <c r="O2" s="5">
        <v>1463</v>
      </c>
      <c r="P2" s="5" t="s">
        <v>33</v>
      </c>
      <c r="Q2" s="5">
        <v>1</v>
      </c>
      <c r="R2" s="5">
        <v>1</v>
      </c>
      <c r="S2" s="5" t="s">
        <v>34</v>
      </c>
      <c r="T2" s="5" t="s">
        <v>35</v>
      </c>
      <c r="U2" s="5" t="s">
        <v>36</v>
      </c>
      <c r="V2" s="5" t="s">
        <v>36</v>
      </c>
    </row>
    <row r="3" spans="1:22">
      <c r="A3" s="5">
        <v>9116</v>
      </c>
      <c r="B3" s="5" t="s">
        <v>37</v>
      </c>
      <c r="C3" s="5" t="s">
        <v>38</v>
      </c>
      <c r="D3" s="5">
        <v>27</v>
      </c>
      <c r="E3" s="5" t="s">
        <v>39</v>
      </c>
      <c r="F3" s="5" t="s">
        <v>40</v>
      </c>
      <c r="G3" s="5" t="s">
        <v>41</v>
      </c>
      <c r="H3" s="5" t="s">
        <v>42</v>
      </c>
      <c r="I3" s="5" t="s">
        <v>43</v>
      </c>
      <c r="J3" s="5" t="s">
        <v>44</v>
      </c>
      <c r="K3" s="5" t="s">
        <v>30</v>
      </c>
      <c r="L3" s="5" t="s">
        <v>45</v>
      </c>
      <c r="M3" s="5">
        <v>91091</v>
      </c>
      <c r="N3" s="5" t="s">
        <v>46</v>
      </c>
      <c r="O3" s="5">
        <v>1024</v>
      </c>
      <c r="P3" s="5" t="s">
        <v>47</v>
      </c>
      <c r="Q3" s="5">
        <v>19</v>
      </c>
      <c r="R3" s="5">
        <v>4</v>
      </c>
      <c r="S3" s="5" t="s">
        <v>48</v>
      </c>
      <c r="T3" s="5" t="s">
        <v>35</v>
      </c>
      <c r="U3" s="5" t="s">
        <v>36</v>
      </c>
      <c r="V3" s="5" t="s">
        <v>36</v>
      </c>
    </row>
    <row r="4" spans="1:22">
      <c r="A4" s="5">
        <v>5120</v>
      </c>
      <c r="B4" s="5" t="s">
        <v>49</v>
      </c>
      <c r="C4" s="5" t="s">
        <v>38</v>
      </c>
      <c r="D4" s="5">
        <v>34</v>
      </c>
      <c r="E4" s="5" t="s">
        <v>39</v>
      </c>
      <c r="F4" s="5" t="s">
        <v>50</v>
      </c>
      <c r="G4" s="5" t="s">
        <v>51</v>
      </c>
      <c r="H4" s="5" t="s">
        <v>52</v>
      </c>
      <c r="I4" s="5" t="s">
        <v>53</v>
      </c>
      <c r="J4" s="5" t="s">
        <v>54</v>
      </c>
      <c r="K4" s="5" t="s">
        <v>30</v>
      </c>
      <c r="L4" s="5" t="s">
        <v>55</v>
      </c>
      <c r="M4" s="5">
        <v>57538</v>
      </c>
      <c r="N4" s="5" t="s">
        <v>56</v>
      </c>
      <c r="O4" s="5">
        <v>1674</v>
      </c>
      <c r="P4" s="5" t="s">
        <v>47</v>
      </c>
      <c r="Q4" s="5">
        <v>8</v>
      </c>
      <c r="R4" s="5">
        <v>1</v>
      </c>
      <c r="S4" s="5" t="s">
        <v>47</v>
      </c>
      <c r="T4" s="5" t="s">
        <v>57</v>
      </c>
      <c r="U4" s="5" t="s">
        <v>58</v>
      </c>
      <c r="V4" s="5" t="s">
        <v>58</v>
      </c>
    </row>
    <row r="5" spans="1:22">
      <c r="A5" s="5">
        <v>8071</v>
      </c>
      <c r="B5" s="5" t="s">
        <v>59</v>
      </c>
      <c r="C5" s="5" t="s">
        <v>23</v>
      </c>
      <c r="D5" s="5">
        <v>41</v>
      </c>
      <c r="E5" s="5" t="s">
        <v>60</v>
      </c>
      <c r="F5" s="5" t="s">
        <v>50</v>
      </c>
      <c r="G5" s="5" t="s">
        <v>26</v>
      </c>
      <c r="H5" s="5" t="s">
        <v>61</v>
      </c>
      <c r="I5" s="5" t="s">
        <v>62</v>
      </c>
      <c r="J5" s="5" t="s">
        <v>63</v>
      </c>
      <c r="K5" s="5" t="s">
        <v>64</v>
      </c>
      <c r="L5" s="5" t="s">
        <v>31</v>
      </c>
      <c r="M5" s="5">
        <v>62993</v>
      </c>
      <c r="N5" s="5" t="s">
        <v>65</v>
      </c>
      <c r="O5" s="5">
        <v>2695</v>
      </c>
      <c r="P5" s="5" t="s">
        <v>66</v>
      </c>
      <c r="Q5" s="5">
        <v>0</v>
      </c>
      <c r="R5" s="5">
        <v>2</v>
      </c>
      <c r="S5" s="5" t="s">
        <v>47</v>
      </c>
      <c r="T5" s="5" t="s">
        <v>67</v>
      </c>
      <c r="U5" s="5" t="s">
        <v>47</v>
      </c>
      <c r="V5" s="5" t="s">
        <v>47</v>
      </c>
    </row>
    <row r="6" spans="1:22">
      <c r="A6" s="5">
        <v>9351</v>
      </c>
      <c r="B6" s="5" t="s">
        <v>68</v>
      </c>
      <c r="C6" s="5" t="s">
        <v>38</v>
      </c>
      <c r="D6" s="5">
        <v>56</v>
      </c>
      <c r="E6" s="5" t="s">
        <v>69</v>
      </c>
      <c r="F6" s="5" t="s">
        <v>25</v>
      </c>
      <c r="G6" s="5" t="s">
        <v>26</v>
      </c>
      <c r="H6" s="5" t="s">
        <v>52</v>
      </c>
      <c r="I6" s="5" t="s">
        <v>70</v>
      </c>
      <c r="J6" s="5" t="s">
        <v>71</v>
      </c>
      <c r="K6" s="5" t="s">
        <v>64</v>
      </c>
      <c r="L6" s="5" t="s">
        <v>45</v>
      </c>
      <c r="M6" s="5">
        <v>45773</v>
      </c>
      <c r="N6" s="5" t="s">
        <v>65</v>
      </c>
      <c r="O6" s="5">
        <v>8776</v>
      </c>
      <c r="P6" s="5" t="s">
        <v>33</v>
      </c>
      <c r="Q6" s="5">
        <v>16</v>
      </c>
      <c r="R6" s="5">
        <v>4</v>
      </c>
      <c r="S6" s="5" t="s">
        <v>34</v>
      </c>
      <c r="T6" s="5" t="s">
        <v>67</v>
      </c>
      <c r="U6" s="5" t="s">
        <v>47</v>
      </c>
      <c r="V6" s="5" t="s">
        <v>47</v>
      </c>
    </row>
    <row r="7" spans="1:22">
      <c r="A7" s="5">
        <v>2873</v>
      </c>
      <c r="B7" s="5" t="s">
        <v>72</v>
      </c>
      <c r="C7" s="5" t="s">
        <v>23</v>
      </c>
      <c r="D7" s="5">
        <v>28</v>
      </c>
      <c r="E7" s="5" t="s">
        <v>39</v>
      </c>
      <c r="F7" s="5" t="s">
        <v>50</v>
      </c>
      <c r="G7" s="5" t="s">
        <v>73</v>
      </c>
      <c r="H7" s="5" t="s">
        <v>52</v>
      </c>
      <c r="I7" s="5" t="s">
        <v>74</v>
      </c>
      <c r="J7" s="5" t="s">
        <v>75</v>
      </c>
      <c r="K7" s="5" t="s">
        <v>30</v>
      </c>
      <c r="L7" s="5" t="s">
        <v>45</v>
      </c>
      <c r="M7" s="5">
        <v>96249</v>
      </c>
      <c r="N7" s="5" t="s">
        <v>32</v>
      </c>
      <c r="O7" s="5">
        <v>4826</v>
      </c>
      <c r="P7" s="5" t="s">
        <v>66</v>
      </c>
      <c r="Q7" s="5">
        <v>7</v>
      </c>
      <c r="R7" s="5">
        <v>3</v>
      </c>
      <c r="S7" s="5" t="s">
        <v>34</v>
      </c>
      <c r="T7" s="5" t="s">
        <v>76</v>
      </c>
      <c r="U7" s="5" t="s">
        <v>36</v>
      </c>
      <c r="V7" s="5" t="s">
        <v>36</v>
      </c>
    </row>
    <row r="8" spans="1:22">
      <c r="A8" s="5">
        <v>3540</v>
      </c>
      <c r="B8" s="5" t="s">
        <v>77</v>
      </c>
      <c r="C8" s="5" t="s">
        <v>23</v>
      </c>
      <c r="D8" s="5">
        <v>20</v>
      </c>
      <c r="E8" s="5" t="s">
        <v>24</v>
      </c>
      <c r="F8" s="5" t="s">
        <v>40</v>
      </c>
      <c r="G8" s="5" t="s">
        <v>51</v>
      </c>
      <c r="H8" s="5" t="s">
        <v>52</v>
      </c>
      <c r="I8" s="5" t="s">
        <v>78</v>
      </c>
      <c r="J8" s="5" t="s">
        <v>79</v>
      </c>
      <c r="K8" s="5" t="s">
        <v>30</v>
      </c>
      <c r="L8" s="5" t="s">
        <v>55</v>
      </c>
      <c r="M8" s="5">
        <v>61596</v>
      </c>
      <c r="N8" s="5" t="s">
        <v>32</v>
      </c>
      <c r="O8" s="5">
        <v>8818</v>
      </c>
      <c r="P8" s="5" t="s">
        <v>66</v>
      </c>
      <c r="Q8" s="5">
        <v>4</v>
      </c>
      <c r="R8" s="5">
        <v>2</v>
      </c>
      <c r="S8" s="5" t="s">
        <v>34</v>
      </c>
      <c r="T8" s="5" t="s">
        <v>57</v>
      </c>
      <c r="U8" s="5" t="s">
        <v>47</v>
      </c>
      <c r="V8" s="5" t="s">
        <v>47</v>
      </c>
    </row>
    <row r="9" spans="1:22">
      <c r="A9" s="5">
        <v>3653</v>
      </c>
      <c r="B9" s="5" t="s">
        <v>80</v>
      </c>
      <c r="C9" s="5" t="s">
        <v>23</v>
      </c>
      <c r="D9" s="5">
        <v>58</v>
      </c>
      <c r="E9" s="5" t="s">
        <v>69</v>
      </c>
      <c r="F9" s="5" t="s">
        <v>81</v>
      </c>
      <c r="G9" s="5" t="s">
        <v>41</v>
      </c>
      <c r="H9" s="5" t="s">
        <v>82</v>
      </c>
      <c r="I9" s="5" t="s">
        <v>83</v>
      </c>
      <c r="J9" s="5" t="s">
        <v>84</v>
      </c>
      <c r="K9" s="5" t="s">
        <v>30</v>
      </c>
      <c r="L9" s="5" t="s">
        <v>55</v>
      </c>
      <c r="M9" s="5">
        <v>97869</v>
      </c>
      <c r="N9" s="5" t="s">
        <v>65</v>
      </c>
      <c r="O9" s="5">
        <v>1966</v>
      </c>
      <c r="P9" s="5" t="s">
        <v>33</v>
      </c>
      <c r="Q9" s="5">
        <v>10</v>
      </c>
      <c r="R9" s="5">
        <v>1</v>
      </c>
      <c r="S9" s="5" t="s">
        <v>34</v>
      </c>
      <c r="T9" s="5" t="s">
        <v>35</v>
      </c>
      <c r="U9" s="5" t="s">
        <v>36</v>
      </c>
      <c r="V9" s="5" t="s">
        <v>36</v>
      </c>
    </row>
    <row r="10" spans="1:22">
      <c r="A10" s="5">
        <v>5587</v>
      </c>
      <c r="B10" s="5" t="s">
        <v>85</v>
      </c>
      <c r="C10" s="5" t="s">
        <v>23</v>
      </c>
      <c r="D10" s="5">
        <v>44</v>
      </c>
      <c r="E10" s="5" t="s">
        <v>60</v>
      </c>
      <c r="F10" s="5" t="s">
        <v>81</v>
      </c>
      <c r="G10" s="5" t="s">
        <v>51</v>
      </c>
      <c r="H10" s="5" t="s">
        <v>52</v>
      </c>
      <c r="I10" s="5" t="s">
        <v>86</v>
      </c>
      <c r="J10" s="5" t="s">
        <v>87</v>
      </c>
      <c r="K10" s="5" t="s">
        <v>30</v>
      </c>
      <c r="L10" s="5" t="s">
        <v>31</v>
      </c>
      <c r="M10" s="5">
        <v>81235</v>
      </c>
      <c r="N10" s="5" t="s">
        <v>65</v>
      </c>
      <c r="O10" s="5">
        <v>6553</v>
      </c>
      <c r="P10" s="5" t="s">
        <v>47</v>
      </c>
      <c r="Q10" s="5">
        <v>16</v>
      </c>
      <c r="R10" s="5">
        <v>2</v>
      </c>
      <c r="S10" s="5" t="s">
        <v>47</v>
      </c>
      <c r="T10" s="5" t="s">
        <v>57</v>
      </c>
      <c r="U10" s="5" t="s">
        <v>36</v>
      </c>
      <c r="V10" s="5" t="s">
        <v>36</v>
      </c>
    </row>
    <row r="11" spans="1:22">
      <c r="A11" s="5">
        <v>9554</v>
      </c>
      <c r="B11" s="5" t="s">
        <v>88</v>
      </c>
      <c r="C11" s="5" t="s">
        <v>23</v>
      </c>
      <c r="D11" s="5">
        <v>29</v>
      </c>
      <c r="E11" s="5" t="s">
        <v>39</v>
      </c>
      <c r="F11" s="5" t="s">
        <v>40</v>
      </c>
      <c r="G11" s="5" t="s">
        <v>51</v>
      </c>
      <c r="H11" s="5" t="s">
        <v>61</v>
      </c>
      <c r="I11" s="5" t="s">
        <v>89</v>
      </c>
      <c r="J11" s="5" t="s">
        <v>90</v>
      </c>
      <c r="K11" s="5" t="s">
        <v>30</v>
      </c>
      <c r="L11" s="5" t="s">
        <v>45</v>
      </c>
      <c r="M11" s="5">
        <v>87852</v>
      </c>
      <c r="N11" s="5" t="s">
        <v>65</v>
      </c>
      <c r="O11" s="5">
        <v>4980</v>
      </c>
      <c r="P11" s="5" t="s">
        <v>66</v>
      </c>
      <c r="Q11" s="5">
        <v>19</v>
      </c>
      <c r="R11" s="5">
        <v>3</v>
      </c>
      <c r="S11" s="5" t="s">
        <v>47</v>
      </c>
      <c r="T11" s="5" t="s">
        <v>67</v>
      </c>
      <c r="U11" s="5" t="s">
        <v>36</v>
      </c>
      <c r="V11" s="5" t="s">
        <v>36</v>
      </c>
    </row>
    <row r="12" spans="1:22">
      <c r="A12" s="5">
        <v>6213</v>
      </c>
      <c r="B12" s="5" t="s">
        <v>91</v>
      </c>
      <c r="C12" s="5" t="s">
        <v>38</v>
      </c>
      <c r="D12" s="5">
        <v>23</v>
      </c>
      <c r="E12" s="5" t="s">
        <v>24</v>
      </c>
      <c r="F12" s="5" t="s">
        <v>81</v>
      </c>
      <c r="G12" s="5" t="s">
        <v>26</v>
      </c>
      <c r="H12" s="5" t="s">
        <v>52</v>
      </c>
      <c r="I12" s="5" t="s">
        <v>92</v>
      </c>
      <c r="J12" s="5" t="s">
        <v>93</v>
      </c>
      <c r="K12" s="5" t="s">
        <v>64</v>
      </c>
      <c r="L12" s="5" t="s">
        <v>45</v>
      </c>
      <c r="M12" s="5">
        <v>59359</v>
      </c>
      <c r="N12" s="5" t="s">
        <v>65</v>
      </c>
      <c r="O12" s="5">
        <v>9449</v>
      </c>
      <c r="P12" s="5" t="s">
        <v>66</v>
      </c>
      <c r="Q12" s="5">
        <v>20</v>
      </c>
      <c r="R12" s="5">
        <v>3</v>
      </c>
      <c r="S12" s="5" t="s">
        <v>47</v>
      </c>
      <c r="T12" s="5" t="s">
        <v>57</v>
      </c>
      <c r="U12" s="5" t="s">
        <v>47</v>
      </c>
      <c r="V12" s="5" t="s">
        <v>47</v>
      </c>
    </row>
    <row r="13" spans="1:22">
      <c r="A13" s="5">
        <v>9105</v>
      </c>
      <c r="B13" s="5" t="s">
        <v>94</v>
      </c>
      <c r="C13" s="5" t="s">
        <v>38</v>
      </c>
      <c r="D13" s="5">
        <v>30</v>
      </c>
      <c r="E13" s="5" t="s">
        <v>39</v>
      </c>
      <c r="F13" s="5" t="s">
        <v>25</v>
      </c>
      <c r="G13" s="5" t="s">
        <v>41</v>
      </c>
      <c r="H13" s="5" t="s">
        <v>27</v>
      </c>
      <c r="I13" s="5" t="s">
        <v>95</v>
      </c>
      <c r="J13" s="5" t="s">
        <v>96</v>
      </c>
      <c r="K13" s="5" t="s">
        <v>64</v>
      </c>
      <c r="L13" s="5" t="s">
        <v>55</v>
      </c>
      <c r="M13" s="5">
        <v>81225</v>
      </c>
      <c r="N13" s="5" t="s">
        <v>56</v>
      </c>
      <c r="O13" s="5">
        <v>6202</v>
      </c>
      <c r="P13" s="5" t="s">
        <v>66</v>
      </c>
      <c r="Q13" s="5">
        <v>2</v>
      </c>
      <c r="R13" s="5">
        <v>2</v>
      </c>
      <c r="S13" s="5" t="s">
        <v>48</v>
      </c>
      <c r="T13" s="5" t="s">
        <v>97</v>
      </c>
      <c r="U13" s="5" t="s">
        <v>36</v>
      </c>
      <c r="V13" s="5" t="s">
        <v>36</v>
      </c>
    </row>
    <row r="14" spans="1:22">
      <c r="A14" s="5">
        <v>9508</v>
      </c>
      <c r="B14" s="5" t="s">
        <v>98</v>
      </c>
      <c r="C14" s="5" t="s">
        <v>23</v>
      </c>
      <c r="D14" s="5">
        <v>49</v>
      </c>
      <c r="E14" s="5" t="s">
        <v>99</v>
      </c>
      <c r="F14" s="5" t="s">
        <v>40</v>
      </c>
      <c r="G14" s="5" t="s">
        <v>26</v>
      </c>
      <c r="H14" s="5" t="s">
        <v>27</v>
      </c>
      <c r="I14" s="5" t="s">
        <v>100</v>
      </c>
      <c r="J14" s="5" t="s">
        <v>101</v>
      </c>
      <c r="K14" s="5" t="s">
        <v>64</v>
      </c>
      <c r="L14" s="5" t="s">
        <v>31</v>
      </c>
      <c r="M14" s="5">
        <v>32788</v>
      </c>
      <c r="N14" s="5" t="s">
        <v>56</v>
      </c>
      <c r="O14" s="5">
        <v>4396</v>
      </c>
      <c r="P14" s="5" t="s">
        <v>33</v>
      </c>
      <c r="Q14" s="5">
        <v>13</v>
      </c>
      <c r="R14" s="5">
        <v>5</v>
      </c>
      <c r="S14" s="5" t="s">
        <v>47</v>
      </c>
      <c r="T14" s="5" t="s">
        <v>76</v>
      </c>
      <c r="U14" s="5" t="s">
        <v>58</v>
      </c>
      <c r="V14" s="5" t="s">
        <v>58</v>
      </c>
    </row>
    <row r="15" spans="1:22">
      <c r="A15" s="5">
        <v>2436</v>
      </c>
      <c r="B15" s="5" t="s">
        <v>102</v>
      </c>
      <c r="C15" s="5" t="s">
        <v>38</v>
      </c>
      <c r="D15" s="5">
        <v>60</v>
      </c>
      <c r="E15" s="5" t="s">
        <v>69</v>
      </c>
      <c r="F15" s="5" t="s">
        <v>103</v>
      </c>
      <c r="G15" s="5" t="s">
        <v>26</v>
      </c>
      <c r="H15" s="5" t="s">
        <v>61</v>
      </c>
      <c r="I15" s="5" t="s">
        <v>104</v>
      </c>
      <c r="J15" s="5" t="s">
        <v>105</v>
      </c>
      <c r="K15" s="5" t="s">
        <v>64</v>
      </c>
      <c r="L15" s="5" t="s">
        <v>55</v>
      </c>
      <c r="M15" s="5">
        <v>70452</v>
      </c>
      <c r="N15" s="5" t="s">
        <v>56</v>
      </c>
      <c r="O15" s="5">
        <v>9911</v>
      </c>
      <c r="P15" s="5" t="s">
        <v>47</v>
      </c>
      <c r="Q15" s="5">
        <v>2</v>
      </c>
      <c r="R15" s="5">
        <v>1</v>
      </c>
      <c r="S15" s="5" t="s">
        <v>47</v>
      </c>
      <c r="T15" s="5" t="s">
        <v>76</v>
      </c>
      <c r="U15" s="5" t="s">
        <v>36</v>
      </c>
      <c r="V15" s="5" t="s">
        <v>36</v>
      </c>
    </row>
    <row r="16" spans="1:22">
      <c r="A16" s="5">
        <v>4441</v>
      </c>
      <c r="B16" s="5" t="s">
        <v>106</v>
      </c>
      <c r="C16" s="5" t="s">
        <v>38</v>
      </c>
      <c r="D16" s="5">
        <v>46</v>
      </c>
      <c r="E16" s="5" t="s">
        <v>99</v>
      </c>
      <c r="F16" s="5" t="s">
        <v>40</v>
      </c>
      <c r="G16" s="5" t="s">
        <v>73</v>
      </c>
      <c r="H16" s="5" t="s">
        <v>27</v>
      </c>
      <c r="I16" s="5" t="s">
        <v>107</v>
      </c>
      <c r="J16" s="5" t="s">
        <v>108</v>
      </c>
      <c r="K16" s="5" t="s">
        <v>30</v>
      </c>
      <c r="L16" s="5" t="s">
        <v>45</v>
      </c>
      <c r="M16" s="5">
        <v>33045</v>
      </c>
      <c r="N16" s="5" t="s">
        <v>46</v>
      </c>
      <c r="O16" s="5">
        <v>1456</v>
      </c>
      <c r="P16" s="5" t="s">
        <v>47</v>
      </c>
      <c r="Q16" s="5">
        <v>16</v>
      </c>
      <c r="R16" s="5">
        <v>3</v>
      </c>
      <c r="S16" s="5" t="s">
        <v>48</v>
      </c>
      <c r="T16" s="5" t="s">
        <v>76</v>
      </c>
      <c r="U16" s="5" t="s">
        <v>47</v>
      </c>
      <c r="V16" s="5" t="s">
        <v>47</v>
      </c>
    </row>
    <row r="17" spans="1:22">
      <c r="A17" s="5">
        <v>5827</v>
      </c>
      <c r="B17" s="5" t="s">
        <v>109</v>
      </c>
      <c r="C17" s="5" t="s">
        <v>38</v>
      </c>
      <c r="D17" s="5">
        <v>57</v>
      </c>
      <c r="E17" s="5" t="s">
        <v>69</v>
      </c>
      <c r="F17" s="5" t="s">
        <v>50</v>
      </c>
      <c r="G17" s="5" t="s">
        <v>73</v>
      </c>
      <c r="H17" s="5" t="s">
        <v>42</v>
      </c>
      <c r="I17" s="5" t="s">
        <v>110</v>
      </c>
      <c r="J17" s="5" t="s">
        <v>111</v>
      </c>
      <c r="K17" s="5" t="s">
        <v>112</v>
      </c>
      <c r="L17" s="5" t="s">
        <v>55</v>
      </c>
      <c r="M17" s="5">
        <v>96429</v>
      </c>
      <c r="N17" s="5" t="s">
        <v>32</v>
      </c>
      <c r="O17" s="5">
        <v>4740</v>
      </c>
      <c r="P17" s="5" t="s">
        <v>47</v>
      </c>
      <c r="Q17" s="5">
        <v>8</v>
      </c>
      <c r="R17" s="5">
        <v>1</v>
      </c>
      <c r="S17" s="5" t="s">
        <v>48</v>
      </c>
      <c r="T17" s="5" t="s">
        <v>67</v>
      </c>
      <c r="U17" s="5" t="s">
        <v>47</v>
      </c>
      <c r="V17" s="5" t="s">
        <v>47</v>
      </c>
    </row>
    <row r="18" spans="1:22">
      <c r="A18" s="5">
        <v>5184</v>
      </c>
      <c r="B18" s="5" t="s">
        <v>113</v>
      </c>
      <c r="C18" s="5" t="s">
        <v>23</v>
      </c>
      <c r="D18" s="5">
        <v>24</v>
      </c>
      <c r="E18" s="5" t="s">
        <v>24</v>
      </c>
      <c r="F18" s="5" t="s">
        <v>40</v>
      </c>
      <c r="G18" s="5" t="s">
        <v>51</v>
      </c>
      <c r="H18" s="5" t="s">
        <v>52</v>
      </c>
      <c r="I18" s="5" t="s">
        <v>114</v>
      </c>
      <c r="J18" s="5" t="s">
        <v>115</v>
      </c>
      <c r="K18" s="5" t="s">
        <v>112</v>
      </c>
      <c r="L18" s="5" t="s">
        <v>55</v>
      </c>
      <c r="M18" s="5">
        <v>33183</v>
      </c>
      <c r="N18" s="5" t="s">
        <v>65</v>
      </c>
      <c r="O18" s="5">
        <v>8114</v>
      </c>
      <c r="P18" s="5" t="s">
        <v>47</v>
      </c>
      <c r="Q18" s="5">
        <v>4</v>
      </c>
      <c r="R18" s="5">
        <v>2</v>
      </c>
      <c r="S18" s="5" t="s">
        <v>48</v>
      </c>
      <c r="T18" s="5" t="s">
        <v>97</v>
      </c>
      <c r="U18" s="5" t="s">
        <v>58</v>
      </c>
      <c r="V18" s="5" t="s">
        <v>58</v>
      </c>
    </row>
    <row r="19" spans="1:22">
      <c r="A19" s="5">
        <v>5874</v>
      </c>
      <c r="B19" s="5" t="s">
        <v>59</v>
      </c>
      <c r="C19" s="5" t="s">
        <v>23</v>
      </c>
      <c r="D19" s="5">
        <v>35</v>
      </c>
      <c r="E19" s="5" t="s">
        <v>39</v>
      </c>
      <c r="F19" s="5" t="s">
        <v>103</v>
      </c>
      <c r="G19" s="5" t="s">
        <v>73</v>
      </c>
      <c r="H19" s="5" t="s">
        <v>27</v>
      </c>
      <c r="I19" s="5" t="s">
        <v>116</v>
      </c>
      <c r="J19" s="5" t="s">
        <v>117</v>
      </c>
      <c r="K19" s="5" t="s">
        <v>112</v>
      </c>
      <c r="L19" s="5" t="s">
        <v>31</v>
      </c>
      <c r="M19" s="5">
        <v>75065</v>
      </c>
      <c r="N19" s="5" t="s">
        <v>32</v>
      </c>
      <c r="O19" s="5">
        <v>7123</v>
      </c>
      <c r="P19" s="5" t="s">
        <v>47</v>
      </c>
      <c r="Q19" s="5">
        <v>20</v>
      </c>
      <c r="R19" s="5">
        <v>2</v>
      </c>
      <c r="S19" s="5" t="s">
        <v>47</v>
      </c>
      <c r="T19" s="5" t="s">
        <v>35</v>
      </c>
      <c r="U19" s="5" t="s">
        <v>58</v>
      </c>
      <c r="V19" s="5" t="s">
        <v>58</v>
      </c>
    </row>
    <row r="20" spans="1:22">
      <c r="A20" s="5">
        <v>9834</v>
      </c>
      <c r="B20" s="5" t="s">
        <v>118</v>
      </c>
      <c r="C20" s="5" t="s">
        <v>38</v>
      </c>
      <c r="D20" s="5">
        <v>41</v>
      </c>
      <c r="E20" s="5" t="s">
        <v>60</v>
      </c>
      <c r="F20" s="5" t="s">
        <v>40</v>
      </c>
      <c r="G20" s="5" t="s">
        <v>41</v>
      </c>
      <c r="H20" s="5" t="s">
        <v>82</v>
      </c>
      <c r="I20" s="5" t="s">
        <v>119</v>
      </c>
      <c r="J20" s="5" t="s">
        <v>120</v>
      </c>
      <c r="K20" s="5" t="s">
        <v>30</v>
      </c>
      <c r="L20" s="5" t="s">
        <v>55</v>
      </c>
      <c r="M20" s="5">
        <v>32877</v>
      </c>
      <c r="N20" s="5" t="s">
        <v>32</v>
      </c>
      <c r="O20" s="5">
        <v>6432</v>
      </c>
      <c r="P20" s="5" t="s">
        <v>33</v>
      </c>
      <c r="Q20" s="5">
        <v>11</v>
      </c>
      <c r="R20" s="5">
        <v>1</v>
      </c>
      <c r="S20" s="5" t="s">
        <v>47</v>
      </c>
      <c r="T20" s="5" t="s">
        <v>35</v>
      </c>
      <c r="U20" s="5" t="s">
        <v>47</v>
      </c>
      <c r="V20" s="5" t="s">
        <v>47</v>
      </c>
    </row>
    <row r="21" spans="1:22">
      <c r="A21" s="5">
        <v>5096</v>
      </c>
      <c r="B21" s="5" t="s">
        <v>121</v>
      </c>
      <c r="C21" s="5" t="s">
        <v>38</v>
      </c>
      <c r="D21" s="5">
        <v>36</v>
      </c>
      <c r="E21" s="5" t="s">
        <v>60</v>
      </c>
      <c r="F21" s="5" t="s">
        <v>40</v>
      </c>
      <c r="G21" s="5" t="s">
        <v>122</v>
      </c>
      <c r="H21" s="5" t="s">
        <v>61</v>
      </c>
      <c r="I21" s="5" t="s">
        <v>123</v>
      </c>
      <c r="J21" s="5" t="s">
        <v>124</v>
      </c>
      <c r="K21" s="5" t="s">
        <v>30</v>
      </c>
      <c r="L21" s="5" t="s">
        <v>45</v>
      </c>
      <c r="M21" s="5">
        <v>46811</v>
      </c>
      <c r="N21" s="5" t="s">
        <v>56</v>
      </c>
      <c r="O21" s="5">
        <v>1567</v>
      </c>
      <c r="P21" s="5" t="s">
        <v>47</v>
      </c>
      <c r="Q21" s="5">
        <v>7</v>
      </c>
      <c r="R21" s="5">
        <v>3</v>
      </c>
      <c r="S21" s="5" t="s">
        <v>48</v>
      </c>
      <c r="T21" s="5" t="s">
        <v>35</v>
      </c>
      <c r="U21" s="5" t="s">
        <v>58</v>
      </c>
      <c r="V21" s="5" t="s">
        <v>58</v>
      </c>
    </row>
    <row r="22" spans="1:22">
      <c r="A22" s="5">
        <v>2263</v>
      </c>
      <c r="B22" s="5" t="s">
        <v>125</v>
      </c>
      <c r="C22" s="5" t="s">
        <v>38</v>
      </c>
      <c r="D22" s="5">
        <v>31</v>
      </c>
      <c r="E22" s="5" t="s">
        <v>39</v>
      </c>
      <c r="F22" s="5" t="s">
        <v>81</v>
      </c>
      <c r="G22" s="5" t="s">
        <v>51</v>
      </c>
      <c r="H22" s="5" t="s">
        <v>42</v>
      </c>
      <c r="I22" s="5" t="s">
        <v>126</v>
      </c>
      <c r="J22" s="5" t="s">
        <v>127</v>
      </c>
      <c r="K22" s="5" t="s">
        <v>64</v>
      </c>
      <c r="L22" s="5" t="s">
        <v>45</v>
      </c>
      <c r="M22" s="5">
        <v>87538</v>
      </c>
      <c r="N22" s="5" t="s">
        <v>32</v>
      </c>
      <c r="O22" s="5">
        <v>3588</v>
      </c>
      <c r="P22" s="5" t="s">
        <v>66</v>
      </c>
      <c r="Q22" s="5">
        <v>11</v>
      </c>
      <c r="R22" s="5">
        <v>5</v>
      </c>
      <c r="S22" s="5" t="s">
        <v>48</v>
      </c>
      <c r="T22" s="5" t="s">
        <v>67</v>
      </c>
      <c r="U22" s="5" t="s">
        <v>47</v>
      </c>
      <c r="V22" s="5" t="s">
        <v>47</v>
      </c>
    </row>
    <row r="23" spans="1:22">
      <c r="A23" s="5">
        <v>6505</v>
      </c>
      <c r="B23" s="5" t="s">
        <v>128</v>
      </c>
      <c r="C23" s="5" t="s">
        <v>23</v>
      </c>
      <c r="D23" s="5">
        <v>28</v>
      </c>
      <c r="E23" s="5" t="s">
        <v>39</v>
      </c>
      <c r="F23" s="5" t="s">
        <v>25</v>
      </c>
      <c r="G23" s="5" t="s">
        <v>41</v>
      </c>
      <c r="H23" s="5" t="s">
        <v>82</v>
      </c>
      <c r="I23" s="5" t="s">
        <v>129</v>
      </c>
      <c r="J23" s="5" t="s">
        <v>130</v>
      </c>
      <c r="K23" s="5" t="s">
        <v>30</v>
      </c>
      <c r="L23" s="5" t="s">
        <v>45</v>
      </c>
      <c r="M23" s="5">
        <v>73002</v>
      </c>
      <c r="N23" s="5" t="s">
        <v>32</v>
      </c>
      <c r="O23" s="5">
        <v>6296</v>
      </c>
      <c r="P23" s="5" t="s">
        <v>33</v>
      </c>
      <c r="Q23" s="5">
        <v>2</v>
      </c>
      <c r="R23" s="5">
        <v>5</v>
      </c>
      <c r="S23" s="5" t="s">
        <v>48</v>
      </c>
      <c r="T23" s="5" t="s">
        <v>57</v>
      </c>
      <c r="U23" s="5" t="s">
        <v>36</v>
      </c>
      <c r="V23" s="5" t="s">
        <v>36</v>
      </c>
    </row>
    <row r="24" spans="1:22">
      <c r="A24" s="5">
        <v>8626</v>
      </c>
      <c r="B24" s="5" t="s">
        <v>131</v>
      </c>
      <c r="C24" s="5" t="s">
        <v>38</v>
      </c>
      <c r="D24" s="5">
        <v>37</v>
      </c>
      <c r="E24" s="5" t="s">
        <v>60</v>
      </c>
      <c r="F24" s="5" t="s">
        <v>81</v>
      </c>
      <c r="G24" s="5" t="s">
        <v>41</v>
      </c>
      <c r="H24" s="5" t="s">
        <v>61</v>
      </c>
      <c r="I24" s="5" t="s">
        <v>132</v>
      </c>
      <c r="J24" s="5" t="s">
        <v>133</v>
      </c>
      <c r="K24" s="5" t="s">
        <v>112</v>
      </c>
      <c r="L24" s="5" t="s">
        <v>55</v>
      </c>
      <c r="M24" s="5">
        <v>41653</v>
      </c>
      <c r="N24" s="5" t="s">
        <v>56</v>
      </c>
      <c r="O24" s="5">
        <v>9236</v>
      </c>
      <c r="P24" s="5" t="s">
        <v>47</v>
      </c>
      <c r="Q24" s="5">
        <v>13</v>
      </c>
      <c r="R24" s="5">
        <v>1</v>
      </c>
      <c r="S24" s="5" t="s">
        <v>48</v>
      </c>
      <c r="T24" s="5" t="s">
        <v>35</v>
      </c>
      <c r="U24" s="5" t="s">
        <v>47</v>
      </c>
      <c r="V24" s="5" t="s">
        <v>47</v>
      </c>
    </row>
    <row r="25" spans="1:22">
      <c r="A25" s="5">
        <v>5979</v>
      </c>
      <c r="B25" s="5" t="s">
        <v>134</v>
      </c>
      <c r="C25" s="5" t="s">
        <v>23</v>
      </c>
      <c r="D25" s="5">
        <v>31</v>
      </c>
      <c r="E25" s="5" t="s">
        <v>39</v>
      </c>
      <c r="F25" s="5" t="s">
        <v>25</v>
      </c>
      <c r="G25" s="5" t="s">
        <v>26</v>
      </c>
      <c r="H25" s="5" t="s">
        <v>52</v>
      </c>
      <c r="I25" s="5" t="s">
        <v>135</v>
      </c>
      <c r="J25" s="5" t="s">
        <v>136</v>
      </c>
      <c r="K25" s="5" t="s">
        <v>64</v>
      </c>
      <c r="L25" s="5" t="s">
        <v>45</v>
      </c>
      <c r="M25" s="5">
        <v>67582</v>
      </c>
      <c r="N25" s="5" t="s">
        <v>65</v>
      </c>
      <c r="O25" s="5">
        <v>1375</v>
      </c>
      <c r="P25" s="5" t="s">
        <v>33</v>
      </c>
      <c r="Q25" s="5">
        <v>20</v>
      </c>
      <c r="R25" s="5">
        <v>3</v>
      </c>
      <c r="S25" s="5" t="s">
        <v>48</v>
      </c>
      <c r="T25" s="5" t="s">
        <v>57</v>
      </c>
      <c r="U25" s="5" t="s">
        <v>47</v>
      </c>
      <c r="V25" s="5" t="s">
        <v>47</v>
      </c>
    </row>
    <row r="26" spans="1:22">
      <c r="A26" s="5">
        <v>3104</v>
      </c>
      <c r="B26" s="5" t="s">
        <v>137</v>
      </c>
      <c r="C26" s="5" t="s">
        <v>23</v>
      </c>
      <c r="D26" s="5">
        <v>23</v>
      </c>
      <c r="E26" s="5" t="s">
        <v>24</v>
      </c>
      <c r="F26" s="5" t="s">
        <v>81</v>
      </c>
      <c r="G26" s="5" t="s">
        <v>41</v>
      </c>
      <c r="H26" s="5" t="s">
        <v>42</v>
      </c>
      <c r="I26" s="5" t="s">
        <v>138</v>
      </c>
      <c r="J26" s="5" t="s">
        <v>139</v>
      </c>
      <c r="K26" s="5" t="s">
        <v>112</v>
      </c>
      <c r="L26" s="5" t="s">
        <v>45</v>
      </c>
      <c r="M26" s="5">
        <v>37351</v>
      </c>
      <c r="N26" s="5" t="s">
        <v>56</v>
      </c>
      <c r="O26" s="5">
        <v>7858</v>
      </c>
      <c r="P26" s="5" t="s">
        <v>66</v>
      </c>
      <c r="Q26" s="5">
        <v>18</v>
      </c>
      <c r="R26" s="5">
        <v>2</v>
      </c>
      <c r="S26" s="5" t="s">
        <v>34</v>
      </c>
      <c r="T26" s="5" t="s">
        <v>57</v>
      </c>
      <c r="U26" s="5" t="s">
        <v>58</v>
      </c>
      <c r="V26" s="5" t="s">
        <v>58</v>
      </c>
    </row>
    <row r="27" spans="1:22">
      <c r="A27" s="5">
        <v>8967</v>
      </c>
      <c r="B27" s="5" t="s">
        <v>140</v>
      </c>
      <c r="C27" s="5" t="s">
        <v>23</v>
      </c>
      <c r="D27" s="5">
        <v>48</v>
      </c>
      <c r="E27" s="5" t="s">
        <v>99</v>
      </c>
      <c r="F27" s="5" t="s">
        <v>103</v>
      </c>
      <c r="G27" s="5" t="s">
        <v>51</v>
      </c>
      <c r="H27" s="5" t="s">
        <v>27</v>
      </c>
      <c r="I27" s="5" t="s">
        <v>141</v>
      </c>
      <c r="J27" s="5" t="s">
        <v>142</v>
      </c>
      <c r="K27" s="5" t="s">
        <v>30</v>
      </c>
      <c r="L27" s="5" t="s">
        <v>45</v>
      </c>
      <c r="M27" s="5">
        <v>36721</v>
      </c>
      <c r="N27" s="5" t="s">
        <v>46</v>
      </c>
      <c r="O27" s="5">
        <v>8820</v>
      </c>
      <c r="P27" s="5" t="s">
        <v>66</v>
      </c>
      <c r="Q27" s="5">
        <v>0</v>
      </c>
      <c r="R27" s="5">
        <v>2</v>
      </c>
      <c r="S27" s="5" t="s">
        <v>48</v>
      </c>
      <c r="T27" s="5" t="s">
        <v>57</v>
      </c>
      <c r="U27" s="5" t="s">
        <v>36</v>
      </c>
      <c r="V27" s="5" t="s">
        <v>36</v>
      </c>
    </row>
    <row r="28" spans="1:22">
      <c r="A28" s="5">
        <v>5087</v>
      </c>
      <c r="B28" s="5" t="s">
        <v>143</v>
      </c>
      <c r="C28" s="5" t="s">
        <v>38</v>
      </c>
      <c r="D28" s="5">
        <v>28</v>
      </c>
      <c r="E28" s="5" t="s">
        <v>39</v>
      </c>
      <c r="F28" s="5" t="s">
        <v>50</v>
      </c>
      <c r="G28" s="5" t="s">
        <v>122</v>
      </c>
      <c r="H28" s="5" t="s">
        <v>27</v>
      </c>
      <c r="I28" s="5" t="s">
        <v>144</v>
      </c>
      <c r="J28" s="5" t="s">
        <v>145</v>
      </c>
      <c r="K28" s="5" t="s">
        <v>64</v>
      </c>
      <c r="L28" s="5" t="s">
        <v>55</v>
      </c>
      <c r="M28" s="5">
        <v>46326</v>
      </c>
      <c r="N28" s="5" t="s">
        <v>46</v>
      </c>
      <c r="O28" s="5">
        <v>9189</v>
      </c>
      <c r="P28" s="5" t="s">
        <v>66</v>
      </c>
      <c r="Q28" s="5">
        <v>8</v>
      </c>
      <c r="R28" s="5">
        <v>4</v>
      </c>
      <c r="S28" s="5" t="s">
        <v>34</v>
      </c>
      <c r="T28" s="5" t="s">
        <v>76</v>
      </c>
      <c r="U28" s="5" t="s">
        <v>58</v>
      </c>
      <c r="V28" s="5" t="s">
        <v>58</v>
      </c>
    </row>
    <row r="29" spans="1:22">
      <c r="A29" s="5">
        <v>3358</v>
      </c>
      <c r="B29" s="5" t="s">
        <v>146</v>
      </c>
      <c r="C29" s="5" t="s">
        <v>38</v>
      </c>
      <c r="D29" s="5">
        <v>30</v>
      </c>
      <c r="E29" s="5" t="s">
        <v>39</v>
      </c>
      <c r="F29" s="5" t="s">
        <v>40</v>
      </c>
      <c r="G29" s="5" t="s">
        <v>73</v>
      </c>
      <c r="H29" s="5" t="s">
        <v>42</v>
      </c>
      <c r="I29" s="5" t="s">
        <v>147</v>
      </c>
      <c r="J29" s="5" t="s">
        <v>148</v>
      </c>
      <c r="K29" s="5" t="s">
        <v>30</v>
      </c>
      <c r="L29" s="5" t="s">
        <v>31</v>
      </c>
      <c r="M29" s="5">
        <v>59007</v>
      </c>
      <c r="N29" s="5" t="s">
        <v>32</v>
      </c>
      <c r="O29" s="5">
        <v>3380</v>
      </c>
      <c r="P29" s="5" t="s">
        <v>33</v>
      </c>
      <c r="Q29" s="5">
        <v>17</v>
      </c>
      <c r="R29" s="5">
        <v>3</v>
      </c>
      <c r="S29" s="5" t="s">
        <v>47</v>
      </c>
      <c r="T29" s="5" t="s">
        <v>97</v>
      </c>
      <c r="U29" s="5" t="s">
        <v>36</v>
      </c>
      <c r="V29" s="5" t="s">
        <v>36</v>
      </c>
    </row>
    <row r="30" spans="1:22">
      <c r="A30" s="5">
        <v>8256</v>
      </c>
      <c r="B30" s="5" t="s">
        <v>149</v>
      </c>
      <c r="C30" s="5" t="s">
        <v>38</v>
      </c>
      <c r="D30" s="5">
        <v>46</v>
      </c>
      <c r="E30" s="5" t="s">
        <v>99</v>
      </c>
      <c r="F30" s="5" t="s">
        <v>81</v>
      </c>
      <c r="G30" s="5" t="s">
        <v>26</v>
      </c>
      <c r="H30" s="5" t="s">
        <v>61</v>
      </c>
      <c r="I30" s="5" t="s">
        <v>150</v>
      </c>
      <c r="J30" s="5" t="s">
        <v>151</v>
      </c>
      <c r="K30" s="5" t="s">
        <v>30</v>
      </c>
      <c r="L30" s="5" t="s">
        <v>45</v>
      </c>
      <c r="M30" s="5">
        <v>52020</v>
      </c>
      <c r="N30" s="5" t="s">
        <v>46</v>
      </c>
      <c r="O30" s="5">
        <v>9585</v>
      </c>
      <c r="P30" s="5" t="s">
        <v>66</v>
      </c>
      <c r="Q30" s="5">
        <v>0</v>
      </c>
      <c r="R30" s="5">
        <v>4</v>
      </c>
      <c r="S30" s="5" t="s">
        <v>48</v>
      </c>
      <c r="T30" s="5" t="s">
        <v>97</v>
      </c>
      <c r="U30" s="5" t="s">
        <v>47</v>
      </c>
      <c r="V30" s="5" t="s">
        <v>47</v>
      </c>
    </row>
    <row r="31" spans="1:22">
      <c r="A31" s="5">
        <v>5763</v>
      </c>
      <c r="B31" s="5" t="s">
        <v>152</v>
      </c>
      <c r="C31" s="5" t="s">
        <v>38</v>
      </c>
      <c r="D31" s="5">
        <v>44</v>
      </c>
      <c r="E31" s="5" t="s">
        <v>60</v>
      </c>
      <c r="F31" s="5" t="s">
        <v>40</v>
      </c>
      <c r="G31" s="5" t="s">
        <v>51</v>
      </c>
      <c r="H31" s="5" t="s">
        <v>42</v>
      </c>
      <c r="I31" s="5" t="s">
        <v>153</v>
      </c>
      <c r="J31" s="5" t="s">
        <v>154</v>
      </c>
      <c r="K31" s="5" t="s">
        <v>112</v>
      </c>
      <c r="L31" s="5" t="s">
        <v>45</v>
      </c>
      <c r="M31" s="5">
        <v>98961</v>
      </c>
      <c r="N31" s="5" t="s">
        <v>56</v>
      </c>
      <c r="O31" s="5">
        <v>2688</v>
      </c>
      <c r="P31" s="5" t="s">
        <v>33</v>
      </c>
      <c r="Q31" s="5">
        <v>2</v>
      </c>
      <c r="R31" s="5">
        <v>5</v>
      </c>
      <c r="S31" s="5" t="s">
        <v>48</v>
      </c>
      <c r="T31" s="5" t="s">
        <v>97</v>
      </c>
      <c r="U31" s="5" t="s">
        <v>36</v>
      </c>
      <c r="V31" s="5" t="s">
        <v>36</v>
      </c>
    </row>
    <row r="32" spans="1:22">
      <c r="A32" s="5">
        <v>6838</v>
      </c>
      <c r="B32" s="5" t="s">
        <v>155</v>
      </c>
      <c r="C32" s="5" t="s">
        <v>38</v>
      </c>
      <c r="D32" s="5">
        <v>45</v>
      </c>
      <c r="E32" s="5" t="s">
        <v>60</v>
      </c>
      <c r="F32" s="5" t="s">
        <v>50</v>
      </c>
      <c r="G32" s="5" t="s">
        <v>73</v>
      </c>
      <c r="H32" s="5" t="s">
        <v>52</v>
      </c>
      <c r="I32" s="5" t="s">
        <v>156</v>
      </c>
      <c r="J32" s="5" t="s">
        <v>157</v>
      </c>
      <c r="K32" s="5" t="s">
        <v>112</v>
      </c>
      <c r="L32" s="5" t="s">
        <v>45</v>
      </c>
      <c r="M32" s="5">
        <v>81943</v>
      </c>
      <c r="N32" s="5" t="s">
        <v>32</v>
      </c>
      <c r="O32" s="5">
        <v>2255</v>
      </c>
      <c r="P32" s="5" t="s">
        <v>33</v>
      </c>
      <c r="Q32" s="5">
        <v>18</v>
      </c>
      <c r="R32" s="5">
        <v>2</v>
      </c>
      <c r="S32" s="5" t="s">
        <v>47</v>
      </c>
      <c r="T32" s="5" t="s">
        <v>67</v>
      </c>
      <c r="U32" s="5" t="s">
        <v>36</v>
      </c>
      <c r="V32" s="5" t="s">
        <v>36</v>
      </c>
    </row>
    <row r="33" spans="1:22">
      <c r="A33" s="5">
        <v>9544</v>
      </c>
      <c r="B33" s="5" t="s">
        <v>158</v>
      </c>
      <c r="C33" s="5" t="s">
        <v>38</v>
      </c>
      <c r="D33" s="5">
        <v>52</v>
      </c>
      <c r="E33" s="5" t="s">
        <v>99</v>
      </c>
      <c r="F33" s="5" t="s">
        <v>103</v>
      </c>
      <c r="G33" s="5" t="s">
        <v>51</v>
      </c>
      <c r="H33" s="5" t="s">
        <v>42</v>
      </c>
      <c r="I33" s="5" t="s">
        <v>159</v>
      </c>
      <c r="J33" s="5" t="s">
        <v>160</v>
      </c>
      <c r="K33" s="5" t="s">
        <v>112</v>
      </c>
      <c r="L33" s="5" t="s">
        <v>45</v>
      </c>
      <c r="M33" s="5">
        <v>47627</v>
      </c>
      <c r="N33" s="5" t="s">
        <v>32</v>
      </c>
      <c r="O33" s="5">
        <v>1221</v>
      </c>
      <c r="P33" s="5" t="s">
        <v>47</v>
      </c>
      <c r="Q33" s="5">
        <v>4</v>
      </c>
      <c r="R33" s="5">
        <v>3</v>
      </c>
      <c r="S33" s="5" t="s">
        <v>47</v>
      </c>
      <c r="T33" s="5" t="s">
        <v>57</v>
      </c>
      <c r="U33" s="5" t="s">
        <v>47</v>
      </c>
      <c r="V33" s="5" t="s">
        <v>47</v>
      </c>
    </row>
    <row r="34" spans="1:22">
      <c r="A34" s="5">
        <v>8012</v>
      </c>
      <c r="B34" s="5" t="s">
        <v>161</v>
      </c>
      <c r="C34" s="5" t="s">
        <v>23</v>
      </c>
      <c r="D34" s="5">
        <v>52</v>
      </c>
      <c r="E34" s="5" t="s">
        <v>99</v>
      </c>
      <c r="F34" s="5" t="s">
        <v>25</v>
      </c>
      <c r="G34" s="5" t="s">
        <v>26</v>
      </c>
      <c r="H34" s="5" t="s">
        <v>82</v>
      </c>
      <c r="I34" s="5" t="s">
        <v>162</v>
      </c>
      <c r="J34" s="5" t="s">
        <v>163</v>
      </c>
      <c r="K34" s="5" t="s">
        <v>112</v>
      </c>
      <c r="L34" s="5" t="s">
        <v>45</v>
      </c>
      <c r="M34" s="5">
        <v>56162</v>
      </c>
      <c r="N34" s="5" t="s">
        <v>56</v>
      </c>
      <c r="O34" s="5">
        <v>6560</v>
      </c>
      <c r="P34" s="5" t="s">
        <v>66</v>
      </c>
      <c r="Q34" s="5">
        <v>9</v>
      </c>
      <c r="R34" s="5">
        <v>4</v>
      </c>
      <c r="S34" s="5" t="s">
        <v>48</v>
      </c>
      <c r="T34" s="5" t="s">
        <v>76</v>
      </c>
      <c r="U34" s="5" t="s">
        <v>47</v>
      </c>
      <c r="V34" s="5" t="s">
        <v>47</v>
      </c>
    </row>
    <row r="35" spans="1:22">
      <c r="A35" s="5">
        <v>9374</v>
      </c>
      <c r="B35" s="5" t="s">
        <v>164</v>
      </c>
      <c r="C35" s="5" t="s">
        <v>23</v>
      </c>
      <c r="D35" s="5">
        <v>42</v>
      </c>
      <c r="E35" s="5" t="s">
        <v>60</v>
      </c>
      <c r="F35" s="5" t="s">
        <v>40</v>
      </c>
      <c r="G35" s="5" t="s">
        <v>51</v>
      </c>
      <c r="H35" s="5" t="s">
        <v>52</v>
      </c>
      <c r="I35" s="5" t="s">
        <v>165</v>
      </c>
      <c r="J35" s="5" t="s">
        <v>166</v>
      </c>
      <c r="K35" s="5" t="s">
        <v>64</v>
      </c>
      <c r="L35" s="5" t="s">
        <v>55</v>
      </c>
      <c r="M35" s="5">
        <v>95734</v>
      </c>
      <c r="N35" s="5" t="s">
        <v>32</v>
      </c>
      <c r="O35" s="5">
        <v>4854</v>
      </c>
      <c r="P35" s="5" t="s">
        <v>33</v>
      </c>
      <c r="Q35" s="5">
        <v>13</v>
      </c>
      <c r="R35" s="5">
        <v>2</v>
      </c>
      <c r="S35" s="5" t="s">
        <v>34</v>
      </c>
      <c r="T35" s="5" t="s">
        <v>35</v>
      </c>
      <c r="U35" s="5" t="s">
        <v>36</v>
      </c>
      <c r="V35" s="5" t="s">
        <v>36</v>
      </c>
    </row>
    <row r="36" spans="1:22">
      <c r="A36" s="5">
        <v>3487</v>
      </c>
      <c r="B36" s="5" t="s">
        <v>167</v>
      </c>
      <c r="C36" s="5" t="s">
        <v>38</v>
      </c>
      <c r="D36" s="5">
        <v>58</v>
      </c>
      <c r="E36" s="5" t="s">
        <v>69</v>
      </c>
      <c r="F36" s="5" t="s">
        <v>40</v>
      </c>
      <c r="G36" s="5" t="s">
        <v>41</v>
      </c>
      <c r="H36" s="5" t="s">
        <v>61</v>
      </c>
      <c r="I36" s="5" t="s">
        <v>168</v>
      </c>
      <c r="J36" s="5" t="s">
        <v>169</v>
      </c>
      <c r="K36" s="5" t="s">
        <v>64</v>
      </c>
      <c r="L36" s="5" t="s">
        <v>55</v>
      </c>
      <c r="M36" s="5">
        <v>74789</v>
      </c>
      <c r="N36" s="5" t="s">
        <v>32</v>
      </c>
      <c r="O36" s="5">
        <v>8101</v>
      </c>
      <c r="P36" s="5" t="s">
        <v>66</v>
      </c>
      <c r="Q36" s="5">
        <v>14</v>
      </c>
      <c r="R36" s="5">
        <v>5</v>
      </c>
      <c r="S36" s="5" t="s">
        <v>48</v>
      </c>
      <c r="T36" s="5" t="s">
        <v>67</v>
      </c>
      <c r="U36" s="5" t="s">
        <v>47</v>
      </c>
      <c r="V36" s="5" t="s">
        <v>47</v>
      </c>
    </row>
    <row r="37" spans="1:22">
      <c r="A37" s="5">
        <v>8445</v>
      </c>
      <c r="B37" s="5" t="s">
        <v>170</v>
      </c>
      <c r="C37" s="5" t="s">
        <v>23</v>
      </c>
      <c r="D37" s="5">
        <v>24</v>
      </c>
      <c r="E37" s="5" t="s">
        <v>24</v>
      </c>
      <c r="F37" s="5" t="s">
        <v>103</v>
      </c>
      <c r="G37" s="5" t="s">
        <v>26</v>
      </c>
      <c r="H37" s="5" t="s">
        <v>61</v>
      </c>
      <c r="I37" s="5" t="s">
        <v>171</v>
      </c>
      <c r="J37" s="5" t="s">
        <v>172</v>
      </c>
      <c r="K37" s="5" t="s">
        <v>30</v>
      </c>
      <c r="L37" s="5" t="s">
        <v>55</v>
      </c>
      <c r="M37" s="5">
        <v>30137</v>
      </c>
      <c r="N37" s="5" t="s">
        <v>46</v>
      </c>
      <c r="O37" s="5">
        <v>4031</v>
      </c>
      <c r="P37" s="5" t="s">
        <v>47</v>
      </c>
      <c r="Q37" s="5">
        <v>5</v>
      </c>
      <c r="R37" s="5">
        <v>3</v>
      </c>
      <c r="S37" s="5" t="s">
        <v>47</v>
      </c>
      <c r="T37" s="5" t="s">
        <v>57</v>
      </c>
      <c r="U37" s="5" t="s">
        <v>36</v>
      </c>
      <c r="V37" s="5" t="s">
        <v>36</v>
      </c>
    </row>
    <row r="38" spans="1:22">
      <c r="A38" s="5">
        <v>1550</v>
      </c>
      <c r="B38" s="5" t="s">
        <v>173</v>
      </c>
      <c r="C38" s="5" t="s">
        <v>38</v>
      </c>
      <c r="D38" s="5">
        <v>21</v>
      </c>
      <c r="E38" s="5" t="s">
        <v>24</v>
      </c>
      <c r="F38" s="5" t="s">
        <v>40</v>
      </c>
      <c r="G38" s="5" t="s">
        <v>26</v>
      </c>
      <c r="H38" s="5" t="s">
        <v>27</v>
      </c>
      <c r="I38" s="5" t="s">
        <v>174</v>
      </c>
      <c r="J38" s="5" t="s">
        <v>175</v>
      </c>
      <c r="K38" s="5" t="s">
        <v>30</v>
      </c>
      <c r="L38" s="5" t="s">
        <v>55</v>
      </c>
      <c r="M38" s="5">
        <v>95510</v>
      </c>
      <c r="N38" s="5" t="s">
        <v>32</v>
      </c>
      <c r="O38" s="5">
        <v>6811</v>
      </c>
      <c r="P38" s="5" t="s">
        <v>33</v>
      </c>
      <c r="Q38" s="5">
        <v>18</v>
      </c>
      <c r="R38" s="5">
        <v>4</v>
      </c>
      <c r="S38" s="5" t="s">
        <v>48</v>
      </c>
      <c r="T38" s="5" t="s">
        <v>97</v>
      </c>
      <c r="U38" s="5" t="s">
        <v>36</v>
      </c>
      <c r="V38" s="5" t="s">
        <v>36</v>
      </c>
    </row>
    <row r="39" spans="1:22">
      <c r="A39" s="5">
        <v>9968</v>
      </c>
      <c r="B39" s="5" t="s">
        <v>176</v>
      </c>
      <c r="C39" s="5" t="s">
        <v>38</v>
      </c>
      <c r="D39" s="5">
        <v>58</v>
      </c>
      <c r="E39" s="5" t="s">
        <v>69</v>
      </c>
      <c r="F39" s="5" t="s">
        <v>40</v>
      </c>
      <c r="G39" s="5" t="s">
        <v>73</v>
      </c>
      <c r="H39" s="5" t="s">
        <v>27</v>
      </c>
      <c r="I39" s="5" t="s">
        <v>177</v>
      </c>
      <c r="J39" s="5" t="s">
        <v>178</v>
      </c>
      <c r="K39" s="5" t="s">
        <v>64</v>
      </c>
      <c r="L39" s="5" t="s">
        <v>31</v>
      </c>
      <c r="M39" s="5">
        <v>80325</v>
      </c>
      <c r="N39" s="5" t="s">
        <v>46</v>
      </c>
      <c r="O39" s="5">
        <v>6230</v>
      </c>
      <c r="P39" s="5" t="s">
        <v>33</v>
      </c>
      <c r="Q39" s="5">
        <v>5</v>
      </c>
      <c r="R39" s="5">
        <v>4</v>
      </c>
      <c r="S39" s="5" t="s">
        <v>47</v>
      </c>
      <c r="T39" s="5" t="s">
        <v>67</v>
      </c>
      <c r="U39" s="5" t="s">
        <v>58</v>
      </c>
      <c r="V39" s="5" t="s">
        <v>58</v>
      </c>
    </row>
    <row r="40" spans="1:22">
      <c r="A40" s="5">
        <v>8029</v>
      </c>
      <c r="B40" s="5" t="s">
        <v>179</v>
      </c>
      <c r="C40" s="5" t="s">
        <v>23</v>
      </c>
      <c r="D40" s="5">
        <v>57</v>
      </c>
      <c r="E40" s="5" t="s">
        <v>69</v>
      </c>
      <c r="F40" s="5" t="s">
        <v>81</v>
      </c>
      <c r="G40" s="5" t="s">
        <v>122</v>
      </c>
      <c r="H40" s="5" t="s">
        <v>82</v>
      </c>
      <c r="I40" s="5" t="s">
        <v>180</v>
      </c>
      <c r="J40" s="5" t="s">
        <v>181</v>
      </c>
      <c r="K40" s="5" t="s">
        <v>112</v>
      </c>
      <c r="L40" s="5" t="s">
        <v>45</v>
      </c>
      <c r="M40" s="5">
        <v>34109</v>
      </c>
      <c r="N40" s="5" t="s">
        <v>46</v>
      </c>
      <c r="O40" s="5">
        <v>9232</v>
      </c>
      <c r="P40" s="5" t="s">
        <v>33</v>
      </c>
      <c r="Q40" s="5">
        <v>13</v>
      </c>
      <c r="R40" s="5">
        <v>3</v>
      </c>
      <c r="S40" s="5" t="s">
        <v>34</v>
      </c>
      <c r="T40" s="5" t="s">
        <v>35</v>
      </c>
      <c r="U40" s="5" t="s">
        <v>36</v>
      </c>
      <c r="V40" s="5" t="s">
        <v>36</v>
      </c>
    </row>
    <row r="41" spans="1:22">
      <c r="A41" s="5">
        <v>8847</v>
      </c>
      <c r="B41" s="5" t="s">
        <v>182</v>
      </c>
      <c r="C41" s="5" t="s">
        <v>38</v>
      </c>
      <c r="D41" s="5">
        <v>41</v>
      </c>
      <c r="E41" s="5" t="s">
        <v>60</v>
      </c>
      <c r="F41" s="5" t="s">
        <v>81</v>
      </c>
      <c r="G41" s="5" t="s">
        <v>73</v>
      </c>
      <c r="H41" s="5" t="s">
        <v>27</v>
      </c>
      <c r="I41" s="5" t="s">
        <v>183</v>
      </c>
      <c r="J41" s="5" t="s">
        <v>184</v>
      </c>
      <c r="K41" s="5" t="s">
        <v>112</v>
      </c>
      <c r="L41" s="5" t="s">
        <v>55</v>
      </c>
      <c r="M41" s="5">
        <v>73330</v>
      </c>
      <c r="N41" s="5" t="s">
        <v>32</v>
      </c>
      <c r="O41" s="5">
        <v>2276</v>
      </c>
      <c r="P41" s="5" t="s">
        <v>66</v>
      </c>
      <c r="Q41" s="5">
        <v>5</v>
      </c>
      <c r="R41" s="5">
        <v>1</v>
      </c>
      <c r="S41" s="5" t="s">
        <v>47</v>
      </c>
      <c r="T41" s="5" t="s">
        <v>57</v>
      </c>
      <c r="U41" s="5" t="s">
        <v>58</v>
      </c>
      <c r="V41" s="5" t="s">
        <v>58</v>
      </c>
    </row>
    <row r="42" spans="1:22">
      <c r="A42" s="5">
        <v>1955</v>
      </c>
      <c r="B42" s="5" t="s">
        <v>185</v>
      </c>
      <c r="C42" s="5" t="s">
        <v>23</v>
      </c>
      <c r="D42" s="5">
        <v>58</v>
      </c>
      <c r="E42" s="5" t="s">
        <v>69</v>
      </c>
      <c r="F42" s="5" t="s">
        <v>50</v>
      </c>
      <c r="G42" s="5" t="s">
        <v>51</v>
      </c>
      <c r="H42" s="5" t="s">
        <v>42</v>
      </c>
      <c r="I42" s="5" t="s">
        <v>186</v>
      </c>
      <c r="J42" s="5" t="s">
        <v>187</v>
      </c>
      <c r="K42" s="5" t="s">
        <v>64</v>
      </c>
      <c r="L42" s="5" t="s">
        <v>55</v>
      </c>
      <c r="M42" s="5">
        <v>46567</v>
      </c>
      <c r="N42" s="5" t="s">
        <v>65</v>
      </c>
      <c r="O42" s="5">
        <v>2825</v>
      </c>
      <c r="P42" s="5" t="s">
        <v>33</v>
      </c>
      <c r="Q42" s="5">
        <v>15</v>
      </c>
      <c r="R42" s="5">
        <v>3</v>
      </c>
      <c r="S42" s="5" t="s">
        <v>47</v>
      </c>
      <c r="T42" s="5" t="s">
        <v>97</v>
      </c>
      <c r="U42" s="5" t="s">
        <v>58</v>
      </c>
      <c r="V42" s="5" t="s">
        <v>58</v>
      </c>
    </row>
    <row r="43" spans="1:22">
      <c r="A43" s="5">
        <v>4522</v>
      </c>
      <c r="B43" s="5" t="s">
        <v>188</v>
      </c>
      <c r="C43" s="5" t="s">
        <v>23</v>
      </c>
      <c r="D43" s="5">
        <v>36</v>
      </c>
      <c r="E43" s="5" t="s">
        <v>60</v>
      </c>
      <c r="F43" s="5" t="s">
        <v>25</v>
      </c>
      <c r="G43" s="5" t="s">
        <v>122</v>
      </c>
      <c r="H43" s="5" t="s">
        <v>27</v>
      </c>
      <c r="I43" s="5" t="s">
        <v>189</v>
      </c>
      <c r="J43" s="5" t="s">
        <v>190</v>
      </c>
      <c r="K43" s="5" t="s">
        <v>64</v>
      </c>
      <c r="L43" s="5" t="s">
        <v>45</v>
      </c>
      <c r="M43" s="5">
        <v>39795</v>
      </c>
      <c r="N43" s="5" t="s">
        <v>65</v>
      </c>
      <c r="O43" s="5">
        <v>1670</v>
      </c>
      <c r="P43" s="5" t="s">
        <v>47</v>
      </c>
      <c r="Q43" s="5">
        <v>0</v>
      </c>
      <c r="R43" s="5">
        <v>2</v>
      </c>
      <c r="S43" s="5" t="s">
        <v>48</v>
      </c>
      <c r="T43" s="5" t="s">
        <v>76</v>
      </c>
      <c r="U43" s="5" t="s">
        <v>47</v>
      </c>
      <c r="V43" s="5" t="s">
        <v>47</v>
      </c>
    </row>
    <row r="44" spans="1:22">
      <c r="A44" s="5">
        <v>3078</v>
      </c>
      <c r="B44" s="5" t="s">
        <v>191</v>
      </c>
      <c r="C44" s="5" t="s">
        <v>23</v>
      </c>
      <c r="D44" s="5">
        <v>21</v>
      </c>
      <c r="E44" s="5" t="s">
        <v>24</v>
      </c>
      <c r="F44" s="5" t="s">
        <v>25</v>
      </c>
      <c r="G44" s="5" t="s">
        <v>26</v>
      </c>
      <c r="H44" s="5" t="s">
        <v>82</v>
      </c>
      <c r="I44" s="5" t="s">
        <v>192</v>
      </c>
      <c r="J44" s="5" t="s">
        <v>193</v>
      </c>
      <c r="K44" s="5" t="s">
        <v>64</v>
      </c>
      <c r="L44" s="5" t="s">
        <v>55</v>
      </c>
      <c r="M44" s="5">
        <v>59506</v>
      </c>
      <c r="N44" s="5" t="s">
        <v>65</v>
      </c>
      <c r="O44" s="5">
        <v>4428</v>
      </c>
      <c r="P44" s="5" t="s">
        <v>66</v>
      </c>
      <c r="Q44" s="5">
        <v>0</v>
      </c>
      <c r="R44" s="5">
        <v>1</v>
      </c>
      <c r="S44" s="5" t="s">
        <v>47</v>
      </c>
      <c r="T44" s="5" t="s">
        <v>76</v>
      </c>
      <c r="U44" s="5" t="s">
        <v>36</v>
      </c>
      <c r="V44" s="5" t="s">
        <v>36</v>
      </c>
    </row>
    <row r="45" spans="1:22">
      <c r="A45" s="5">
        <v>6357</v>
      </c>
      <c r="B45" s="5" t="s">
        <v>194</v>
      </c>
      <c r="C45" s="5" t="s">
        <v>23</v>
      </c>
      <c r="D45" s="5">
        <v>46</v>
      </c>
      <c r="E45" s="5" t="s">
        <v>99</v>
      </c>
      <c r="F45" s="5" t="s">
        <v>50</v>
      </c>
      <c r="G45" s="5" t="s">
        <v>41</v>
      </c>
      <c r="H45" s="5" t="s">
        <v>82</v>
      </c>
      <c r="I45" s="5" t="s">
        <v>195</v>
      </c>
      <c r="J45" s="5" t="s">
        <v>196</v>
      </c>
      <c r="K45" s="5" t="s">
        <v>64</v>
      </c>
      <c r="L45" s="5" t="s">
        <v>55</v>
      </c>
      <c r="M45" s="5">
        <v>49058</v>
      </c>
      <c r="N45" s="5" t="s">
        <v>46</v>
      </c>
      <c r="O45" s="5">
        <v>4396</v>
      </c>
      <c r="P45" s="5" t="s">
        <v>47</v>
      </c>
      <c r="Q45" s="5">
        <v>5</v>
      </c>
      <c r="R45" s="5">
        <v>1</v>
      </c>
      <c r="S45" s="5" t="s">
        <v>47</v>
      </c>
      <c r="T45" s="5" t="s">
        <v>76</v>
      </c>
      <c r="U45" s="5" t="s">
        <v>47</v>
      </c>
      <c r="V45" s="5" t="s">
        <v>47</v>
      </c>
    </row>
    <row r="46" spans="1:22">
      <c r="A46" s="5">
        <v>7951</v>
      </c>
      <c r="B46" s="5" t="s">
        <v>197</v>
      </c>
      <c r="C46" s="5" t="s">
        <v>23</v>
      </c>
      <c r="D46" s="5">
        <v>36</v>
      </c>
      <c r="E46" s="5" t="s">
        <v>60</v>
      </c>
      <c r="F46" s="5" t="s">
        <v>81</v>
      </c>
      <c r="G46" s="5" t="s">
        <v>51</v>
      </c>
      <c r="H46" s="5" t="s">
        <v>82</v>
      </c>
      <c r="I46" s="5" t="s">
        <v>198</v>
      </c>
      <c r="J46" s="5" t="s">
        <v>199</v>
      </c>
      <c r="K46" s="5" t="s">
        <v>64</v>
      </c>
      <c r="L46" s="5" t="s">
        <v>31</v>
      </c>
      <c r="M46" s="5">
        <v>98612</v>
      </c>
      <c r="N46" s="5" t="s">
        <v>65</v>
      </c>
      <c r="O46" s="5">
        <v>1168</v>
      </c>
      <c r="P46" s="5" t="s">
        <v>47</v>
      </c>
      <c r="Q46" s="5">
        <v>9</v>
      </c>
      <c r="R46" s="5">
        <v>2</v>
      </c>
      <c r="S46" s="5" t="s">
        <v>48</v>
      </c>
      <c r="T46" s="5" t="s">
        <v>35</v>
      </c>
      <c r="U46" s="5" t="s">
        <v>36</v>
      </c>
      <c r="V46" s="5" t="s">
        <v>36</v>
      </c>
    </row>
    <row r="47" spans="1:22">
      <c r="A47" s="5">
        <v>9228</v>
      </c>
      <c r="B47" s="5" t="s">
        <v>200</v>
      </c>
      <c r="C47" s="5" t="s">
        <v>38</v>
      </c>
      <c r="D47" s="5">
        <v>41</v>
      </c>
      <c r="E47" s="5" t="s">
        <v>60</v>
      </c>
      <c r="F47" s="5" t="s">
        <v>103</v>
      </c>
      <c r="G47" s="5" t="s">
        <v>73</v>
      </c>
      <c r="H47" s="5" t="s">
        <v>42</v>
      </c>
      <c r="I47" s="5" t="s">
        <v>201</v>
      </c>
      <c r="J47" s="5" t="s">
        <v>202</v>
      </c>
      <c r="K47" s="5" t="s">
        <v>112</v>
      </c>
      <c r="L47" s="5" t="s">
        <v>45</v>
      </c>
      <c r="M47" s="5">
        <v>38201</v>
      </c>
      <c r="N47" s="5" t="s">
        <v>65</v>
      </c>
      <c r="O47" s="5">
        <v>7111</v>
      </c>
      <c r="P47" s="5" t="s">
        <v>33</v>
      </c>
      <c r="Q47" s="5">
        <v>8</v>
      </c>
      <c r="R47" s="5">
        <v>4</v>
      </c>
      <c r="S47" s="5" t="s">
        <v>34</v>
      </c>
      <c r="T47" s="5" t="s">
        <v>76</v>
      </c>
      <c r="U47" s="5" t="s">
        <v>47</v>
      </c>
      <c r="V47" s="5" t="s">
        <v>47</v>
      </c>
    </row>
    <row r="48" spans="1:22">
      <c r="A48" s="5">
        <v>8988</v>
      </c>
      <c r="B48" s="5" t="s">
        <v>203</v>
      </c>
      <c r="C48" s="5" t="s">
        <v>38</v>
      </c>
      <c r="D48" s="5">
        <v>25</v>
      </c>
      <c r="E48" s="5" t="s">
        <v>24</v>
      </c>
      <c r="F48" s="5" t="s">
        <v>25</v>
      </c>
      <c r="G48" s="5" t="s">
        <v>51</v>
      </c>
      <c r="H48" s="5" t="s">
        <v>52</v>
      </c>
      <c r="I48" s="5" t="s">
        <v>204</v>
      </c>
      <c r="J48" s="5" t="s">
        <v>205</v>
      </c>
      <c r="K48" s="5" t="s">
        <v>112</v>
      </c>
      <c r="L48" s="5" t="s">
        <v>45</v>
      </c>
      <c r="M48" s="5">
        <v>92919</v>
      </c>
      <c r="N48" s="5" t="s">
        <v>56</v>
      </c>
      <c r="O48" s="5">
        <v>9497</v>
      </c>
      <c r="P48" s="5" t="s">
        <v>33</v>
      </c>
      <c r="Q48" s="5">
        <v>7</v>
      </c>
      <c r="R48" s="5">
        <v>2</v>
      </c>
      <c r="S48" s="5" t="s">
        <v>47</v>
      </c>
      <c r="T48" s="5" t="s">
        <v>76</v>
      </c>
      <c r="U48" s="5" t="s">
        <v>58</v>
      </c>
      <c r="V48" s="5" t="s">
        <v>58</v>
      </c>
    </row>
    <row r="49" spans="1:35">
      <c r="A49" s="5">
        <v>1952</v>
      </c>
      <c r="B49" s="5" t="s">
        <v>206</v>
      </c>
      <c r="C49" s="5" t="s">
        <v>23</v>
      </c>
      <c r="D49" s="5">
        <v>29</v>
      </c>
      <c r="E49" s="5" t="s">
        <v>39</v>
      </c>
      <c r="F49" s="5" t="s">
        <v>103</v>
      </c>
      <c r="G49" s="5" t="s">
        <v>26</v>
      </c>
      <c r="H49" s="5" t="s">
        <v>42</v>
      </c>
      <c r="I49" s="5" t="s">
        <v>207</v>
      </c>
      <c r="J49" s="5" t="s">
        <v>208</v>
      </c>
      <c r="K49" s="5" t="s">
        <v>30</v>
      </c>
      <c r="L49" s="5" t="s">
        <v>55</v>
      </c>
      <c r="M49" s="5">
        <v>45188</v>
      </c>
      <c r="N49" s="5" t="s">
        <v>65</v>
      </c>
      <c r="O49" s="5">
        <v>9591</v>
      </c>
      <c r="P49" s="5" t="s">
        <v>66</v>
      </c>
      <c r="Q49" s="5">
        <v>18</v>
      </c>
      <c r="R49" s="5">
        <v>3</v>
      </c>
      <c r="S49" s="5" t="s">
        <v>34</v>
      </c>
      <c r="T49" s="5" t="s">
        <v>76</v>
      </c>
      <c r="U49" s="5" t="s">
        <v>47</v>
      </c>
      <c r="V49" s="5" t="s">
        <v>47</v>
      </c>
    </row>
    <row r="50" spans="1:35">
      <c r="A50" s="5">
        <v>5760</v>
      </c>
      <c r="B50" s="5" t="s">
        <v>209</v>
      </c>
      <c r="C50" s="5" t="s">
        <v>23</v>
      </c>
      <c r="D50" s="5">
        <v>59</v>
      </c>
      <c r="E50" s="5" t="s">
        <v>69</v>
      </c>
      <c r="F50" s="5" t="s">
        <v>50</v>
      </c>
      <c r="G50" s="5" t="s">
        <v>41</v>
      </c>
      <c r="H50" s="5" t="s">
        <v>27</v>
      </c>
      <c r="I50" s="5" t="s">
        <v>210</v>
      </c>
      <c r="J50" s="5" t="s">
        <v>211</v>
      </c>
      <c r="K50" s="5" t="s">
        <v>30</v>
      </c>
      <c r="L50" s="5" t="s">
        <v>45</v>
      </c>
      <c r="M50" s="5">
        <v>34927</v>
      </c>
      <c r="N50" s="5" t="s">
        <v>56</v>
      </c>
      <c r="O50" s="5">
        <v>6996</v>
      </c>
      <c r="P50" s="5" t="s">
        <v>66</v>
      </c>
      <c r="Q50" s="5">
        <v>16</v>
      </c>
      <c r="R50" s="5">
        <v>1</v>
      </c>
      <c r="S50" s="5" t="s">
        <v>48</v>
      </c>
      <c r="T50" s="5" t="s">
        <v>35</v>
      </c>
      <c r="U50" s="5" t="s">
        <v>36</v>
      </c>
      <c r="V50" s="5" t="s">
        <v>36</v>
      </c>
    </row>
    <row r="51" spans="1:35">
      <c r="A51" s="3">
        <v>5742</v>
      </c>
      <c r="B51" s="3" t="s">
        <v>212</v>
      </c>
      <c r="C51" s="3" t="s">
        <v>23</v>
      </c>
      <c r="D51" s="3">
        <v>27</v>
      </c>
      <c r="E51" s="3" t="s">
        <v>39</v>
      </c>
      <c r="F51" s="3" t="s">
        <v>25</v>
      </c>
      <c r="G51" s="3" t="s">
        <v>51</v>
      </c>
      <c r="H51" s="3" t="s">
        <v>61</v>
      </c>
      <c r="I51" s="3" t="s">
        <v>213</v>
      </c>
      <c r="J51" s="3" t="s">
        <v>214</v>
      </c>
      <c r="K51" s="3" t="s">
        <v>30</v>
      </c>
      <c r="L51" s="3" t="s">
        <v>45</v>
      </c>
      <c r="M51" s="3">
        <v>33183</v>
      </c>
      <c r="N51" s="3" t="s">
        <v>65</v>
      </c>
      <c r="O51" s="3">
        <v>1659</v>
      </c>
      <c r="P51" s="3" t="s">
        <v>47</v>
      </c>
      <c r="Q51" s="3">
        <v>11</v>
      </c>
      <c r="R51" s="3">
        <v>1</v>
      </c>
      <c r="S51" s="3" t="s">
        <v>34</v>
      </c>
      <c r="T51" s="3" t="s">
        <v>67</v>
      </c>
      <c r="U51" s="3" t="s">
        <v>47</v>
      </c>
      <c r="V51" s="3" t="s">
        <v>47</v>
      </c>
    </row>
    <row r="55" spans="1:35">
      <c r="AH55" s="8" t="s">
        <v>215</v>
      </c>
    </row>
    <row r="56" spans="1:35">
      <c r="R56" s="12" t="s">
        <v>216</v>
      </c>
    </row>
    <row r="57" spans="1:35">
      <c r="AH57" s="6" t="s">
        <v>217</v>
      </c>
      <c r="AI57" t="s">
        <v>218</v>
      </c>
    </row>
    <row r="58" spans="1:35">
      <c r="M58" s="19" t="s">
        <v>219</v>
      </c>
      <c r="N58" s="19"/>
      <c r="R58" s="6" t="s">
        <v>217</v>
      </c>
      <c r="S58" t="s">
        <v>218</v>
      </c>
      <c r="U58" s="12" t="s">
        <v>220</v>
      </c>
      <c r="V58" s="9"/>
      <c r="AH58" s="7" t="s">
        <v>25</v>
      </c>
      <c r="AI58">
        <v>3</v>
      </c>
    </row>
    <row r="59" spans="1:35">
      <c r="R59" s="7" t="s">
        <v>76</v>
      </c>
      <c r="S59">
        <v>3</v>
      </c>
      <c r="Z59" s="8" t="s">
        <v>7</v>
      </c>
      <c r="AH59" s="7" t="s">
        <v>81</v>
      </c>
      <c r="AI59">
        <v>3</v>
      </c>
    </row>
    <row r="60" spans="1:35">
      <c r="M60" s="6" t="s">
        <v>217</v>
      </c>
      <c r="N60" t="s">
        <v>218</v>
      </c>
      <c r="R60" s="7" t="s">
        <v>35</v>
      </c>
      <c r="S60">
        <v>3</v>
      </c>
      <c r="U60" s="6" t="s">
        <v>218</v>
      </c>
      <c r="V60" s="6" t="s">
        <v>221</v>
      </c>
      <c r="AH60" s="7" t="s">
        <v>50</v>
      </c>
      <c r="AI60">
        <v>1</v>
      </c>
    </row>
    <row r="61" spans="1:35">
      <c r="E61" s="12" t="s">
        <v>222</v>
      </c>
      <c r="F61" s="9"/>
      <c r="M61" s="7" t="s">
        <v>45</v>
      </c>
      <c r="N61">
        <v>3</v>
      </c>
      <c r="R61" s="7" t="s">
        <v>57</v>
      </c>
      <c r="S61">
        <v>1</v>
      </c>
      <c r="U61" s="6" t="s">
        <v>217</v>
      </c>
      <c r="V61" t="s">
        <v>23</v>
      </c>
      <c r="W61" t="s">
        <v>223</v>
      </c>
      <c r="Z61" s="6" t="s">
        <v>217</v>
      </c>
      <c r="AA61" t="s">
        <v>224</v>
      </c>
      <c r="AH61" s="7" t="s">
        <v>223</v>
      </c>
      <c r="AI61">
        <v>7</v>
      </c>
    </row>
    <row r="62" spans="1:35">
      <c r="A62" s="8" t="s">
        <v>225</v>
      </c>
      <c r="B62" s="9"/>
      <c r="C62" s="9"/>
      <c r="M62" s="7" t="s">
        <v>31</v>
      </c>
      <c r="N62">
        <v>1</v>
      </c>
      <c r="R62" s="7" t="s">
        <v>223</v>
      </c>
      <c r="S62">
        <v>7</v>
      </c>
      <c r="U62" s="7" t="s">
        <v>24</v>
      </c>
      <c r="V62">
        <v>1</v>
      </c>
      <c r="W62">
        <v>1</v>
      </c>
      <c r="Z62" s="7" t="s">
        <v>82</v>
      </c>
      <c r="AA62" s="18">
        <v>2.4285714285714284</v>
      </c>
    </row>
    <row r="63" spans="1:35">
      <c r="E63" s="6" t="s">
        <v>217</v>
      </c>
      <c r="F63" t="s">
        <v>226</v>
      </c>
      <c r="G63" t="s">
        <v>227</v>
      </c>
      <c r="M63" s="7" t="s">
        <v>55</v>
      </c>
      <c r="N63">
        <v>3</v>
      </c>
      <c r="U63" s="7" t="s">
        <v>39</v>
      </c>
      <c r="V63">
        <v>1</v>
      </c>
      <c r="W63">
        <v>1</v>
      </c>
      <c r="Z63" s="7" t="s">
        <v>223</v>
      </c>
      <c r="AA63">
        <v>2.4285714285714284</v>
      </c>
    </row>
    <row r="64" spans="1:35">
      <c r="A64" s="6" t="s">
        <v>217</v>
      </c>
      <c r="B64" t="s">
        <v>218</v>
      </c>
      <c r="E64" s="7" t="s">
        <v>122</v>
      </c>
      <c r="F64" s="13">
        <v>34109</v>
      </c>
      <c r="G64" s="13">
        <v>13</v>
      </c>
      <c r="M64" s="7" t="s">
        <v>223</v>
      </c>
      <c r="N64">
        <v>7</v>
      </c>
      <c r="U64" s="7" t="s">
        <v>60</v>
      </c>
      <c r="V64">
        <v>1</v>
      </c>
      <c r="W64">
        <v>1</v>
      </c>
    </row>
    <row r="65" spans="1:35">
      <c r="A65" s="7" t="s">
        <v>64</v>
      </c>
      <c r="B65">
        <v>3</v>
      </c>
      <c r="E65" s="7" t="s">
        <v>41</v>
      </c>
      <c r="F65" s="13">
        <v>219929</v>
      </c>
      <c r="G65" s="13">
        <v>17</v>
      </c>
      <c r="U65" s="7" t="s">
        <v>99</v>
      </c>
      <c r="V65">
        <v>2</v>
      </c>
      <c r="W65">
        <v>2</v>
      </c>
      <c r="AH65" s="7" t="s">
        <v>40</v>
      </c>
      <c r="AI65" t="str">
        <f>IFERROR(GETPIVOTDATA("Full Name",$AH$57,"Region","Central"),"0")</f>
        <v>0</v>
      </c>
    </row>
    <row r="66" spans="1:35">
      <c r="A66" s="7" t="s">
        <v>30</v>
      </c>
      <c r="B66">
        <v>2</v>
      </c>
      <c r="E66" s="7" t="s">
        <v>51</v>
      </c>
      <c r="F66" s="13">
        <v>98612</v>
      </c>
      <c r="G66" s="13">
        <v>9</v>
      </c>
      <c r="U66" s="7" t="s">
        <v>69</v>
      </c>
      <c r="V66">
        <v>2</v>
      </c>
      <c r="W66">
        <v>2</v>
      </c>
      <c r="AH66" s="7" t="s">
        <v>25</v>
      </c>
      <c r="AI66">
        <f>IFERROR(GETPIVOTDATA("Full Name",$AH$57,"Region","East"),"0")</f>
        <v>3</v>
      </c>
    </row>
    <row r="67" spans="1:35">
      <c r="A67" s="7" t="s">
        <v>112</v>
      </c>
      <c r="B67">
        <v>2</v>
      </c>
      <c r="E67" s="7" t="s">
        <v>26</v>
      </c>
      <c r="F67" s="13">
        <v>115668</v>
      </c>
      <c r="G67" s="13">
        <v>9</v>
      </c>
      <c r="M67" s="7" t="s">
        <v>45</v>
      </c>
      <c r="N67">
        <f>IFERROR(GETPIVOTDATA("Full Name",$M$60,"Work Location","Branch Office"),"0")</f>
        <v>3</v>
      </c>
      <c r="O67" s="15">
        <f t="shared" ref="O67:O69" si="0">SUM(N67)/SUM($N$67:$N$69)</f>
        <v>0.42857142857142855</v>
      </c>
      <c r="P67" s="17">
        <f>1-O67</f>
        <v>0.5714285714285714</v>
      </c>
      <c r="R67" s="7" t="s">
        <v>76</v>
      </c>
      <c r="S67">
        <f>IFERROR(GETPIVOTDATA("Full Name",$R$58,"Skills","Communication"),"0")</f>
        <v>3</v>
      </c>
      <c r="U67" s="7" t="s">
        <v>223</v>
      </c>
      <c r="V67">
        <v>7</v>
      </c>
      <c r="W67">
        <v>7</v>
      </c>
      <c r="AH67" s="7" t="s">
        <v>103</v>
      </c>
      <c r="AI67" t="str">
        <f>IFERROR(GETPIVOTDATA("Full Name",$AH$57,"Region","North"),"0")</f>
        <v>0</v>
      </c>
    </row>
    <row r="68" spans="1:35">
      <c r="A68" s="7" t="s">
        <v>223</v>
      </c>
      <c r="B68">
        <v>7</v>
      </c>
      <c r="E68" s="7" t="s">
        <v>223</v>
      </c>
      <c r="F68">
        <v>468318</v>
      </c>
      <c r="G68">
        <v>48</v>
      </c>
      <c r="M68" s="7" t="s">
        <v>31</v>
      </c>
      <c r="N68">
        <f>IFERROR(GETPIVOTDATA("Full Name",$M$60,"Work Location","Head Office"),"0")</f>
        <v>1</v>
      </c>
      <c r="O68" s="15">
        <f t="shared" si="0"/>
        <v>0.14285714285714285</v>
      </c>
      <c r="P68" s="17">
        <f>1-O68</f>
        <v>0.85714285714285721</v>
      </c>
      <c r="R68" s="7" t="s">
        <v>35</v>
      </c>
      <c r="S68">
        <f>IFERROR(GETPIVOTDATA("Full Name",$R$58,"Skills","Design"),"0")</f>
        <v>3</v>
      </c>
      <c r="AH68" s="7" t="s">
        <v>81</v>
      </c>
      <c r="AI68">
        <f>IFERROR(GETPIVOTDATA("Full Name",$AH$57,"Region","South"),"0")</f>
        <v>3</v>
      </c>
    </row>
    <row r="69" spans="1:35">
      <c r="M69" s="7" t="s">
        <v>55</v>
      </c>
      <c r="N69">
        <f>IFERROR(GETPIVOTDATA("Full Name",$M$60,"Work Location","Remote"),"0")</f>
        <v>3</v>
      </c>
      <c r="O69" s="15">
        <f t="shared" si="0"/>
        <v>0.42857142857142855</v>
      </c>
      <c r="P69" s="17">
        <f>1-O69</f>
        <v>0.5714285714285714</v>
      </c>
      <c r="R69" s="7" t="s">
        <v>97</v>
      </c>
      <c r="S69" t="str">
        <f>IFERROR(GETPIVOTDATA("Full Name",$R$58,"Skills","Excel"),"0")</f>
        <v>0</v>
      </c>
      <c r="AH69" s="7" t="s">
        <v>50</v>
      </c>
      <c r="AI69">
        <f>IFERROR(GETPIVOTDATA("Full Name",$AH$57,"Region","West"),"0")</f>
        <v>1</v>
      </c>
    </row>
    <row r="70" spans="1:35">
      <c r="M70" s="16" t="s">
        <v>223</v>
      </c>
      <c r="N70">
        <f>IFERROR(GETPIVOTDATA("Full Name",$M$60),"0")</f>
        <v>7</v>
      </c>
      <c r="R70" s="7" t="s">
        <v>57</v>
      </c>
      <c r="S70">
        <f>IFERROR(GETPIVOTDATA("Full Name",$R$58,"Skills","Management"),"0")</f>
        <v>1</v>
      </c>
      <c r="Z70" s="7" t="s">
        <v>27</v>
      </c>
      <c r="AA70" s="18" t="str">
        <f>IFERROR(GETPIVOTDATA("Performance Rating",$Z$61,"Department","Finance"),"0")</f>
        <v>0</v>
      </c>
      <c r="AH70" s="7" t="s">
        <v>228</v>
      </c>
      <c r="AI70">
        <f>SUM(AI65:AI69)</f>
        <v>7</v>
      </c>
    </row>
    <row r="71" spans="1:35">
      <c r="A71" s="7" t="s">
        <v>64</v>
      </c>
      <c r="B71">
        <f>IFERROR(GETPIVOTDATA("Full Name",$A$64,"Employment Status","Contract"),"0")</f>
        <v>3</v>
      </c>
      <c r="E71" s="7" t="s">
        <v>122</v>
      </c>
      <c r="F71" s="14">
        <f>IFERROR(GETPIVOTDATA("Salary",$E$63,"Job Title","Analyst"),"0")</f>
        <v>34109</v>
      </c>
      <c r="G71" s="14">
        <f>IFERROR(GETPIVOTDATA("Sum of Leave Taken",$E$63,"Job Title","Analyst"),"0")</f>
        <v>13</v>
      </c>
      <c r="R71" s="7" t="s">
        <v>67</v>
      </c>
      <c r="S71" t="str">
        <f>IFERROR(GETPIVOTDATA("Full Name",$R$58,"Skills","Python"),"0")</f>
        <v>0</v>
      </c>
      <c r="U71" s="7" t="s">
        <v>24</v>
      </c>
      <c r="V71">
        <f>IFERROR(GETPIVOTDATA("Full Name",$U$60,"Age range","18-25"),"0")</f>
        <v>1</v>
      </c>
      <c r="Z71" s="7" t="s">
        <v>42</v>
      </c>
      <c r="AA71" s="18" t="str">
        <f>IFERROR(GETPIVOTDATA("Performance Rating",$Z$61,"Department","HR"),"0")</f>
        <v>0</v>
      </c>
    </row>
    <row r="72" spans="1:35">
      <c r="A72" s="7" t="s">
        <v>30</v>
      </c>
      <c r="B72">
        <f>IFERROR(GETPIVOTDATA("Full Name",$A$64,"Employment Status","Full-Time"),"0")</f>
        <v>2</v>
      </c>
      <c r="E72" s="7" t="s">
        <v>41</v>
      </c>
      <c r="F72" s="14">
        <f>IFERROR(GETPIVOTDATA("Salary",$E$63,"Job Title","Designer"),"0")</f>
        <v>219929</v>
      </c>
      <c r="G72" s="14">
        <f>IFERROR(GETPIVOTDATA("Sum of Leave Taken",$E$63,"Job Title","Designer"),"0")</f>
        <v>17</v>
      </c>
      <c r="R72" s="7" t="s">
        <v>228</v>
      </c>
      <c r="S72">
        <f>IFERROR(GETPIVOTDATA("Full Name",$R$58),"0")</f>
        <v>7</v>
      </c>
      <c r="U72" s="7" t="s">
        <v>39</v>
      </c>
      <c r="V72">
        <f>IFERROR(GETPIVOTDATA("Full Name",$U$60,"Age range","26-35"),"0")</f>
        <v>1</v>
      </c>
      <c r="Z72" s="7" t="s">
        <v>82</v>
      </c>
      <c r="AA72" s="18">
        <f>IFERROR(GETPIVOTDATA("Performance Rating",$Z$61,"Department","IT"),"0")</f>
        <v>2.4285714285714284</v>
      </c>
    </row>
    <row r="73" spans="1:35">
      <c r="A73" s="7" t="s">
        <v>112</v>
      </c>
      <c r="B73">
        <f>IFERROR(GETPIVOTDATA("Full Name",$A$64,"Employment Status","Part-Time"),"0")</f>
        <v>2</v>
      </c>
      <c r="E73" s="7" t="s">
        <v>73</v>
      </c>
      <c r="F73" s="14" t="str">
        <f>IFERROR(GETPIVOTDATA("Salary",$E$63,"Job Title","Developer"),"0")</f>
        <v>0</v>
      </c>
      <c r="G73" s="14" t="str">
        <f>IFERROR(GETPIVOTDATA("Sum of Leave Taken",$E$63,"Job Title","Developer"),"0")</f>
        <v>0</v>
      </c>
      <c r="U73" s="7" t="s">
        <v>60</v>
      </c>
      <c r="V73">
        <f>IFERROR(GETPIVOTDATA("Full Name",$U$60,"Age range","36-45"),"0")</f>
        <v>1</v>
      </c>
      <c r="Z73" s="7" t="s">
        <v>52</v>
      </c>
      <c r="AA73" s="18" t="str">
        <f>IFERROR(GETPIVOTDATA("Performance Rating",$Z$61,"Department","Marketing"),"0")</f>
        <v>0</v>
      </c>
    </row>
    <row r="74" spans="1:35">
      <c r="A74" s="7" t="s">
        <v>228</v>
      </c>
      <c r="B74">
        <f>SUM(B71+B72+B73)</f>
        <v>7</v>
      </c>
      <c r="E74" s="7" t="s">
        <v>51</v>
      </c>
      <c r="F74" s="14">
        <f>IFERROR(GETPIVOTDATA("Salary",$E$63,"Job Title","HR Specialist"),"0")</f>
        <v>98612</v>
      </c>
      <c r="G74" s="14">
        <f>IFERROR(GETPIVOTDATA("Sum of Leave Taken",$E$63,"Job Title","HR Specialist"),"0")</f>
        <v>9</v>
      </c>
      <c r="U74" s="7" t="s">
        <v>99</v>
      </c>
      <c r="V74">
        <f>IFERROR(GETPIVOTDATA("Full Name",$U$60,"Age range","46-55"),"0")</f>
        <v>2</v>
      </c>
      <c r="Z74" s="7" t="s">
        <v>61</v>
      </c>
      <c r="AA74" s="18" t="str">
        <f>IFERROR(GETPIVOTDATA("Performance Rating",$Z$61,"Department","Operations"),"0")</f>
        <v>0</v>
      </c>
    </row>
    <row r="75" spans="1:35">
      <c r="E75" s="7" t="s">
        <v>26</v>
      </c>
      <c r="F75" s="14">
        <f>IFERROR(GETPIVOTDATA("Salary",$E$63,"Job Title","Manager"),"0")</f>
        <v>115668</v>
      </c>
      <c r="G75" s="14">
        <f>IFERROR(GETPIVOTDATA("Sum of Leave Taken",$E$63,"Job Title","Manager"),"0")</f>
        <v>9</v>
      </c>
      <c r="U75" s="7" t="s">
        <v>69</v>
      </c>
      <c r="V75">
        <f>IFERROR(GETPIVOTDATA("Full Name",$U$60,"Age range","56 &lt;"),"0")</f>
        <v>2</v>
      </c>
      <c r="Z75" s="7" t="s">
        <v>228</v>
      </c>
      <c r="AA75" s="18">
        <f>AVERAGE(AA70:AA74)</f>
        <v>2.4285714285714284</v>
      </c>
    </row>
    <row r="76" spans="1:35">
      <c r="E76" s="7" t="s">
        <v>228</v>
      </c>
      <c r="F76" s="14">
        <f>IFERROR(GETPIVOTDATA("Salary",$E$63),"0")</f>
        <v>468318</v>
      </c>
      <c r="G76" s="13">
        <f>SUM(G71:G75)</f>
        <v>48</v>
      </c>
      <c r="U76" s="7" t="s">
        <v>228</v>
      </c>
      <c r="V76">
        <f>IFERROR(GETPIVOTDATA("Full Name",$U$60),"0")</f>
        <v>7</v>
      </c>
    </row>
    <row r="78" spans="1:35">
      <c r="U78" s="7" t="s">
        <v>38</v>
      </c>
      <c r="V78" t="str">
        <f>IFERROR(GETPIVOTDATA("Full Name",$U$60,"Gender","Male"),"0")</f>
        <v>0</v>
      </c>
      <c r="W78" s="15">
        <f>SUM(V78)/SUM($V$78:$V$79)</f>
        <v>0</v>
      </c>
      <c r="X78" s="17">
        <f>1-W78</f>
        <v>1</v>
      </c>
    </row>
    <row r="79" spans="1:35">
      <c r="U79" s="7" t="s">
        <v>23</v>
      </c>
      <c r="V79">
        <f>IFERROR(GETPIVOTDATA("Full Name",$U$60,"Gender","Female"),"0")</f>
        <v>7</v>
      </c>
      <c r="W79" s="15">
        <f>SUM(V79)/SUM($V$78:$V$79)</f>
        <v>1</v>
      </c>
      <c r="X79" s="17">
        <f>1-W79</f>
        <v>0</v>
      </c>
    </row>
    <row r="80" spans="1:35">
      <c r="U80" s="7" t="s">
        <v>228</v>
      </c>
      <c r="V80">
        <f>SUM(V78:V79)</f>
        <v>7</v>
      </c>
    </row>
  </sheetData>
  <mergeCells count="1">
    <mergeCell ref="M58:N58"/>
  </mergeCells>
  <pageMargins left="0.7" right="0.7" top="0.75" bottom="0.75" header="0.3" footer="0.3"/>
  <drawing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F97FB-5FB5-4E9A-B5DC-F0A6D0555F81}">
  <dimension ref="A1"/>
  <sheetViews>
    <sheetView workbookViewId="0">
      <selection activeCell="F21" sqref="F21"/>
    </sheetView>
  </sheetViews>
  <sheetFormatPr defaultRowHeight="14.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769F-8507-4DF7-956D-8B13FA6A5EF3}">
  <dimension ref="A1:V53"/>
  <sheetViews>
    <sheetView workbookViewId="0">
      <selection activeCell="A3" sqref="A3:V53"/>
    </sheetView>
  </sheetViews>
  <sheetFormatPr defaultRowHeight="14.45"/>
  <cols>
    <col min="1" max="1" width="13.5703125" bestFit="1" customWidth="1"/>
    <col min="2" max="2" width="15.5703125" bestFit="1" customWidth="1"/>
    <col min="3" max="3" width="9.28515625" bestFit="1" customWidth="1"/>
    <col min="4" max="4" width="9" bestFit="1" customWidth="1"/>
    <col min="5" max="5" width="11.140625" bestFit="1" customWidth="1"/>
    <col min="6" max="6" width="9" bestFit="1" customWidth="1"/>
    <col min="7" max="7" width="11.5703125" bestFit="1" customWidth="1"/>
    <col min="8" max="8" width="13.28515625" bestFit="1" customWidth="1"/>
    <col min="9" max="9" width="20" bestFit="1" customWidth="1"/>
    <col min="10" max="10" width="12.85546875" bestFit="1" customWidth="1"/>
    <col min="11" max="11" width="19.7109375" bestFit="1" customWidth="1"/>
    <col min="12" max="12" width="15" bestFit="1" customWidth="1"/>
    <col min="13" max="13" width="9" bestFit="1" customWidth="1"/>
    <col min="14" max="14" width="11.7109375" bestFit="1" customWidth="1"/>
    <col min="15" max="15" width="18.42578125" bestFit="1" customWidth="1"/>
    <col min="16" max="16" width="17.7109375" bestFit="1" customWidth="1"/>
    <col min="17" max="17" width="13.28515625" bestFit="1" customWidth="1"/>
    <col min="18" max="18" width="19.7109375" bestFit="1" customWidth="1"/>
    <col min="19" max="19" width="26.28515625" bestFit="1" customWidth="1"/>
    <col min="20" max="20" width="13.85546875" bestFit="1" customWidth="1"/>
    <col min="21" max="22" width="18.42578125" bestFit="1" customWidth="1"/>
  </cols>
  <sheetData>
    <row r="1" spans="1:22">
      <c r="A1" s="11" t="s">
        <v>229</v>
      </c>
    </row>
    <row r="3" spans="1:22">
      <c r="A3" t="s">
        <v>0</v>
      </c>
      <c r="B3" t="s">
        <v>1</v>
      </c>
      <c r="C3" t="s">
        <v>2</v>
      </c>
      <c r="D3" t="s">
        <v>3</v>
      </c>
      <c r="E3" t="s">
        <v>4</v>
      </c>
      <c r="F3" t="s">
        <v>5</v>
      </c>
      <c r="G3" t="s">
        <v>6</v>
      </c>
      <c r="H3" t="s">
        <v>7</v>
      </c>
      <c r="I3" t="s">
        <v>8</v>
      </c>
      <c r="J3" t="s">
        <v>9</v>
      </c>
      <c r="K3" t="s">
        <v>10</v>
      </c>
      <c r="L3" t="s">
        <v>11</v>
      </c>
      <c r="M3" t="s">
        <v>12</v>
      </c>
      <c r="N3" t="s">
        <v>13</v>
      </c>
      <c r="O3" t="s">
        <v>14</v>
      </c>
      <c r="P3" t="s">
        <v>15</v>
      </c>
      <c r="Q3" t="s">
        <v>16</v>
      </c>
      <c r="R3" t="s">
        <v>17</v>
      </c>
      <c r="S3" t="s">
        <v>18</v>
      </c>
      <c r="T3" t="s">
        <v>19</v>
      </c>
      <c r="U3" t="s">
        <v>20</v>
      </c>
      <c r="V3" t="s">
        <v>21</v>
      </c>
    </row>
    <row r="4" spans="1:22">
      <c r="A4">
        <v>5096</v>
      </c>
      <c r="B4" t="s">
        <v>121</v>
      </c>
      <c r="C4" t="s">
        <v>38</v>
      </c>
      <c r="D4">
        <v>36</v>
      </c>
      <c r="E4" t="s">
        <v>60</v>
      </c>
      <c r="F4" t="s">
        <v>40</v>
      </c>
      <c r="G4" t="s">
        <v>122</v>
      </c>
      <c r="H4" t="s">
        <v>61</v>
      </c>
      <c r="I4" t="s">
        <v>123</v>
      </c>
      <c r="J4" t="s">
        <v>124</v>
      </c>
      <c r="K4" t="s">
        <v>30</v>
      </c>
      <c r="L4" t="s">
        <v>45</v>
      </c>
      <c r="M4">
        <v>46811</v>
      </c>
      <c r="N4" t="s">
        <v>56</v>
      </c>
      <c r="O4">
        <v>1567</v>
      </c>
      <c r="P4" t="s">
        <v>47</v>
      </c>
      <c r="Q4">
        <v>7</v>
      </c>
      <c r="R4">
        <v>3</v>
      </c>
      <c r="S4" t="s">
        <v>48</v>
      </c>
      <c r="T4" t="s">
        <v>35</v>
      </c>
      <c r="U4" t="s">
        <v>58</v>
      </c>
      <c r="V4" t="s">
        <v>58</v>
      </c>
    </row>
    <row r="5" spans="1:22">
      <c r="A5">
        <v>5087</v>
      </c>
      <c r="B5" t="s">
        <v>143</v>
      </c>
      <c r="C5" t="s">
        <v>38</v>
      </c>
      <c r="D5">
        <v>28</v>
      </c>
      <c r="E5" t="s">
        <v>39</v>
      </c>
      <c r="F5" t="s">
        <v>50</v>
      </c>
      <c r="G5" t="s">
        <v>122</v>
      </c>
      <c r="H5" t="s">
        <v>27</v>
      </c>
      <c r="I5" t="s">
        <v>144</v>
      </c>
      <c r="J5" t="s">
        <v>145</v>
      </c>
      <c r="K5" t="s">
        <v>64</v>
      </c>
      <c r="L5" t="s">
        <v>55</v>
      </c>
      <c r="M5">
        <v>46326</v>
      </c>
      <c r="N5" t="s">
        <v>46</v>
      </c>
      <c r="O5">
        <v>9189</v>
      </c>
      <c r="P5" t="s">
        <v>66</v>
      </c>
      <c r="Q5">
        <v>8</v>
      </c>
      <c r="R5">
        <v>4</v>
      </c>
      <c r="S5" t="s">
        <v>34</v>
      </c>
      <c r="T5" t="s">
        <v>76</v>
      </c>
      <c r="U5" t="s">
        <v>58</v>
      </c>
      <c r="V5" t="s">
        <v>58</v>
      </c>
    </row>
    <row r="6" spans="1:22">
      <c r="A6">
        <v>8029</v>
      </c>
      <c r="B6" t="s">
        <v>179</v>
      </c>
      <c r="C6" t="s">
        <v>23</v>
      </c>
      <c r="D6">
        <v>57</v>
      </c>
      <c r="E6" t="s">
        <v>69</v>
      </c>
      <c r="F6" t="s">
        <v>81</v>
      </c>
      <c r="G6" t="s">
        <v>122</v>
      </c>
      <c r="H6" t="s">
        <v>82</v>
      </c>
      <c r="I6" t="s">
        <v>180</v>
      </c>
      <c r="J6" t="s">
        <v>181</v>
      </c>
      <c r="K6" t="s">
        <v>112</v>
      </c>
      <c r="L6" t="s">
        <v>45</v>
      </c>
      <c r="M6">
        <v>34109</v>
      </c>
      <c r="N6" t="s">
        <v>46</v>
      </c>
      <c r="O6">
        <v>9232</v>
      </c>
      <c r="P6" t="s">
        <v>33</v>
      </c>
      <c r="Q6">
        <v>13</v>
      </c>
      <c r="R6">
        <v>3</v>
      </c>
      <c r="S6" t="s">
        <v>34</v>
      </c>
      <c r="T6" t="s">
        <v>35</v>
      </c>
      <c r="U6" t="s">
        <v>36</v>
      </c>
      <c r="V6" t="s">
        <v>36</v>
      </c>
    </row>
    <row r="7" spans="1:22">
      <c r="A7">
        <v>4522</v>
      </c>
      <c r="B7" t="s">
        <v>188</v>
      </c>
      <c r="C7" t="s">
        <v>23</v>
      </c>
      <c r="D7">
        <v>36</v>
      </c>
      <c r="E7" t="s">
        <v>60</v>
      </c>
      <c r="F7" t="s">
        <v>25</v>
      </c>
      <c r="G7" t="s">
        <v>122</v>
      </c>
      <c r="H7" t="s">
        <v>27</v>
      </c>
      <c r="I7" t="s">
        <v>189</v>
      </c>
      <c r="J7" t="s">
        <v>190</v>
      </c>
      <c r="K7" t="s">
        <v>64</v>
      </c>
      <c r="L7" t="s">
        <v>45</v>
      </c>
      <c r="M7">
        <v>39795</v>
      </c>
      <c r="N7" t="s">
        <v>65</v>
      </c>
      <c r="O7">
        <v>1670</v>
      </c>
      <c r="P7" t="s">
        <v>47</v>
      </c>
      <c r="Q7">
        <v>0</v>
      </c>
      <c r="R7">
        <v>2</v>
      </c>
      <c r="S7" t="s">
        <v>48</v>
      </c>
      <c r="T7" t="s">
        <v>76</v>
      </c>
      <c r="U7" t="s">
        <v>47</v>
      </c>
      <c r="V7" t="s">
        <v>47</v>
      </c>
    </row>
    <row r="8" spans="1:22">
      <c r="A8">
        <v>9116</v>
      </c>
      <c r="B8" t="s">
        <v>37</v>
      </c>
      <c r="C8" t="s">
        <v>38</v>
      </c>
      <c r="D8">
        <v>27</v>
      </c>
      <c r="E8" t="s">
        <v>39</v>
      </c>
      <c r="F8" t="s">
        <v>40</v>
      </c>
      <c r="G8" t="s">
        <v>41</v>
      </c>
      <c r="H8" t="s">
        <v>42</v>
      </c>
      <c r="I8" t="s">
        <v>43</v>
      </c>
      <c r="J8" t="s">
        <v>44</v>
      </c>
      <c r="K8" t="s">
        <v>30</v>
      </c>
      <c r="L8" t="s">
        <v>45</v>
      </c>
      <c r="M8">
        <v>91091</v>
      </c>
      <c r="N8" t="s">
        <v>46</v>
      </c>
      <c r="O8">
        <v>1024</v>
      </c>
      <c r="P8" t="s">
        <v>47</v>
      </c>
      <c r="Q8">
        <v>19</v>
      </c>
      <c r="R8">
        <v>4</v>
      </c>
      <c r="S8" t="s">
        <v>48</v>
      </c>
      <c r="T8" t="s">
        <v>35</v>
      </c>
      <c r="U8" t="s">
        <v>36</v>
      </c>
      <c r="V8" t="s">
        <v>36</v>
      </c>
    </row>
    <row r="9" spans="1:22">
      <c r="A9">
        <v>3653</v>
      </c>
      <c r="B9" t="s">
        <v>80</v>
      </c>
      <c r="C9" t="s">
        <v>23</v>
      </c>
      <c r="D9">
        <v>58</v>
      </c>
      <c r="E9" t="s">
        <v>69</v>
      </c>
      <c r="F9" t="s">
        <v>81</v>
      </c>
      <c r="G9" t="s">
        <v>41</v>
      </c>
      <c r="H9" t="s">
        <v>82</v>
      </c>
      <c r="I9" t="s">
        <v>83</v>
      </c>
      <c r="J9" t="s">
        <v>84</v>
      </c>
      <c r="K9" t="s">
        <v>30</v>
      </c>
      <c r="L9" t="s">
        <v>55</v>
      </c>
      <c r="M9">
        <v>97869</v>
      </c>
      <c r="N9" t="s">
        <v>65</v>
      </c>
      <c r="O9">
        <v>1966</v>
      </c>
      <c r="P9" t="s">
        <v>33</v>
      </c>
      <c r="Q9">
        <v>10</v>
      </c>
      <c r="R9">
        <v>1</v>
      </c>
      <c r="S9" t="s">
        <v>34</v>
      </c>
      <c r="T9" t="s">
        <v>35</v>
      </c>
      <c r="U9" t="s">
        <v>36</v>
      </c>
      <c r="V9" t="s">
        <v>36</v>
      </c>
    </row>
    <row r="10" spans="1:22">
      <c r="A10">
        <v>9105</v>
      </c>
      <c r="B10" t="s">
        <v>94</v>
      </c>
      <c r="C10" t="s">
        <v>38</v>
      </c>
      <c r="D10">
        <v>30</v>
      </c>
      <c r="E10" t="s">
        <v>39</v>
      </c>
      <c r="F10" t="s">
        <v>25</v>
      </c>
      <c r="G10" t="s">
        <v>41</v>
      </c>
      <c r="H10" t="s">
        <v>27</v>
      </c>
      <c r="I10" t="s">
        <v>95</v>
      </c>
      <c r="J10" t="s">
        <v>96</v>
      </c>
      <c r="K10" t="s">
        <v>64</v>
      </c>
      <c r="L10" t="s">
        <v>55</v>
      </c>
      <c r="M10">
        <v>81225</v>
      </c>
      <c r="N10" t="s">
        <v>56</v>
      </c>
      <c r="O10">
        <v>6202</v>
      </c>
      <c r="P10" t="s">
        <v>66</v>
      </c>
      <c r="Q10">
        <v>2</v>
      </c>
      <c r="R10">
        <v>2</v>
      </c>
      <c r="S10" t="s">
        <v>48</v>
      </c>
      <c r="T10" t="s">
        <v>97</v>
      </c>
      <c r="U10" t="s">
        <v>36</v>
      </c>
      <c r="V10" t="s">
        <v>36</v>
      </c>
    </row>
    <row r="11" spans="1:22">
      <c r="A11">
        <v>9834</v>
      </c>
      <c r="B11" t="s">
        <v>118</v>
      </c>
      <c r="C11" t="s">
        <v>38</v>
      </c>
      <c r="D11">
        <v>41</v>
      </c>
      <c r="E11" t="s">
        <v>60</v>
      </c>
      <c r="F11" t="s">
        <v>40</v>
      </c>
      <c r="G11" t="s">
        <v>41</v>
      </c>
      <c r="H11" t="s">
        <v>82</v>
      </c>
      <c r="I11" t="s">
        <v>119</v>
      </c>
      <c r="J11" t="s">
        <v>120</v>
      </c>
      <c r="K11" t="s">
        <v>30</v>
      </c>
      <c r="L11" t="s">
        <v>55</v>
      </c>
      <c r="M11">
        <v>32877</v>
      </c>
      <c r="N11" t="s">
        <v>32</v>
      </c>
      <c r="O11">
        <v>6432</v>
      </c>
      <c r="P11" t="s">
        <v>33</v>
      </c>
      <c r="Q11">
        <v>11</v>
      </c>
      <c r="R11">
        <v>1</v>
      </c>
      <c r="S11" t="s">
        <v>47</v>
      </c>
      <c r="T11" t="s">
        <v>35</v>
      </c>
      <c r="U11" t="s">
        <v>47</v>
      </c>
      <c r="V11" t="s">
        <v>47</v>
      </c>
    </row>
    <row r="12" spans="1:22">
      <c r="A12">
        <v>6505</v>
      </c>
      <c r="B12" t="s">
        <v>128</v>
      </c>
      <c r="C12" t="s">
        <v>23</v>
      </c>
      <c r="D12">
        <v>28</v>
      </c>
      <c r="E12" t="s">
        <v>39</v>
      </c>
      <c r="F12" t="s">
        <v>25</v>
      </c>
      <c r="G12" t="s">
        <v>41</v>
      </c>
      <c r="H12" t="s">
        <v>82</v>
      </c>
      <c r="I12" t="s">
        <v>129</v>
      </c>
      <c r="J12" t="s">
        <v>130</v>
      </c>
      <c r="K12" t="s">
        <v>30</v>
      </c>
      <c r="L12" t="s">
        <v>45</v>
      </c>
      <c r="M12">
        <v>73002</v>
      </c>
      <c r="N12" t="s">
        <v>32</v>
      </c>
      <c r="O12">
        <v>6296</v>
      </c>
      <c r="P12" t="s">
        <v>33</v>
      </c>
      <c r="Q12">
        <v>2</v>
      </c>
      <c r="R12">
        <v>5</v>
      </c>
      <c r="S12" t="s">
        <v>48</v>
      </c>
      <c r="T12" t="s">
        <v>57</v>
      </c>
      <c r="U12" t="s">
        <v>36</v>
      </c>
      <c r="V12" t="s">
        <v>36</v>
      </c>
    </row>
    <row r="13" spans="1:22">
      <c r="A13">
        <v>8626</v>
      </c>
      <c r="B13" t="s">
        <v>131</v>
      </c>
      <c r="C13" t="s">
        <v>38</v>
      </c>
      <c r="D13">
        <v>37</v>
      </c>
      <c r="E13" t="s">
        <v>60</v>
      </c>
      <c r="F13" t="s">
        <v>81</v>
      </c>
      <c r="G13" t="s">
        <v>41</v>
      </c>
      <c r="H13" t="s">
        <v>61</v>
      </c>
      <c r="I13" t="s">
        <v>132</v>
      </c>
      <c r="J13" t="s">
        <v>133</v>
      </c>
      <c r="K13" t="s">
        <v>112</v>
      </c>
      <c r="L13" t="s">
        <v>55</v>
      </c>
      <c r="M13">
        <v>41653</v>
      </c>
      <c r="N13" t="s">
        <v>56</v>
      </c>
      <c r="O13">
        <v>9236</v>
      </c>
      <c r="P13" t="s">
        <v>47</v>
      </c>
      <c r="Q13">
        <v>13</v>
      </c>
      <c r="R13">
        <v>1</v>
      </c>
      <c r="S13" t="s">
        <v>48</v>
      </c>
      <c r="T13" t="s">
        <v>35</v>
      </c>
      <c r="U13" t="s">
        <v>47</v>
      </c>
      <c r="V13" t="s">
        <v>47</v>
      </c>
    </row>
    <row r="14" spans="1:22">
      <c r="A14">
        <v>3104</v>
      </c>
      <c r="B14" t="s">
        <v>137</v>
      </c>
      <c r="C14" t="s">
        <v>23</v>
      </c>
      <c r="D14">
        <v>23</v>
      </c>
      <c r="E14" t="s">
        <v>24</v>
      </c>
      <c r="F14" t="s">
        <v>81</v>
      </c>
      <c r="G14" t="s">
        <v>41</v>
      </c>
      <c r="H14" t="s">
        <v>42</v>
      </c>
      <c r="I14" t="s">
        <v>138</v>
      </c>
      <c r="J14" t="s">
        <v>139</v>
      </c>
      <c r="K14" t="s">
        <v>112</v>
      </c>
      <c r="L14" t="s">
        <v>45</v>
      </c>
      <c r="M14">
        <v>37351</v>
      </c>
      <c r="N14" t="s">
        <v>56</v>
      </c>
      <c r="O14">
        <v>7858</v>
      </c>
      <c r="P14" t="s">
        <v>66</v>
      </c>
      <c r="Q14">
        <v>18</v>
      </c>
      <c r="R14">
        <v>2</v>
      </c>
      <c r="S14" t="s">
        <v>34</v>
      </c>
      <c r="T14" t="s">
        <v>57</v>
      </c>
      <c r="U14" t="s">
        <v>58</v>
      </c>
      <c r="V14" t="s">
        <v>58</v>
      </c>
    </row>
    <row r="15" spans="1:22">
      <c r="A15">
        <v>3487</v>
      </c>
      <c r="B15" t="s">
        <v>167</v>
      </c>
      <c r="C15" t="s">
        <v>38</v>
      </c>
      <c r="D15">
        <v>58</v>
      </c>
      <c r="E15" t="s">
        <v>69</v>
      </c>
      <c r="F15" t="s">
        <v>40</v>
      </c>
      <c r="G15" t="s">
        <v>41</v>
      </c>
      <c r="H15" t="s">
        <v>61</v>
      </c>
      <c r="I15" t="s">
        <v>168</v>
      </c>
      <c r="J15" t="s">
        <v>169</v>
      </c>
      <c r="K15" t="s">
        <v>64</v>
      </c>
      <c r="L15" t="s">
        <v>55</v>
      </c>
      <c r="M15">
        <v>74789</v>
      </c>
      <c r="N15" t="s">
        <v>32</v>
      </c>
      <c r="O15">
        <v>8101</v>
      </c>
      <c r="P15" t="s">
        <v>66</v>
      </c>
      <c r="Q15">
        <v>14</v>
      </c>
      <c r="R15">
        <v>5</v>
      </c>
      <c r="S15" t="s">
        <v>48</v>
      </c>
      <c r="T15" t="s">
        <v>67</v>
      </c>
      <c r="U15" t="s">
        <v>47</v>
      </c>
      <c r="V15" t="s">
        <v>47</v>
      </c>
    </row>
    <row r="16" spans="1:22">
      <c r="A16">
        <v>6357</v>
      </c>
      <c r="B16" t="s">
        <v>194</v>
      </c>
      <c r="C16" t="s">
        <v>23</v>
      </c>
      <c r="D16">
        <v>46</v>
      </c>
      <c r="E16" t="s">
        <v>99</v>
      </c>
      <c r="F16" t="s">
        <v>50</v>
      </c>
      <c r="G16" t="s">
        <v>41</v>
      </c>
      <c r="H16" t="s">
        <v>82</v>
      </c>
      <c r="I16" t="s">
        <v>195</v>
      </c>
      <c r="J16" t="s">
        <v>196</v>
      </c>
      <c r="K16" t="s">
        <v>64</v>
      </c>
      <c r="L16" t="s">
        <v>55</v>
      </c>
      <c r="M16">
        <v>49058</v>
      </c>
      <c r="N16" t="s">
        <v>46</v>
      </c>
      <c r="O16">
        <v>4396</v>
      </c>
      <c r="P16" t="s">
        <v>47</v>
      </c>
      <c r="Q16">
        <v>5</v>
      </c>
      <c r="R16">
        <v>1</v>
      </c>
      <c r="S16" t="s">
        <v>47</v>
      </c>
      <c r="T16" t="s">
        <v>76</v>
      </c>
      <c r="U16" t="s">
        <v>47</v>
      </c>
      <c r="V16" t="s">
        <v>47</v>
      </c>
    </row>
    <row r="17" spans="1:22">
      <c r="A17">
        <v>5760</v>
      </c>
      <c r="B17" t="s">
        <v>209</v>
      </c>
      <c r="C17" t="s">
        <v>23</v>
      </c>
      <c r="D17">
        <v>59</v>
      </c>
      <c r="E17" t="s">
        <v>69</v>
      </c>
      <c r="F17" t="s">
        <v>50</v>
      </c>
      <c r="G17" t="s">
        <v>41</v>
      </c>
      <c r="H17" t="s">
        <v>27</v>
      </c>
      <c r="I17" t="s">
        <v>210</v>
      </c>
      <c r="J17" t="s">
        <v>211</v>
      </c>
      <c r="K17" t="s">
        <v>30</v>
      </c>
      <c r="L17" t="s">
        <v>45</v>
      </c>
      <c r="M17">
        <v>34927</v>
      </c>
      <c r="N17" t="s">
        <v>56</v>
      </c>
      <c r="O17">
        <v>6996</v>
      </c>
      <c r="P17" t="s">
        <v>66</v>
      </c>
      <c r="Q17">
        <v>16</v>
      </c>
      <c r="R17">
        <v>1</v>
      </c>
      <c r="S17" t="s">
        <v>48</v>
      </c>
      <c r="T17" t="s">
        <v>35</v>
      </c>
      <c r="U17" t="s">
        <v>36</v>
      </c>
      <c r="V17" t="s">
        <v>36</v>
      </c>
    </row>
    <row r="18" spans="1:22">
      <c r="A18">
        <v>2873</v>
      </c>
      <c r="B18" t="s">
        <v>72</v>
      </c>
      <c r="C18" t="s">
        <v>23</v>
      </c>
      <c r="D18">
        <v>28</v>
      </c>
      <c r="E18" t="s">
        <v>39</v>
      </c>
      <c r="F18" t="s">
        <v>50</v>
      </c>
      <c r="G18" t="s">
        <v>73</v>
      </c>
      <c r="H18" t="s">
        <v>52</v>
      </c>
      <c r="I18" t="s">
        <v>74</v>
      </c>
      <c r="J18" t="s">
        <v>75</v>
      </c>
      <c r="K18" t="s">
        <v>30</v>
      </c>
      <c r="L18" t="s">
        <v>45</v>
      </c>
      <c r="M18">
        <v>96249</v>
      </c>
      <c r="N18" t="s">
        <v>32</v>
      </c>
      <c r="O18">
        <v>4826</v>
      </c>
      <c r="P18" t="s">
        <v>66</v>
      </c>
      <c r="Q18">
        <v>7</v>
      </c>
      <c r="R18">
        <v>3</v>
      </c>
      <c r="S18" t="s">
        <v>34</v>
      </c>
      <c r="T18" t="s">
        <v>76</v>
      </c>
      <c r="U18" t="s">
        <v>36</v>
      </c>
      <c r="V18" t="s">
        <v>36</v>
      </c>
    </row>
    <row r="19" spans="1:22">
      <c r="A19">
        <v>4441</v>
      </c>
      <c r="B19" t="s">
        <v>106</v>
      </c>
      <c r="C19" t="s">
        <v>38</v>
      </c>
      <c r="D19">
        <v>46</v>
      </c>
      <c r="E19" t="s">
        <v>99</v>
      </c>
      <c r="F19" t="s">
        <v>40</v>
      </c>
      <c r="G19" t="s">
        <v>73</v>
      </c>
      <c r="H19" t="s">
        <v>27</v>
      </c>
      <c r="I19" t="s">
        <v>107</v>
      </c>
      <c r="J19" t="s">
        <v>108</v>
      </c>
      <c r="K19" t="s">
        <v>30</v>
      </c>
      <c r="L19" t="s">
        <v>45</v>
      </c>
      <c r="M19">
        <v>33045</v>
      </c>
      <c r="N19" t="s">
        <v>46</v>
      </c>
      <c r="O19">
        <v>1456</v>
      </c>
      <c r="P19" t="s">
        <v>47</v>
      </c>
      <c r="Q19">
        <v>16</v>
      </c>
      <c r="R19">
        <v>3</v>
      </c>
      <c r="S19" t="s">
        <v>48</v>
      </c>
      <c r="T19" t="s">
        <v>76</v>
      </c>
      <c r="U19" t="s">
        <v>47</v>
      </c>
      <c r="V19" t="s">
        <v>47</v>
      </c>
    </row>
    <row r="20" spans="1:22">
      <c r="A20">
        <v>5827</v>
      </c>
      <c r="B20" t="s">
        <v>109</v>
      </c>
      <c r="C20" t="s">
        <v>38</v>
      </c>
      <c r="D20">
        <v>57</v>
      </c>
      <c r="E20" t="s">
        <v>69</v>
      </c>
      <c r="F20" t="s">
        <v>50</v>
      </c>
      <c r="G20" t="s">
        <v>73</v>
      </c>
      <c r="H20" t="s">
        <v>42</v>
      </c>
      <c r="I20" t="s">
        <v>110</v>
      </c>
      <c r="J20" t="s">
        <v>111</v>
      </c>
      <c r="K20" t="s">
        <v>112</v>
      </c>
      <c r="L20" t="s">
        <v>55</v>
      </c>
      <c r="M20">
        <v>96429</v>
      </c>
      <c r="N20" t="s">
        <v>32</v>
      </c>
      <c r="O20">
        <v>4740</v>
      </c>
      <c r="P20" t="s">
        <v>47</v>
      </c>
      <c r="Q20">
        <v>8</v>
      </c>
      <c r="R20">
        <v>1</v>
      </c>
      <c r="S20" t="s">
        <v>48</v>
      </c>
      <c r="T20" t="s">
        <v>67</v>
      </c>
      <c r="U20" t="s">
        <v>47</v>
      </c>
      <c r="V20" t="s">
        <v>47</v>
      </c>
    </row>
    <row r="21" spans="1:22">
      <c r="A21">
        <v>5874</v>
      </c>
      <c r="B21" t="s">
        <v>59</v>
      </c>
      <c r="C21" t="s">
        <v>23</v>
      </c>
      <c r="D21">
        <v>35</v>
      </c>
      <c r="E21" t="s">
        <v>39</v>
      </c>
      <c r="F21" t="s">
        <v>103</v>
      </c>
      <c r="G21" t="s">
        <v>73</v>
      </c>
      <c r="H21" t="s">
        <v>27</v>
      </c>
      <c r="I21" t="s">
        <v>116</v>
      </c>
      <c r="J21" t="s">
        <v>117</v>
      </c>
      <c r="K21" t="s">
        <v>112</v>
      </c>
      <c r="L21" t="s">
        <v>31</v>
      </c>
      <c r="M21">
        <v>75065</v>
      </c>
      <c r="N21" t="s">
        <v>32</v>
      </c>
      <c r="O21">
        <v>7123</v>
      </c>
      <c r="P21" t="s">
        <v>47</v>
      </c>
      <c r="Q21">
        <v>20</v>
      </c>
      <c r="R21">
        <v>2</v>
      </c>
      <c r="S21" t="s">
        <v>47</v>
      </c>
      <c r="T21" t="s">
        <v>35</v>
      </c>
      <c r="U21" t="s">
        <v>58</v>
      </c>
      <c r="V21" t="s">
        <v>58</v>
      </c>
    </row>
    <row r="22" spans="1:22">
      <c r="A22">
        <v>3358</v>
      </c>
      <c r="B22" t="s">
        <v>146</v>
      </c>
      <c r="C22" t="s">
        <v>38</v>
      </c>
      <c r="D22">
        <v>30</v>
      </c>
      <c r="E22" t="s">
        <v>39</v>
      </c>
      <c r="F22" t="s">
        <v>40</v>
      </c>
      <c r="G22" t="s">
        <v>73</v>
      </c>
      <c r="H22" t="s">
        <v>42</v>
      </c>
      <c r="I22" t="s">
        <v>147</v>
      </c>
      <c r="J22" t="s">
        <v>148</v>
      </c>
      <c r="K22" t="s">
        <v>30</v>
      </c>
      <c r="L22" t="s">
        <v>31</v>
      </c>
      <c r="M22">
        <v>59007</v>
      </c>
      <c r="N22" t="s">
        <v>32</v>
      </c>
      <c r="O22">
        <v>3380</v>
      </c>
      <c r="P22" t="s">
        <v>33</v>
      </c>
      <c r="Q22">
        <v>17</v>
      </c>
      <c r="R22">
        <v>3</v>
      </c>
      <c r="S22" t="s">
        <v>47</v>
      </c>
      <c r="T22" t="s">
        <v>97</v>
      </c>
      <c r="U22" t="s">
        <v>36</v>
      </c>
      <c r="V22" t="s">
        <v>36</v>
      </c>
    </row>
    <row r="23" spans="1:22">
      <c r="A23">
        <v>6838</v>
      </c>
      <c r="B23" t="s">
        <v>155</v>
      </c>
      <c r="C23" t="s">
        <v>38</v>
      </c>
      <c r="D23">
        <v>45</v>
      </c>
      <c r="E23" t="s">
        <v>60</v>
      </c>
      <c r="F23" t="s">
        <v>50</v>
      </c>
      <c r="G23" t="s">
        <v>73</v>
      </c>
      <c r="H23" t="s">
        <v>52</v>
      </c>
      <c r="I23" t="s">
        <v>156</v>
      </c>
      <c r="J23" t="s">
        <v>157</v>
      </c>
      <c r="K23" t="s">
        <v>112</v>
      </c>
      <c r="L23" t="s">
        <v>45</v>
      </c>
      <c r="M23">
        <v>81943</v>
      </c>
      <c r="N23" t="s">
        <v>32</v>
      </c>
      <c r="O23">
        <v>2255</v>
      </c>
      <c r="P23" t="s">
        <v>33</v>
      </c>
      <c r="Q23">
        <v>18</v>
      </c>
      <c r="R23">
        <v>2</v>
      </c>
      <c r="S23" t="s">
        <v>47</v>
      </c>
      <c r="T23" t="s">
        <v>67</v>
      </c>
      <c r="U23" t="s">
        <v>36</v>
      </c>
      <c r="V23" t="s">
        <v>36</v>
      </c>
    </row>
    <row r="24" spans="1:22">
      <c r="A24">
        <v>9968</v>
      </c>
      <c r="B24" t="s">
        <v>176</v>
      </c>
      <c r="C24" t="s">
        <v>38</v>
      </c>
      <c r="D24">
        <v>58</v>
      </c>
      <c r="E24" t="s">
        <v>69</v>
      </c>
      <c r="F24" t="s">
        <v>40</v>
      </c>
      <c r="G24" t="s">
        <v>73</v>
      </c>
      <c r="H24" t="s">
        <v>27</v>
      </c>
      <c r="I24" t="s">
        <v>177</v>
      </c>
      <c r="J24" t="s">
        <v>178</v>
      </c>
      <c r="K24" t="s">
        <v>64</v>
      </c>
      <c r="L24" t="s">
        <v>31</v>
      </c>
      <c r="M24">
        <v>80325</v>
      </c>
      <c r="N24" t="s">
        <v>46</v>
      </c>
      <c r="O24">
        <v>6230</v>
      </c>
      <c r="P24" t="s">
        <v>33</v>
      </c>
      <c r="Q24">
        <v>5</v>
      </c>
      <c r="R24">
        <v>4</v>
      </c>
      <c r="S24" t="s">
        <v>47</v>
      </c>
      <c r="T24" t="s">
        <v>67</v>
      </c>
      <c r="U24" t="s">
        <v>58</v>
      </c>
      <c r="V24" t="s">
        <v>58</v>
      </c>
    </row>
    <row r="25" spans="1:22">
      <c r="A25">
        <v>8847</v>
      </c>
      <c r="B25" t="s">
        <v>182</v>
      </c>
      <c r="C25" t="s">
        <v>38</v>
      </c>
      <c r="D25">
        <v>41</v>
      </c>
      <c r="E25" t="s">
        <v>60</v>
      </c>
      <c r="F25" t="s">
        <v>81</v>
      </c>
      <c r="G25" t="s">
        <v>73</v>
      </c>
      <c r="H25" t="s">
        <v>27</v>
      </c>
      <c r="I25" t="s">
        <v>183</v>
      </c>
      <c r="J25" t="s">
        <v>184</v>
      </c>
      <c r="K25" t="s">
        <v>112</v>
      </c>
      <c r="L25" t="s">
        <v>55</v>
      </c>
      <c r="M25">
        <v>73330</v>
      </c>
      <c r="N25" t="s">
        <v>32</v>
      </c>
      <c r="O25">
        <v>2276</v>
      </c>
      <c r="P25" t="s">
        <v>66</v>
      </c>
      <c r="Q25">
        <v>5</v>
      </c>
      <c r="R25">
        <v>1</v>
      </c>
      <c r="S25" t="s">
        <v>47</v>
      </c>
      <c r="T25" t="s">
        <v>57</v>
      </c>
      <c r="U25" t="s">
        <v>58</v>
      </c>
      <c r="V25" t="s">
        <v>58</v>
      </c>
    </row>
    <row r="26" spans="1:22">
      <c r="A26">
        <v>9228</v>
      </c>
      <c r="B26" t="s">
        <v>200</v>
      </c>
      <c r="C26" t="s">
        <v>38</v>
      </c>
      <c r="D26">
        <v>41</v>
      </c>
      <c r="E26" t="s">
        <v>60</v>
      </c>
      <c r="F26" t="s">
        <v>103</v>
      </c>
      <c r="G26" t="s">
        <v>73</v>
      </c>
      <c r="H26" t="s">
        <v>42</v>
      </c>
      <c r="I26" t="s">
        <v>201</v>
      </c>
      <c r="J26" t="s">
        <v>202</v>
      </c>
      <c r="K26" t="s">
        <v>112</v>
      </c>
      <c r="L26" t="s">
        <v>45</v>
      </c>
      <c r="M26">
        <v>38201</v>
      </c>
      <c r="N26" t="s">
        <v>65</v>
      </c>
      <c r="O26">
        <v>7111</v>
      </c>
      <c r="P26" t="s">
        <v>33</v>
      </c>
      <c r="Q26">
        <v>8</v>
      </c>
      <c r="R26">
        <v>4</v>
      </c>
      <c r="S26" t="s">
        <v>34</v>
      </c>
      <c r="T26" t="s">
        <v>76</v>
      </c>
      <c r="U26" t="s">
        <v>47</v>
      </c>
      <c r="V26" t="s">
        <v>47</v>
      </c>
    </row>
    <row r="27" spans="1:22">
      <c r="A27">
        <v>5120</v>
      </c>
      <c r="B27" t="s">
        <v>49</v>
      </c>
      <c r="C27" t="s">
        <v>38</v>
      </c>
      <c r="D27">
        <v>34</v>
      </c>
      <c r="E27" t="s">
        <v>39</v>
      </c>
      <c r="F27" t="s">
        <v>50</v>
      </c>
      <c r="G27" t="s">
        <v>51</v>
      </c>
      <c r="H27" t="s">
        <v>52</v>
      </c>
      <c r="I27" t="s">
        <v>53</v>
      </c>
      <c r="J27" t="s">
        <v>54</v>
      </c>
      <c r="K27" t="s">
        <v>30</v>
      </c>
      <c r="L27" t="s">
        <v>55</v>
      </c>
      <c r="M27">
        <v>57538</v>
      </c>
      <c r="N27" t="s">
        <v>56</v>
      </c>
      <c r="O27">
        <v>1674</v>
      </c>
      <c r="P27" t="s">
        <v>47</v>
      </c>
      <c r="Q27">
        <v>8</v>
      </c>
      <c r="R27">
        <v>1</v>
      </c>
      <c r="S27" t="s">
        <v>47</v>
      </c>
      <c r="T27" t="s">
        <v>57</v>
      </c>
      <c r="U27" t="s">
        <v>58</v>
      </c>
      <c r="V27" t="s">
        <v>58</v>
      </c>
    </row>
    <row r="28" spans="1:22">
      <c r="A28">
        <v>3540</v>
      </c>
      <c r="B28" t="s">
        <v>77</v>
      </c>
      <c r="C28" t="s">
        <v>23</v>
      </c>
      <c r="D28">
        <v>20</v>
      </c>
      <c r="E28" t="s">
        <v>24</v>
      </c>
      <c r="F28" t="s">
        <v>40</v>
      </c>
      <c r="G28" t="s">
        <v>51</v>
      </c>
      <c r="H28" t="s">
        <v>52</v>
      </c>
      <c r="I28" t="s">
        <v>78</v>
      </c>
      <c r="J28" t="s">
        <v>79</v>
      </c>
      <c r="K28" t="s">
        <v>30</v>
      </c>
      <c r="L28" t="s">
        <v>55</v>
      </c>
      <c r="M28">
        <v>61596</v>
      </c>
      <c r="N28" t="s">
        <v>32</v>
      </c>
      <c r="O28">
        <v>8818</v>
      </c>
      <c r="P28" t="s">
        <v>66</v>
      </c>
      <c r="Q28">
        <v>4</v>
      </c>
      <c r="R28">
        <v>2</v>
      </c>
      <c r="S28" t="s">
        <v>34</v>
      </c>
      <c r="T28" t="s">
        <v>57</v>
      </c>
      <c r="U28" t="s">
        <v>47</v>
      </c>
      <c r="V28" t="s">
        <v>47</v>
      </c>
    </row>
    <row r="29" spans="1:22">
      <c r="A29">
        <v>5587</v>
      </c>
      <c r="B29" t="s">
        <v>85</v>
      </c>
      <c r="C29" t="s">
        <v>23</v>
      </c>
      <c r="D29">
        <v>44</v>
      </c>
      <c r="E29" t="s">
        <v>60</v>
      </c>
      <c r="F29" t="s">
        <v>81</v>
      </c>
      <c r="G29" t="s">
        <v>51</v>
      </c>
      <c r="H29" t="s">
        <v>52</v>
      </c>
      <c r="I29" t="s">
        <v>86</v>
      </c>
      <c r="J29" t="s">
        <v>87</v>
      </c>
      <c r="K29" t="s">
        <v>30</v>
      </c>
      <c r="L29" t="s">
        <v>31</v>
      </c>
      <c r="M29">
        <v>81235</v>
      </c>
      <c r="N29" t="s">
        <v>65</v>
      </c>
      <c r="O29">
        <v>6553</v>
      </c>
      <c r="P29" t="s">
        <v>47</v>
      </c>
      <c r="Q29">
        <v>16</v>
      </c>
      <c r="R29">
        <v>2</v>
      </c>
      <c r="S29" t="s">
        <v>47</v>
      </c>
      <c r="T29" t="s">
        <v>57</v>
      </c>
      <c r="U29" t="s">
        <v>36</v>
      </c>
      <c r="V29" t="s">
        <v>36</v>
      </c>
    </row>
    <row r="30" spans="1:22">
      <c r="A30">
        <v>9554</v>
      </c>
      <c r="B30" t="s">
        <v>88</v>
      </c>
      <c r="C30" t="s">
        <v>23</v>
      </c>
      <c r="D30">
        <v>29</v>
      </c>
      <c r="E30" t="s">
        <v>39</v>
      </c>
      <c r="F30" t="s">
        <v>40</v>
      </c>
      <c r="G30" t="s">
        <v>51</v>
      </c>
      <c r="H30" t="s">
        <v>61</v>
      </c>
      <c r="I30" t="s">
        <v>89</v>
      </c>
      <c r="J30" t="s">
        <v>90</v>
      </c>
      <c r="K30" t="s">
        <v>30</v>
      </c>
      <c r="L30" t="s">
        <v>45</v>
      </c>
      <c r="M30">
        <v>87852</v>
      </c>
      <c r="N30" t="s">
        <v>65</v>
      </c>
      <c r="O30">
        <v>4980</v>
      </c>
      <c r="P30" t="s">
        <v>66</v>
      </c>
      <c r="Q30">
        <v>19</v>
      </c>
      <c r="R30">
        <v>3</v>
      </c>
      <c r="S30" t="s">
        <v>47</v>
      </c>
      <c r="T30" t="s">
        <v>67</v>
      </c>
      <c r="U30" t="s">
        <v>36</v>
      </c>
      <c r="V30" t="s">
        <v>36</v>
      </c>
    </row>
    <row r="31" spans="1:22">
      <c r="A31">
        <v>5184</v>
      </c>
      <c r="B31" t="s">
        <v>113</v>
      </c>
      <c r="C31" t="s">
        <v>23</v>
      </c>
      <c r="D31">
        <v>24</v>
      </c>
      <c r="E31" t="s">
        <v>24</v>
      </c>
      <c r="F31" t="s">
        <v>40</v>
      </c>
      <c r="G31" t="s">
        <v>51</v>
      </c>
      <c r="H31" t="s">
        <v>52</v>
      </c>
      <c r="I31" t="s">
        <v>114</v>
      </c>
      <c r="J31" t="s">
        <v>115</v>
      </c>
      <c r="K31" t="s">
        <v>112</v>
      </c>
      <c r="L31" t="s">
        <v>55</v>
      </c>
      <c r="M31">
        <v>33183</v>
      </c>
      <c r="N31" t="s">
        <v>65</v>
      </c>
      <c r="O31">
        <v>8114</v>
      </c>
      <c r="P31" t="s">
        <v>47</v>
      </c>
      <c r="Q31">
        <v>4</v>
      </c>
      <c r="R31">
        <v>2</v>
      </c>
      <c r="S31" t="s">
        <v>48</v>
      </c>
      <c r="T31" t="s">
        <v>97</v>
      </c>
      <c r="U31" t="s">
        <v>58</v>
      </c>
      <c r="V31" t="s">
        <v>58</v>
      </c>
    </row>
    <row r="32" spans="1:22">
      <c r="A32">
        <v>2263</v>
      </c>
      <c r="B32" t="s">
        <v>125</v>
      </c>
      <c r="C32" t="s">
        <v>38</v>
      </c>
      <c r="D32">
        <v>31</v>
      </c>
      <c r="E32" t="s">
        <v>39</v>
      </c>
      <c r="F32" t="s">
        <v>81</v>
      </c>
      <c r="G32" t="s">
        <v>51</v>
      </c>
      <c r="H32" t="s">
        <v>42</v>
      </c>
      <c r="I32" t="s">
        <v>126</v>
      </c>
      <c r="J32" t="s">
        <v>127</v>
      </c>
      <c r="K32" t="s">
        <v>64</v>
      </c>
      <c r="L32" t="s">
        <v>45</v>
      </c>
      <c r="M32">
        <v>87538</v>
      </c>
      <c r="N32" t="s">
        <v>32</v>
      </c>
      <c r="O32">
        <v>3588</v>
      </c>
      <c r="P32" t="s">
        <v>66</v>
      </c>
      <c r="Q32">
        <v>11</v>
      </c>
      <c r="R32">
        <v>5</v>
      </c>
      <c r="S32" t="s">
        <v>48</v>
      </c>
      <c r="T32" t="s">
        <v>67</v>
      </c>
      <c r="U32" t="s">
        <v>47</v>
      </c>
      <c r="V32" t="s">
        <v>47</v>
      </c>
    </row>
    <row r="33" spans="1:22">
      <c r="A33">
        <v>8967</v>
      </c>
      <c r="B33" t="s">
        <v>140</v>
      </c>
      <c r="C33" t="s">
        <v>23</v>
      </c>
      <c r="D33">
        <v>48</v>
      </c>
      <c r="E33" t="s">
        <v>99</v>
      </c>
      <c r="F33" t="s">
        <v>103</v>
      </c>
      <c r="G33" t="s">
        <v>51</v>
      </c>
      <c r="H33" t="s">
        <v>27</v>
      </c>
      <c r="I33" t="s">
        <v>141</v>
      </c>
      <c r="J33" t="s">
        <v>142</v>
      </c>
      <c r="K33" t="s">
        <v>30</v>
      </c>
      <c r="L33" t="s">
        <v>45</v>
      </c>
      <c r="M33">
        <v>36721</v>
      </c>
      <c r="N33" t="s">
        <v>46</v>
      </c>
      <c r="O33">
        <v>8820</v>
      </c>
      <c r="P33" t="s">
        <v>66</v>
      </c>
      <c r="Q33">
        <v>0</v>
      </c>
      <c r="R33">
        <v>2</v>
      </c>
      <c r="S33" t="s">
        <v>48</v>
      </c>
      <c r="T33" t="s">
        <v>57</v>
      </c>
      <c r="U33" t="s">
        <v>36</v>
      </c>
      <c r="V33" t="s">
        <v>36</v>
      </c>
    </row>
    <row r="34" spans="1:22">
      <c r="A34">
        <v>5763</v>
      </c>
      <c r="B34" t="s">
        <v>152</v>
      </c>
      <c r="C34" t="s">
        <v>38</v>
      </c>
      <c r="D34">
        <v>44</v>
      </c>
      <c r="E34" t="s">
        <v>60</v>
      </c>
      <c r="F34" t="s">
        <v>40</v>
      </c>
      <c r="G34" t="s">
        <v>51</v>
      </c>
      <c r="H34" t="s">
        <v>42</v>
      </c>
      <c r="I34" t="s">
        <v>153</v>
      </c>
      <c r="J34" t="s">
        <v>154</v>
      </c>
      <c r="K34" t="s">
        <v>112</v>
      </c>
      <c r="L34" t="s">
        <v>45</v>
      </c>
      <c r="M34">
        <v>98961</v>
      </c>
      <c r="N34" t="s">
        <v>56</v>
      </c>
      <c r="O34">
        <v>2688</v>
      </c>
      <c r="P34" t="s">
        <v>33</v>
      </c>
      <c r="Q34">
        <v>2</v>
      </c>
      <c r="R34">
        <v>5</v>
      </c>
      <c r="S34" t="s">
        <v>48</v>
      </c>
      <c r="T34" t="s">
        <v>97</v>
      </c>
      <c r="U34" t="s">
        <v>36</v>
      </c>
      <c r="V34" t="s">
        <v>36</v>
      </c>
    </row>
    <row r="35" spans="1:22">
      <c r="A35">
        <v>9544</v>
      </c>
      <c r="B35" t="s">
        <v>158</v>
      </c>
      <c r="C35" t="s">
        <v>38</v>
      </c>
      <c r="D35">
        <v>52</v>
      </c>
      <c r="E35" t="s">
        <v>99</v>
      </c>
      <c r="F35" t="s">
        <v>103</v>
      </c>
      <c r="G35" t="s">
        <v>51</v>
      </c>
      <c r="H35" t="s">
        <v>42</v>
      </c>
      <c r="I35" t="s">
        <v>159</v>
      </c>
      <c r="J35" t="s">
        <v>160</v>
      </c>
      <c r="K35" t="s">
        <v>112</v>
      </c>
      <c r="L35" t="s">
        <v>45</v>
      </c>
      <c r="M35">
        <v>47627</v>
      </c>
      <c r="N35" t="s">
        <v>32</v>
      </c>
      <c r="O35">
        <v>1221</v>
      </c>
      <c r="P35" t="s">
        <v>47</v>
      </c>
      <c r="Q35">
        <v>4</v>
      </c>
      <c r="R35">
        <v>3</v>
      </c>
      <c r="S35" t="s">
        <v>47</v>
      </c>
      <c r="T35" t="s">
        <v>57</v>
      </c>
      <c r="U35" t="s">
        <v>47</v>
      </c>
      <c r="V35" t="s">
        <v>47</v>
      </c>
    </row>
    <row r="36" spans="1:22">
      <c r="A36">
        <v>9374</v>
      </c>
      <c r="B36" t="s">
        <v>164</v>
      </c>
      <c r="C36" t="s">
        <v>23</v>
      </c>
      <c r="D36">
        <v>42</v>
      </c>
      <c r="E36" t="s">
        <v>60</v>
      </c>
      <c r="F36" t="s">
        <v>40</v>
      </c>
      <c r="G36" t="s">
        <v>51</v>
      </c>
      <c r="H36" t="s">
        <v>52</v>
      </c>
      <c r="I36" t="s">
        <v>165</v>
      </c>
      <c r="J36" t="s">
        <v>166</v>
      </c>
      <c r="K36" t="s">
        <v>64</v>
      </c>
      <c r="L36" t="s">
        <v>55</v>
      </c>
      <c r="M36">
        <v>95734</v>
      </c>
      <c r="N36" t="s">
        <v>32</v>
      </c>
      <c r="O36">
        <v>4854</v>
      </c>
      <c r="P36" t="s">
        <v>33</v>
      </c>
      <c r="Q36">
        <v>13</v>
      </c>
      <c r="R36">
        <v>2</v>
      </c>
      <c r="S36" t="s">
        <v>34</v>
      </c>
      <c r="T36" t="s">
        <v>35</v>
      </c>
      <c r="U36" t="s">
        <v>36</v>
      </c>
      <c r="V36" t="s">
        <v>36</v>
      </c>
    </row>
    <row r="37" spans="1:22">
      <c r="A37">
        <v>1955</v>
      </c>
      <c r="B37" t="s">
        <v>185</v>
      </c>
      <c r="C37" t="s">
        <v>23</v>
      </c>
      <c r="D37">
        <v>58</v>
      </c>
      <c r="E37" t="s">
        <v>69</v>
      </c>
      <c r="F37" t="s">
        <v>50</v>
      </c>
      <c r="G37" t="s">
        <v>51</v>
      </c>
      <c r="H37" t="s">
        <v>42</v>
      </c>
      <c r="I37" t="s">
        <v>186</v>
      </c>
      <c r="J37" t="s">
        <v>187</v>
      </c>
      <c r="K37" t="s">
        <v>64</v>
      </c>
      <c r="L37" t="s">
        <v>55</v>
      </c>
      <c r="M37">
        <v>46567</v>
      </c>
      <c r="N37" t="s">
        <v>65</v>
      </c>
      <c r="O37">
        <v>2825</v>
      </c>
      <c r="P37" t="s">
        <v>33</v>
      </c>
      <c r="Q37">
        <v>15</v>
      </c>
      <c r="R37">
        <v>3</v>
      </c>
      <c r="S37" t="s">
        <v>47</v>
      </c>
      <c r="T37" t="s">
        <v>97</v>
      </c>
      <c r="U37" t="s">
        <v>58</v>
      </c>
      <c r="V37" t="s">
        <v>58</v>
      </c>
    </row>
    <row r="38" spans="1:22">
      <c r="A38">
        <v>7951</v>
      </c>
      <c r="B38" t="s">
        <v>197</v>
      </c>
      <c r="C38" t="s">
        <v>23</v>
      </c>
      <c r="D38">
        <v>36</v>
      </c>
      <c r="E38" t="s">
        <v>60</v>
      </c>
      <c r="F38" t="s">
        <v>81</v>
      </c>
      <c r="G38" t="s">
        <v>51</v>
      </c>
      <c r="H38" t="s">
        <v>82</v>
      </c>
      <c r="I38" t="s">
        <v>198</v>
      </c>
      <c r="J38" t="s">
        <v>199</v>
      </c>
      <c r="K38" t="s">
        <v>64</v>
      </c>
      <c r="L38" t="s">
        <v>31</v>
      </c>
      <c r="M38">
        <v>98612</v>
      </c>
      <c r="N38" t="s">
        <v>65</v>
      </c>
      <c r="O38">
        <v>1168</v>
      </c>
      <c r="P38" t="s">
        <v>47</v>
      </c>
      <c r="Q38">
        <v>9</v>
      </c>
      <c r="R38">
        <v>2</v>
      </c>
      <c r="S38" t="s">
        <v>48</v>
      </c>
      <c r="T38" t="s">
        <v>35</v>
      </c>
      <c r="U38" t="s">
        <v>36</v>
      </c>
      <c r="V38" t="s">
        <v>36</v>
      </c>
    </row>
    <row r="39" spans="1:22">
      <c r="A39">
        <v>8988</v>
      </c>
      <c r="B39" t="s">
        <v>203</v>
      </c>
      <c r="C39" t="s">
        <v>38</v>
      </c>
      <c r="D39">
        <v>25</v>
      </c>
      <c r="E39" t="s">
        <v>24</v>
      </c>
      <c r="F39" t="s">
        <v>25</v>
      </c>
      <c r="G39" t="s">
        <v>51</v>
      </c>
      <c r="H39" t="s">
        <v>52</v>
      </c>
      <c r="I39" t="s">
        <v>204</v>
      </c>
      <c r="J39" t="s">
        <v>205</v>
      </c>
      <c r="K39" t="s">
        <v>112</v>
      </c>
      <c r="L39" t="s">
        <v>45</v>
      </c>
      <c r="M39">
        <v>92919</v>
      </c>
      <c r="N39" t="s">
        <v>56</v>
      </c>
      <c r="O39">
        <v>9497</v>
      </c>
      <c r="P39" t="s">
        <v>33</v>
      </c>
      <c r="Q39">
        <v>7</v>
      </c>
      <c r="R39">
        <v>2</v>
      </c>
      <c r="S39" t="s">
        <v>47</v>
      </c>
      <c r="T39" t="s">
        <v>76</v>
      </c>
      <c r="U39" t="s">
        <v>58</v>
      </c>
      <c r="V39" t="s">
        <v>58</v>
      </c>
    </row>
    <row r="40" spans="1:22">
      <c r="A40">
        <v>5742</v>
      </c>
      <c r="B40" t="s">
        <v>212</v>
      </c>
      <c r="C40" t="s">
        <v>23</v>
      </c>
      <c r="D40">
        <v>27</v>
      </c>
      <c r="E40" t="s">
        <v>39</v>
      </c>
      <c r="F40" t="s">
        <v>25</v>
      </c>
      <c r="G40" t="s">
        <v>51</v>
      </c>
      <c r="H40" t="s">
        <v>61</v>
      </c>
      <c r="I40" t="s">
        <v>213</v>
      </c>
      <c r="J40" t="s">
        <v>214</v>
      </c>
      <c r="K40" t="s">
        <v>30</v>
      </c>
      <c r="L40" t="s">
        <v>45</v>
      </c>
      <c r="M40">
        <v>33183</v>
      </c>
      <c r="N40" t="s">
        <v>65</v>
      </c>
      <c r="O40">
        <v>1659</v>
      </c>
      <c r="P40" t="s">
        <v>47</v>
      </c>
      <c r="Q40">
        <v>11</v>
      </c>
      <c r="R40">
        <v>1</v>
      </c>
      <c r="S40" t="s">
        <v>34</v>
      </c>
      <c r="T40" t="s">
        <v>67</v>
      </c>
      <c r="U40" t="s">
        <v>47</v>
      </c>
      <c r="V40" t="s">
        <v>47</v>
      </c>
    </row>
    <row r="41" spans="1:22">
      <c r="A41">
        <v>4294</v>
      </c>
      <c r="B41" t="s">
        <v>22</v>
      </c>
      <c r="C41" t="s">
        <v>23</v>
      </c>
      <c r="D41">
        <v>25</v>
      </c>
      <c r="E41" t="s">
        <v>24</v>
      </c>
      <c r="F41" t="s">
        <v>25</v>
      </c>
      <c r="G41" t="s">
        <v>26</v>
      </c>
      <c r="H41" t="s">
        <v>27</v>
      </c>
      <c r="I41" t="s">
        <v>28</v>
      </c>
      <c r="J41" t="s">
        <v>29</v>
      </c>
      <c r="K41" t="s">
        <v>30</v>
      </c>
      <c r="L41" t="s">
        <v>31</v>
      </c>
      <c r="M41">
        <v>53700</v>
      </c>
      <c r="N41" t="s">
        <v>32</v>
      </c>
      <c r="O41">
        <v>1463</v>
      </c>
      <c r="P41" t="s">
        <v>33</v>
      </c>
      <c r="Q41">
        <v>1</v>
      </c>
      <c r="R41">
        <v>1</v>
      </c>
      <c r="S41" t="s">
        <v>34</v>
      </c>
      <c r="T41" t="s">
        <v>35</v>
      </c>
      <c r="U41" t="s">
        <v>36</v>
      </c>
      <c r="V41" t="s">
        <v>36</v>
      </c>
    </row>
    <row r="42" spans="1:22">
      <c r="A42">
        <v>8071</v>
      </c>
      <c r="B42" t="s">
        <v>59</v>
      </c>
      <c r="C42" t="s">
        <v>23</v>
      </c>
      <c r="D42">
        <v>41</v>
      </c>
      <c r="E42" t="s">
        <v>60</v>
      </c>
      <c r="F42" t="s">
        <v>50</v>
      </c>
      <c r="G42" t="s">
        <v>26</v>
      </c>
      <c r="H42" t="s">
        <v>61</v>
      </c>
      <c r="I42" t="s">
        <v>62</v>
      </c>
      <c r="J42" t="s">
        <v>63</v>
      </c>
      <c r="K42" t="s">
        <v>64</v>
      </c>
      <c r="L42" t="s">
        <v>31</v>
      </c>
      <c r="M42">
        <v>62993</v>
      </c>
      <c r="N42" t="s">
        <v>65</v>
      </c>
      <c r="O42">
        <v>2695</v>
      </c>
      <c r="P42" t="s">
        <v>66</v>
      </c>
      <c r="Q42">
        <v>0</v>
      </c>
      <c r="R42">
        <v>2</v>
      </c>
      <c r="S42" t="s">
        <v>47</v>
      </c>
      <c r="T42" t="s">
        <v>67</v>
      </c>
      <c r="U42" t="s">
        <v>47</v>
      </c>
      <c r="V42" t="s">
        <v>47</v>
      </c>
    </row>
    <row r="43" spans="1:22">
      <c r="A43">
        <v>9351</v>
      </c>
      <c r="B43" t="s">
        <v>68</v>
      </c>
      <c r="C43" t="s">
        <v>38</v>
      </c>
      <c r="D43">
        <v>56</v>
      </c>
      <c r="E43" t="s">
        <v>69</v>
      </c>
      <c r="F43" t="s">
        <v>25</v>
      </c>
      <c r="G43" t="s">
        <v>26</v>
      </c>
      <c r="H43" t="s">
        <v>52</v>
      </c>
      <c r="I43" t="s">
        <v>70</v>
      </c>
      <c r="J43" t="s">
        <v>71</v>
      </c>
      <c r="K43" t="s">
        <v>64</v>
      </c>
      <c r="L43" t="s">
        <v>45</v>
      </c>
      <c r="M43">
        <v>45773</v>
      </c>
      <c r="N43" t="s">
        <v>65</v>
      </c>
      <c r="O43">
        <v>8776</v>
      </c>
      <c r="P43" t="s">
        <v>33</v>
      </c>
      <c r="Q43">
        <v>16</v>
      </c>
      <c r="R43">
        <v>4</v>
      </c>
      <c r="S43" t="s">
        <v>34</v>
      </c>
      <c r="T43" t="s">
        <v>67</v>
      </c>
      <c r="U43" t="s">
        <v>47</v>
      </c>
      <c r="V43" t="s">
        <v>47</v>
      </c>
    </row>
    <row r="44" spans="1:22">
      <c r="A44">
        <v>6213</v>
      </c>
      <c r="B44" t="s">
        <v>91</v>
      </c>
      <c r="C44" t="s">
        <v>38</v>
      </c>
      <c r="D44">
        <v>23</v>
      </c>
      <c r="E44" t="s">
        <v>24</v>
      </c>
      <c r="F44" t="s">
        <v>81</v>
      </c>
      <c r="G44" t="s">
        <v>26</v>
      </c>
      <c r="H44" t="s">
        <v>52</v>
      </c>
      <c r="I44" t="s">
        <v>92</v>
      </c>
      <c r="J44" t="s">
        <v>93</v>
      </c>
      <c r="K44" t="s">
        <v>64</v>
      </c>
      <c r="L44" t="s">
        <v>45</v>
      </c>
      <c r="M44">
        <v>59359</v>
      </c>
      <c r="N44" t="s">
        <v>65</v>
      </c>
      <c r="O44">
        <v>9449</v>
      </c>
      <c r="P44" t="s">
        <v>66</v>
      </c>
      <c r="Q44">
        <v>20</v>
      </c>
      <c r="R44">
        <v>3</v>
      </c>
      <c r="S44" t="s">
        <v>47</v>
      </c>
      <c r="T44" t="s">
        <v>57</v>
      </c>
      <c r="U44" t="s">
        <v>47</v>
      </c>
      <c r="V44" t="s">
        <v>47</v>
      </c>
    </row>
    <row r="45" spans="1:22">
      <c r="A45">
        <v>9508</v>
      </c>
      <c r="B45" t="s">
        <v>98</v>
      </c>
      <c r="C45" t="s">
        <v>23</v>
      </c>
      <c r="D45">
        <v>49</v>
      </c>
      <c r="E45" t="s">
        <v>99</v>
      </c>
      <c r="F45" t="s">
        <v>40</v>
      </c>
      <c r="G45" t="s">
        <v>26</v>
      </c>
      <c r="H45" t="s">
        <v>27</v>
      </c>
      <c r="I45" t="s">
        <v>100</v>
      </c>
      <c r="J45" t="s">
        <v>101</v>
      </c>
      <c r="K45" t="s">
        <v>64</v>
      </c>
      <c r="L45" t="s">
        <v>31</v>
      </c>
      <c r="M45">
        <v>32788</v>
      </c>
      <c r="N45" t="s">
        <v>56</v>
      </c>
      <c r="O45">
        <v>4396</v>
      </c>
      <c r="P45" t="s">
        <v>33</v>
      </c>
      <c r="Q45">
        <v>13</v>
      </c>
      <c r="R45">
        <v>5</v>
      </c>
      <c r="S45" t="s">
        <v>47</v>
      </c>
      <c r="T45" t="s">
        <v>76</v>
      </c>
      <c r="U45" t="s">
        <v>58</v>
      </c>
      <c r="V45" t="s">
        <v>58</v>
      </c>
    </row>
    <row r="46" spans="1:22">
      <c r="A46">
        <v>2436</v>
      </c>
      <c r="B46" t="s">
        <v>102</v>
      </c>
      <c r="C46" t="s">
        <v>38</v>
      </c>
      <c r="D46">
        <v>60</v>
      </c>
      <c r="E46" t="s">
        <v>69</v>
      </c>
      <c r="F46" t="s">
        <v>103</v>
      </c>
      <c r="G46" t="s">
        <v>26</v>
      </c>
      <c r="H46" t="s">
        <v>61</v>
      </c>
      <c r="I46" t="s">
        <v>104</v>
      </c>
      <c r="J46" t="s">
        <v>105</v>
      </c>
      <c r="K46" t="s">
        <v>64</v>
      </c>
      <c r="L46" t="s">
        <v>55</v>
      </c>
      <c r="M46">
        <v>70452</v>
      </c>
      <c r="N46" t="s">
        <v>56</v>
      </c>
      <c r="O46">
        <v>9911</v>
      </c>
      <c r="P46" t="s">
        <v>47</v>
      </c>
      <c r="Q46">
        <v>2</v>
      </c>
      <c r="R46">
        <v>1</v>
      </c>
      <c r="S46" t="s">
        <v>47</v>
      </c>
      <c r="T46" t="s">
        <v>76</v>
      </c>
      <c r="U46" t="s">
        <v>36</v>
      </c>
      <c r="V46" t="s">
        <v>36</v>
      </c>
    </row>
    <row r="47" spans="1:22">
      <c r="A47">
        <v>5979</v>
      </c>
      <c r="B47" t="s">
        <v>134</v>
      </c>
      <c r="C47" t="s">
        <v>23</v>
      </c>
      <c r="D47">
        <v>31</v>
      </c>
      <c r="E47" t="s">
        <v>39</v>
      </c>
      <c r="F47" t="s">
        <v>25</v>
      </c>
      <c r="G47" t="s">
        <v>26</v>
      </c>
      <c r="H47" t="s">
        <v>52</v>
      </c>
      <c r="I47" t="s">
        <v>135</v>
      </c>
      <c r="J47" t="s">
        <v>136</v>
      </c>
      <c r="K47" t="s">
        <v>64</v>
      </c>
      <c r="L47" t="s">
        <v>45</v>
      </c>
      <c r="M47">
        <v>67582</v>
      </c>
      <c r="N47" t="s">
        <v>65</v>
      </c>
      <c r="O47">
        <v>1375</v>
      </c>
      <c r="P47" t="s">
        <v>33</v>
      </c>
      <c r="Q47">
        <v>20</v>
      </c>
      <c r="R47">
        <v>3</v>
      </c>
      <c r="S47" t="s">
        <v>48</v>
      </c>
      <c r="T47" t="s">
        <v>57</v>
      </c>
      <c r="U47" t="s">
        <v>47</v>
      </c>
      <c r="V47" t="s">
        <v>47</v>
      </c>
    </row>
    <row r="48" spans="1:22">
      <c r="A48">
        <v>8256</v>
      </c>
      <c r="B48" t="s">
        <v>149</v>
      </c>
      <c r="C48" t="s">
        <v>38</v>
      </c>
      <c r="D48">
        <v>46</v>
      </c>
      <c r="E48" t="s">
        <v>99</v>
      </c>
      <c r="F48" t="s">
        <v>81</v>
      </c>
      <c r="G48" t="s">
        <v>26</v>
      </c>
      <c r="H48" t="s">
        <v>61</v>
      </c>
      <c r="I48" t="s">
        <v>150</v>
      </c>
      <c r="J48" t="s">
        <v>151</v>
      </c>
      <c r="K48" t="s">
        <v>30</v>
      </c>
      <c r="L48" t="s">
        <v>45</v>
      </c>
      <c r="M48">
        <v>52020</v>
      </c>
      <c r="N48" t="s">
        <v>46</v>
      </c>
      <c r="O48">
        <v>9585</v>
      </c>
      <c r="P48" t="s">
        <v>66</v>
      </c>
      <c r="Q48">
        <v>0</v>
      </c>
      <c r="R48">
        <v>4</v>
      </c>
      <c r="S48" t="s">
        <v>48</v>
      </c>
      <c r="T48" t="s">
        <v>97</v>
      </c>
      <c r="U48" t="s">
        <v>47</v>
      </c>
      <c r="V48" t="s">
        <v>47</v>
      </c>
    </row>
    <row r="49" spans="1:22">
      <c r="A49">
        <v>8012</v>
      </c>
      <c r="B49" t="s">
        <v>161</v>
      </c>
      <c r="C49" t="s">
        <v>23</v>
      </c>
      <c r="D49">
        <v>52</v>
      </c>
      <c r="E49" t="s">
        <v>99</v>
      </c>
      <c r="F49" t="s">
        <v>25</v>
      </c>
      <c r="G49" t="s">
        <v>26</v>
      </c>
      <c r="H49" t="s">
        <v>82</v>
      </c>
      <c r="I49" t="s">
        <v>162</v>
      </c>
      <c r="J49" t="s">
        <v>163</v>
      </c>
      <c r="K49" t="s">
        <v>112</v>
      </c>
      <c r="L49" t="s">
        <v>45</v>
      </c>
      <c r="M49">
        <v>56162</v>
      </c>
      <c r="N49" t="s">
        <v>56</v>
      </c>
      <c r="O49">
        <v>6560</v>
      </c>
      <c r="P49" t="s">
        <v>66</v>
      </c>
      <c r="Q49">
        <v>9</v>
      </c>
      <c r="R49">
        <v>4</v>
      </c>
      <c r="S49" t="s">
        <v>48</v>
      </c>
      <c r="T49" t="s">
        <v>76</v>
      </c>
      <c r="U49" t="s">
        <v>47</v>
      </c>
      <c r="V49" t="s">
        <v>47</v>
      </c>
    </row>
    <row r="50" spans="1:22">
      <c r="A50">
        <v>8445</v>
      </c>
      <c r="B50" t="s">
        <v>170</v>
      </c>
      <c r="C50" t="s">
        <v>23</v>
      </c>
      <c r="D50">
        <v>24</v>
      </c>
      <c r="E50" t="s">
        <v>24</v>
      </c>
      <c r="F50" t="s">
        <v>103</v>
      </c>
      <c r="G50" t="s">
        <v>26</v>
      </c>
      <c r="H50" t="s">
        <v>61</v>
      </c>
      <c r="I50" t="s">
        <v>171</v>
      </c>
      <c r="J50" t="s">
        <v>172</v>
      </c>
      <c r="K50" t="s">
        <v>30</v>
      </c>
      <c r="L50" t="s">
        <v>55</v>
      </c>
      <c r="M50">
        <v>30137</v>
      </c>
      <c r="N50" t="s">
        <v>46</v>
      </c>
      <c r="O50">
        <v>4031</v>
      </c>
      <c r="P50" t="s">
        <v>47</v>
      </c>
      <c r="Q50">
        <v>5</v>
      </c>
      <c r="R50">
        <v>3</v>
      </c>
      <c r="S50" t="s">
        <v>47</v>
      </c>
      <c r="T50" t="s">
        <v>57</v>
      </c>
      <c r="U50" t="s">
        <v>36</v>
      </c>
      <c r="V50" t="s">
        <v>36</v>
      </c>
    </row>
    <row r="51" spans="1:22">
      <c r="A51">
        <v>1550</v>
      </c>
      <c r="B51" t="s">
        <v>173</v>
      </c>
      <c r="C51" t="s">
        <v>38</v>
      </c>
      <c r="D51">
        <v>21</v>
      </c>
      <c r="E51" t="s">
        <v>24</v>
      </c>
      <c r="F51" t="s">
        <v>40</v>
      </c>
      <c r="G51" t="s">
        <v>26</v>
      </c>
      <c r="H51" t="s">
        <v>27</v>
      </c>
      <c r="I51" t="s">
        <v>174</v>
      </c>
      <c r="J51" t="s">
        <v>175</v>
      </c>
      <c r="K51" t="s">
        <v>30</v>
      </c>
      <c r="L51" t="s">
        <v>55</v>
      </c>
      <c r="M51">
        <v>95510</v>
      </c>
      <c r="N51" t="s">
        <v>32</v>
      </c>
      <c r="O51">
        <v>6811</v>
      </c>
      <c r="P51" t="s">
        <v>33</v>
      </c>
      <c r="Q51">
        <v>18</v>
      </c>
      <c r="R51">
        <v>4</v>
      </c>
      <c r="S51" t="s">
        <v>48</v>
      </c>
      <c r="T51" t="s">
        <v>97</v>
      </c>
      <c r="U51" t="s">
        <v>36</v>
      </c>
      <c r="V51" t="s">
        <v>36</v>
      </c>
    </row>
    <row r="52" spans="1:22">
      <c r="A52">
        <v>3078</v>
      </c>
      <c r="B52" t="s">
        <v>191</v>
      </c>
      <c r="C52" t="s">
        <v>23</v>
      </c>
      <c r="D52">
        <v>21</v>
      </c>
      <c r="E52" t="s">
        <v>24</v>
      </c>
      <c r="F52" t="s">
        <v>25</v>
      </c>
      <c r="G52" t="s">
        <v>26</v>
      </c>
      <c r="H52" t="s">
        <v>82</v>
      </c>
      <c r="I52" t="s">
        <v>192</v>
      </c>
      <c r="J52" t="s">
        <v>193</v>
      </c>
      <c r="K52" t="s">
        <v>64</v>
      </c>
      <c r="L52" t="s">
        <v>55</v>
      </c>
      <c r="M52">
        <v>59506</v>
      </c>
      <c r="N52" t="s">
        <v>65</v>
      </c>
      <c r="O52">
        <v>4428</v>
      </c>
      <c r="P52" t="s">
        <v>66</v>
      </c>
      <c r="Q52">
        <v>0</v>
      </c>
      <c r="R52">
        <v>1</v>
      </c>
      <c r="S52" t="s">
        <v>47</v>
      </c>
      <c r="T52" t="s">
        <v>76</v>
      </c>
      <c r="U52" t="s">
        <v>36</v>
      </c>
      <c r="V52" t="s">
        <v>36</v>
      </c>
    </row>
    <row r="53" spans="1:22">
      <c r="A53">
        <v>1952</v>
      </c>
      <c r="B53" t="s">
        <v>206</v>
      </c>
      <c r="C53" t="s">
        <v>23</v>
      </c>
      <c r="D53">
        <v>29</v>
      </c>
      <c r="E53" t="s">
        <v>39</v>
      </c>
      <c r="F53" t="s">
        <v>103</v>
      </c>
      <c r="G53" t="s">
        <v>26</v>
      </c>
      <c r="H53" t="s">
        <v>42</v>
      </c>
      <c r="I53" t="s">
        <v>207</v>
      </c>
      <c r="J53" t="s">
        <v>208</v>
      </c>
      <c r="K53" t="s">
        <v>30</v>
      </c>
      <c r="L53" t="s">
        <v>55</v>
      </c>
      <c r="M53">
        <v>45188</v>
      </c>
      <c r="N53" t="s">
        <v>65</v>
      </c>
      <c r="O53">
        <v>9591</v>
      </c>
      <c r="P53" t="s">
        <v>66</v>
      </c>
      <c r="Q53">
        <v>18</v>
      </c>
      <c r="R53">
        <v>3</v>
      </c>
      <c r="S53" t="s">
        <v>34</v>
      </c>
      <c r="T53" t="s">
        <v>76</v>
      </c>
      <c r="U53" t="s">
        <v>47</v>
      </c>
      <c r="V53" t="s">
        <v>47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Logesh V</dc:creator>
  <cp:keywords/>
  <dc:description/>
  <cp:lastModifiedBy>Guest User</cp:lastModifiedBy>
  <cp:revision/>
  <dcterms:created xsi:type="dcterms:W3CDTF">2025-07-16T02:33:37Z</dcterms:created>
  <dcterms:modified xsi:type="dcterms:W3CDTF">2025-10-03T07:16:05Z</dcterms:modified>
  <cp:category/>
  <cp:contentStatus/>
</cp:coreProperties>
</file>