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charts/chart76.xml" ContentType="application/vnd.openxmlformats-officedocument.drawingml.chart+xml"/>
  <Override PartName="/xl/charts/style76.xml" ContentType="application/vnd.ms-office.chartstyle+xml"/>
  <Override PartName="/xl/charts/colors76.xml" ContentType="application/vnd.ms-office.chartcolorstyle+xml"/>
  <Override PartName="/xl/drawings/drawing6.xml" ContentType="application/vnd.openxmlformats-officedocument.drawing+xml"/>
  <Override PartName="/xl/charts/chart77.xml" ContentType="application/vnd.openxmlformats-officedocument.drawingml.chart+xml"/>
  <Override PartName="/xl/charts/style77.xml" ContentType="application/vnd.ms-office.chartstyle+xml"/>
  <Override PartName="/xl/charts/colors77.xml" ContentType="application/vnd.ms-office.chartcolorstyle+xml"/>
  <Override PartName="/xl/charts/chart78.xml" ContentType="application/vnd.openxmlformats-officedocument.drawingml.chart+xml"/>
  <Override PartName="/xl/charts/style78.xml" ContentType="application/vnd.ms-office.chartstyle+xml"/>
  <Override PartName="/xl/charts/colors78.xml" ContentType="application/vnd.ms-office.chartcolorstyle+xml"/>
  <Override PartName="/xl/charts/chart79.xml" ContentType="application/vnd.openxmlformats-officedocument.drawingml.chart+xml"/>
  <Override PartName="/xl/charts/style79.xml" ContentType="application/vnd.ms-office.chartstyle+xml"/>
  <Override PartName="/xl/charts/colors79.xml" ContentType="application/vnd.ms-office.chartcolorstyle+xml"/>
  <Override PartName="/xl/charts/chart80.xml" ContentType="application/vnd.openxmlformats-officedocument.drawingml.chart+xml"/>
  <Override PartName="/xl/charts/style80.xml" ContentType="application/vnd.ms-office.chartstyle+xml"/>
  <Override PartName="/xl/charts/colors80.xml" ContentType="application/vnd.ms-office.chartcolorstyle+xml"/>
  <Override PartName="/xl/charts/chart81.xml" ContentType="application/vnd.openxmlformats-officedocument.drawingml.chart+xml"/>
  <Override PartName="/xl/charts/style81.xml" ContentType="application/vnd.ms-office.chartstyle+xml"/>
  <Override PartName="/xl/charts/colors81.xml" ContentType="application/vnd.ms-office.chartcolorstyle+xml"/>
  <Override PartName="/xl/charts/chart82.xml" ContentType="application/vnd.openxmlformats-officedocument.drawingml.chart+xml"/>
  <Override PartName="/xl/charts/style82.xml" ContentType="application/vnd.ms-office.chartstyle+xml"/>
  <Override PartName="/xl/charts/colors82.xml" ContentType="application/vnd.ms-office.chartcolorstyle+xml"/>
  <Override PartName="/xl/charts/chart83.xml" ContentType="application/vnd.openxmlformats-officedocument.drawingml.chart+xml"/>
  <Override PartName="/xl/charts/style83.xml" ContentType="application/vnd.ms-office.chartstyle+xml"/>
  <Override PartName="/xl/charts/colors83.xml" ContentType="application/vnd.ms-office.chartcolorstyle+xml"/>
  <Override PartName="/xl/charts/chart84.xml" ContentType="application/vnd.openxmlformats-officedocument.drawingml.chart+xml"/>
  <Override PartName="/xl/charts/style84.xml" ContentType="application/vnd.ms-office.chartstyle+xml"/>
  <Override PartName="/xl/charts/colors84.xml" ContentType="application/vnd.ms-office.chartcolorstyle+xml"/>
  <Override PartName="/xl/charts/chart85.xml" ContentType="application/vnd.openxmlformats-officedocument.drawingml.chart+xml"/>
  <Override PartName="/xl/charts/style85.xml" ContentType="application/vnd.ms-office.chartstyle+xml"/>
  <Override PartName="/xl/charts/colors85.xml" ContentType="application/vnd.ms-office.chartcolorstyle+xml"/>
  <Override PartName="/xl/charts/chart86.xml" ContentType="application/vnd.openxmlformats-officedocument.drawingml.chart+xml"/>
  <Override PartName="/xl/charts/style86.xml" ContentType="application/vnd.ms-office.chartstyle+xml"/>
  <Override PartName="/xl/charts/colors86.xml" ContentType="application/vnd.ms-office.chartcolorstyle+xml"/>
  <Override PartName="/xl/charts/chart87.xml" ContentType="application/vnd.openxmlformats-officedocument.drawingml.chart+xml"/>
  <Override PartName="/xl/charts/style87.xml" ContentType="application/vnd.ms-office.chartstyle+xml"/>
  <Override PartName="/xl/charts/colors87.xml" ContentType="application/vnd.ms-office.chartcolorstyle+xml"/>
  <Override PartName="/xl/charts/chart88.xml" ContentType="application/vnd.openxmlformats-officedocument.drawingml.chart+xml"/>
  <Override PartName="/xl/charts/style88.xml" ContentType="application/vnd.ms-office.chartstyle+xml"/>
  <Override PartName="/xl/charts/colors88.xml" ContentType="application/vnd.ms-office.chartcolorstyle+xml"/>
  <Override PartName="/xl/charts/chart89.xml" ContentType="application/vnd.openxmlformats-officedocument.drawingml.chart+xml"/>
  <Override PartName="/xl/charts/style89.xml" ContentType="application/vnd.ms-office.chartstyle+xml"/>
  <Override PartName="/xl/charts/colors89.xml" ContentType="application/vnd.ms-office.chartcolorstyle+xml"/>
  <Override PartName="/xl/charts/chart90.xml" ContentType="application/vnd.openxmlformats-officedocument.drawingml.chart+xml"/>
  <Override PartName="/xl/charts/style90.xml" ContentType="application/vnd.ms-office.chartstyle+xml"/>
  <Override PartName="/xl/charts/colors90.xml" ContentType="application/vnd.ms-office.chartcolorstyle+xml"/>
  <Override PartName="/xl/charts/chart91.xml" ContentType="application/vnd.openxmlformats-officedocument.drawingml.chart+xml"/>
  <Override PartName="/xl/charts/style91.xml" ContentType="application/vnd.ms-office.chartstyle+xml"/>
  <Override PartName="/xl/charts/colors91.xml" ContentType="application/vnd.ms-office.chartcolorstyle+xml"/>
  <Override PartName="/xl/charts/chart92.xml" ContentType="application/vnd.openxmlformats-officedocument.drawingml.chart+xml"/>
  <Override PartName="/xl/charts/style92.xml" ContentType="application/vnd.ms-office.chartstyle+xml"/>
  <Override PartName="/xl/charts/colors92.xml" ContentType="application/vnd.ms-office.chartcolorstyle+xml"/>
  <Override PartName="/xl/charts/chart93.xml" ContentType="application/vnd.openxmlformats-officedocument.drawingml.chart+xml"/>
  <Override PartName="/xl/charts/style93.xml" ContentType="application/vnd.ms-office.chartstyle+xml"/>
  <Override PartName="/xl/charts/colors93.xml" ContentType="application/vnd.ms-office.chartcolorstyle+xml"/>
  <Override PartName="/xl/charts/chart94.xml" ContentType="application/vnd.openxmlformats-officedocument.drawingml.chart+xml"/>
  <Override PartName="/xl/charts/style94.xml" ContentType="application/vnd.ms-office.chartstyle+xml"/>
  <Override PartName="/xl/charts/colors94.xml" ContentType="application/vnd.ms-office.chartcolorstyle+xml"/>
  <Override PartName="/xl/charts/chart95.xml" ContentType="application/vnd.openxmlformats-officedocument.drawingml.chart+xml"/>
  <Override PartName="/xl/charts/style95.xml" ContentType="application/vnd.ms-office.chartstyle+xml"/>
  <Override PartName="/xl/charts/colors95.xml" ContentType="application/vnd.ms-office.chartcolorstyle+xml"/>
  <Override PartName="/xl/charts/chart96.xml" ContentType="application/vnd.openxmlformats-officedocument.drawingml.chart+xml"/>
  <Override PartName="/xl/charts/style96.xml" ContentType="application/vnd.ms-office.chartstyle+xml"/>
  <Override PartName="/xl/charts/colors96.xml" ContentType="application/vnd.ms-office.chartcolorstyle+xml"/>
  <Override PartName="/xl/charts/chart97.xml" ContentType="application/vnd.openxmlformats-officedocument.drawingml.chart+xml"/>
  <Override PartName="/xl/charts/style97.xml" ContentType="application/vnd.ms-office.chartstyle+xml"/>
  <Override PartName="/xl/charts/colors97.xml" ContentType="application/vnd.ms-office.chartcolorstyle+xml"/>
  <Override PartName="/xl/charts/chart98.xml" ContentType="application/vnd.openxmlformats-officedocument.drawingml.chart+xml"/>
  <Override PartName="/xl/charts/style98.xml" ContentType="application/vnd.ms-office.chartstyle+xml"/>
  <Override PartName="/xl/charts/colors98.xml" ContentType="application/vnd.ms-office.chartcolorstyle+xml"/>
  <Override PartName="/xl/drawings/drawing7.xml" ContentType="application/vnd.openxmlformats-officedocument.drawing+xml"/>
  <Override PartName="/xl/charts/chart99.xml" ContentType="application/vnd.openxmlformats-officedocument.drawingml.chart+xml"/>
  <Override PartName="/xl/charts/style99.xml" ContentType="application/vnd.ms-office.chartstyle+xml"/>
  <Override PartName="/xl/charts/colors99.xml" ContentType="application/vnd.ms-office.chartcolorstyle+xml"/>
  <Override PartName="/xl/charts/chart100.xml" ContentType="application/vnd.openxmlformats-officedocument.drawingml.chart+xml"/>
  <Override PartName="/xl/charts/style100.xml" ContentType="application/vnd.ms-office.chartstyle+xml"/>
  <Override PartName="/xl/charts/colors100.xml" ContentType="application/vnd.ms-office.chartcolorstyle+xml"/>
  <Override PartName="/xl/charts/chart101.xml" ContentType="application/vnd.openxmlformats-officedocument.drawingml.chart+xml"/>
  <Override PartName="/xl/charts/style101.xml" ContentType="application/vnd.ms-office.chartstyle+xml"/>
  <Override PartName="/xl/charts/colors101.xml" ContentType="application/vnd.ms-office.chartcolorstyle+xml"/>
  <Override PartName="/xl/charts/chart102.xml" ContentType="application/vnd.openxmlformats-officedocument.drawingml.chart+xml"/>
  <Override PartName="/xl/charts/style102.xml" ContentType="application/vnd.ms-office.chartstyle+xml"/>
  <Override PartName="/xl/charts/colors102.xml" ContentType="application/vnd.ms-office.chartcolorstyle+xml"/>
  <Override PartName="/xl/charts/chart103.xml" ContentType="application/vnd.openxmlformats-officedocument.drawingml.chart+xml"/>
  <Override PartName="/xl/charts/style103.xml" ContentType="application/vnd.ms-office.chartstyle+xml"/>
  <Override PartName="/xl/charts/colors103.xml" ContentType="application/vnd.ms-office.chartcolorstyle+xml"/>
  <Override PartName="/xl/charts/chart104.xml" ContentType="application/vnd.openxmlformats-officedocument.drawingml.chart+xml"/>
  <Override PartName="/xl/charts/style104.xml" ContentType="application/vnd.ms-office.chartstyle+xml"/>
  <Override PartName="/xl/charts/colors104.xml" ContentType="application/vnd.ms-office.chartcolorstyle+xml"/>
  <Override PartName="/xl/drawings/drawing8.xml" ContentType="application/vnd.openxmlformats-officedocument.drawing+xml"/>
  <Override PartName="/xl/charts/chart105.xml" ContentType="application/vnd.openxmlformats-officedocument.drawingml.chart+xml"/>
  <Override PartName="/xl/charts/style105.xml" ContentType="application/vnd.ms-office.chartstyle+xml"/>
  <Override PartName="/xl/charts/colors105.xml" ContentType="application/vnd.ms-office.chartcolorstyle+xml"/>
  <Override PartName="/xl/charts/chart106.xml" ContentType="application/vnd.openxmlformats-officedocument.drawingml.chart+xml"/>
  <Override PartName="/xl/charts/style106.xml" ContentType="application/vnd.ms-office.chartstyle+xml"/>
  <Override PartName="/xl/charts/colors106.xml" ContentType="application/vnd.ms-office.chartcolorstyle+xml"/>
  <Override PartName="/xl/charts/chart107.xml" ContentType="application/vnd.openxmlformats-officedocument.drawingml.chart+xml"/>
  <Override PartName="/xl/charts/style107.xml" ContentType="application/vnd.ms-office.chartstyle+xml"/>
  <Override PartName="/xl/charts/colors107.xml" ContentType="application/vnd.ms-office.chartcolorstyle+xml"/>
  <Override PartName="/xl/charts/chart108.xml" ContentType="application/vnd.openxmlformats-officedocument.drawingml.chart+xml"/>
  <Override PartName="/xl/charts/style108.xml" ContentType="application/vnd.ms-office.chartstyle+xml"/>
  <Override PartName="/xl/charts/colors108.xml" ContentType="application/vnd.ms-office.chartcolorstyle+xml"/>
  <Override PartName="/xl/charts/chart109.xml" ContentType="application/vnd.openxmlformats-officedocument.drawingml.chart+xml"/>
  <Override PartName="/xl/charts/style109.xml" ContentType="application/vnd.ms-office.chartstyle+xml"/>
  <Override PartName="/xl/charts/colors109.xml" ContentType="application/vnd.ms-office.chartcolorstyle+xml"/>
  <Override PartName="/xl/charts/chart110.xml" ContentType="application/vnd.openxmlformats-officedocument.drawingml.chart+xml"/>
  <Override PartName="/xl/charts/style110.xml" ContentType="application/vnd.ms-office.chartstyle+xml"/>
  <Override PartName="/xl/charts/colors110.xml" ContentType="application/vnd.ms-office.chartcolorstyle+xml"/>
  <Override PartName="/xl/charts/chart111.xml" ContentType="application/vnd.openxmlformats-officedocument.drawingml.chart+xml"/>
  <Override PartName="/xl/charts/style111.xml" ContentType="application/vnd.ms-office.chartstyle+xml"/>
  <Override PartName="/xl/charts/colors111.xml" ContentType="application/vnd.ms-office.chartcolorstyle+xml"/>
  <Override PartName="/xl/charts/chart112.xml" ContentType="application/vnd.openxmlformats-officedocument.drawingml.chart+xml"/>
  <Override PartName="/xl/charts/style112.xml" ContentType="application/vnd.ms-office.chartstyle+xml"/>
  <Override PartName="/xl/charts/colors112.xml" ContentType="application/vnd.ms-office.chartcolorstyle+xml"/>
  <Override PartName="/xl/drawings/drawing9.xml" ContentType="application/vnd.openxmlformats-officedocument.drawing+xml"/>
  <Override PartName="/xl/charts/chart113.xml" ContentType="application/vnd.openxmlformats-officedocument.drawingml.chart+xml"/>
  <Override PartName="/xl/charts/style113.xml" ContentType="application/vnd.ms-office.chartstyle+xml"/>
  <Override PartName="/xl/charts/colors113.xml" ContentType="application/vnd.ms-office.chartcolorstyle+xml"/>
  <Override PartName="/xl/charts/chart114.xml" ContentType="application/vnd.openxmlformats-officedocument.drawingml.chart+xml"/>
  <Override PartName="/xl/charts/style114.xml" ContentType="application/vnd.ms-office.chartstyle+xml"/>
  <Override PartName="/xl/charts/colors114.xml" ContentType="application/vnd.ms-office.chartcolorstyle+xml"/>
  <Override PartName="/xl/drawings/drawing10.xml" ContentType="application/vnd.openxmlformats-officedocument.drawing+xml"/>
  <Override PartName="/xl/charts/chart115.xml" ContentType="application/vnd.openxmlformats-officedocument.drawingml.chart+xml"/>
  <Override PartName="/xl/charts/style115.xml" ContentType="application/vnd.ms-office.chartstyle+xml"/>
  <Override PartName="/xl/charts/colors115.xml" ContentType="application/vnd.ms-office.chartcolorstyle+xml"/>
  <Override PartName="/xl/charts/chart116.xml" ContentType="application/vnd.openxmlformats-officedocument.drawingml.chart+xml"/>
  <Override PartName="/xl/charts/style116.xml" ContentType="application/vnd.ms-office.chartstyle+xml"/>
  <Override PartName="/xl/charts/colors116.xml" ContentType="application/vnd.ms-office.chartcolorstyle+xml"/>
  <Override PartName="/xl/charts/chart117.xml" ContentType="application/vnd.openxmlformats-officedocument.drawingml.chart+xml"/>
  <Override PartName="/xl/charts/style117.xml" ContentType="application/vnd.ms-office.chartstyle+xml"/>
  <Override PartName="/xl/charts/colors117.xml" ContentType="application/vnd.ms-office.chartcolorstyle+xml"/>
  <Override PartName="/xl/charts/chart118.xml" ContentType="application/vnd.openxmlformats-officedocument.drawingml.chart+xml"/>
  <Override PartName="/xl/charts/style118.xml" ContentType="application/vnd.ms-office.chartstyle+xml"/>
  <Override PartName="/xl/charts/colors118.xml" ContentType="application/vnd.ms-office.chartcolorstyle+xml"/>
  <Override PartName="/xl/charts/chart119.xml" ContentType="application/vnd.openxmlformats-officedocument.drawingml.chart+xml"/>
  <Override PartName="/xl/charts/style119.xml" ContentType="application/vnd.ms-office.chartstyle+xml"/>
  <Override PartName="/xl/charts/colors119.xml" ContentType="application/vnd.ms-office.chartcolorstyle+xml"/>
  <Override PartName="/xl/charts/chart120.xml" ContentType="application/vnd.openxmlformats-officedocument.drawingml.chart+xml"/>
  <Override PartName="/xl/charts/style120.xml" ContentType="application/vnd.ms-office.chartstyle+xml"/>
  <Override PartName="/xl/charts/colors120.xml" ContentType="application/vnd.ms-office.chartcolorstyle+xml"/>
  <Override PartName="/xl/charts/chart121.xml" ContentType="application/vnd.openxmlformats-officedocument.drawingml.chart+xml"/>
  <Override PartName="/xl/charts/style121.xml" ContentType="application/vnd.ms-office.chartstyle+xml"/>
  <Override PartName="/xl/charts/colors121.xml" ContentType="application/vnd.ms-office.chartcolorstyle+xml"/>
  <Override PartName="/xl/charts/chart122.xml" ContentType="application/vnd.openxmlformats-officedocument.drawingml.chart+xml"/>
  <Override PartName="/xl/charts/style122.xml" ContentType="application/vnd.ms-office.chartstyle+xml"/>
  <Override PartName="/xl/charts/colors122.xml" ContentType="application/vnd.ms-office.chartcolorstyle+xml"/>
  <Override PartName="/xl/drawings/drawing11.xml" ContentType="application/vnd.openxmlformats-officedocument.drawing+xml"/>
  <Override PartName="/xl/charts/chart123.xml" ContentType="application/vnd.openxmlformats-officedocument.drawingml.chart+xml"/>
  <Override PartName="/xl/charts/style123.xml" ContentType="application/vnd.ms-office.chartstyle+xml"/>
  <Override PartName="/xl/charts/colors123.xml" ContentType="application/vnd.ms-office.chartcolorstyle+xml"/>
  <Override PartName="/xl/charts/chart124.xml" ContentType="application/vnd.openxmlformats-officedocument.drawingml.chart+xml"/>
  <Override PartName="/xl/charts/style124.xml" ContentType="application/vnd.ms-office.chartstyle+xml"/>
  <Override PartName="/xl/charts/colors124.xml" ContentType="application/vnd.ms-office.chartcolorstyle+xml"/>
  <Override PartName="/xl/drawings/drawing12.xml" ContentType="application/vnd.openxmlformats-officedocument.drawing+xml"/>
  <Override PartName="/xl/charts/chart125.xml" ContentType="application/vnd.openxmlformats-officedocument.drawingml.chart+xml"/>
  <Override PartName="/xl/charts/style125.xml" ContentType="application/vnd.ms-office.chartstyle+xml"/>
  <Override PartName="/xl/charts/colors125.xml" ContentType="application/vnd.ms-office.chartcolorstyle+xml"/>
  <Override PartName="/xl/charts/chart126.xml" ContentType="application/vnd.openxmlformats-officedocument.drawingml.chart+xml"/>
  <Override PartName="/xl/charts/style126.xml" ContentType="application/vnd.ms-office.chartstyle+xml"/>
  <Override PartName="/xl/charts/colors126.xml" ContentType="application/vnd.ms-office.chartcolorstyle+xml"/>
  <Override PartName="/xl/charts/chart127.xml" ContentType="application/vnd.openxmlformats-officedocument.drawingml.chart+xml"/>
  <Override PartName="/xl/charts/style127.xml" ContentType="application/vnd.ms-office.chartstyle+xml"/>
  <Override PartName="/xl/charts/colors127.xml" ContentType="application/vnd.ms-office.chartcolorstyle+xml"/>
  <Override PartName="/xl/charts/chart128.xml" ContentType="application/vnd.openxmlformats-officedocument.drawingml.chart+xml"/>
  <Override PartName="/xl/charts/style128.xml" ContentType="application/vnd.ms-office.chartstyle+xml"/>
  <Override PartName="/xl/charts/colors128.xml" ContentType="application/vnd.ms-office.chartcolorstyle+xml"/>
  <Override PartName="/xl/drawings/drawing13.xml" ContentType="application/vnd.openxmlformats-officedocument.drawing+xml"/>
  <Override PartName="/xl/charts/chart129.xml" ContentType="application/vnd.openxmlformats-officedocument.drawingml.chart+xml"/>
  <Override PartName="/xl/charts/style129.xml" ContentType="application/vnd.ms-office.chartstyle+xml"/>
  <Override PartName="/xl/charts/colors129.xml" ContentType="application/vnd.ms-office.chartcolorstyle+xml"/>
  <Override PartName="/xl/charts/chart130.xml" ContentType="application/vnd.openxmlformats-officedocument.drawingml.chart+xml"/>
  <Override PartName="/xl/charts/style130.xml" ContentType="application/vnd.ms-office.chartstyle+xml"/>
  <Override PartName="/xl/charts/colors130.xml" ContentType="application/vnd.ms-office.chartcolorstyle+xml"/>
  <Override PartName="/xl/charts/chart131.xml" ContentType="application/vnd.openxmlformats-officedocument.drawingml.chart+xml"/>
  <Override PartName="/xl/charts/style131.xml" ContentType="application/vnd.ms-office.chartstyle+xml"/>
  <Override PartName="/xl/charts/colors131.xml" ContentType="application/vnd.ms-office.chartcolorstyle+xml"/>
  <Override PartName="/xl/charts/chart132.xml" ContentType="application/vnd.openxmlformats-officedocument.drawingml.chart+xml"/>
  <Override PartName="/xl/charts/style132.xml" ContentType="application/vnd.ms-office.chartstyle+xml"/>
  <Override PartName="/xl/charts/colors13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33.xml" ContentType="application/vnd.openxmlformats-officedocument.drawingml.chart+xml"/>
  <Override PartName="/xl/charts/style133.xml" ContentType="application/vnd.ms-office.chartstyle+xml"/>
  <Override PartName="/xl/charts/colors133.xml" ContentType="application/vnd.ms-office.chartcolorstyle+xml"/>
  <Override PartName="/xl/charts/chart134.xml" ContentType="application/vnd.openxmlformats-officedocument.drawingml.chart+xml"/>
  <Override PartName="/xl/charts/style134.xml" ContentType="application/vnd.ms-office.chartstyle+xml"/>
  <Override PartName="/xl/charts/colors134.xml" ContentType="application/vnd.ms-office.chartcolorstyle+xml"/>
  <Override PartName="/xl/drawings/drawing17.xml" ContentType="application/vnd.openxmlformats-officedocument.drawing+xml"/>
  <Override PartName="/xl/charts/chart135.xml" ContentType="application/vnd.openxmlformats-officedocument.drawingml.chart+xml"/>
  <Override PartName="/xl/charts/style135.xml" ContentType="application/vnd.ms-office.chartstyle+xml"/>
  <Override PartName="/xl/charts/colors135.xml" ContentType="application/vnd.ms-office.chartcolorstyle+xml"/>
  <Override PartName="/xl/charts/chart136.xml" ContentType="application/vnd.openxmlformats-officedocument.drawingml.chart+xml"/>
  <Override PartName="/xl/charts/style136.xml" ContentType="application/vnd.ms-office.chartstyle+xml"/>
  <Override PartName="/xl/charts/colors136.xml" ContentType="application/vnd.ms-office.chartcolorstyle+xml"/>
  <Override PartName="/xl/charts/chart137.xml" ContentType="application/vnd.openxmlformats-officedocument.drawingml.chart+xml"/>
  <Override PartName="/xl/charts/style137.xml" ContentType="application/vnd.ms-office.chartstyle+xml"/>
  <Override PartName="/xl/charts/colors137.xml" ContentType="application/vnd.ms-office.chartcolorstyle+xml"/>
  <Override PartName="/xl/drawings/drawing18.xml" ContentType="application/vnd.openxmlformats-officedocument.drawing+xml"/>
  <Override PartName="/xl/charts/chart138.xml" ContentType="application/vnd.openxmlformats-officedocument.drawingml.chart+xml"/>
  <Override PartName="/xl/charts/style138.xml" ContentType="application/vnd.ms-office.chartstyle+xml"/>
  <Override PartName="/xl/charts/colors138.xml" ContentType="application/vnd.ms-office.chartcolorstyle+xml"/>
  <Override PartName="/xl/charts/chart139.xml" ContentType="application/vnd.openxmlformats-officedocument.drawingml.chart+xml"/>
  <Override PartName="/xl/charts/style139.xml" ContentType="application/vnd.ms-office.chartstyle+xml"/>
  <Override PartName="/xl/charts/colors139.xml" ContentType="application/vnd.ms-office.chartcolorstyle+xml"/>
  <Override PartName="/xl/charts/chart140.xml" ContentType="application/vnd.openxmlformats-officedocument.drawingml.chart+xml"/>
  <Override PartName="/xl/charts/style140.xml" ContentType="application/vnd.ms-office.chartstyle+xml"/>
  <Override PartName="/xl/charts/colors140.xml" ContentType="application/vnd.ms-office.chartcolorstyle+xml"/>
  <Override PartName="/xl/drawings/drawing19.xml" ContentType="application/vnd.openxmlformats-officedocument.drawing+xml"/>
  <Override PartName="/xl/charts/chart141.xml" ContentType="application/vnd.openxmlformats-officedocument.drawingml.chart+xml"/>
  <Override PartName="/xl/charts/style141.xml" ContentType="application/vnd.ms-office.chartstyle+xml"/>
  <Override PartName="/xl/charts/colors141.xml" ContentType="application/vnd.ms-office.chartcolorstyle+xml"/>
  <Override PartName="/xl/charts/chart142.xml" ContentType="application/vnd.openxmlformats-officedocument.drawingml.chart+xml"/>
  <Override PartName="/xl/charts/style142.xml" ContentType="application/vnd.ms-office.chartstyle+xml"/>
  <Override PartName="/xl/charts/colors142.xml" ContentType="application/vnd.ms-office.chartcolorstyle+xml"/>
  <Override PartName="/xl/charts/chart143.xml" ContentType="application/vnd.openxmlformats-officedocument.drawingml.chart+xml"/>
  <Override PartName="/xl/charts/style143.xml" ContentType="application/vnd.ms-office.chartstyle+xml"/>
  <Override PartName="/xl/charts/colors143.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현재_통합_문서" defaultThemeVersion="166925"/>
  <mc:AlternateContent xmlns:mc="http://schemas.openxmlformats.org/markup-compatibility/2006">
    <mc:Choice Requires="x15">
      <x15ac:absPath xmlns:x15ac="http://schemas.microsoft.com/office/spreadsheetml/2010/11/ac" url="G:\내 드라이브\TCI\검사결과지\"/>
    </mc:Choice>
  </mc:AlternateContent>
  <xr:revisionPtr revIDLastSave="0" documentId="13_ncr:1_{740067D6-9FD5-414E-AE69-766791885AE0}" xr6:coauthVersionLast="47" xr6:coauthVersionMax="47" xr10:uidLastSave="{00000000-0000-0000-0000-000000000000}"/>
  <bookViews>
    <workbookView xWindow="11130" yWindow="1365" windowWidth="28800" windowHeight="11505" tabRatio="935" firstSheet="4" activeTab="5" xr2:uid="{7F95C7E4-9540-4CC6-B734-E61F72B1B5F6}"/>
  </bookViews>
  <sheets>
    <sheet name="개인검사지붙히기(성인)" sheetId="20" state="hidden" r:id="rId1"/>
    <sheet name="개인-성인" sheetId="21" state="hidden" r:id="rId2"/>
    <sheet name="개인검사지붙히기(청소년)" sheetId="22" state="hidden" r:id="rId3"/>
    <sheet name="개인-청소년" sheetId="23" state="hidden" r:id="rId4"/>
    <sheet name="Key" sheetId="43" r:id="rId5"/>
    <sheet name="Data" sheetId="1" r:id="rId6"/>
    <sheet name="TCI성인용(상위)_전 (2)" sheetId="44" r:id="rId7"/>
    <sheet name="TCI성인용 (세부)_전" sheetId="39" r:id="rId8"/>
    <sheet name="TCI성인용(상위)_후" sheetId="32" r:id="rId9"/>
    <sheet name="TCI성인용 (세부)_후 (2)" sheetId="47" r:id="rId10"/>
    <sheet name="TCI성인용 (세부)_후" sheetId="41" state="hidden" r:id="rId11"/>
    <sheet name="TCI_기질(세부)_그룹" sheetId="42" r:id="rId12"/>
    <sheet name="기질" sheetId="2" r:id="rId13"/>
    <sheet name="기질_대조" sheetId="12" r:id="rId14"/>
    <sheet name="기질_대분류 (2)" sheetId="26" state="hidden" r:id="rId15"/>
    <sheet name="기질_세부" sheetId="10" state="hidden" r:id="rId16"/>
    <sheet name="기질_세부 (2~3인용)" sheetId="19" state="hidden" r:id="rId17"/>
    <sheet name="1" sheetId="5" state="hidden" r:id="rId18"/>
    <sheet name="기질27type" sheetId="13" r:id="rId19"/>
    <sheet name="성격" sheetId="14" r:id="rId20"/>
    <sheet name="기질성격_대분류(A3)" sheetId="25" state="hidden" r:id="rId21"/>
    <sheet name="성격_세부" sheetId="16" r:id="rId22"/>
    <sheet name="성격_세부 (2~3인용)" sheetId="18" state="hidden" r:id="rId23"/>
    <sheet name="성격27type" sheetId="17" r:id="rId24"/>
    <sheet name="기질유형해석" sheetId="30" r:id="rId25"/>
    <sheet name="성격유형해석" sheetId="31" r:id="rId26"/>
    <sheet name="Temper_table" sheetId="3" r:id="rId27"/>
    <sheet name="Charac_table" sheetId="4" r:id="rId28"/>
    <sheet name="소척도" sheetId="7" state="hidden" r:id="rId29"/>
    <sheet name="2" sheetId="6" state="hidden" r:id="rId30"/>
    <sheet name="그룹양식" sheetId="11" state="hidden" r:id="rId31"/>
    <sheet name="0" sheetId="27" state="hidden" r:id="rId32"/>
    <sheet name="그룹워크북" sheetId="29" r:id="rId33"/>
    <sheet name="TCI대학생용" sheetId="33" state="hidden" r:id="rId34"/>
    <sheet name="TCI청소년용" sheetId="34" state="hidden" r:id="rId35"/>
    <sheet name="TCI아동용" sheetId="35" state="hidden" r:id="rId36"/>
    <sheet name="TCI유아용" sheetId="36" state="hidden" r:id="rId37"/>
    <sheet name="단독척도 해석" sheetId="37" r:id="rId38"/>
    <sheet name="하위척도" sheetId="38" r:id="rId39"/>
  </sheets>
  <definedNames>
    <definedName name="_xlnm.Print_Area" localSheetId="11">'TCI_기질(세부)_그룹'!$A$1:$AA$19</definedName>
    <definedName name="_xlnm.Print_Area" localSheetId="7">'TCI성인용 (세부)_전'!$A$1:$S$20</definedName>
    <definedName name="_xlnm.Print_Area" localSheetId="10">'TCI성인용 (세부)_후'!$A$1:$H$81</definedName>
    <definedName name="_xlnm.Print_Area" localSheetId="9">'TCI성인용 (세부)_후 (2)'!$A:$F</definedName>
    <definedName name="_xlnm.Print_Area" localSheetId="6">'TCI성인용(상위)_전 (2)'!$A$1:$W$11</definedName>
    <definedName name="_xlnm.Print_Area" localSheetId="8">'TCI성인용(상위)_후'!$A$1:$H$33</definedName>
    <definedName name="_xlnm.Print_Area" localSheetId="12">기질!$B$1:$S$20</definedName>
    <definedName name="_xlnm.Print_Area" localSheetId="14">'기질_대분류 (2)'!$A$1:$P$22</definedName>
    <definedName name="_xlnm.Print_Area" localSheetId="13">기질_대조!$B$1:$V$109</definedName>
    <definedName name="_xlnm.Print_Area" localSheetId="15">기질_세부!$A$3:$AX$120</definedName>
    <definedName name="_xlnm.Print_Area" localSheetId="18">기질27type!$B$2:$D$6</definedName>
    <definedName name="_xlnm.Print_Area" localSheetId="20">'기질성격_대분류(A3)'!$A$1:$P$46</definedName>
    <definedName name="_xlnm.Print_Area" localSheetId="19">성격!$A$1:$P$18</definedName>
    <definedName name="성격" localSheetId="33">#REF!</definedName>
    <definedName name="성격" localSheetId="35">#REF!</definedName>
    <definedName name="성격" localSheetId="36">#REF!</definedName>
    <definedName name="성격" localSheetId="34">#REF!</definedName>
    <definedName name="성격">#REF!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6" i="42" l="1"/>
  <c r="A293" i="47"/>
  <c r="A288" i="47"/>
  <c r="A283" i="47"/>
  <c r="A274" i="47"/>
  <c r="A270" i="47"/>
  <c r="A266" i="47"/>
  <c r="A250" i="47"/>
  <c r="G249" i="47" a="1"/>
  <c r="G249" i="47" s="1"/>
  <c r="A245" i="47"/>
  <c r="A240" i="47"/>
  <c r="A231" i="47"/>
  <c r="G228" i="47" a="1"/>
  <c r="G228" i="47" s="1"/>
  <c r="H228" i="47" s="1"/>
  <c r="I228" i="47" s="1"/>
  <c r="A227" i="47"/>
  <c r="A223" i="47"/>
  <c r="A207" i="47"/>
  <c r="A202" i="47"/>
  <c r="G199" i="47" a="1"/>
  <c r="G199" i="47" s="1"/>
  <c r="A197" i="47"/>
  <c r="A188" i="47"/>
  <c r="A184" i="47"/>
  <c r="A180" i="47"/>
  <c r="C177" i="47" a="1"/>
  <c r="C177" i="47" s="1"/>
  <c r="A164" i="47"/>
  <c r="A159" i="47"/>
  <c r="A154" i="47"/>
  <c r="A145" i="47"/>
  <c r="A141" i="47"/>
  <c r="A137" i="47"/>
  <c r="A121" i="47"/>
  <c r="A116" i="47"/>
  <c r="A111" i="47"/>
  <c r="A102" i="47"/>
  <c r="A98" i="47"/>
  <c r="A94" i="47"/>
  <c r="A51" i="47"/>
  <c r="C84" i="44" a="1"/>
  <c r="C84" i="44" s="1"/>
  <c r="B84" i="44" s="1"/>
  <c r="C83" i="44" a="1"/>
  <c r="C83" i="44" s="1"/>
  <c r="C82" i="44" a="1"/>
  <c r="C82" i="44" s="1"/>
  <c r="C81" i="44" a="1"/>
  <c r="C81" i="44" s="1"/>
  <c r="C79" i="44" a="1"/>
  <c r="C79" i="44" s="1"/>
  <c r="B79" i="44" s="1"/>
  <c r="C78" i="44" a="1"/>
  <c r="C78" i="44" s="1"/>
  <c r="C77" i="44" a="1"/>
  <c r="C77" i="44" s="1"/>
  <c r="C76" i="44" a="1"/>
  <c r="C76" i="44" s="1"/>
  <c r="K73" i="44" a="1"/>
  <c r="K73" i="44" s="1"/>
  <c r="J73" i="44" a="1"/>
  <c r="J73" i="44" s="1"/>
  <c r="K71" i="44" a="1"/>
  <c r="K71" i="44" s="1"/>
  <c r="J71" i="44" a="1"/>
  <c r="J71" i="44" s="1"/>
  <c r="O67" i="44" a="1"/>
  <c r="O67" i="44" s="1"/>
  <c r="O66" i="44" a="1"/>
  <c r="O66" i="44" s="1"/>
  <c r="C66" i="44" a="1"/>
  <c r="C66" i="44" s="1"/>
  <c r="O65" i="44" a="1"/>
  <c r="O65" i="44" s="1"/>
  <c r="O64" i="44" a="1"/>
  <c r="O64" i="44" s="1"/>
  <c r="N64" i="44" s="1"/>
  <c r="O62" i="44" a="1"/>
  <c r="O62" i="44" s="1"/>
  <c r="O61" i="44" a="1"/>
  <c r="O61" i="44" s="1"/>
  <c r="O60" i="44" a="1"/>
  <c r="O60" i="44" s="1"/>
  <c r="O59" i="44" a="1"/>
  <c r="O59" i="44" s="1"/>
  <c r="C59" i="44" a="1"/>
  <c r="C59" i="44" s="1"/>
  <c r="W56" i="44" a="1"/>
  <c r="W56" i="44" s="1"/>
  <c r="V56" i="44" a="1"/>
  <c r="V56" i="44" s="1"/>
  <c r="W54" i="44" a="1"/>
  <c r="W54" i="44" s="1"/>
  <c r="V54" i="44" a="1"/>
  <c r="V54" i="44" s="1"/>
  <c r="C49" i="44" a="1"/>
  <c r="C49" i="44" s="1"/>
  <c r="O45" i="44" a="1"/>
  <c r="O45" i="44" s="1"/>
  <c r="C42" i="44" a="1"/>
  <c r="C42" i="44" s="1"/>
  <c r="A78" i="47"/>
  <c r="A35" i="47"/>
  <c r="A30" i="47"/>
  <c r="A73" i="47" s="1"/>
  <c r="A25" i="47"/>
  <c r="A68" i="47" s="1"/>
  <c r="A20" i="47"/>
  <c r="A235" i="47" s="1"/>
  <c r="A16" i="47"/>
  <c r="A59" i="47" s="1"/>
  <c r="A12" i="47"/>
  <c r="A55" i="47" s="1"/>
  <c r="A8" i="47"/>
  <c r="AE4" i="42"/>
  <c r="AE9" i="42"/>
  <c r="AE14" i="42"/>
  <c r="AE16" i="42"/>
  <c r="V71" i="44" a="1"/>
  <c r="V71" i="44" s="1"/>
  <c r="W71" i="44" a="1"/>
  <c r="W71" i="44" s="1"/>
  <c r="W73" i="44" a="1"/>
  <c r="W73" i="44" s="1"/>
  <c r="V73" i="44" a="1"/>
  <c r="V73" i="44" s="1"/>
  <c r="O76" i="44" a="1"/>
  <c r="O76" i="44" s="1"/>
  <c r="O77" i="44" a="1"/>
  <c r="O77" i="44" s="1"/>
  <c r="O78" i="44" a="1"/>
  <c r="O78" i="44" s="1"/>
  <c r="R78" i="44" s="1"/>
  <c r="O79" i="44" a="1"/>
  <c r="O79" i="44" s="1"/>
  <c r="O81" i="44" a="1"/>
  <c r="O81" i="44" s="1"/>
  <c r="N81" i="44" s="1"/>
  <c r="O82" i="44" a="1"/>
  <c r="O82" i="44" s="1"/>
  <c r="O83" i="44" a="1"/>
  <c r="O83" i="44" s="1"/>
  <c r="R83" i="44" s="1"/>
  <c r="O84" i="44" a="1"/>
  <c r="O84" i="44" s="1"/>
  <c r="AF10" i="42"/>
  <c r="AF7" i="42"/>
  <c r="Y16" i="42"/>
  <c r="U16" i="42"/>
  <c r="Q16" i="42"/>
  <c r="I16" i="42"/>
  <c r="E16" i="42"/>
  <c r="A16" i="42"/>
  <c r="AC16" i="42" s="1"/>
  <c r="Y8" i="42"/>
  <c r="U8" i="42"/>
  <c r="Q8" i="42"/>
  <c r="M8" i="42"/>
  <c r="I8" i="42"/>
  <c r="E8" i="42"/>
  <c r="A8" i="42"/>
  <c r="I4" i="42"/>
  <c r="E4" i="42"/>
  <c r="Q12" i="42"/>
  <c r="AE19" i="42"/>
  <c r="AF19" i="42" s="1"/>
  <c r="AE18" i="42"/>
  <c r="AD18" i="42" s="1"/>
  <c r="AE17" i="42"/>
  <c r="AF17" i="42" s="1"/>
  <c r="AE15" i="42"/>
  <c r="AF15" i="42" s="1"/>
  <c r="AE13" i="42"/>
  <c r="AF13" i="42" s="1"/>
  <c r="AE12" i="42"/>
  <c r="AD12" i="42" s="1"/>
  <c r="AE11" i="42"/>
  <c r="AF11" i="42" s="1"/>
  <c r="AE10" i="42"/>
  <c r="AD10" i="42" s="1"/>
  <c r="AE8" i="42"/>
  <c r="AF8" i="42" s="1"/>
  <c r="AE7" i="42"/>
  <c r="AD7" i="42" s="1"/>
  <c r="AE6" i="42"/>
  <c r="AF6" i="42" s="1"/>
  <c r="AE5" i="42"/>
  <c r="AF5" i="42" s="1"/>
  <c r="AA8" i="42"/>
  <c r="AB8" i="42" s="1"/>
  <c r="W6" i="42"/>
  <c r="X6" i="42" s="1"/>
  <c r="S15" i="42"/>
  <c r="T15" i="42" s="1"/>
  <c r="AD17" i="42"/>
  <c r="AD15" i="42"/>
  <c r="AC12" i="42"/>
  <c r="Y12" i="42"/>
  <c r="U12" i="42"/>
  <c r="AD11" i="42"/>
  <c r="AC8" i="42"/>
  <c r="AD6" i="42"/>
  <c r="AD5" i="42"/>
  <c r="AC4" i="42"/>
  <c r="Y4" i="42"/>
  <c r="U4" i="42"/>
  <c r="Q4" i="42"/>
  <c r="O7" i="42"/>
  <c r="P7" i="42" s="1"/>
  <c r="O4" i="42"/>
  <c r="P4" i="42" s="1"/>
  <c r="M4" i="42"/>
  <c r="A4" i="42"/>
  <c r="A8" i="41"/>
  <c r="A51" i="41" s="1"/>
  <c r="A12" i="42"/>
  <c r="E12" i="42" s="1"/>
  <c r="B89" i="47" a="1"/>
  <c r="B89" i="47" s="1"/>
  <c r="K20" i="44" a="1"/>
  <c r="K20" i="44" s="1"/>
  <c r="C91" i="47" a="1"/>
  <c r="C91" i="47" s="1"/>
  <c r="B91" i="47" a="1"/>
  <c r="B91" i="47" s="1"/>
  <c r="C25" i="44" a="1"/>
  <c r="C25" i="44" s="1"/>
  <c r="K4" i="42"/>
  <c r="L4" i="42" s="1"/>
  <c r="K5" i="42"/>
  <c r="L5" i="42" s="1"/>
  <c r="K6" i="42"/>
  <c r="G97" i="47" a="1"/>
  <c r="G97" i="47" s="1"/>
  <c r="C26" i="44" a="1"/>
  <c r="C26" i="44" s="1"/>
  <c r="G98" i="47" a="1"/>
  <c r="G98" i="47" s="1"/>
  <c r="G99" i="47" a="1"/>
  <c r="G99" i="47" s="1"/>
  <c r="H99" i="47" s="1"/>
  <c r="I99" i="47" s="1"/>
  <c r="G100" i="47" a="1"/>
  <c r="G100" i="47" s="1"/>
  <c r="G101" i="47" a="1"/>
  <c r="G101" i="47" s="1"/>
  <c r="D101" i="47" s="1"/>
  <c r="C27" i="44" a="1"/>
  <c r="C27" i="44" s="1"/>
  <c r="G102" i="47" a="1"/>
  <c r="G102" i="47" s="1"/>
  <c r="K13" i="42"/>
  <c r="K14" i="42"/>
  <c r="L14" i="42" s="1"/>
  <c r="K15" i="42"/>
  <c r="C28" i="44" a="1"/>
  <c r="C28" i="44" s="1"/>
  <c r="B28" i="44" s="1"/>
  <c r="K16" i="42"/>
  <c r="L16" i="42" s="1"/>
  <c r="G107" i="47" a="1"/>
  <c r="G107" i="47" s="1"/>
  <c r="K18" i="42"/>
  <c r="K19" i="42"/>
  <c r="L19" i="42" s="1"/>
  <c r="C30" i="44" a="1"/>
  <c r="C30" i="44" s="1"/>
  <c r="G111" i="47" a="1"/>
  <c r="G111" i="47" s="1"/>
  <c r="G112" i="47" a="1"/>
  <c r="G112" i="47" s="1"/>
  <c r="G113" i="47" a="1"/>
  <c r="G113" i="47" s="1"/>
  <c r="G114" i="47" a="1"/>
  <c r="G114" i="47" s="1"/>
  <c r="G115" i="47" a="1"/>
  <c r="G115" i="47" s="1"/>
  <c r="C31" i="44" a="1"/>
  <c r="C31" i="44" s="1"/>
  <c r="G116" i="47" a="1"/>
  <c r="G116" i="47" s="1"/>
  <c r="D116" i="47" s="1"/>
  <c r="G117" i="47" a="1"/>
  <c r="G117" i="47" s="1"/>
  <c r="G118" i="47" a="1"/>
  <c r="G118" i="47" s="1"/>
  <c r="H118" i="47" s="1"/>
  <c r="I118" i="47" s="1"/>
  <c r="G119" i="47" a="1"/>
  <c r="G119" i="47" s="1"/>
  <c r="G120" i="47" a="1"/>
  <c r="G120" i="47" s="1"/>
  <c r="D120" i="47" s="1"/>
  <c r="C32" i="44" a="1"/>
  <c r="C32" i="44" s="1"/>
  <c r="G121" i="47" a="1"/>
  <c r="G121" i="47" s="1"/>
  <c r="G122" i="47" a="1"/>
  <c r="G122" i="47" s="1"/>
  <c r="G123" i="47" a="1"/>
  <c r="G123" i="47" s="1"/>
  <c r="C33" i="44" a="1"/>
  <c r="C33" i="44" s="1"/>
  <c r="B33" i="44" s="1"/>
  <c r="B132" i="47" a="1"/>
  <c r="B132" i="47" s="1"/>
  <c r="C132" i="47" a="1"/>
  <c r="C132" i="47" s="1"/>
  <c r="C134" i="47" a="1"/>
  <c r="C134" i="47" s="1"/>
  <c r="B134" i="47" a="1"/>
  <c r="B134" i="47" s="1"/>
  <c r="O25" i="44" a="1"/>
  <c r="O25" i="44" s="1"/>
  <c r="G137" i="47" a="1"/>
  <c r="G137" i="47" s="1"/>
  <c r="G138" i="47" a="1"/>
  <c r="G138" i="47" s="1"/>
  <c r="L138" i="47" s="1"/>
  <c r="G139" i="47" a="1"/>
  <c r="G139" i="47" s="1"/>
  <c r="G140" i="47" a="1"/>
  <c r="G140" i="47" s="1"/>
  <c r="O26" i="44" a="1"/>
  <c r="O26" i="44" s="1"/>
  <c r="O8" i="42"/>
  <c r="O9" i="42"/>
  <c r="O10" i="42"/>
  <c r="P10" i="42" s="1"/>
  <c r="O11" i="42"/>
  <c r="O27" i="44" a="1"/>
  <c r="O27" i="44" s="1"/>
  <c r="R27" i="44" s="1"/>
  <c r="G145" i="47" a="1"/>
  <c r="G145" i="47" s="1"/>
  <c r="G146" i="47" a="1"/>
  <c r="G146" i="47" s="1"/>
  <c r="G147" i="47" a="1"/>
  <c r="G147" i="47" s="1"/>
  <c r="L147" i="47" s="1"/>
  <c r="G148" i="47" a="1"/>
  <c r="G148" i="47" s="1"/>
  <c r="O28" i="44" a="1"/>
  <c r="O28" i="44" s="1"/>
  <c r="G149" i="47" a="1"/>
  <c r="G149" i="47" s="1"/>
  <c r="D149" i="47" s="1"/>
  <c r="G150" i="47" a="1"/>
  <c r="G150" i="47" s="1"/>
  <c r="G151" i="47" a="1"/>
  <c r="G151" i="47" s="1"/>
  <c r="G152" i="47" a="1"/>
  <c r="G152" i="47" s="1"/>
  <c r="O30" i="44" a="1"/>
  <c r="O30" i="44" s="1"/>
  <c r="G154" i="47" a="1"/>
  <c r="G154" i="47" s="1"/>
  <c r="G155" i="47" a="1"/>
  <c r="G155" i="47" s="1"/>
  <c r="G156" i="47" a="1"/>
  <c r="G156" i="47" s="1"/>
  <c r="G157" i="47" a="1"/>
  <c r="G157" i="47" s="1"/>
  <c r="L157" i="47" s="1"/>
  <c r="G158" i="47" a="1"/>
  <c r="G158" i="47" s="1"/>
  <c r="O31" i="44" a="1"/>
  <c r="O31" i="44" s="1"/>
  <c r="G159" i="47" a="1"/>
  <c r="G159" i="47" s="1"/>
  <c r="D159" i="47" s="1"/>
  <c r="G160" i="47" a="1"/>
  <c r="G160" i="47" s="1"/>
  <c r="G161" i="47" a="1"/>
  <c r="G161" i="47" s="1"/>
  <c r="G162" i="47" a="1"/>
  <c r="G162" i="47" s="1"/>
  <c r="G163" i="47" a="1"/>
  <c r="G163" i="47" s="1"/>
  <c r="D163" i="47" s="1"/>
  <c r="O32" i="44" a="1"/>
  <c r="O32" i="44" s="1"/>
  <c r="R32" i="44" s="1"/>
  <c r="G164" i="47" a="1"/>
  <c r="G164" i="47" s="1"/>
  <c r="G165" i="47" a="1"/>
  <c r="G165" i="47" s="1"/>
  <c r="G166" i="47" a="1"/>
  <c r="G166" i="47" s="1"/>
  <c r="L166" i="47" s="1"/>
  <c r="O33" i="44" a="1"/>
  <c r="O33" i="44" s="1"/>
  <c r="B175" i="47" a="1"/>
  <c r="B175" i="47" s="1"/>
  <c r="K37" i="44" a="1"/>
  <c r="K37" i="44" s="1"/>
  <c r="K39" i="44" a="1"/>
  <c r="K39" i="44" s="1"/>
  <c r="J39" i="44" a="1"/>
  <c r="J39" i="44" s="1"/>
  <c r="G180" i="47" a="1"/>
  <c r="G180" i="47" s="1"/>
  <c r="G181" i="47" a="1"/>
  <c r="G181" i="47" s="1"/>
  <c r="G182" i="47" a="1"/>
  <c r="G182" i="47" s="1"/>
  <c r="G183" i="47" a="1"/>
  <c r="G183" i="47" s="1"/>
  <c r="C43" i="44" a="1"/>
  <c r="C43" i="44" s="1"/>
  <c r="F43" i="44" s="1"/>
  <c r="G184" i="47" a="1"/>
  <c r="G184" i="47" s="1"/>
  <c r="G185" i="47" a="1"/>
  <c r="G185" i="47" s="1"/>
  <c r="H185" i="47" s="1"/>
  <c r="I185" i="47" s="1"/>
  <c r="G186" i="47" a="1"/>
  <c r="G186" i="47" s="1"/>
  <c r="S11" i="42"/>
  <c r="C44" i="44" a="1"/>
  <c r="C44" i="44" s="1"/>
  <c r="S12" i="42"/>
  <c r="G189" i="47" a="1"/>
  <c r="G189" i="47" s="1"/>
  <c r="G190" i="47" a="1"/>
  <c r="G190" i="47" s="1"/>
  <c r="G191" i="47" a="1"/>
  <c r="G191" i="47" s="1"/>
  <c r="C45" i="44" a="1"/>
  <c r="C45" i="44" s="1"/>
  <c r="G192" i="47" a="1"/>
  <c r="G192" i="47" s="1"/>
  <c r="D192" i="47" s="1"/>
  <c r="G193" i="47" a="1"/>
  <c r="G193" i="47" s="1"/>
  <c r="G194" i="47" a="1"/>
  <c r="G194" i="47" s="1"/>
  <c r="H194" i="47" s="1"/>
  <c r="I194" i="47" s="1"/>
  <c r="G195" i="47" a="1"/>
  <c r="G195" i="47" s="1"/>
  <c r="C47" i="44" a="1"/>
  <c r="C47" i="44" s="1"/>
  <c r="G197" i="47" a="1"/>
  <c r="G197" i="47" s="1"/>
  <c r="G198" i="47" a="1"/>
  <c r="G198" i="47" s="1"/>
  <c r="G200" i="47" a="1"/>
  <c r="G200" i="47" s="1"/>
  <c r="G201" i="47" a="1"/>
  <c r="G201" i="47" s="1"/>
  <c r="C48" i="44" a="1"/>
  <c r="C48" i="44" s="1"/>
  <c r="F48" i="44" s="1"/>
  <c r="G202" i="47" a="1"/>
  <c r="G202" i="47" s="1"/>
  <c r="D202" i="47" s="1"/>
  <c r="G203" i="47" a="1"/>
  <c r="G203" i="47" s="1"/>
  <c r="G204" i="47" a="1"/>
  <c r="G204" i="47" s="1"/>
  <c r="H204" i="47" s="1"/>
  <c r="I204" i="47" s="1"/>
  <c r="G205" i="47" a="1"/>
  <c r="G205" i="47" s="1"/>
  <c r="L205" i="47" s="1"/>
  <c r="G206" i="47" a="1"/>
  <c r="G206" i="47" s="1"/>
  <c r="D206" i="47" s="1"/>
  <c r="G207" i="47" a="1"/>
  <c r="G207" i="47" s="1"/>
  <c r="G208" i="47" a="1"/>
  <c r="G208" i="47" s="1"/>
  <c r="G209" i="47" a="1"/>
  <c r="G209" i="47" s="1"/>
  <c r="C50" i="44" a="1"/>
  <c r="C50" i="44" s="1"/>
  <c r="V37" i="44" a="1"/>
  <c r="V37" i="44" s="1"/>
  <c r="W37" i="44" a="1"/>
  <c r="W37" i="44" s="1"/>
  <c r="C220" i="47" a="1"/>
  <c r="C220" i="47" s="1"/>
  <c r="B220" i="47" a="1"/>
  <c r="B220" i="47" s="1"/>
  <c r="O42" i="44" a="1"/>
  <c r="O42" i="44" s="1"/>
  <c r="G223" i="47" a="1"/>
  <c r="G223" i="47" s="1"/>
  <c r="G224" i="47" a="1"/>
  <c r="G224" i="47" s="1"/>
  <c r="G225" i="47" a="1"/>
  <c r="G225" i="47" s="1"/>
  <c r="G226" i="47" a="1"/>
  <c r="G226" i="47" s="1"/>
  <c r="D226" i="47" s="1"/>
  <c r="O43" i="44" a="1"/>
  <c r="O43" i="44" s="1"/>
  <c r="N43" i="44" s="1"/>
  <c r="W8" i="42"/>
  <c r="X8" i="42" s="1"/>
  <c r="W9" i="42"/>
  <c r="X9" i="42" s="1"/>
  <c r="G229" i="47" a="1"/>
  <c r="G229" i="47" s="1"/>
  <c r="G230" i="47" a="1"/>
  <c r="G230" i="47" s="1"/>
  <c r="O44" i="44" a="1"/>
  <c r="O44" i="44" s="1"/>
  <c r="G231" i="47" a="1"/>
  <c r="G231" i="47" s="1"/>
  <c r="D231" i="47" s="1"/>
  <c r="G232" i="47" a="1"/>
  <c r="G232" i="47" s="1"/>
  <c r="G233" i="47" a="1"/>
  <c r="G233" i="47" s="1"/>
  <c r="G234" i="47" a="1"/>
  <c r="G234" i="47" s="1"/>
  <c r="G235" i="47" a="1"/>
  <c r="G235" i="47" s="1"/>
  <c r="W17" i="42"/>
  <c r="W18" i="42"/>
  <c r="W19" i="42"/>
  <c r="X19" i="42" s="1"/>
  <c r="O47" i="44" a="1"/>
  <c r="O47" i="44" s="1"/>
  <c r="N47" i="44" s="1"/>
  <c r="G240" i="47" a="1"/>
  <c r="G240" i="47" s="1"/>
  <c r="G241" i="47" a="1"/>
  <c r="G241" i="47" s="1"/>
  <c r="H241" i="47" s="1"/>
  <c r="I241" i="47" s="1"/>
  <c r="G242" i="47" a="1"/>
  <c r="G242" i="47" s="1"/>
  <c r="G243" i="47" a="1"/>
  <c r="G243" i="47" s="1"/>
  <c r="G244" i="47" a="1"/>
  <c r="G244" i="47" s="1"/>
  <c r="O48" i="44" a="1"/>
  <c r="O48" i="44" s="1"/>
  <c r="N48" i="44" s="1"/>
  <c r="G245" i="47" a="1"/>
  <c r="G245" i="47" s="1"/>
  <c r="G246" i="47" a="1"/>
  <c r="G246" i="47" s="1"/>
  <c r="G247" i="47" a="1"/>
  <c r="G247" i="47" s="1"/>
  <c r="G248" i="47" a="1"/>
  <c r="G248" i="47" s="1"/>
  <c r="L248" i="47" s="1"/>
  <c r="O49" i="44" a="1"/>
  <c r="O49" i="44" s="1"/>
  <c r="G250" i="47" a="1"/>
  <c r="G250" i="47" s="1"/>
  <c r="D250" i="47" s="1"/>
  <c r="G251" i="47" a="1"/>
  <c r="G251" i="47" s="1"/>
  <c r="G252" i="47" a="1"/>
  <c r="G252" i="47" s="1"/>
  <c r="O50" i="44" a="1"/>
  <c r="O50" i="44" s="1"/>
  <c r="B261" i="47" a="1"/>
  <c r="B261" i="47" s="1"/>
  <c r="C261" i="47" a="1"/>
  <c r="C261" i="47" s="1"/>
  <c r="K56" i="44" a="1"/>
  <c r="K56" i="44" s="1"/>
  <c r="J56" i="44" a="1"/>
  <c r="J56" i="44" s="1"/>
  <c r="AA4" i="42"/>
  <c r="AA5" i="42"/>
  <c r="G268" i="47" a="1"/>
  <c r="G268" i="47" s="1"/>
  <c r="G269" i="47" a="1"/>
  <c r="G269" i="47" s="1"/>
  <c r="D269" i="47" s="1"/>
  <c r="C60" i="44" a="1"/>
  <c r="C60" i="44" s="1"/>
  <c r="F60" i="44" s="1"/>
  <c r="G270" i="47" a="1"/>
  <c r="G270" i="47" s="1"/>
  <c r="G271" i="47" a="1"/>
  <c r="G271" i="47" s="1"/>
  <c r="G272" i="47" a="1"/>
  <c r="G272" i="47" s="1"/>
  <c r="G273" i="47" a="1"/>
  <c r="G273" i="47" s="1"/>
  <c r="C61" i="44" a="1"/>
  <c r="C61" i="44" s="1"/>
  <c r="G274" i="47" a="1"/>
  <c r="G274" i="47" s="1"/>
  <c r="D274" i="47" s="1"/>
  <c r="G275" i="47" a="1"/>
  <c r="G275" i="47" s="1"/>
  <c r="AA14" i="42"/>
  <c r="AA15" i="42"/>
  <c r="C62" i="44" a="1"/>
  <c r="C62" i="44" s="1"/>
  <c r="F62" i="44" s="1"/>
  <c r="AA16" i="42"/>
  <c r="AA17" i="42"/>
  <c r="G280" i="47" a="1"/>
  <c r="G280" i="47" s="1"/>
  <c r="G281" i="47" a="1"/>
  <c r="G281" i="47" s="1"/>
  <c r="C64" i="44" a="1"/>
  <c r="C64" i="44" s="1"/>
  <c r="G283" i="47" a="1"/>
  <c r="G283" i="47" s="1"/>
  <c r="G284" i="47" a="1"/>
  <c r="G284" i="47" s="1"/>
  <c r="D284" i="47" s="1"/>
  <c r="G285" i="47" a="1"/>
  <c r="G285" i="47" s="1"/>
  <c r="G286" i="47" a="1"/>
  <c r="G286" i="47" s="1"/>
  <c r="G287" i="47" a="1"/>
  <c r="G287" i="47" s="1"/>
  <c r="C65" i="44" a="1"/>
  <c r="C65" i="44" s="1"/>
  <c r="F65" i="44" s="1"/>
  <c r="G288" i="47" a="1"/>
  <c r="G288" i="47" s="1"/>
  <c r="G289" i="47" a="1"/>
  <c r="G289" i="47" s="1"/>
  <c r="G290" i="47" a="1"/>
  <c r="G290" i="47" s="1"/>
  <c r="G291" i="47" a="1"/>
  <c r="G291" i="47" s="1"/>
  <c r="G292" i="47" a="1"/>
  <c r="G292" i="47" s="1"/>
  <c r="G293" i="47" a="1"/>
  <c r="G293" i="47" s="1"/>
  <c r="D293" i="47" s="1"/>
  <c r="G294" i="47" a="1"/>
  <c r="G294" i="47" s="1"/>
  <c r="G295" i="47" a="1"/>
  <c r="G295" i="47" s="1"/>
  <c r="C67" i="44" a="1"/>
  <c r="C67" i="44" s="1"/>
  <c r="D67" i="44" s="1"/>
  <c r="A79" i="41"/>
  <c r="A74" i="41"/>
  <c r="A69" i="41"/>
  <c r="A59" i="41"/>
  <c r="A55" i="41"/>
  <c r="L68" i="41"/>
  <c r="F33" i="32"/>
  <c r="P17" i="39"/>
  <c r="P12" i="39"/>
  <c r="P7" i="39"/>
  <c r="F17" i="39"/>
  <c r="F12" i="39"/>
  <c r="A8" i="39"/>
  <c r="F7" i="39"/>
  <c r="A4" i="39"/>
  <c r="A16" i="39"/>
  <c r="A12" i="39"/>
  <c r="B3" i="41"/>
  <c r="C3" i="41"/>
  <c r="C5" i="32" a="1"/>
  <c r="C5" i="32" s="1"/>
  <c r="B5" i="32" a="1"/>
  <c r="B5" i="32" s="1"/>
  <c r="G8" i="32"/>
  <c r="D8" i="32" s="1"/>
  <c r="C9" i="44" a="1"/>
  <c r="C9" i="44" s="1"/>
  <c r="C10" i="44" a="1"/>
  <c r="C10" i="44" s="1"/>
  <c r="C11" i="44" a="1"/>
  <c r="C11" i="44" s="1"/>
  <c r="G13" i="32"/>
  <c r="D13" i="32" s="1"/>
  <c r="C14" i="44" a="1"/>
  <c r="C14" i="44" s="1"/>
  <c r="G15" i="32"/>
  <c r="D15" i="32" s="1"/>
  <c r="C16" i="44" a="1"/>
  <c r="C16" i="44" s="1"/>
  <c r="Q2" i="39"/>
  <c r="C19" i="32"/>
  <c r="C21" i="32"/>
  <c r="B21" i="32"/>
  <c r="G24" i="32"/>
  <c r="O9" i="44" a="1"/>
  <c r="O9" i="44" s="1"/>
  <c r="R9" i="44" s="1"/>
  <c r="G26" i="32"/>
  <c r="H26" i="32" s="1"/>
  <c r="G27" i="32"/>
  <c r="G29" i="32"/>
  <c r="G30" i="32"/>
  <c r="K30" i="32" s="1"/>
  <c r="G31" i="32"/>
  <c r="G32" i="32"/>
  <c r="A35" i="41"/>
  <c r="A30" i="41"/>
  <c r="A25" i="41"/>
  <c r="A20" i="41"/>
  <c r="A63" i="41" s="1"/>
  <c r="A16" i="41"/>
  <c r="A12" i="41"/>
  <c r="AF18" i="42" l="1"/>
  <c r="AD13" i="42"/>
  <c r="AD19" i="42"/>
  <c r="J20" i="44" a="1"/>
  <c r="J20" i="44" s="1"/>
  <c r="K17" i="42"/>
  <c r="L17" i="42" s="1"/>
  <c r="C89" i="47" a="1"/>
  <c r="C89" i="47" s="1"/>
  <c r="G95" i="47" a="1"/>
  <c r="G95" i="47" s="1"/>
  <c r="D95" i="47" s="1"/>
  <c r="K7" i="42"/>
  <c r="L7" i="42" s="1"/>
  <c r="G105" i="47" a="1"/>
  <c r="G105" i="47" s="1"/>
  <c r="K10" i="42"/>
  <c r="J10" i="42" s="1"/>
  <c r="A106" i="47"/>
  <c r="A149" i="47"/>
  <c r="A192" i="47"/>
  <c r="A63" i="47"/>
  <c r="A278" i="47"/>
  <c r="J6" i="42"/>
  <c r="L6" i="42"/>
  <c r="AB15" i="42"/>
  <c r="Z15" i="42"/>
  <c r="R12" i="42"/>
  <c r="T12" i="42"/>
  <c r="L18" i="42"/>
  <c r="J18" i="42"/>
  <c r="AB5" i="42"/>
  <c r="Z5" i="42"/>
  <c r="Z4" i="42"/>
  <c r="AB4" i="42"/>
  <c r="V18" i="42"/>
  <c r="X18" i="42"/>
  <c r="T11" i="42"/>
  <c r="R11" i="42"/>
  <c r="Z14" i="42"/>
  <c r="AB14" i="42"/>
  <c r="AB17" i="42"/>
  <c r="Z17" i="42"/>
  <c r="J13" i="42"/>
  <c r="L13" i="42"/>
  <c r="V17" i="42"/>
  <c r="X17" i="42"/>
  <c r="AB16" i="42"/>
  <c r="Z16" i="42"/>
  <c r="J15" i="42"/>
  <c r="L15" i="42"/>
  <c r="K8" i="42"/>
  <c r="S13" i="42"/>
  <c r="AA6" i="42"/>
  <c r="AA18" i="42"/>
  <c r="V39" i="44" a="1"/>
  <c r="V39" i="44" s="1"/>
  <c r="G103" i="47" a="1"/>
  <c r="G103" i="47" s="1"/>
  <c r="C175" i="47" a="1"/>
  <c r="C175" i="47" s="1"/>
  <c r="G187" i="47" a="1"/>
  <c r="G187" i="47" s="1"/>
  <c r="D187" i="47" s="1"/>
  <c r="G236" i="47" a="1"/>
  <c r="G236" i="47" s="1"/>
  <c r="L236" i="47" s="1"/>
  <c r="G266" i="47" a="1"/>
  <c r="G266" i="47" s="1"/>
  <c r="H266" i="47" s="1"/>
  <c r="I266" i="47" s="1"/>
  <c r="G276" i="47" a="1"/>
  <c r="G276" i="47" s="1"/>
  <c r="K9" i="42"/>
  <c r="O6" i="42"/>
  <c r="P6" i="42" s="1"/>
  <c r="S14" i="42"/>
  <c r="T14" i="42" s="1"/>
  <c r="W10" i="42"/>
  <c r="AA7" i="42"/>
  <c r="AA19" i="42"/>
  <c r="W39" i="44" a="1"/>
  <c r="W39" i="44" s="1"/>
  <c r="G94" i="47" a="1"/>
  <c r="G94" i="47" s="1"/>
  <c r="G104" i="47" a="1"/>
  <c r="G104" i="47" s="1"/>
  <c r="D104" i="47" s="1"/>
  <c r="B177" i="47" a="1"/>
  <c r="B177" i="47" s="1"/>
  <c r="G227" i="47" a="1"/>
  <c r="G227" i="47" s="1"/>
  <c r="D227" i="47" s="1"/>
  <c r="G237" i="47" a="1"/>
  <c r="G237" i="47" s="1"/>
  <c r="H237" i="47" s="1"/>
  <c r="I237" i="47" s="1"/>
  <c r="G267" i="47" a="1"/>
  <c r="G267" i="47" s="1"/>
  <c r="L267" i="47" s="1"/>
  <c r="G277" i="47" a="1"/>
  <c r="G277" i="47" s="1"/>
  <c r="H277" i="47" s="1"/>
  <c r="I277" i="47" s="1"/>
  <c r="K11" i="42"/>
  <c r="O12" i="42"/>
  <c r="N12" i="42" s="1"/>
  <c r="S4" i="42"/>
  <c r="T4" i="42" s="1"/>
  <c r="S16" i="42"/>
  <c r="T16" i="42" s="1"/>
  <c r="W12" i="42"/>
  <c r="AA9" i="42"/>
  <c r="V20" i="44" a="1"/>
  <c r="V20" i="44" s="1"/>
  <c r="G96" i="47" a="1"/>
  <c r="G96" i="47" s="1"/>
  <c r="G142" i="47" a="1"/>
  <c r="G142" i="47" s="1"/>
  <c r="B218" i="47" a="1"/>
  <c r="B218" i="47" s="1"/>
  <c r="G278" i="47" a="1"/>
  <c r="G278" i="47" s="1"/>
  <c r="D278" i="47" s="1"/>
  <c r="W11" i="42"/>
  <c r="G238" i="47" a="1"/>
  <c r="G238" i="47" s="1"/>
  <c r="D238" i="47" s="1"/>
  <c r="K12" i="42"/>
  <c r="O14" i="42"/>
  <c r="P14" i="42" s="1"/>
  <c r="S5" i="42"/>
  <c r="S17" i="42"/>
  <c r="W13" i="42"/>
  <c r="AA10" i="42"/>
  <c r="W20" i="44" a="1"/>
  <c r="W20" i="44" s="1"/>
  <c r="G106" i="47" a="1"/>
  <c r="G106" i="47" s="1"/>
  <c r="D106" i="47" s="1"/>
  <c r="C218" i="47" a="1"/>
  <c r="C218" i="47" s="1"/>
  <c r="G279" i="47" a="1"/>
  <c r="G279" i="47" s="1"/>
  <c r="D279" i="47" s="1"/>
  <c r="G188" i="47" a="1"/>
  <c r="G188" i="47" s="1"/>
  <c r="O15" i="42"/>
  <c r="P15" i="42" s="1"/>
  <c r="V6" i="42"/>
  <c r="S6" i="42"/>
  <c r="S18" i="42"/>
  <c r="W14" i="42"/>
  <c r="AA11" i="42"/>
  <c r="J22" i="44" a="1"/>
  <c r="J22" i="44" s="1"/>
  <c r="S7" i="42"/>
  <c r="T7" i="42" s="1"/>
  <c r="S19" i="42"/>
  <c r="T19" i="42" s="1"/>
  <c r="W15" i="42"/>
  <c r="AA12" i="42"/>
  <c r="K22" i="44" a="1"/>
  <c r="K22" i="44" s="1"/>
  <c r="J37" i="44" a="1"/>
  <c r="J37" i="44" s="1"/>
  <c r="J54" i="44" a="1"/>
  <c r="J54" i="44" s="1"/>
  <c r="G108" i="47" a="1"/>
  <c r="G108" i="47" s="1"/>
  <c r="H108" i="47" s="1"/>
  <c r="I108" i="47" s="1"/>
  <c r="S8" i="42"/>
  <c r="W4" i="42"/>
  <c r="W16" i="42"/>
  <c r="AA13" i="42"/>
  <c r="K54" i="44" a="1"/>
  <c r="K54" i="44" s="1"/>
  <c r="G109" i="47" a="1"/>
  <c r="G109" i="47" s="1"/>
  <c r="S9" i="42"/>
  <c r="T9" i="42" s="1"/>
  <c r="W5" i="42"/>
  <c r="B263" i="47" a="1"/>
  <c r="B263" i="47" s="1"/>
  <c r="S10" i="42"/>
  <c r="R15" i="42"/>
  <c r="W7" i="42"/>
  <c r="X7" i="42" s="1"/>
  <c r="C263" i="47" a="1"/>
  <c r="C263" i="47" s="1"/>
  <c r="Z8" i="42"/>
  <c r="C5" i="41"/>
  <c r="B3" i="32" a="1"/>
  <c r="B3" i="32" s="1"/>
  <c r="C3" i="32" a="1"/>
  <c r="C3" i="32" s="1"/>
  <c r="B19" i="32"/>
  <c r="C48" i="41"/>
  <c r="C46" i="41"/>
  <c r="B48" i="41"/>
  <c r="B48" i="47" a="1"/>
  <c r="B48" i="47" s="1"/>
  <c r="V3" i="44" a="1"/>
  <c r="V3" i="44" s="1"/>
  <c r="W3" i="44" a="1"/>
  <c r="W3" i="44" s="1"/>
  <c r="O10" i="44" a="1"/>
  <c r="O10" i="44" s="1"/>
  <c r="R10" i="44" s="1"/>
  <c r="O11" i="44" a="1"/>
  <c r="O11" i="44" s="1"/>
  <c r="R11" i="44" s="1"/>
  <c r="C46" i="47" a="1"/>
  <c r="C46" i="47" s="1"/>
  <c r="V5" i="44" a="1"/>
  <c r="V5" i="44" s="1"/>
  <c r="O14" i="44" a="1"/>
  <c r="O14" i="44" s="1"/>
  <c r="R14" i="44" s="1"/>
  <c r="C48" i="47" a="1"/>
  <c r="C48" i="47" s="1"/>
  <c r="O13" i="44" a="1"/>
  <c r="O13" i="44" s="1"/>
  <c r="R13" i="44" s="1"/>
  <c r="W5" i="44" a="1"/>
  <c r="W5" i="44" s="1"/>
  <c r="O15" i="44" a="1"/>
  <c r="O15" i="44" s="1"/>
  <c r="R15" i="44" s="1"/>
  <c r="O16" i="44" a="1"/>
  <c r="O16" i="44" s="1"/>
  <c r="R16" i="44" s="1"/>
  <c r="O8" i="44" a="1"/>
  <c r="O8" i="44" s="1"/>
  <c r="R8" i="44" s="1"/>
  <c r="B46" i="47" a="1"/>
  <c r="B46" i="47" s="1"/>
  <c r="B3" i="47" a="1"/>
  <c r="B3" i="47" s="1"/>
  <c r="L289" i="47"/>
  <c r="D289" i="47"/>
  <c r="C15" i="44" a="1"/>
  <c r="C15" i="44" s="1"/>
  <c r="J3" i="44" a="1"/>
  <c r="J3" i="44" s="1"/>
  <c r="C8" i="44" a="1"/>
  <c r="C8" i="44" s="1"/>
  <c r="F8" i="44" s="1"/>
  <c r="C3" i="47" a="1"/>
  <c r="C3" i="47" s="1"/>
  <c r="G14" i="32"/>
  <c r="D14" i="32" s="1"/>
  <c r="C5" i="47" a="1"/>
  <c r="C5" i="47" s="1"/>
  <c r="J5" i="44" a="1"/>
  <c r="J5" i="44" s="1"/>
  <c r="C13" i="44" a="1"/>
  <c r="C13" i="44" s="1"/>
  <c r="B5" i="47" a="1"/>
  <c r="B5" i="47" s="1"/>
  <c r="K3" i="44" a="1"/>
  <c r="K3" i="44" s="1"/>
  <c r="K5" i="44" a="1"/>
  <c r="K5" i="44" s="1"/>
  <c r="N9" i="42"/>
  <c r="P9" i="42"/>
  <c r="N8" i="42"/>
  <c r="P8" i="42"/>
  <c r="P76" i="44"/>
  <c r="N76" i="44"/>
  <c r="R76" i="44"/>
  <c r="N25" i="44"/>
  <c r="P25" i="44"/>
  <c r="N11" i="42"/>
  <c r="P11" i="42"/>
  <c r="H95" i="47"/>
  <c r="I95" i="47" s="1"/>
  <c r="W22" i="44" a="1"/>
  <c r="W22" i="44" s="1"/>
  <c r="O5" i="42"/>
  <c r="O13" i="42"/>
  <c r="G141" i="47" a="1"/>
  <c r="G141" i="47" s="1"/>
  <c r="L266" i="47"/>
  <c r="G143" i="47" a="1"/>
  <c r="G143" i="47" s="1"/>
  <c r="D143" i="47" s="1"/>
  <c r="N6" i="42"/>
  <c r="O16" i="42"/>
  <c r="P16" i="42" s="1"/>
  <c r="G144" i="47" a="1"/>
  <c r="G144" i="47" s="1"/>
  <c r="D144" i="47" s="1"/>
  <c r="O17" i="42"/>
  <c r="P12" i="42"/>
  <c r="O18" i="42"/>
  <c r="P18" i="42" s="1"/>
  <c r="N78" i="44"/>
  <c r="O19" i="42"/>
  <c r="P19" i="42" s="1"/>
  <c r="V22" i="44" a="1"/>
  <c r="V22" i="44" s="1"/>
  <c r="N59" i="44"/>
  <c r="R59" i="44"/>
  <c r="P59" i="44"/>
  <c r="L246" i="47"/>
  <c r="H246" i="47"/>
  <c r="I246" i="47" s="1"/>
  <c r="D246" i="47"/>
  <c r="H272" i="47"/>
  <c r="I272" i="47" s="1"/>
  <c r="L272" i="47"/>
  <c r="D272" i="47"/>
  <c r="H290" i="47"/>
  <c r="I290" i="47" s="1"/>
  <c r="L290" i="47"/>
  <c r="H280" i="47"/>
  <c r="I280" i="47" s="1"/>
  <c r="L280" i="47"/>
  <c r="L291" i="47"/>
  <c r="D291" i="47"/>
  <c r="H117" i="47"/>
  <c r="I117" i="47" s="1"/>
  <c r="L117" i="47"/>
  <c r="D117" i="47"/>
  <c r="D123" i="47"/>
  <c r="L123" i="47"/>
  <c r="H123" i="47"/>
  <c r="I123" i="47" s="1"/>
  <c r="H156" i="47"/>
  <c r="I156" i="47" s="1"/>
  <c r="L156" i="47"/>
  <c r="D156" i="47"/>
  <c r="H195" i="47"/>
  <c r="I195" i="47" s="1"/>
  <c r="D195" i="47"/>
  <c r="L195" i="47"/>
  <c r="H281" i="47"/>
  <c r="I281" i="47" s="1"/>
  <c r="L281" i="47"/>
  <c r="D281" i="47"/>
  <c r="H137" i="47"/>
  <c r="I137" i="47" s="1"/>
  <c r="L137" i="47"/>
  <c r="D137" i="47"/>
  <c r="N30" i="44"/>
  <c r="R30" i="44"/>
  <c r="P30" i="44"/>
  <c r="H247" i="47"/>
  <c r="I247" i="47" s="1"/>
  <c r="L247" i="47"/>
  <c r="N42" i="44"/>
  <c r="R42" i="44"/>
  <c r="L114" i="47"/>
  <c r="H114" i="47"/>
  <c r="I114" i="47" s="1"/>
  <c r="D114" i="47"/>
  <c r="L203" i="47"/>
  <c r="D203" i="47"/>
  <c r="D267" i="47"/>
  <c r="H107" i="47"/>
  <c r="I107" i="47" s="1"/>
  <c r="D107" i="47"/>
  <c r="L107" i="47"/>
  <c r="L237" i="47"/>
  <c r="H146" i="47"/>
  <c r="I146" i="47" s="1"/>
  <c r="L146" i="47"/>
  <c r="D146" i="47"/>
  <c r="H165" i="47"/>
  <c r="I165" i="47" s="1"/>
  <c r="L165" i="47"/>
  <c r="D165" i="47"/>
  <c r="L181" i="47"/>
  <c r="H181" i="47"/>
  <c r="I181" i="47" s="1"/>
  <c r="D271" i="47"/>
  <c r="H271" i="47"/>
  <c r="I271" i="47" s="1"/>
  <c r="L271" i="47"/>
  <c r="R25" i="44"/>
  <c r="R47" i="44"/>
  <c r="D205" i="47"/>
  <c r="L228" i="47"/>
  <c r="D248" i="47"/>
  <c r="H289" i="47"/>
  <c r="I289" i="47" s="1"/>
  <c r="P64" i="44"/>
  <c r="P81" i="44"/>
  <c r="N27" i="44"/>
  <c r="R64" i="44"/>
  <c r="R81" i="44"/>
  <c r="B65" i="44"/>
  <c r="B60" i="44"/>
  <c r="L268" i="47"/>
  <c r="H268" i="47"/>
  <c r="I268" i="47" s="1"/>
  <c r="D268" i="47"/>
  <c r="L283" i="47"/>
  <c r="H283" i="47"/>
  <c r="I283" i="47" s="1"/>
  <c r="D283" i="47"/>
  <c r="H275" i="47"/>
  <c r="I275" i="47" s="1"/>
  <c r="D275" i="47"/>
  <c r="L275" i="47"/>
  <c r="D292" i="47"/>
  <c r="L292" i="47"/>
  <c r="H292" i="47"/>
  <c r="I292" i="47" s="1"/>
  <c r="L277" i="47"/>
  <c r="L286" i="47"/>
  <c r="H286" i="47"/>
  <c r="I286" i="47" s="1"/>
  <c r="D286" i="47"/>
  <c r="L276" i="47"/>
  <c r="H276" i="47"/>
  <c r="I276" i="47" s="1"/>
  <c r="D276" i="47"/>
  <c r="D270" i="47"/>
  <c r="L270" i="47"/>
  <c r="H270" i="47"/>
  <c r="I270" i="47" s="1"/>
  <c r="L287" i="47"/>
  <c r="D287" i="47"/>
  <c r="H287" i="47"/>
  <c r="I287" i="47" s="1"/>
  <c r="D273" i="47"/>
  <c r="L273" i="47"/>
  <c r="H273" i="47"/>
  <c r="I273" i="47" s="1"/>
  <c r="H294" i="47"/>
  <c r="I294" i="47" s="1"/>
  <c r="D294" i="47"/>
  <c r="L294" i="47"/>
  <c r="H285" i="47"/>
  <c r="I285" i="47" s="1"/>
  <c r="D285" i="47"/>
  <c r="L285" i="47"/>
  <c r="D288" i="47"/>
  <c r="L288" i="47"/>
  <c r="H288" i="47"/>
  <c r="I288" i="47" s="1"/>
  <c r="L295" i="47"/>
  <c r="H295" i="47"/>
  <c r="I295" i="47" s="1"/>
  <c r="D295" i="47"/>
  <c r="H269" i="47"/>
  <c r="I269" i="47" s="1"/>
  <c r="H274" i="47"/>
  <c r="I274" i="47" s="1"/>
  <c r="H284" i="47"/>
  <c r="I284" i="47" s="1"/>
  <c r="H293" i="47"/>
  <c r="I293" i="47" s="1"/>
  <c r="L269" i="47"/>
  <c r="L274" i="47"/>
  <c r="D280" i="47"/>
  <c r="L284" i="47"/>
  <c r="D290" i="47"/>
  <c r="L293" i="47"/>
  <c r="D266" i="47"/>
  <c r="H291" i="47"/>
  <c r="I291" i="47" s="1"/>
  <c r="L225" i="47"/>
  <c r="D225" i="47"/>
  <c r="H225" i="47"/>
  <c r="I225" i="47" s="1"/>
  <c r="H236" i="47"/>
  <c r="I236" i="47" s="1"/>
  <c r="D236" i="47"/>
  <c r="D249" i="47"/>
  <c r="L249" i="47"/>
  <c r="H249" i="47"/>
  <c r="I249" i="47" s="1"/>
  <c r="L229" i="47"/>
  <c r="D229" i="47"/>
  <c r="H229" i="47"/>
  <c r="I229" i="47" s="1"/>
  <c r="H242" i="47"/>
  <c r="I242" i="47" s="1"/>
  <c r="L242" i="47"/>
  <c r="D242" i="47"/>
  <c r="H227" i="47"/>
  <c r="I227" i="47" s="1"/>
  <c r="L243" i="47"/>
  <c r="H243" i="47"/>
  <c r="I243" i="47" s="1"/>
  <c r="D243" i="47"/>
  <c r="D235" i="47"/>
  <c r="L235" i="47"/>
  <c r="H235" i="47"/>
  <c r="I235" i="47" s="1"/>
  <c r="H232" i="47"/>
  <c r="I232" i="47" s="1"/>
  <c r="D232" i="47"/>
  <c r="L232" i="47"/>
  <c r="D244" i="47"/>
  <c r="L244" i="47"/>
  <c r="H244" i="47"/>
  <c r="I244" i="47" s="1"/>
  <c r="D240" i="47"/>
  <c r="L240" i="47"/>
  <c r="H240" i="47"/>
  <c r="I240" i="47" s="1"/>
  <c r="H223" i="47"/>
  <c r="I223" i="47" s="1"/>
  <c r="D223" i="47"/>
  <c r="L223" i="47"/>
  <c r="L233" i="47"/>
  <c r="H233" i="47"/>
  <c r="I233" i="47" s="1"/>
  <c r="D233" i="47"/>
  <c r="L238" i="47"/>
  <c r="H251" i="47"/>
  <c r="I251" i="47" s="1"/>
  <c r="D251" i="47"/>
  <c r="L251" i="47"/>
  <c r="D230" i="47"/>
  <c r="L230" i="47"/>
  <c r="H230" i="47"/>
  <c r="I230" i="47" s="1"/>
  <c r="L224" i="47"/>
  <c r="H224" i="47"/>
  <c r="I224" i="47" s="1"/>
  <c r="D224" i="47"/>
  <c r="D234" i="47"/>
  <c r="L234" i="47"/>
  <c r="H234" i="47"/>
  <c r="I234" i="47" s="1"/>
  <c r="D245" i="47"/>
  <c r="L245" i="47"/>
  <c r="H245" i="47"/>
  <c r="I245" i="47" s="1"/>
  <c r="L252" i="47"/>
  <c r="H252" i="47"/>
  <c r="I252" i="47" s="1"/>
  <c r="D252" i="47"/>
  <c r="H250" i="47"/>
  <c r="I250" i="47" s="1"/>
  <c r="L226" i="47"/>
  <c r="D228" i="47"/>
  <c r="L231" i="47"/>
  <c r="D237" i="47"/>
  <c r="L241" i="47"/>
  <c r="D247" i="47"/>
  <c r="L250" i="47"/>
  <c r="H248" i="47"/>
  <c r="I248" i="47" s="1"/>
  <c r="H226" i="47"/>
  <c r="I226" i="47" s="1"/>
  <c r="H231" i="47"/>
  <c r="I231" i="47" s="1"/>
  <c r="D241" i="47"/>
  <c r="L182" i="47"/>
  <c r="H182" i="47"/>
  <c r="I182" i="47" s="1"/>
  <c r="D182" i="47"/>
  <c r="D183" i="47"/>
  <c r="H183" i="47"/>
  <c r="I183" i="47" s="1"/>
  <c r="L183" i="47"/>
  <c r="D193" i="47"/>
  <c r="L193" i="47"/>
  <c r="H193" i="47"/>
  <c r="I193" i="47" s="1"/>
  <c r="L197" i="47"/>
  <c r="H197" i="47"/>
  <c r="I197" i="47" s="1"/>
  <c r="D197" i="47"/>
  <c r="D188" i="47"/>
  <c r="L188" i="47"/>
  <c r="H188" i="47"/>
  <c r="I188" i="47" s="1"/>
  <c r="D198" i="47"/>
  <c r="L198" i="47"/>
  <c r="H198" i="47"/>
  <c r="I198" i="47" s="1"/>
  <c r="D184" i="47"/>
  <c r="L184" i="47"/>
  <c r="H184" i="47"/>
  <c r="I184" i="47" s="1"/>
  <c r="H189" i="47"/>
  <c r="I189" i="47" s="1"/>
  <c r="L189" i="47"/>
  <c r="D189" i="47"/>
  <c r="H199" i="47"/>
  <c r="I199" i="47" s="1"/>
  <c r="D199" i="47"/>
  <c r="L199" i="47"/>
  <c r="H180" i="47"/>
  <c r="I180" i="47" s="1"/>
  <c r="L180" i="47"/>
  <c r="D180" i="47"/>
  <c r="L190" i="47"/>
  <c r="H190" i="47"/>
  <c r="I190" i="47" s="1"/>
  <c r="D190" i="47"/>
  <c r="L200" i="47"/>
  <c r="H200" i="47"/>
  <c r="I200" i="47" s="1"/>
  <c r="D200" i="47"/>
  <c r="D207" i="47"/>
  <c r="L207" i="47"/>
  <c r="H207" i="47"/>
  <c r="I207" i="47" s="1"/>
  <c r="L191" i="47"/>
  <c r="H191" i="47"/>
  <c r="I191" i="47" s="1"/>
  <c r="D191" i="47"/>
  <c r="L201" i="47"/>
  <c r="H201" i="47"/>
  <c r="I201" i="47" s="1"/>
  <c r="D201" i="47"/>
  <c r="H208" i="47"/>
  <c r="I208" i="47" s="1"/>
  <c r="D208" i="47"/>
  <c r="L208" i="47"/>
  <c r="L186" i="47"/>
  <c r="H186" i="47"/>
  <c r="I186" i="47" s="1"/>
  <c r="D186" i="47"/>
  <c r="L209" i="47"/>
  <c r="H209" i="47"/>
  <c r="I209" i="47" s="1"/>
  <c r="D209" i="47"/>
  <c r="L185" i="47"/>
  <c r="L194" i="47"/>
  <c r="H203" i="47"/>
  <c r="I203" i="47" s="1"/>
  <c r="L204" i="47"/>
  <c r="D181" i="47"/>
  <c r="H187" i="47"/>
  <c r="I187" i="47" s="1"/>
  <c r="H192" i="47"/>
  <c r="I192" i="47" s="1"/>
  <c r="H202" i="47"/>
  <c r="I202" i="47" s="1"/>
  <c r="H206" i="47"/>
  <c r="I206" i="47" s="1"/>
  <c r="D185" i="47"/>
  <c r="D194" i="47"/>
  <c r="D204" i="47"/>
  <c r="L187" i="47"/>
  <c r="L192" i="47"/>
  <c r="L202" i="47"/>
  <c r="H205" i="47"/>
  <c r="I205" i="47" s="1"/>
  <c r="L206" i="47"/>
  <c r="H140" i="47"/>
  <c r="I140" i="47" s="1"/>
  <c r="D140" i="47"/>
  <c r="L140" i="47"/>
  <c r="D145" i="47"/>
  <c r="H145" i="47"/>
  <c r="I145" i="47" s="1"/>
  <c r="L145" i="47"/>
  <c r="D155" i="47"/>
  <c r="L155" i="47"/>
  <c r="H155" i="47"/>
  <c r="I155" i="47" s="1"/>
  <c r="D164" i="47"/>
  <c r="L164" i="47"/>
  <c r="H164" i="47"/>
  <c r="I164" i="47" s="1"/>
  <c r="D141" i="47"/>
  <c r="L141" i="47"/>
  <c r="H141" i="47"/>
  <c r="I141" i="47" s="1"/>
  <c r="H142" i="47"/>
  <c r="I142" i="47" s="1"/>
  <c r="D142" i="47"/>
  <c r="L142" i="47"/>
  <c r="D150" i="47"/>
  <c r="L150" i="47"/>
  <c r="H150" i="47"/>
  <c r="I150" i="47" s="1"/>
  <c r="D160" i="47"/>
  <c r="L160" i="47"/>
  <c r="H160" i="47"/>
  <c r="I160" i="47" s="1"/>
  <c r="H151" i="47"/>
  <c r="I151" i="47" s="1"/>
  <c r="D151" i="47"/>
  <c r="L151" i="47"/>
  <c r="H161" i="47"/>
  <c r="I161" i="47" s="1"/>
  <c r="D161" i="47"/>
  <c r="L161" i="47"/>
  <c r="L152" i="47"/>
  <c r="H152" i="47"/>
  <c r="I152" i="47" s="1"/>
  <c r="D152" i="47"/>
  <c r="L162" i="47"/>
  <c r="H162" i="47"/>
  <c r="I162" i="47" s="1"/>
  <c r="D162" i="47"/>
  <c r="L139" i="47"/>
  <c r="H139" i="47"/>
  <c r="I139" i="47" s="1"/>
  <c r="D139" i="47"/>
  <c r="L148" i="47"/>
  <c r="H148" i="47"/>
  <c r="I148" i="47" s="1"/>
  <c r="D148" i="47"/>
  <c r="L154" i="47"/>
  <c r="H154" i="47"/>
  <c r="I154" i="47" s="1"/>
  <c r="D154" i="47"/>
  <c r="L158" i="47"/>
  <c r="H158" i="47"/>
  <c r="I158" i="47" s="1"/>
  <c r="D158" i="47"/>
  <c r="D138" i="47"/>
  <c r="D147" i="47"/>
  <c r="H149" i="47"/>
  <c r="I149" i="47" s="1"/>
  <c r="D157" i="47"/>
  <c r="H159" i="47"/>
  <c r="I159" i="47" s="1"/>
  <c r="H163" i="47"/>
  <c r="I163" i="47" s="1"/>
  <c r="D166" i="47"/>
  <c r="L149" i="47"/>
  <c r="L159" i="47"/>
  <c r="L163" i="47"/>
  <c r="H138" i="47"/>
  <c r="I138" i="47" s="1"/>
  <c r="H147" i="47"/>
  <c r="I147" i="47" s="1"/>
  <c r="H157" i="47"/>
  <c r="I157" i="47" s="1"/>
  <c r="H166" i="47"/>
  <c r="I166" i="47" s="1"/>
  <c r="H94" i="47"/>
  <c r="I94" i="47" s="1"/>
  <c r="D94" i="47"/>
  <c r="L94" i="47"/>
  <c r="D102" i="47"/>
  <c r="H102" i="47"/>
  <c r="I102" i="47" s="1"/>
  <c r="L102" i="47"/>
  <c r="D98" i="47"/>
  <c r="L98" i="47"/>
  <c r="H98" i="47"/>
  <c r="I98" i="47" s="1"/>
  <c r="H103" i="47"/>
  <c r="I103" i="47" s="1"/>
  <c r="D103" i="47"/>
  <c r="L103" i="47"/>
  <c r="L109" i="47"/>
  <c r="H109" i="47"/>
  <c r="I109" i="47" s="1"/>
  <c r="D109" i="47"/>
  <c r="D121" i="47"/>
  <c r="H121" i="47"/>
  <c r="I121" i="47" s="1"/>
  <c r="L121" i="47"/>
  <c r="H122" i="47"/>
  <c r="I122" i="47" s="1"/>
  <c r="L122" i="47"/>
  <c r="D122" i="47"/>
  <c r="L100" i="47"/>
  <c r="H100" i="47"/>
  <c r="I100" i="47" s="1"/>
  <c r="D100" i="47"/>
  <c r="D112" i="47"/>
  <c r="H112" i="47"/>
  <c r="I112" i="47" s="1"/>
  <c r="L112" i="47"/>
  <c r="H113" i="47"/>
  <c r="I113" i="47" s="1"/>
  <c r="D113" i="47"/>
  <c r="L113" i="47"/>
  <c r="L119" i="47"/>
  <c r="D119" i="47"/>
  <c r="H119" i="47"/>
  <c r="I119" i="47" s="1"/>
  <c r="L115" i="47"/>
  <c r="H115" i="47"/>
  <c r="I115" i="47" s="1"/>
  <c r="D115" i="47"/>
  <c r="L96" i="47"/>
  <c r="H96" i="47"/>
  <c r="I96" i="47" s="1"/>
  <c r="D96" i="47"/>
  <c r="L111" i="47"/>
  <c r="H111" i="47"/>
  <c r="I111" i="47" s="1"/>
  <c r="D111" i="47"/>
  <c r="D97" i="47"/>
  <c r="H97" i="47"/>
  <c r="I97" i="47" s="1"/>
  <c r="L97" i="47"/>
  <c r="L105" i="47"/>
  <c r="H105" i="47"/>
  <c r="I105" i="47" s="1"/>
  <c r="D105" i="47"/>
  <c r="H116" i="47"/>
  <c r="I116" i="47" s="1"/>
  <c r="L99" i="47"/>
  <c r="L108" i="47"/>
  <c r="L118" i="47"/>
  <c r="D99" i="47"/>
  <c r="D108" i="47"/>
  <c r="D118" i="47"/>
  <c r="H101" i="47"/>
  <c r="I101" i="47" s="1"/>
  <c r="L101" i="47"/>
  <c r="L116" i="47"/>
  <c r="L120" i="47"/>
  <c r="H106" i="47"/>
  <c r="I106" i="47" s="1"/>
  <c r="H120" i="47"/>
  <c r="I120" i="47" s="1"/>
  <c r="F82" i="44"/>
  <c r="D82" i="44"/>
  <c r="B82" i="44"/>
  <c r="N82" i="44"/>
  <c r="R82" i="44"/>
  <c r="P82" i="44"/>
  <c r="F77" i="44"/>
  <c r="D77" i="44"/>
  <c r="B77" i="44"/>
  <c r="R79" i="44"/>
  <c r="P79" i="44"/>
  <c r="N79" i="44"/>
  <c r="D83" i="44"/>
  <c r="F83" i="44"/>
  <c r="B83" i="44"/>
  <c r="N77" i="44"/>
  <c r="R77" i="44"/>
  <c r="P77" i="44"/>
  <c r="F81" i="44"/>
  <c r="D81" i="44"/>
  <c r="B81" i="44"/>
  <c r="B76" i="44"/>
  <c r="D76" i="44"/>
  <c r="F76" i="44"/>
  <c r="D78" i="44"/>
  <c r="B78" i="44"/>
  <c r="F78" i="44"/>
  <c r="R84" i="44"/>
  <c r="P84" i="44"/>
  <c r="N84" i="44"/>
  <c r="D79" i="44"/>
  <c r="N83" i="44"/>
  <c r="D84" i="44"/>
  <c r="F79" i="44"/>
  <c r="F84" i="44"/>
  <c r="P78" i="44"/>
  <c r="P83" i="44"/>
  <c r="R62" i="44"/>
  <c r="P62" i="44"/>
  <c r="N62" i="44"/>
  <c r="F64" i="44"/>
  <c r="D64" i="44"/>
  <c r="B64" i="44"/>
  <c r="N65" i="44"/>
  <c r="P65" i="44"/>
  <c r="R65" i="44"/>
  <c r="D66" i="44"/>
  <c r="F66" i="44"/>
  <c r="B66" i="44"/>
  <c r="B59" i="44"/>
  <c r="F59" i="44"/>
  <c r="D59" i="44"/>
  <c r="N60" i="44"/>
  <c r="P60" i="44"/>
  <c r="R60" i="44"/>
  <c r="R66" i="44"/>
  <c r="P66" i="44"/>
  <c r="N66" i="44"/>
  <c r="D61" i="44"/>
  <c r="F61" i="44"/>
  <c r="B61" i="44"/>
  <c r="N61" i="44"/>
  <c r="R61" i="44"/>
  <c r="P61" i="44"/>
  <c r="R67" i="44"/>
  <c r="P67" i="44"/>
  <c r="N67" i="44"/>
  <c r="F67" i="44"/>
  <c r="D60" i="44"/>
  <c r="D65" i="44"/>
  <c r="B62" i="44"/>
  <c r="B67" i="44"/>
  <c r="D62" i="44"/>
  <c r="F42" i="44"/>
  <c r="D42" i="44"/>
  <c r="B42" i="44"/>
  <c r="D44" i="44"/>
  <c r="B44" i="44"/>
  <c r="F44" i="44"/>
  <c r="B45" i="44"/>
  <c r="F45" i="44"/>
  <c r="D45" i="44"/>
  <c r="R45" i="44"/>
  <c r="P45" i="44"/>
  <c r="N45" i="44"/>
  <c r="F47" i="44"/>
  <c r="D47" i="44"/>
  <c r="B47" i="44"/>
  <c r="D49" i="44"/>
  <c r="B49" i="44"/>
  <c r="F49" i="44"/>
  <c r="R49" i="44"/>
  <c r="P49" i="44"/>
  <c r="N49" i="44"/>
  <c r="B50" i="44"/>
  <c r="F50" i="44"/>
  <c r="D50" i="44"/>
  <c r="R44" i="44"/>
  <c r="P44" i="44"/>
  <c r="N44" i="44"/>
  <c r="R50" i="44"/>
  <c r="P50" i="44"/>
  <c r="N50" i="44"/>
  <c r="P42" i="44"/>
  <c r="P47" i="44"/>
  <c r="B43" i="44"/>
  <c r="P43" i="44"/>
  <c r="B48" i="44"/>
  <c r="P48" i="44"/>
  <c r="R43" i="44"/>
  <c r="R48" i="44"/>
  <c r="D43" i="44"/>
  <c r="D48" i="44"/>
  <c r="R33" i="44"/>
  <c r="P33" i="44"/>
  <c r="N33" i="44"/>
  <c r="F31" i="44"/>
  <c r="D31" i="44"/>
  <c r="B31" i="44"/>
  <c r="F26" i="44"/>
  <c r="D26" i="44"/>
  <c r="B26" i="44"/>
  <c r="R28" i="44"/>
  <c r="P28" i="44"/>
  <c r="N28" i="44"/>
  <c r="N26" i="44"/>
  <c r="R26" i="44"/>
  <c r="P26" i="44"/>
  <c r="B30" i="44"/>
  <c r="D30" i="44"/>
  <c r="F30" i="44"/>
  <c r="N31" i="44"/>
  <c r="R31" i="44"/>
  <c r="P31" i="44"/>
  <c r="D32" i="44"/>
  <c r="B32" i="44"/>
  <c r="F32" i="44"/>
  <c r="D27" i="44"/>
  <c r="F27" i="44"/>
  <c r="B27" i="44"/>
  <c r="B25" i="44"/>
  <c r="D25" i="44"/>
  <c r="F25" i="44"/>
  <c r="D28" i="44"/>
  <c r="N32" i="44"/>
  <c r="D33" i="44"/>
  <c r="F28" i="44"/>
  <c r="F33" i="44"/>
  <c r="P27" i="44"/>
  <c r="P32" i="44"/>
  <c r="F16" i="44"/>
  <c r="D16" i="44"/>
  <c r="B16" i="44"/>
  <c r="B15" i="44"/>
  <c r="D15" i="44"/>
  <c r="F15" i="44"/>
  <c r="F14" i="44"/>
  <c r="D14" i="44"/>
  <c r="B14" i="44"/>
  <c r="B13" i="44"/>
  <c r="D13" i="44"/>
  <c r="F13" i="44"/>
  <c r="B11" i="44"/>
  <c r="F11" i="44"/>
  <c r="D11" i="44"/>
  <c r="B10" i="44"/>
  <c r="D10" i="44"/>
  <c r="F10" i="44"/>
  <c r="D9" i="44"/>
  <c r="B9" i="44"/>
  <c r="F9" i="44"/>
  <c r="N8" i="44"/>
  <c r="N9" i="44"/>
  <c r="N13" i="44"/>
  <c r="P8" i="44"/>
  <c r="P9" i="44"/>
  <c r="P13" i="44"/>
  <c r="AD14" i="42"/>
  <c r="AF14" i="42"/>
  <c r="AF9" i="42"/>
  <c r="AD9" i="42"/>
  <c r="AD4" i="42"/>
  <c r="AF4" i="42"/>
  <c r="AF16" i="42"/>
  <c r="AD16" i="42"/>
  <c r="AF12" i="42"/>
  <c r="AD8" i="42"/>
  <c r="R7" i="42"/>
  <c r="R9" i="42"/>
  <c r="R19" i="42"/>
  <c r="R4" i="42"/>
  <c r="V8" i="42"/>
  <c r="V9" i="42"/>
  <c r="R16" i="42"/>
  <c r="V19" i="42"/>
  <c r="R14" i="42"/>
  <c r="I12" i="42"/>
  <c r="M12" i="42"/>
  <c r="N10" i="42"/>
  <c r="N7" i="42"/>
  <c r="N18" i="42"/>
  <c r="N4" i="42"/>
  <c r="N19" i="42"/>
  <c r="J5" i="42"/>
  <c r="J16" i="42"/>
  <c r="J14" i="42"/>
  <c r="J4" i="42"/>
  <c r="J19" i="42"/>
  <c r="D29" i="32"/>
  <c r="K29" i="32"/>
  <c r="K24" i="32"/>
  <c r="D24" i="32"/>
  <c r="H27" i="32"/>
  <c r="K27" i="32"/>
  <c r="D27" i="32"/>
  <c r="H32" i="32"/>
  <c r="K32" i="32"/>
  <c r="H31" i="32"/>
  <c r="K31" i="32"/>
  <c r="G25" i="32"/>
  <c r="K26" i="32"/>
  <c r="B46" i="41"/>
  <c r="D30" i="32"/>
  <c r="H30" i="32"/>
  <c r="G2" i="39"/>
  <c r="G9" i="32"/>
  <c r="D9" i="32" s="1"/>
  <c r="G10" i="32"/>
  <c r="D10" i="32" s="1"/>
  <c r="G11" i="32"/>
  <c r="D11" i="32" s="1"/>
  <c r="H24" i="32"/>
  <c r="H29" i="32"/>
  <c r="D26" i="32"/>
  <c r="D31" i="32"/>
  <c r="D32" i="32"/>
  <c r="B5" i="41"/>
  <c r="BL3" i="5"/>
  <c r="BK3" i="5"/>
  <c r="BJ3" i="5"/>
  <c r="BI3" i="5"/>
  <c r="BH3" i="5"/>
  <c r="BF3" i="5"/>
  <c r="BE3" i="5"/>
  <c r="BD3" i="5"/>
  <c r="BC3" i="5"/>
  <c r="BB3" i="5"/>
  <c r="BA3" i="5"/>
  <c r="AZ3" i="5"/>
  <c r="AX3" i="5"/>
  <c r="AW3" i="5"/>
  <c r="AV3" i="5"/>
  <c r="AU3" i="5"/>
  <c r="AT3" i="5"/>
  <c r="AS3" i="5"/>
  <c r="AR3" i="5"/>
  <c r="AP3" i="5"/>
  <c r="AO3" i="5"/>
  <c r="AN3" i="5"/>
  <c r="AM3" i="5"/>
  <c r="AL3" i="5"/>
  <c r="AK3" i="5"/>
  <c r="AI3" i="5"/>
  <c r="AH3" i="5"/>
  <c r="AG3" i="5"/>
  <c r="AF3" i="5"/>
  <c r="AE3" i="5"/>
  <c r="AD3" i="5"/>
  <c r="AB3" i="5"/>
  <c r="AA3" i="5"/>
  <c r="Z3" i="5"/>
  <c r="Y3" i="5"/>
  <c r="X3" i="5"/>
  <c r="W3" i="5"/>
  <c r="U3" i="5"/>
  <c r="T3" i="5"/>
  <c r="S3" i="5"/>
  <c r="R3" i="5"/>
  <c r="Q3" i="5"/>
  <c r="P3" i="5"/>
  <c r="N3" i="5"/>
  <c r="D277" i="47" l="1"/>
  <c r="L95" i="47"/>
  <c r="N14" i="42"/>
  <c r="L104" i="47"/>
  <c r="H278" i="47"/>
  <c r="I278" i="47" s="1"/>
  <c r="L278" i="47"/>
  <c r="V7" i="42"/>
  <c r="H104" i="47"/>
  <c r="I104" i="47" s="1"/>
  <c r="N15" i="42"/>
  <c r="H238" i="47"/>
  <c r="I238" i="47" s="1"/>
  <c r="L227" i="47"/>
  <c r="J7" i="42"/>
  <c r="H143" i="47"/>
  <c r="I143" i="47" s="1"/>
  <c r="L106" i="47"/>
  <c r="L279" i="47"/>
  <c r="H279" i="47"/>
  <c r="I279" i="47" s="1"/>
  <c r="H267" i="47"/>
  <c r="I267" i="47" s="1"/>
  <c r="J17" i="42"/>
  <c r="L10" i="42"/>
  <c r="X12" i="42"/>
  <c r="V12" i="42"/>
  <c r="R6" i="42"/>
  <c r="T6" i="42"/>
  <c r="T5" i="42"/>
  <c r="R5" i="42"/>
  <c r="AB19" i="42"/>
  <c r="Z19" i="42"/>
  <c r="R8" i="42"/>
  <c r="T8" i="42"/>
  <c r="R18" i="42"/>
  <c r="T18" i="42"/>
  <c r="R17" i="42"/>
  <c r="T17" i="42"/>
  <c r="T10" i="42"/>
  <c r="R10" i="42"/>
  <c r="J12" i="42"/>
  <c r="L12" i="42"/>
  <c r="AB7" i="42"/>
  <c r="Z7" i="42"/>
  <c r="Z18" i="42"/>
  <c r="AB18" i="42"/>
  <c r="L11" i="42"/>
  <c r="J11" i="42"/>
  <c r="X10" i="42"/>
  <c r="V10" i="42"/>
  <c r="AB6" i="42"/>
  <c r="Z6" i="42"/>
  <c r="X5" i="42"/>
  <c r="V5" i="42"/>
  <c r="Z12" i="42"/>
  <c r="AB12" i="42"/>
  <c r="X11" i="42"/>
  <c r="V11" i="42"/>
  <c r="T13" i="42"/>
  <c r="R13" i="42"/>
  <c r="V15" i="42"/>
  <c r="X15" i="42"/>
  <c r="L8" i="42"/>
  <c r="J8" i="42"/>
  <c r="J9" i="42"/>
  <c r="L9" i="42"/>
  <c r="Z13" i="42"/>
  <c r="AB13" i="42"/>
  <c r="V16" i="42"/>
  <c r="X16" i="42"/>
  <c r="Z11" i="42"/>
  <c r="AB11" i="42"/>
  <c r="Z10" i="42"/>
  <c r="AB10" i="42"/>
  <c r="V4" i="42"/>
  <c r="X4" i="42"/>
  <c r="V14" i="42"/>
  <c r="X14" i="42"/>
  <c r="V13" i="42"/>
  <c r="X13" i="42"/>
  <c r="Z9" i="42"/>
  <c r="AB9" i="42"/>
  <c r="N15" i="44"/>
  <c r="N10" i="44"/>
  <c r="P15" i="44"/>
  <c r="P10" i="44"/>
  <c r="N11" i="44"/>
  <c r="P11" i="44"/>
  <c r="N14" i="44"/>
  <c r="P14" i="44"/>
  <c r="L143" i="47"/>
  <c r="P16" i="44"/>
  <c r="N16" i="44"/>
  <c r="B8" i="44"/>
  <c r="L144" i="47"/>
  <c r="H144" i="47"/>
  <c r="I144" i="47" s="1"/>
  <c r="D8" i="44"/>
  <c r="N17" i="42"/>
  <c r="P17" i="42"/>
  <c r="N13" i="42"/>
  <c r="P13" i="42"/>
  <c r="N16" i="42"/>
  <c r="P5" i="42"/>
  <c r="N5" i="42"/>
  <c r="P30" i="32"/>
  <c r="L29" i="32"/>
  <c r="P31" i="32"/>
  <c r="Q27" i="32"/>
  <c r="R27" i="32" s="1" a="1"/>
  <c r="R27" i="32" s="1"/>
  <c r="H25" i="32"/>
  <c r="Q26" i="32" s="1"/>
  <c r="R26" i="32" s="1" a="1"/>
  <c r="R26" i="32" s="1"/>
  <c r="D25" i="32"/>
  <c r="K25" i="32"/>
  <c r="F17" i="32"/>
  <c r="F38" i="41" s="1"/>
  <c r="L24" i="32" l="1"/>
  <c r="P24" i="32" s="1"/>
  <c r="R24" i="32"/>
  <c r="Q25" i="32"/>
  <c r="R25" i="32" s="1" a="1"/>
  <c r="R25" i="32" s="1"/>
  <c r="G16" i="32"/>
  <c r="H15" i="32"/>
  <c r="H14" i="32"/>
  <c r="H13" i="32"/>
  <c r="H11" i="32"/>
  <c r="H10" i="32"/>
  <c r="H9" i="32"/>
  <c r="H8" i="32"/>
  <c r="H16" i="32" l="1"/>
  <c r="D16" i="32"/>
  <c r="L8" i="32"/>
  <c r="L13" i="32"/>
  <c r="K15" i="32"/>
  <c r="K13" i="32"/>
  <c r="K16" i="32"/>
  <c r="K14" i="32"/>
  <c r="K8" i="32"/>
  <c r="K9" i="32"/>
  <c r="K11" i="32"/>
  <c r="K10" i="32"/>
  <c r="D22" i="37" l="1"/>
  <c r="E19" i="37"/>
  <c r="E17" i="37"/>
  <c r="E15" i="37"/>
  <c r="E11" i="37"/>
  <c r="D10" i="37"/>
  <c r="E9" i="37"/>
  <c r="E7" i="37"/>
  <c r="E5" i="37"/>
  <c r="F37" i="36"/>
  <c r="G37" i="36" s="1"/>
  <c r="F36" i="36"/>
  <c r="G36" i="36" s="1"/>
  <c r="F35" i="36"/>
  <c r="G35" i="36" s="1"/>
  <c r="G34" i="36"/>
  <c r="F34" i="36"/>
  <c r="F33" i="36"/>
  <c r="G33" i="36" s="1"/>
  <c r="F32" i="36"/>
  <c r="G32" i="36" s="1"/>
  <c r="F31" i="36"/>
  <c r="G31" i="36" s="1"/>
  <c r="G30" i="36"/>
  <c r="F30" i="36"/>
  <c r="F29" i="36"/>
  <c r="G29" i="36" s="1"/>
  <c r="F28" i="36"/>
  <c r="G28" i="36" s="1"/>
  <c r="F27" i="36"/>
  <c r="G27" i="36" s="1"/>
  <c r="G26" i="36"/>
  <c r="F26" i="36"/>
  <c r="F25" i="36"/>
  <c r="G25" i="36" s="1"/>
  <c r="F24" i="36"/>
  <c r="G24" i="36" s="1"/>
  <c r="F23" i="36"/>
  <c r="G23" i="36" s="1"/>
  <c r="G22" i="36"/>
  <c r="F22" i="36"/>
  <c r="F21" i="36"/>
  <c r="G21" i="36" s="1"/>
  <c r="F20" i="36"/>
  <c r="G20" i="36" s="1"/>
  <c r="F19" i="36"/>
  <c r="G19" i="36" s="1"/>
  <c r="F16" i="36"/>
  <c r="F15" i="36"/>
  <c r="F14" i="36"/>
  <c r="F13" i="36"/>
  <c r="K13" i="36" s="1"/>
  <c r="F12" i="36"/>
  <c r="F11" i="36"/>
  <c r="K9" i="36" s="1"/>
  <c r="F10" i="36"/>
  <c r="F9" i="36"/>
  <c r="F45" i="35"/>
  <c r="G45" i="35" s="1"/>
  <c r="G44" i="35"/>
  <c r="F44" i="35"/>
  <c r="F43" i="35"/>
  <c r="G43" i="35" s="1"/>
  <c r="F42" i="35"/>
  <c r="G42" i="35" s="1"/>
  <c r="F41" i="35"/>
  <c r="G41" i="35" s="1"/>
  <c r="G40" i="35"/>
  <c r="F40" i="35"/>
  <c r="F39" i="35"/>
  <c r="G39" i="35" s="1"/>
  <c r="F38" i="35"/>
  <c r="G38" i="35" s="1"/>
  <c r="F37" i="35"/>
  <c r="G37" i="35" s="1"/>
  <c r="G36" i="35"/>
  <c r="F36" i="35"/>
  <c r="F35" i="35"/>
  <c r="G35" i="35" s="1"/>
  <c r="F34" i="35"/>
  <c r="G34" i="35" s="1"/>
  <c r="F33" i="35"/>
  <c r="G33" i="35" s="1"/>
  <c r="G32" i="35"/>
  <c r="F32" i="35"/>
  <c r="F31" i="35"/>
  <c r="G31" i="35" s="1"/>
  <c r="F30" i="35"/>
  <c r="G30" i="35" s="1"/>
  <c r="F29" i="35"/>
  <c r="G29" i="35" s="1"/>
  <c r="G28" i="35"/>
  <c r="F28" i="35"/>
  <c r="F27" i="35"/>
  <c r="G27" i="35" s="1"/>
  <c r="F26" i="35"/>
  <c r="G26" i="35" s="1"/>
  <c r="F25" i="35"/>
  <c r="G25" i="35" s="1"/>
  <c r="G24" i="35"/>
  <c r="F24" i="35"/>
  <c r="F23" i="35"/>
  <c r="G23" i="35" s="1"/>
  <c r="F22" i="35"/>
  <c r="G22" i="35" s="1"/>
  <c r="F21" i="35"/>
  <c r="G21" i="35" s="1"/>
  <c r="G20" i="35"/>
  <c r="F20" i="35"/>
  <c r="F19" i="35"/>
  <c r="G19" i="35" s="1"/>
  <c r="F16" i="35"/>
  <c r="F15" i="35"/>
  <c r="F14" i="35"/>
  <c r="K13" i="35"/>
  <c r="F13" i="35"/>
  <c r="F12" i="35"/>
  <c r="F11" i="35"/>
  <c r="F10" i="35"/>
  <c r="F9" i="35"/>
  <c r="K9" i="35" s="1"/>
  <c r="F41" i="34"/>
  <c r="G41" i="34" s="1"/>
  <c r="F40" i="34"/>
  <c r="G40" i="34" s="1"/>
  <c r="F39" i="34"/>
  <c r="G39" i="34" s="1"/>
  <c r="G38" i="34"/>
  <c r="F38" i="34"/>
  <c r="F37" i="34"/>
  <c r="G37" i="34" s="1"/>
  <c r="F36" i="34"/>
  <c r="G36" i="34" s="1"/>
  <c r="F35" i="34"/>
  <c r="G35" i="34" s="1"/>
  <c r="G34" i="34"/>
  <c r="F34" i="34"/>
  <c r="F33" i="34"/>
  <c r="G33" i="34" s="1"/>
  <c r="F32" i="34"/>
  <c r="G32" i="34" s="1"/>
  <c r="F31" i="34"/>
  <c r="G31" i="34" s="1"/>
  <c r="G30" i="34"/>
  <c r="F30" i="34"/>
  <c r="F29" i="34"/>
  <c r="G29" i="34" s="1"/>
  <c r="F28" i="34"/>
  <c r="F27" i="34"/>
  <c r="G27" i="34" s="1"/>
  <c r="G26" i="34"/>
  <c r="F26" i="34"/>
  <c r="F25" i="34"/>
  <c r="G25" i="34" s="1"/>
  <c r="F24" i="34"/>
  <c r="G24" i="34" s="1"/>
  <c r="F23" i="34"/>
  <c r="G23" i="34" s="1"/>
  <c r="G22" i="34"/>
  <c r="F22" i="34"/>
  <c r="F21" i="34"/>
  <c r="G21" i="34" s="1"/>
  <c r="F20" i="34"/>
  <c r="G20" i="34" s="1"/>
  <c r="F19" i="34"/>
  <c r="G19" i="34" s="1"/>
  <c r="F16" i="34"/>
  <c r="F15" i="34"/>
  <c r="F14" i="34"/>
  <c r="F13" i="34"/>
  <c r="K13" i="34" s="1"/>
  <c r="F12" i="34"/>
  <c r="F11" i="34"/>
  <c r="F10" i="34"/>
  <c r="F9" i="34"/>
  <c r="K9" i="34" s="1"/>
  <c r="F47" i="33"/>
  <c r="G47" i="33" s="1"/>
  <c r="G46" i="33"/>
  <c r="F46" i="33"/>
  <c r="F45" i="33"/>
  <c r="G45" i="33" s="1"/>
  <c r="F44" i="33"/>
  <c r="G44" i="33" s="1"/>
  <c r="F43" i="33"/>
  <c r="G43" i="33" s="1"/>
  <c r="G42" i="33"/>
  <c r="F42" i="33"/>
  <c r="F41" i="33"/>
  <c r="G41" i="33" s="1"/>
  <c r="F40" i="33"/>
  <c r="G40" i="33" s="1"/>
  <c r="F39" i="33"/>
  <c r="G39" i="33" s="1"/>
  <c r="G38" i="33"/>
  <c r="F38" i="33"/>
  <c r="F37" i="33"/>
  <c r="G37" i="33" s="1"/>
  <c r="F36" i="33"/>
  <c r="G36" i="33" s="1"/>
  <c r="F35" i="33"/>
  <c r="G35" i="33" s="1"/>
  <c r="G34" i="33"/>
  <c r="F34" i="33"/>
  <c r="F33" i="33"/>
  <c r="G33" i="33" s="1"/>
  <c r="F32" i="33"/>
  <c r="G32" i="33" s="1"/>
  <c r="F31" i="33"/>
  <c r="G31" i="33" s="1"/>
  <c r="G30" i="33"/>
  <c r="F30" i="33"/>
  <c r="F29" i="33"/>
  <c r="G29" i="33" s="1"/>
  <c r="F28" i="33"/>
  <c r="G28" i="33" s="1"/>
  <c r="F27" i="33"/>
  <c r="G27" i="33" s="1"/>
  <c r="G26" i="33"/>
  <c r="F26" i="33"/>
  <c r="F25" i="33"/>
  <c r="G25" i="33" s="1"/>
  <c r="F24" i="33"/>
  <c r="G24" i="33" s="1"/>
  <c r="F23" i="33"/>
  <c r="G23" i="33" s="1"/>
  <c r="G22" i="33"/>
  <c r="F22" i="33"/>
  <c r="F21" i="33"/>
  <c r="G21" i="33" s="1"/>
  <c r="F20" i="33"/>
  <c r="G20" i="33" s="1"/>
  <c r="F19" i="33"/>
  <c r="G19" i="33" s="1"/>
  <c r="F16" i="33"/>
  <c r="F15" i="33"/>
  <c r="F14" i="33"/>
  <c r="F13" i="33"/>
  <c r="K13" i="33" s="1"/>
  <c r="F12" i="33"/>
  <c r="F11" i="33"/>
  <c r="F10" i="33"/>
  <c r="F9" i="33"/>
  <c r="K9" i="33" s="1"/>
  <c r="T24" i="2"/>
  <c r="O30" i="1" s="1"/>
  <c r="T25" i="2"/>
  <c r="P30" i="1" s="1"/>
  <c r="T26" i="2"/>
  <c r="Q30" i="1" s="1"/>
  <c r="T27" i="2"/>
  <c r="R30" i="1" s="1"/>
  <c r="T29" i="2"/>
  <c r="V30" i="1" s="1"/>
  <c r="E3" i="27"/>
  <c r="F3" i="27"/>
  <c r="G3" i="27"/>
  <c r="H3" i="27"/>
  <c r="I3" i="27"/>
  <c r="J3" i="27"/>
  <c r="K3" i="27"/>
  <c r="L3" i="27"/>
  <c r="E8" i="27"/>
  <c r="F8" i="27"/>
  <c r="G8" i="27"/>
  <c r="H8" i="27"/>
  <c r="I8" i="27"/>
  <c r="J8" i="27"/>
  <c r="K8" i="27"/>
  <c r="L8" i="27"/>
  <c r="E13" i="27"/>
  <c r="F13" i="27"/>
  <c r="G13" i="27"/>
  <c r="H13" i="27"/>
  <c r="I13" i="27"/>
  <c r="J13" i="27"/>
  <c r="K13" i="27"/>
  <c r="L13" i="27"/>
  <c r="E18" i="27"/>
  <c r="F18" i="27"/>
  <c r="G18" i="27"/>
  <c r="H18" i="27"/>
  <c r="I18" i="27"/>
  <c r="J18" i="27"/>
  <c r="K18" i="27"/>
  <c r="L18" i="27"/>
  <c r="L2" i="27"/>
  <c r="K2" i="27"/>
  <c r="J2" i="27"/>
  <c r="I2" i="27"/>
  <c r="H2" i="27"/>
  <c r="G2" i="27"/>
  <c r="F2" i="27"/>
  <c r="E2" i="27"/>
  <c r="R8" i="32" l="1"/>
  <c r="Q10" i="32"/>
  <c r="R10" i="32" s="1" a="1"/>
  <c r="R10" i="32" s="1"/>
  <c r="Q11" i="32"/>
  <c r="R11" i="32" s="1" a="1"/>
  <c r="R11" i="32" s="1"/>
  <c r="Q9" i="32"/>
  <c r="R9" i="32" s="1" a="1"/>
  <c r="R9" i="32" s="1"/>
  <c r="P14" i="32"/>
  <c r="P15" i="32"/>
  <c r="P8" i="32"/>
  <c r="D16" i="37"/>
  <c r="D6" i="37"/>
  <c r="D4" i="37"/>
  <c r="D8" i="37"/>
  <c r="D14" i="37"/>
  <c r="D18" i="37"/>
  <c r="G28" i="34"/>
  <c r="R42" i="2"/>
  <c r="X146" i="19" s="1"/>
  <c r="R41" i="2"/>
  <c r="R40" i="2"/>
  <c r="R39" i="2"/>
  <c r="R37" i="2"/>
  <c r="AF29" i="1" s="1"/>
  <c r="R36" i="2"/>
  <c r="AE29" i="1" s="1"/>
  <c r="R35" i="2"/>
  <c r="AD29" i="1" s="1"/>
  <c r="X88" i="12"/>
  <c r="X87" i="12"/>
  <c r="X86" i="12"/>
  <c r="X61" i="12"/>
  <c r="X60" i="12"/>
  <c r="X59" i="12"/>
  <c r="X58" i="12"/>
  <c r="X35" i="12"/>
  <c r="X34" i="12"/>
  <c r="X33" i="12"/>
  <c r="X32" i="12"/>
  <c r="X9" i="12"/>
  <c r="X8" i="12"/>
  <c r="X7" i="12"/>
  <c r="X6" i="12"/>
  <c r="AK61" i="12"/>
  <c r="Q35" i="2"/>
  <c r="Q23" i="2"/>
  <c r="Q28" i="2"/>
  <c r="AH4" i="2" s="1"/>
  <c r="Q33" i="2"/>
  <c r="AH5" i="2" s="1"/>
  <c r="Q38" i="2"/>
  <c r="AE6" i="25" s="1"/>
  <c r="Q22" i="2"/>
  <c r="X85" i="12"/>
  <c r="B82" i="12"/>
  <c r="B55" i="12"/>
  <c r="B29" i="12"/>
  <c r="B3" i="12"/>
  <c r="AM57" i="12"/>
  <c r="AK31" i="12"/>
  <c r="AD5" i="10"/>
  <c r="AC5" i="10"/>
  <c r="AB5" i="10"/>
  <c r="AA5" i="10"/>
  <c r="Z5" i="10"/>
  <c r="Y5" i="10"/>
  <c r="X5" i="10"/>
  <c r="V5" i="10"/>
  <c r="W5" i="10"/>
  <c r="U5" i="10"/>
  <c r="R6" i="26"/>
  <c r="R5" i="26"/>
  <c r="R4" i="26"/>
  <c r="R3" i="26"/>
  <c r="F22" i="2"/>
  <c r="Z4" i="12" s="1"/>
  <c r="G22" i="2"/>
  <c r="U2" i="26" s="1"/>
  <c r="H22" i="2"/>
  <c r="V2" i="26" s="1"/>
  <c r="I22" i="2"/>
  <c r="W2" i="26" s="1"/>
  <c r="J22" i="2"/>
  <c r="AD4" i="12" s="1"/>
  <c r="AD30" i="12" s="1"/>
  <c r="K22" i="2"/>
  <c r="Y2" i="26" s="1"/>
  <c r="L22" i="2"/>
  <c r="AF4" i="12" s="1"/>
  <c r="AF83" i="12" s="1"/>
  <c r="M22" i="2"/>
  <c r="AA2" i="26" s="1"/>
  <c r="N22" i="2"/>
  <c r="AB2" i="26" s="1"/>
  <c r="O22" i="2"/>
  <c r="P22" i="2"/>
  <c r="AD2" i="26" s="1"/>
  <c r="F23" i="2"/>
  <c r="T3" i="26" s="1"/>
  <c r="G23" i="2"/>
  <c r="U3" i="26" s="1"/>
  <c r="H23" i="2"/>
  <c r="V3" i="26" s="1"/>
  <c r="I23" i="2"/>
  <c r="Z3" i="2" s="1"/>
  <c r="J23" i="2"/>
  <c r="AD5" i="12" s="1"/>
  <c r="K23" i="2"/>
  <c r="Y3" i="26" s="1"/>
  <c r="L23" i="2"/>
  <c r="Z3" i="26" s="1"/>
  <c r="M23" i="2"/>
  <c r="N23" i="2"/>
  <c r="O23" i="2"/>
  <c r="AC3" i="25" s="1"/>
  <c r="P23" i="2"/>
  <c r="AD6" i="10" s="1"/>
  <c r="F28" i="2"/>
  <c r="T4" i="26" s="1"/>
  <c r="G28" i="2"/>
  <c r="H28" i="2"/>
  <c r="V4" i="25" s="1"/>
  <c r="I28" i="2"/>
  <c r="W12" i="10" s="1"/>
  <c r="J28" i="2"/>
  <c r="AD31" i="12" s="1"/>
  <c r="K28" i="2"/>
  <c r="L28" i="2"/>
  <c r="Z4" i="26" s="1"/>
  <c r="M28" i="2"/>
  <c r="N28" i="2"/>
  <c r="O28" i="2"/>
  <c r="AI31" i="12" s="1"/>
  <c r="P28" i="2"/>
  <c r="AD4" i="26" s="1"/>
  <c r="F33" i="2"/>
  <c r="T5" i="26" s="1"/>
  <c r="G33" i="2"/>
  <c r="X5" i="2" s="1"/>
  <c r="H33" i="2"/>
  <c r="V5" i="26" s="1"/>
  <c r="I33" i="2"/>
  <c r="W5" i="26" s="1"/>
  <c r="J33" i="2"/>
  <c r="X5" i="26" s="1"/>
  <c r="K33" i="2"/>
  <c r="Y5" i="26" s="1"/>
  <c r="L33" i="2"/>
  <c r="AF57" i="12" s="1"/>
  <c r="M33" i="2"/>
  <c r="N33" i="2"/>
  <c r="O33" i="2"/>
  <c r="AC5" i="26" s="1"/>
  <c r="P33" i="2"/>
  <c r="AD5" i="26" s="1"/>
  <c r="F38" i="2"/>
  <c r="AX8" i="12" s="1"/>
  <c r="G38" i="2"/>
  <c r="X6" i="2" s="1"/>
  <c r="H38" i="2"/>
  <c r="Y6" i="2" s="1"/>
  <c r="I38" i="2"/>
  <c r="W6" i="26" s="1"/>
  <c r="J38" i="2"/>
  <c r="AD84" i="12" s="1"/>
  <c r="K38" i="2"/>
  <c r="Y6" i="26" s="1"/>
  <c r="L38" i="2"/>
  <c r="AC6" i="2" s="1"/>
  <c r="M38" i="2"/>
  <c r="N38" i="2"/>
  <c r="O38" i="2"/>
  <c r="AC6" i="26" s="1"/>
  <c r="P38" i="2"/>
  <c r="AD6" i="26" s="1"/>
  <c r="E38" i="2"/>
  <c r="E33" i="2"/>
  <c r="E28" i="2"/>
  <c r="E23" i="2"/>
  <c r="E22" i="2"/>
  <c r="S2" i="26" s="1"/>
  <c r="T5" i="10"/>
  <c r="S5" i="10"/>
  <c r="Q71" i="16"/>
  <c r="R71" i="16"/>
  <c r="Q19" i="16"/>
  <c r="R19" i="16"/>
  <c r="Q20" i="16"/>
  <c r="R20" i="16"/>
  <c r="Q11" i="16"/>
  <c r="R11" i="16"/>
  <c r="R70" i="16"/>
  <c r="Q70" i="16"/>
  <c r="R69" i="16"/>
  <c r="Q69" i="16"/>
  <c r="Q68" i="16"/>
  <c r="R18" i="16"/>
  <c r="Q18" i="16"/>
  <c r="R17" i="16"/>
  <c r="Q17" i="16"/>
  <c r="R16" i="16"/>
  <c r="Q16" i="16"/>
  <c r="Q15" i="16"/>
  <c r="R10" i="16"/>
  <c r="Q10" i="16"/>
  <c r="R9" i="16"/>
  <c r="Q9" i="16"/>
  <c r="R8" i="16"/>
  <c r="Q8" i="16"/>
  <c r="R7" i="16"/>
  <c r="Q7" i="16"/>
  <c r="Q6" i="16"/>
  <c r="AI3" i="25"/>
  <c r="AI4" i="25"/>
  <c r="AI5" i="25"/>
  <c r="AI6" i="25"/>
  <c r="R6" i="25"/>
  <c r="R5" i="25"/>
  <c r="R4" i="25"/>
  <c r="R3" i="25"/>
  <c r="Q6" i="10"/>
  <c r="Q7" i="10"/>
  <c r="R7" i="10"/>
  <c r="Q8" i="10"/>
  <c r="R8" i="10"/>
  <c r="Q9" i="10"/>
  <c r="R9" i="10"/>
  <c r="Q10" i="10"/>
  <c r="R10" i="10"/>
  <c r="Q12" i="10"/>
  <c r="Q13" i="10"/>
  <c r="R13" i="10"/>
  <c r="Q14" i="10"/>
  <c r="R14" i="10"/>
  <c r="Q15" i="10"/>
  <c r="R15" i="10"/>
  <c r="Q16" i="10"/>
  <c r="R16" i="10"/>
  <c r="Q66" i="10"/>
  <c r="Q67" i="10"/>
  <c r="R67" i="10"/>
  <c r="Q68" i="10"/>
  <c r="R68" i="10"/>
  <c r="Q69" i="10"/>
  <c r="R69" i="10"/>
  <c r="Q70" i="10"/>
  <c r="R70" i="10"/>
  <c r="Q72" i="10"/>
  <c r="Q73" i="10"/>
  <c r="R73" i="10"/>
  <c r="Q74" i="10"/>
  <c r="R74" i="10"/>
  <c r="Q75" i="10"/>
  <c r="R75" i="10"/>
  <c r="Q76" i="10"/>
  <c r="R76" i="10"/>
  <c r="K2" i="21"/>
  <c r="BK2" i="23"/>
  <c r="BI2" i="23"/>
  <c r="BH2" i="23"/>
  <c r="BG2" i="23"/>
  <c r="BE2" i="23"/>
  <c r="BC2" i="23"/>
  <c r="BB2" i="23"/>
  <c r="BA2" i="23"/>
  <c r="AZ2" i="23"/>
  <c r="AY2" i="23"/>
  <c r="AW2" i="23"/>
  <c r="AT2" i="23"/>
  <c r="AS2" i="23"/>
  <c r="AR2" i="23"/>
  <c r="AQ2" i="23"/>
  <c r="AO2" i="23"/>
  <c r="AH2" i="23"/>
  <c r="AE2" i="23"/>
  <c r="AD2" i="23"/>
  <c r="AC2" i="23"/>
  <c r="AA2" i="23"/>
  <c r="Y2" i="23"/>
  <c r="X2" i="23"/>
  <c r="W2" i="23"/>
  <c r="V2" i="23"/>
  <c r="T2" i="23"/>
  <c r="R2" i="23"/>
  <c r="Q2" i="23"/>
  <c r="P2" i="23"/>
  <c r="O2" i="23"/>
  <c r="M2" i="23"/>
  <c r="K2" i="23"/>
  <c r="J2" i="23"/>
  <c r="I2" i="23"/>
  <c r="F2" i="23"/>
  <c r="E2" i="23"/>
  <c r="C2" i="23"/>
  <c r="BK2" i="21"/>
  <c r="BI2" i="21"/>
  <c r="BH2" i="21"/>
  <c r="BG2" i="21"/>
  <c r="BE2" i="21"/>
  <c r="BC2" i="21"/>
  <c r="BB2" i="21"/>
  <c r="BA2" i="21"/>
  <c r="AZ2" i="21"/>
  <c r="AY2" i="21"/>
  <c r="AW2" i="21"/>
  <c r="AU2" i="21"/>
  <c r="AT2" i="21"/>
  <c r="AS2" i="21"/>
  <c r="AR2" i="21"/>
  <c r="AQ2" i="21"/>
  <c r="AO2" i="21"/>
  <c r="AM2" i="21"/>
  <c r="AL2" i="21"/>
  <c r="AK2" i="21"/>
  <c r="AJ2" i="21"/>
  <c r="AH2" i="21"/>
  <c r="AF2" i="21"/>
  <c r="AE2" i="21"/>
  <c r="AD2" i="21"/>
  <c r="AC2" i="21"/>
  <c r="AA2" i="21"/>
  <c r="Y2" i="21"/>
  <c r="X2" i="21"/>
  <c r="W2" i="21"/>
  <c r="V2" i="21"/>
  <c r="T2" i="21"/>
  <c r="R2" i="21"/>
  <c r="Q2" i="21"/>
  <c r="P2" i="21"/>
  <c r="O2" i="21"/>
  <c r="M2" i="21"/>
  <c r="J2" i="21"/>
  <c r="I2" i="21"/>
  <c r="F2" i="21"/>
  <c r="E2" i="21"/>
  <c r="C2" i="21"/>
  <c r="S34" i="14"/>
  <c r="BH30" i="1" s="1"/>
  <c r="S35" i="14"/>
  <c r="BI30" i="1" s="1"/>
  <c r="S33" i="14"/>
  <c r="BG30" i="1" s="1"/>
  <c r="S28" i="14"/>
  <c r="AZ30" i="1" s="1"/>
  <c r="S29" i="14"/>
  <c r="BA30" i="1" s="1"/>
  <c r="W18" i="16"/>
  <c r="S30" i="14"/>
  <c r="BB30" i="1" s="1"/>
  <c r="S31" i="14"/>
  <c r="BC30" i="1" s="1"/>
  <c r="S27" i="14"/>
  <c r="AY30" i="1" s="1"/>
  <c r="S22" i="14"/>
  <c r="AR30" i="1" s="1"/>
  <c r="S23" i="14"/>
  <c r="AS30" i="1" s="1"/>
  <c r="S24" i="14"/>
  <c r="AT30" i="1" s="1"/>
  <c r="S25" i="14"/>
  <c r="AU30" i="1" s="1"/>
  <c r="S21" i="14"/>
  <c r="AQ30" i="1" s="1"/>
  <c r="W7" i="16"/>
  <c r="Q34" i="14"/>
  <c r="BH29" i="1" s="1"/>
  <c r="Q35" i="14"/>
  <c r="BI29" i="1" s="1"/>
  <c r="Q33" i="14"/>
  <c r="BG29" i="1" s="1"/>
  <c r="Q28" i="14"/>
  <c r="AZ29" i="1" s="1"/>
  <c r="Q29" i="14"/>
  <c r="BA29" i="1" s="1"/>
  <c r="Q30" i="14"/>
  <c r="BB29" i="1" s="1"/>
  <c r="Q31" i="14"/>
  <c r="BC29" i="1" s="1"/>
  <c r="Q27" i="14"/>
  <c r="AY29" i="1" s="1"/>
  <c r="O30" i="18"/>
  <c r="Q22" i="14"/>
  <c r="AR29" i="1" s="1"/>
  <c r="Q23" i="14"/>
  <c r="AS29" i="1" s="1"/>
  <c r="Q24" i="14"/>
  <c r="AT29" i="1" s="1"/>
  <c r="Q25" i="14"/>
  <c r="AU29" i="1" s="1"/>
  <c r="Q21" i="14"/>
  <c r="AQ29" i="1" s="1"/>
  <c r="E20" i="14"/>
  <c r="U3" i="14" s="1"/>
  <c r="F20" i="14"/>
  <c r="AL3" i="25" s="1"/>
  <c r="G20" i="14"/>
  <c r="W3" i="14" s="1"/>
  <c r="H20" i="14"/>
  <c r="AN3" i="25" s="1"/>
  <c r="I20" i="14"/>
  <c r="Y3" i="14" s="1"/>
  <c r="J20" i="14"/>
  <c r="Z3" i="14" s="1"/>
  <c r="K20" i="14"/>
  <c r="AQ3" i="25" s="1"/>
  <c r="L20" i="14"/>
  <c r="M20" i="14"/>
  <c r="N20" i="14"/>
  <c r="AT3" i="25" s="1"/>
  <c r="O20" i="14"/>
  <c r="AU3" i="25" s="1"/>
  <c r="P20" i="14"/>
  <c r="AV3" i="25" s="1"/>
  <c r="E26" i="14"/>
  <c r="AK4" i="25" s="1"/>
  <c r="F26" i="14"/>
  <c r="V4" i="14" s="1"/>
  <c r="G26" i="14"/>
  <c r="AM4" i="25" s="1"/>
  <c r="H26" i="14"/>
  <c r="X4" i="14" s="1"/>
  <c r="I26" i="14"/>
  <c r="Y4" i="14" s="1"/>
  <c r="J26" i="14"/>
  <c r="AP4" i="25" s="1"/>
  <c r="K26" i="14"/>
  <c r="AQ4" i="25" s="1"/>
  <c r="L26" i="14"/>
  <c r="M26" i="14"/>
  <c r="N26" i="14"/>
  <c r="AT4" i="25" s="1"/>
  <c r="O26" i="14"/>
  <c r="AU4" i="25" s="1"/>
  <c r="P26" i="14"/>
  <c r="AF4" i="14" s="1"/>
  <c r="E32" i="14"/>
  <c r="AK5" i="25" s="1"/>
  <c r="F32" i="14"/>
  <c r="AL5" i="25" s="1"/>
  <c r="G32" i="14"/>
  <c r="AM5" i="25" s="1"/>
  <c r="H32" i="14"/>
  <c r="AN5" i="25" s="1"/>
  <c r="I32" i="14"/>
  <c r="Y5" i="14" s="1"/>
  <c r="J32" i="14"/>
  <c r="Z5" i="14" s="1"/>
  <c r="K32" i="14"/>
  <c r="L32" i="14"/>
  <c r="M32" i="14"/>
  <c r="N32" i="14"/>
  <c r="AT5" i="25" s="1"/>
  <c r="O32" i="14"/>
  <c r="AU5" i="25" s="1"/>
  <c r="P32" i="14"/>
  <c r="AV5" i="25" s="1"/>
  <c r="E37" i="14"/>
  <c r="U6" i="14" s="1"/>
  <c r="F37" i="14"/>
  <c r="AL6" i="25" s="1"/>
  <c r="G37" i="14"/>
  <c r="AM6" i="25" s="1"/>
  <c r="H37" i="14"/>
  <c r="AN6" i="25" s="1"/>
  <c r="I37" i="14"/>
  <c r="AO6" i="25" s="1"/>
  <c r="J37" i="14"/>
  <c r="AP6" i="25" s="1"/>
  <c r="K37" i="14"/>
  <c r="L37" i="14"/>
  <c r="AB6" i="14" s="1"/>
  <c r="M37" i="14"/>
  <c r="AC6" i="14" s="1"/>
  <c r="N37" i="14"/>
  <c r="AT6" i="25" s="1"/>
  <c r="O37" i="14"/>
  <c r="AU6" i="25" s="1"/>
  <c r="P37" i="14"/>
  <c r="AF6" i="14" s="1"/>
  <c r="D37" i="14"/>
  <c r="AJ6" i="25" s="1"/>
  <c r="D32" i="14"/>
  <c r="AJ5" i="25" s="1"/>
  <c r="D26" i="14"/>
  <c r="AJ4" i="25" s="1"/>
  <c r="D20" i="14"/>
  <c r="S6" i="16" s="1"/>
  <c r="C16" i="17" a="1"/>
  <c r="C16" i="17" s="1"/>
  <c r="E16" i="17" s="1"/>
  <c r="B16" i="17" a="1"/>
  <c r="B16" i="17" s="1"/>
  <c r="C15" i="17" a="1"/>
  <c r="C15" i="17" s="1"/>
  <c r="E15" i="17" s="1"/>
  <c r="B15" i="17" a="1"/>
  <c r="B15" i="17" s="1"/>
  <c r="P19" i="14"/>
  <c r="O19" i="14"/>
  <c r="AU2" i="25" s="1"/>
  <c r="N19" i="14"/>
  <c r="AT2" i="25" s="1"/>
  <c r="M19" i="14"/>
  <c r="AC2" i="14" s="1"/>
  <c r="L19" i="14"/>
  <c r="AB2" i="14" s="1"/>
  <c r="K19" i="14"/>
  <c r="AA2" i="14" s="1"/>
  <c r="J19" i="14"/>
  <c r="I19" i="14"/>
  <c r="AO2" i="25" s="1"/>
  <c r="H19" i="14"/>
  <c r="AN2" i="25" s="1"/>
  <c r="G19" i="14"/>
  <c r="AM2" i="25" s="1"/>
  <c r="F19" i="14"/>
  <c r="V2" i="14" s="1"/>
  <c r="E19" i="14"/>
  <c r="AK2" i="25" s="1"/>
  <c r="B3" i="17" s="1" a="1"/>
  <c r="B3" i="17" s="1"/>
  <c r="D19" i="14"/>
  <c r="AJ2" i="25" s="1"/>
  <c r="B2" i="17" s="1" a="1"/>
  <c r="B2" i="17" s="1"/>
  <c r="S6" i="14"/>
  <c r="S5" i="14"/>
  <c r="S4" i="14"/>
  <c r="S3" i="14"/>
  <c r="C15" i="13" a="1"/>
  <c r="C15" i="13" s="1"/>
  <c r="E15" i="13" s="1"/>
  <c r="B15" i="13" a="1"/>
  <c r="B15" i="13" s="1"/>
  <c r="AV8" i="12"/>
  <c r="AV7" i="12"/>
  <c r="AV6" i="12"/>
  <c r="AV5" i="12"/>
  <c r="AH7" i="2"/>
  <c r="T34" i="2"/>
  <c r="R34" i="2"/>
  <c r="X83" i="19" s="1"/>
  <c r="R30" i="2"/>
  <c r="Q30" i="2" s="1"/>
  <c r="T30" i="2"/>
  <c r="R31" i="2"/>
  <c r="T31" i="2"/>
  <c r="R32" i="2"/>
  <c r="T32" i="2"/>
  <c r="R29" i="2"/>
  <c r="R25" i="2"/>
  <c r="R26" i="2"/>
  <c r="R27" i="2"/>
  <c r="X34" i="19" s="1"/>
  <c r="R24" i="2"/>
  <c r="AE7" i="10" s="1"/>
  <c r="AE70" i="10"/>
  <c r="T40" i="2"/>
  <c r="T41" i="2"/>
  <c r="T42" i="2"/>
  <c r="T35" i="2"/>
  <c r="T36" i="2"/>
  <c r="T37" i="2"/>
  <c r="AG70" i="10" s="1"/>
  <c r="T39" i="2"/>
  <c r="AJ30" i="1" s="1"/>
  <c r="O34" i="18"/>
  <c r="AG7" i="10"/>
  <c r="AM6" i="12"/>
  <c r="AG10" i="10"/>
  <c r="AM9" i="12"/>
  <c r="AG9" i="10"/>
  <c r="AM8" i="12"/>
  <c r="AG8" i="10"/>
  <c r="AM7" i="12"/>
  <c r="AE10" i="10"/>
  <c r="AG13" i="10"/>
  <c r="AM32" i="12"/>
  <c r="AM85" i="12"/>
  <c r="BI4" i="12"/>
  <c r="B14" i="13" s="1" a="1"/>
  <c r="B14" i="13" s="1"/>
  <c r="AE2" i="26"/>
  <c r="AH3" i="2"/>
  <c r="AE3" i="26"/>
  <c r="AE6" i="26"/>
  <c r="X109" i="19"/>
  <c r="U16" i="16"/>
  <c r="U70" i="16"/>
  <c r="U7" i="16"/>
  <c r="U10" i="16"/>
  <c r="AE2" i="25"/>
  <c r="AE3" i="25"/>
  <c r="AE4" i="25"/>
  <c r="BI6" i="12"/>
  <c r="BI5" i="12"/>
  <c r="U6" i="2"/>
  <c r="U5" i="2"/>
  <c r="U4" i="2"/>
  <c r="U3" i="2"/>
  <c r="U7" i="7"/>
  <c r="V8" i="7"/>
  <c r="U14" i="7"/>
  <c r="U19" i="7"/>
  <c r="U20" i="7"/>
  <c r="U26" i="7"/>
  <c r="U2" i="7"/>
  <c r="V3" i="7"/>
  <c r="U4" i="7"/>
  <c r="U5" i="7"/>
  <c r="U6" i="7"/>
  <c r="V9" i="7"/>
  <c r="U10" i="7"/>
  <c r="U11" i="7"/>
  <c r="U12" i="7"/>
  <c r="U13" i="7"/>
  <c r="V15" i="7"/>
  <c r="U16" i="7"/>
  <c r="U17" i="7"/>
  <c r="U18" i="7"/>
  <c r="V21" i="7"/>
  <c r="U22" i="7"/>
  <c r="U23" i="7"/>
  <c r="U24" i="7"/>
  <c r="U25" i="7"/>
  <c r="V27" i="7"/>
  <c r="U28" i="7"/>
  <c r="U29" i="7"/>
  <c r="U30" i="7"/>
  <c r="U8" i="7"/>
  <c r="U3" i="7"/>
  <c r="U27" i="7"/>
  <c r="V26" i="7"/>
  <c r="U21" i="7"/>
  <c r="V20" i="7"/>
  <c r="U15" i="7"/>
  <c r="V14" i="7"/>
  <c r="U9" i="7"/>
  <c r="V2" i="7"/>
  <c r="V25" i="7"/>
  <c r="V19" i="7"/>
  <c r="V13" i="7"/>
  <c r="V7" i="7"/>
  <c r="V30" i="7"/>
  <c r="V24" i="7"/>
  <c r="V18" i="7"/>
  <c r="V12" i="7"/>
  <c r="V6" i="7"/>
  <c r="V29" i="7"/>
  <c r="V23" i="7"/>
  <c r="V17" i="7"/>
  <c r="V11" i="7"/>
  <c r="V5" i="7"/>
  <c r="V28" i="7"/>
  <c r="V22" i="7"/>
  <c r="V16" i="7"/>
  <c r="V10" i="7"/>
  <c r="V4" i="7"/>
  <c r="Y4" i="26" l="1"/>
  <c r="U4" i="26"/>
  <c r="K8" i="39"/>
  <c r="K4" i="39"/>
  <c r="K12" i="39"/>
  <c r="K16" i="39"/>
  <c r="AA3" i="26"/>
  <c r="AA5" i="25"/>
  <c r="AG84" i="12"/>
  <c r="AG31" i="12"/>
  <c r="AR4" i="25"/>
  <c r="AR3" i="25"/>
  <c r="AB3" i="26"/>
  <c r="AE5" i="2"/>
  <c r="BF6" i="12"/>
  <c r="AB6" i="26"/>
  <c r="AS4" i="25"/>
  <c r="AS3" i="25"/>
  <c r="G68" i="47" a="1"/>
  <c r="G68" i="47" s="1"/>
  <c r="M21" i="14"/>
  <c r="L21" i="14"/>
  <c r="J21" i="14"/>
  <c r="G80" i="47" a="1"/>
  <c r="G80" i="47" s="1"/>
  <c r="O35" i="14"/>
  <c r="K35" i="14"/>
  <c r="M35" i="14"/>
  <c r="P33" i="14"/>
  <c r="J33" i="14"/>
  <c r="G78" i="47" a="1"/>
  <c r="G78" i="47" s="1"/>
  <c r="O33" i="14"/>
  <c r="N33" i="14"/>
  <c r="P25" i="14"/>
  <c r="G72" i="47" a="1"/>
  <c r="G72" i="47" s="1"/>
  <c r="O25" i="14"/>
  <c r="J25" i="14"/>
  <c r="M25" i="14"/>
  <c r="K34" i="14"/>
  <c r="P34" i="14"/>
  <c r="G79" i="47" a="1"/>
  <c r="G79" i="47" s="1"/>
  <c r="O34" i="14"/>
  <c r="P23" i="14"/>
  <c r="G70" i="47" a="1"/>
  <c r="G70" i="47" s="1"/>
  <c r="O23" i="14"/>
  <c r="N23" i="14"/>
  <c r="M23" i="14"/>
  <c r="K23" i="14"/>
  <c r="J23" i="14"/>
  <c r="P22" i="14"/>
  <c r="G69" i="47" a="1"/>
  <c r="G69" i="47" s="1"/>
  <c r="O22" i="14"/>
  <c r="M22" i="14"/>
  <c r="L22" i="14"/>
  <c r="J22" i="14"/>
  <c r="N29" i="14"/>
  <c r="M29" i="14"/>
  <c r="L29" i="14"/>
  <c r="P29" i="14"/>
  <c r="G75" i="47" a="1"/>
  <c r="G75" i="47" s="1"/>
  <c r="M28" i="14"/>
  <c r="L28" i="14"/>
  <c r="K28" i="14"/>
  <c r="J28" i="14"/>
  <c r="O28" i="14"/>
  <c r="P28" i="14"/>
  <c r="N28" i="14"/>
  <c r="O24" i="14"/>
  <c r="N24" i="14"/>
  <c r="M24" i="14"/>
  <c r="L24" i="14"/>
  <c r="K24" i="14"/>
  <c r="P31" i="14"/>
  <c r="G77" i="47" a="1"/>
  <c r="G77" i="47" s="1"/>
  <c r="O31" i="14"/>
  <c r="N31" i="14"/>
  <c r="M31" i="14"/>
  <c r="L31" i="14"/>
  <c r="K31" i="14"/>
  <c r="J31" i="14"/>
  <c r="L27" i="14"/>
  <c r="M27" i="14"/>
  <c r="P27" i="14"/>
  <c r="G73" i="47" a="1"/>
  <c r="G73" i="47" s="1"/>
  <c r="O27" i="14"/>
  <c r="G76" i="47" a="1"/>
  <c r="G76" i="47" s="1"/>
  <c r="O30" i="14"/>
  <c r="N30" i="14"/>
  <c r="M30" i="14"/>
  <c r="L30" i="14"/>
  <c r="K30" i="14"/>
  <c r="J30" i="14"/>
  <c r="N34" i="14"/>
  <c r="N27" i="14"/>
  <c r="O21" i="14"/>
  <c r="P21" i="14"/>
  <c r="P30" i="14"/>
  <c r="L25" i="14"/>
  <c r="O29" i="14"/>
  <c r="M33" i="14"/>
  <c r="H27" i="14"/>
  <c r="I27" i="14"/>
  <c r="G27" i="14"/>
  <c r="I31" i="14"/>
  <c r="G31" i="14"/>
  <c r="H31" i="14"/>
  <c r="H21" i="14"/>
  <c r="K21" i="14"/>
  <c r="I21" i="14"/>
  <c r="G21" i="14"/>
  <c r="G30" i="14"/>
  <c r="H30" i="14"/>
  <c r="I30" i="14"/>
  <c r="J34" i="14"/>
  <c r="M34" i="14"/>
  <c r="H34" i="14"/>
  <c r="G34" i="14"/>
  <c r="I34" i="14"/>
  <c r="I25" i="14"/>
  <c r="N25" i="14"/>
  <c r="G25" i="14"/>
  <c r="H25" i="14"/>
  <c r="K25" i="14"/>
  <c r="G29" i="14"/>
  <c r="J29" i="14"/>
  <c r="H29" i="14"/>
  <c r="K29" i="14"/>
  <c r="I29" i="14"/>
  <c r="G24" i="14"/>
  <c r="H24" i="14"/>
  <c r="P24" i="14"/>
  <c r="I24" i="14"/>
  <c r="H28" i="14"/>
  <c r="G28" i="14"/>
  <c r="I28" i="14"/>
  <c r="G23" i="14"/>
  <c r="H23" i="14"/>
  <c r="I23" i="14"/>
  <c r="L23" i="14"/>
  <c r="H33" i="14"/>
  <c r="K33" i="14"/>
  <c r="I33" i="14"/>
  <c r="L33" i="14"/>
  <c r="G33" i="14"/>
  <c r="G22" i="14"/>
  <c r="K22" i="14"/>
  <c r="N22" i="14"/>
  <c r="I22" i="14"/>
  <c r="J35" i="14"/>
  <c r="L35" i="14"/>
  <c r="H35" i="14"/>
  <c r="N35" i="14"/>
  <c r="I35" i="14"/>
  <c r="U19" i="16"/>
  <c r="AE68" i="10"/>
  <c r="U17" i="16"/>
  <c r="O23" i="18"/>
  <c r="U20" i="16"/>
  <c r="W8" i="16"/>
  <c r="N21" i="14"/>
  <c r="P35" i="14"/>
  <c r="K27" i="14"/>
  <c r="F25" i="14"/>
  <c r="F29" i="14"/>
  <c r="F31" i="14"/>
  <c r="F21" i="14"/>
  <c r="F30" i="14"/>
  <c r="F23" i="14"/>
  <c r="F28" i="14"/>
  <c r="F24" i="14"/>
  <c r="J24" i="14"/>
  <c r="F22" i="14"/>
  <c r="F33" i="14"/>
  <c r="F35" i="14"/>
  <c r="G35" i="14"/>
  <c r="F27" i="14"/>
  <c r="J27" i="14"/>
  <c r="F34" i="14"/>
  <c r="X101" i="19"/>
  <c r="Q36" i="2"/>
  <c r="O38" i="18"/>
  <c r="X8" i="19"/>
  <c r="AK9" i="12"/>
  <c r="O11" i="18"/>
  <c r="W70" i="16"/>
  <c r="U69" i="16"/>
  <c r="AE69" i="10"/>
  <c r="AG73" i="10"/>
  <c r="U11" i="16"/>
  <c r="AG67" i="10"/>
  <c r="AC30" i="1"/>
  <c r="X92" i="19"/>
  <c r="AG16" i="10"/>
  <c r="Y30" i="1"/>
  <c r="O7" i="18"/>
  <c r="U8" i="16"/>
  <c r="U18" i="16"/>
  <c r="O58" i="18"/>
  <c r="W9" i="16"/>
  <c r="W19" i="16"/>
  <c r="W71" i="16"/>
  <c r="O64" i="18"/>
  <c r="Q32" i="2"/>
  <c r="Y29" i="1"/>
  <c r="E21" i="14"/>
  <c r="T7" i="16" s="1"/>
  <c r="H22" i="14"/>
  <c r="L34" i="14"/>
  <c r="AM60" i="12"/>
  <c r="AE30" i="1"/>
  <c r="AE15" i="10"/>
  <c r="X29" i="1"/>
  <c r="AE74" i="10"/>
  <c r="AK29" i="1"/>
  <c r="AG74" i="10"/>
  <c r="AK30" i="1"/>
  <c r="AM34" i="12"/>
  <c r="X30" i="1"/>
  <c r="O15" i="18"/>
  <c r="Q24" i="2"/>
  <c r="O29" i="1"/>
  <c r="AG68" i="10"/>
  <c r="AD30" i="1"/>
  <c r="Q27" i="2"/>
  <c r="R29" i="1"/>
  <c r="AG14" i="10"/>
  <c r="W30" i="1"/>
  <c r="O19" i="18"/>
  <c r="O46" i="18"/>
  <c r="O53" i="18"/>
  <c r="W11" i="16"/>
  <c r="W16" i="16"/>
  <c r="W17" i="16"/>
  <c r="Q37" i="2"/>
  <c r="Q41" i="2"/>
  <c r="AL29" i="1"/>
  <c r="AM61" i="12"/>
  <c r="AF30" i="1"/>
  <c r="AM88" i="12"/>
  <c r="AM30" i="1"/>
  <c r="AK8" i="12"/>
  <c r="Q29" i="1"/>
  <c r="AE14" i="10"/>
  <c r="W29" i="1"/>
  <c r="AK59" i="12"/>
  <c r="Q42" i="2"/>
  <c r="AM29" i="1"/>
  <c r="AE13" i="10"/>
  <c r="V29" i="1"/>
  <c r="AK85" i="12"/>
  <c r="AJ29" i="1"/>
  <c r="AK6" i="12"/>
  <c r="AG75" i="10"/>
  <c r="AL30" i="1"/>
  <c r="AK7" i="12"/>
  <c r="P29" i="1"/>
  <c r="AK58" i="12"/>
  <c r="AC29" i="1"/>
  <c r="U9" i="16"/>
  <c r="O42" i="18"/>
  <c r="U71" i="16"/>
  <c r="W10" i="16"/>
  <c r="W20" i="16"/>
  <c r="W69" i="16"/>
  <c r="AK60" i="12"/>
  <c r="AV2" i="25"/>
  <c r="B14" i="17" s="1" a="1"/>
  <c r="B14" i="17" s="1"/>
  <c r="AF2" i="14"/>
  <c r="AF7" i="14" s="1"/>
  <c r="AB7" i="14"/>
  <c r="AA7" i="14"/>
  <c r="AC7" i="14"/>
  <c r="V7" i="14"/>
  <c r="X71" i="19"/>
  <c r="AM59" i="12"/>
  <c r="AE76" i="10"/>
  <c r="AK87" i="12"/>
  <c r="AG15" i="10"/>
  <c r="X137" i="19"/>
  <c r="AG69" i="10"/>
  <c r="Q34" i="2"/>
  <c r="AK86" i="12"/>
  <c r="AM58" i="12"/>
  <c r="AK88" i="12"/>
  <c r="AK33" i="12"/>
  <c r="X55" i="19"/>
  <c r="AM35" i="12"/>
  <c r="AE67" i="10"/>
  <c r="S4" i="26"/>
  <c r="S28" i="2"/>
  <c r="S5" i="26"/>
  <c r="S33" i="2"/>
  <c r="S6" i="26"/>
  <c r="S38" i="2"/>
  <c r="Y5" i="12"/>
  <c r="S23" i="2"/>
  <c r="AF6" i="10" s="1"/>
  <c r="AL5" i="12" s="1"/>
  <c r="AB4" i="12"/>
  <c r="AB30" i="12" s="1"/>
  <c r="BA5" i="12"/>
  <c r="W3" i="25"/>
  <c r="X46" i="19"/>
  <c r="AE8" i="10"/>
  <c r="AE7" i="26"/>
  <c r="X62" i="19"/>
  <c r="AK32" i="12"/>
  <c r="Q29" i="2"/>
  <c r="X18" i="19"/>
  <c r="Q39" i="2"/>
  <c r="AH6" i="2"/>
  <c r="Q25" i="2"/>
  <c r="AG76" i="10"/>
  <c r="X128" i="19"/>
  <c r="Q26" i="2"/>
  <c r="AE73" i="10"/>
  <c r="AM87" i="12"/>
  <c r="BI8" i="12"/>
  <c r="X120" i="19"/>
  <c r="AE4" i="26"/>
  <c r="AK34" i="12"/>
  <c r="AK35" i="12"/>
  <c r="AE9" i="10"/>
  <c r="AE75" i="10"/>
  <c r="Q40" i="2"/>
  <c r="AE7" i="25"/>
  <c r="BI7" i="12"/>
  <c r="X26" i="19"/>
  <c r="Q31" i="2"/>
  <c r="AM86" i="12"/>
  <c r="AM33" i="12"/>
  <c r="AE5" i="25"/>
  <c r="AE5" i="26"/>
  <c r="AE16" i="10"/>
  <c r="BI9" i="12"/>
  <c r="C14" i="13" s="1" a="1"/>
  <c r="C14" i="13" s="1"/>
  <c r="E14" i="13" s="1"/>
  <c r="BF4" i="12"/>
  <c r="BF9" i="12" s="1"/>
  <c r="C11" i="13" s="1" a="1"/>
  <c r="C11" i="13" s="1"/>
  <c r="E11" i="13" s="1"/>
  <c r="AD7" i="26"/>
  <c r="AB7" i="26"/>
  <c r="AU7" i="25"/>
  <c r="C13" i="17" s="1" a="1"/>
  <c r="C13" i="17" s="1"/>
  <c r="E13" i="17" s="1"/>
  <c r="AC5" i="12"/>
  <c r="V2" i="25"/>
  <c r="V7" i="25" s="1"/>
  <c r="Y2" i="2"/>
  <c r="Y7" i="2" s="1"/>
  <c r="AZ4" i="12"/>
  <c r="B5" i="13" s="1" a="1"/>
  <c r="B5" i="13" s="1"/>
  <c r="AA7" i="26"/>
  <c r="AB2" i="25"/>
  <c r="AB7" i="25" s="1"/>
  <c r="X3" i="25"/>
  <c r="AC4" i="12"/>
  <c r="AC56" i="12" s="1"/>
  <c r="Z2" i="2"/>
  <c r="Z7" i="2" s="1"/>
  <c r="W2" i="25"/>
  <c r="W7" i="25" s="1"/>
  <c r="BA4" i="12"/>
  <c r="B6" i="13" s="1" a="1"/>
  <c r="B6" i="13" s="1"/>
  <c r="AN7" i="25"/>
  <c r="C6" i="17" s="1" a="1"/>
  <c r="C6" i="17" s="1"/>
  <c r="E6" i="17" s="1"/>
  <c r="Y6" i="10"/>
  <c r="AO7" i="25"/>
  <c r="C7" i="17" s="1" a="1"/>
  <c r="C7" i="17" s="1"/>
  <c r="E7" i="17" s="1"/>
  <c r="Y7" i="26"/>
  <c r="W7" i="26"/>
  <c r="AA3" i="2"/>
  <c r="BB5" i="12"/>
  <c r="X6" i="10"/>
  <c r="BD8" i="12"/>
  <c r="AM7" i="25"/>
  <c r="C5" i="17" s="1" a="1"/>
  <c r="C5" i="17" s="1"/>
  <c r="E5" i="17" s="1"/>
  <c r="V7" i="26"/>
  <c r="U7" i="26"/>
  <c r="BA6" i="12"/>
  <c r="AY8" i="12"/>
  <c r="AA2" i="2"/>
  <c r="AA7" i="2" s="1"/>
  <c r="AZ6" i="12"/>
  <c r="Y4" i="2"/>
  <c r="BE7" i="12"/>
  <c r="AH4" i="12"/>
  <c r="AH30" i="12" s="1"/>
  <c r="Y3" i="25"/>
  <c r="BH5" i="12"/>
  <c r="BH6" i="12"/>
  <c r="BF7" i="12"/>
  <c r="AE2" i="2"/>
  <c r="AE7" i="2" s="1"/>
  <c r="AB3" i="2"/>
  <c r="BC5" i="12"/>
  <c r="BB4" i="12"/>
  <c r="B7" i="13" s="1" a="1"/>
  <c r="B7" i="13" s="1"/>
  <c r="X2" i="25"/>
  <c r="X7" i="25" s="1"/>
  <c r="T6" i="25"/>
  <c r="W6" i="2"/>
  <c r="AE84" i="12"/>
  <c r="V3" i="25"/>
  <c r="AF4" i="2"/>
  <c r="AB5" i="25"/>
  <c r="AX7" i="12"/>
  <c r="BE6" i="12"/>
  <c r="AA4" i="25"/>
  <c r="T72" i="10"/>
  <c r="T66" i="10"/>
  <c r="BH4" i="12"/>
  <c r="BH9" i="12" s="1"/>
  <c r="C13" i="13" s="1" a="1"/>
  <c r="C13" i="13" s="1"/>
  <c r="E13" i="13" s="1"/>
  <c r="BB6" i="12"/>
  <c r="AK3" i="25"/>
  <c r="AW6" i="12"/>
  <c r="V4" i="2"/>
  <c r="T6" i="16"/>
  <c r="S4" i="25"/>
  <c r="U4" i="14"/>
  <c r="AG5" i="2"/>
  <c r="V2" i="2"/>
  <c r="V7" i="2" s="1"/>
  <c r="BH7" i="12"/>
  <c r="AB4" i="2"/>
  <c r="AX5" i="12"/>
  <c r="Y4" i="25"/>
  <c r="BC6" i="12"/>
  <c r="S2" i="25"/>
  <c r="S7" i="25" s="1"/>
  <c r="AW5" i="12"/>
  <c r="S12" i="10"/>
  <c r="V3" i="2"/>
  <c r="AA4" i="2"/>
  <c r="AY4" i="12"/>
  <c r="B4" i="13" s="1" a="1"/>
  <c r="B4" i="13" s="1"/>
  <c r="T5" i="25"/>
  <c r="Y6" i="25"/>
  <c r="Y3" i="2"/>
  <c r="W5" i="2"/>
  <c r="V3" i="14"/>
  <c r="X2" i="2"/>
  <c r="X7" i="2" s="1"/>
  <c r="AB6" i="2"/>
  <c r="AA12" i="10"/>
  <c r="AZ5" i="12"/>
  <c r="BC8" i="12"/>
  <c r="AF5" i="2"/>
  <c r="S6" i="10"/>
  <c r="X12" i="10"/>
  <c r="AJ4" i="12"/>
  <c r="AJ83" i="12" s="1"/>
  <c r="S68" i="16"/>
  <c r="AD5" i="25"/>
  <c r="X6" i="25"/>
  <c r="BB8" i="12"/>
  <c r="X3" i="2"/>
  <c r="U3" i="25"/>
  <c r="AY5" i="12"/>
  <c r="AW7" i="12"/>
  <c r="U6" i="10"/>
  <c r="AX4" i="12"/>
  <c r="B3" i="13" s="1" a="1"/>
  <c r="B3" i="13" s="1"/>
  <c r="S5" i="25"/>
  <c r="V5" i="2"/>
  <c r="S66" i="10"/>
  <c r="AF5" i="14"/>
  <c r="U6" i="25"/>
  <c r="AW4" i="12"/>
  <c r="B2" i="13" s="1" a="1"/>
  <c r="B2" i="13" s="1"/>
  <c r="X4" i="25"/>
  <c r="S3" i="25"/>
  <c r="T15" i="16"/>
  <c r="AE3" i="14"/>
  <c r="AA5" i="12"/>
  <c r="AF31" i="12"/>
  <c r="AI57" i="12"/>
  <c r="AD3" i="14"/>
  <c r="AC5" i="25"/>
  <c r="AD3" i="25"/>
  <c r="BG7" i="12"/>
  <c r="AE4" i="14"/>
  <c r="W4" i="25"/>
  <c r="Z4" i="2"/>
  <c r="AH57" i="12"/>
  <c r="AB4" i="14"/>
  <c r="AS6" i="25"/>
  <c r="V5" i="14"/>
  <c r="V6" i="14"/>
  <c r="AB3" i="14"/>
  <c r="AD2" i="14"/>
  <c r="AD7" i="14" s="1"/>
  <c r="B13" i="17" a="1"/>
  <c r="B13" i="17" s="1"/>
  <c r="S72" i="10"/>
  <c r="AW8" i="12"/>
  <c r="V6" i="2"/>
  <c r="S6" i="25"/>
  <c r="Z5" i="25"/>
  <c r="Z6" i="14"/>
  <c r="AC5" i="2"/>
  <c r="W2" i="14"/>
  <c r="W7" i="14" s="1"/>
  <c r="AN4" i="25"/>
  <c r="T5" i="14"/>
  <c r="AO5" i="25"/>
  <c r="Y6" i="14"/>
  <c r="AV4" i="25"/>
  <c r="BC4" i="12"/>
  <c r="BC9" i="12" s="1"/>
  <c r="C8" i="13" s="1" a="1"/>
  <c r="C8" i="13" s="1"/>
  <c r="E8" i="13" s="1"/>
  <c r="AA6" i="25"/>
  <c r="AS2" i="25"/>
  <c r="B11" i="17" s="1" a="1"/>
  <c r="B11" i="17" s="1"/>
  <c r="AA4" i="14"/>
  <c r="AA2" i="25"/>
  <c r="AA7" i="25" s="1"/>
  <c r="AE2" i="14"/>
  <c r="AE7" i="14" s="1"/>
  <c r="AJ84" i="12"/>
  <c r="BD7" i="12"/>
  <c r="Z4" i="14"/>
  <c r="BH8" i="12"/>
  <c r="AA3" i="14"/>
  <c r="Z3" i="25"/>
  <c r="AE5" i="12"/>
  <c r="T4" i="14"/>
  <c r="AG6" i="2"/>
  <c r="AE4" i="12"/>
  <c r="AE83" i="12" s="1"/>
  <c r="T12" i="10"/>
  <c r="AB3" i="25"/>
  <c r="AO3" i="25"/>
  <c r="Y84" i="12"/>
  <c r="AH84" i="12"/>
  <c r="BE8" i="12"/>
  <c r="X6" i="14"/>
  <c r="W4" i="2"/>
  <c r="AB5" i="2"/>
  <c r="BF5" i="12"/>
  <c r="AA5" i="2"/>
  <c r="AB6" i="10"/>
  <c r="AH5" i="12"/>
  <c r="AD2" i="2"/>
  <c r="AD7" i="2" s="1"/>
  <c r="BB7" i="12"/>
  <c r="X4" i="2"/>
  <c r="W4" i="14"/>
  <c r="U4" i="25"/>
  <c r="AE3" i="2"/>
  <c r="AG4" i="12"/>
  <c r="AG30" i="12" s="1"/>
  <c r="AY6" i="12"/>
  <c r="U12" i="10"/>
  <c r="AA31" i="12"/>
  <c r="AX6" i="12"/>
  <c r="B6" i="17" a="1"/>
  <c r="B6" i="17" s="1"/>
  <c r="X5" i="14"/>
  <c r="AB6" i="25"/>
  <c r="AE6" i="2"/>
  <c r="Z31" i="12"/>
  <c r="X2" i="14"/>
  <c r="X7" i="14" s="1"/>
  <c r="X5" i="25"/>
  <c r="S15" i="16"/>
  <c r="AD6" i="2"/>
  <c r="BE4" i="12"/>
  <c r="BE9" i="12" s="1"/>
  <c r="C10" i="13" s="1" a="1"/>
  <c r="C10" i="13" s="1"/>
  <c r="E10" i="13" s="1"/>
  <c r="BC7" i="12"/>
  <c r="BF8" i="12"/>
  <c r="T4" i="25"/>
  <c r="BE5" i="12"/>
  <c r="W6" i="25"/>
  <c r="Z6" i="2"/>
  <c r="BA8" i="12"/>
  <c r="Z2" i="25"/>
  <c r="Z7" i="25" s="1"/>
  <c r="V6" i="25"/>
  <c r="AC4" i="25"/>
  <c r="AG4" i="2"/>
  <c r="AE6" i="14"/>
  <c r="AF3" i="14"/>
  <c r="AF56" i="12"/>
  <c r="AD12" i="10"/>
  <c r="Y31" i="12"/>
  <c r="AF30" i="12"/>
  <c r="Z6" i="10"/>
  <c r="BG6" i="12"/>
  <c r="AD5" i="14"/>
  <c r="AG5" i="12"/>
  <c r="AZ8" i="12"/>
  <c r="Y2" i="25"/>
  <c r="Y7" i="25" s="1"/>
  <c r="AR6" i="25"/>
  <c r="AJ31" i="12"/>
  <c r="AD4" i="25"/>
  <c r="AD3" i="2"/>
  <c r="Y5" i="2"/>
  <c r="AR2" i="25"/>
  <c r="AR7" i="25" s="1"/>
  <c r="C10" i="17" s="1" a="1"/>
  <c r="C10" i="17" s="1"/>
  <c r="E10" i="17" s="1"/>
  <c r="AC84" i="12"/>
  <c r="BD5" i="12"/>
  <c r="AC2" i="2"/>
  <c r="AC7" i="2" s="1"/>
  <c r="AC3" i="2"/>
  <c r="AA6" i="10"/>
  <c r="BD4" i="12"/>
  <c r="BD9" i="12" s="1"/>
  <c r="C9" i="13" s="1" a="1"/>
  <c r="C9" i="13" s="1"/>
  <c r="E9" i="13" s="1"/>
  <c r="AA3" i="25"/>
  <c r="AB2" i="2"/>
  <c r="AB7" i="2" s="1"/>
  <c r="AF5" i="12"/>
  <c r="S7" i="26"/>
  <c r="AT7" i="25"/>
  <c r="C12" i="17" s="1" a="1"/>
  <c r="C12" i="17" s="1"/>
  <c r="E12" i="17" s="1"/>
  <c r="B12" i="17" a="1"/>
  <c r="B12" i="17" s="1"/>
  <c r="AK7" i="25"/>
  <c r="C3" i="17" s="1" a="1"/>
  <c r="C3" i="17" s="1"/>
  <c r="E3" i="17" s="1"/>
  <c r="AP5" i="25"/>
  <c r="V6" i="10"/>
  <c r="Y57" i="12"/>
  <c r="AB5" i="12"/>
  <c r="AE31" i="12"/>
  <c r="Z5" i="26"/>
  <c r="Y2" i="14"/>
  <c r="Y7" i="14" s="1"/>
  <c r="AE5" i="14"/>
  <c r="AQ2" i="25"/>
  <c r="AE57" i="12"/>
  <c r="Y5" i="25"/>
  <c r="AA6" i="2"/>
  <c r="U2" i="25"/>
  <c r="U7" i="25" s="1"/>
  <c r="Y12" i="10"/>
  <c r="AA4" i="12"/>
  <c r="Z5" i="2"/>
  <c r="R32" i="14"/>
  <c r="AP3" i="25"/>
  <c r="AJ5" i="12"/>
  <c r="Z57" i="12"/>
  <c r="AA4" i="26"/>
  <c r="BD6" i="12"/>
  <c r="AD4" i="2"/>
  <c r="AI84" i="12"/>
  <c r="W6" i="14"/>
  <c r="AD6" i="25"/>
  <c r="AC4" i="2"/>
  <c r="X3" i="14"/>
  <c r="B7" i="17" a="1"/>
  <c r="B7" i="17" s="1"/>
  <c r="AD6" i="14"/>
  <c r="V5" i="25"/>
  <c r="T3" i="25"/>
  <c r="T2" i="25"/>
  <c r="T7" i="25" s="1"/>
  <c r="Z4" i="25"/>
  <c r="AO4" i="25"/>
  <c r="AF6" i="2"/>
  <c r="AZ7" i="12"/>
  <c r="W2" i="2"/>
  <c r="W7" i="2" s="1"/>
  <c r="Z5" i="12"/>
  <c r="AD2" i="25"/>
  <c r="AD7" i="25" s="1"/>
  <c r="AG2" i="2"/>
  <c r="AG7" i="2" s="1"/>
  <c r="AL2" i="25"/>
  <c r="B4" i="17" s="1" a="1"/>
  <c r="B4" i="17" s="1"/>
  <c r="AJ57" i="12"/>
  <c r="BA7" i="12"/>
  <c r="BG5" i="12"/>
  <c r="W5" i="14"/>
  <c r="AC6" i="25"/>
  <c r="T6" i="14"/>
  <c r="T6" i="10"/>
  <c r="W5" i="25"/>
  <c r="AG3" i="2"/>
  <c r="BG8" i="12"/>
  <c r="W3" i="2"/>
  <c r="Z12" i="10"/>
  <c r="AC31" i="12"/>
  <c r="R37" i="14"/>
  <c r="U5" i="25"/>
  <c r="AV6" i="25"/>
  <c r="AQ5" i="25"/>
  <c r="AL4" i="25"/>
  <c r="AC3" i="14"/>
  <c r="AM3" i="25"/>
  <c r="T6" i="26"/>
  <c r="Z84" i="12"/>
  <c r="Z56" i="12"/>
  <c r="Z83" i="12"/>
  <c r="Z30" i="12"/>
  <c r="R20" i="14"/>
  <c r="AJ3" i="25"/>
  <c r="AI5" i="12"/>
  <c r="AF3" i="2"/>
  <c r="AC3" i="26"/>
  <c r="U5" i="26"/>
  <c r="AA57" i="12"/>
  <c r="AF2" i="2"/>
  <c r="AF7" i="2" s="1"/>
  <c r="AC2" i="25"/>
  <c r="AC7" i="25" s="1"/>
  <c r="AC2" i="26"/>
  <c r="AC7" i="26" s="1"/>
  <c r="AI4" i="12"/>
  <c r="AK6" i="25"/>
  <c r="B5" i="17" a="1"/>
  <c r="B5" i="17" s="1"/>
  <c r="T2" i="14"/>
  <c r="T7" i="14" s="1"/>
  <c r="AA5" i="14"/>
  <c r="AF84" i="12"/>
  <c r="Z6" i="25"/>
  <c r="Z6" i="26"/>
  <c r="AD4" i="14"/>
  <c r="AB31" i="12"/>
  <c r="V4" i="26"/>
  <c r="V12" i="10"/>
  <c r="T3" i="14"/>
  <c r="AP2" i="25"/>
  <c r="Z2" i="14"/>
  <c r="Z7" i="14" s="1"/>
  <c r="AA6" i="14"/>
  <c r="AQ6" i="25"/>
  <c r="AD5" i="2"/>
  <c r="AG57" i="12"/>
  <c r="AA5" i="26"/>
  <c r="T68" i="16"/>
  <c r="U5" i="14"/>
  <c r="AC6" i="10"/>
  <c r="W6" i="10"/>
  <c r="W3" i="26"/>
  <c r="AD83" i="12"/>
  <c r="AD56" i="12"/>
  <c r="BG4" i="12"/>
  <c r="AY7" i="12"/>
  <c r="AC4" i="14"/>
  <c r="AJ7" i="25"/>
  <c r="C2" i="17" s="1" a="1"/>
  <c r="C2" i="17" s="1"/>
  <c r="E2" i="17" s="1"/>
  <c r="AC5" i="14"/>
  <c r="AS5" i="25"/>
  <c r="R26" i="14"/>
  <c r="U2" i="14"/>
  <c r="U7" i="14" s="1"/>
  <c r="AB5" i="14"/>
  <c r="AR5" i="25"/>
  <c r="AB4" i="25"/>
  <c r="AB12" i="10"/>
  <c r="AB4" i="26"/>
  <c r="AH31" i="12"/>
  <c r="AE4" i="2"/>
  <c r="AC57" i="12"/>
  <c r="Z2" i="26"/>
  <c r="Z7" i="26" s="1"/>
  <c r="T2" i="26"/>
  <c r="T7" i="26" s="1"/>
  <c r="AC12" i="10"/>
  <c r="AB57" i="12"/>
  <c r="AB84" i="12"/>
  <c r="S3" i="26"/>
  <c r="V6" i="26"/>
  <c r="X4" i="26"/>
  <c r="AA84" i="12"/>
  <c r="AA6" i="26"/>
  <c r="U6" i="26"/>
  <c r="AB5" i="26"/>
  <c r="AC4" i="26"/>
  <c r="W4" i="26"/>
  <c r="AD3" i="26"/>
  <c r="X3" i="26"/>
  <c r="X2" i="26"/>
  <c r="X7" i="26" s="1"/>
  <c r="X6" i="26"/>
  <c r="Y4" i="12"/>
  <c r="AD57" i="12"/>
  <c r="E31" i="14" l="1"/>
  <c r="T20" i="16" s="1"/>
  <c r="D73" i="47"/>
  <c r="L73" i="47"/>
  <c r="H73" i="47"/>
  <c r="I73" i="47" s="1"/>
  <c r="H80" i="47"/>
  <c r="I80" i="47" s="1"/>
  <c r="L80" i="47"/>
  <c r="D80" i="47"/>
  <c r="E28" i="14"/>
  <c r="T17" i="16" s="1"/>
  <c r="G74" i="47" a="1"/>
  <c r="G74" i="47" s="1"/>
  <c r="D69" i="47"/>
  <c r="H69" i="47"/>
  <c r="I69" i="47" s="1"/>
  <c r="L69" i="47"/>
  <c r="D70" i="47"/>
  <c r="L70" i="47"/>
  <c r="H70" i="47"/>
  <c r="I70" i="47" s="1"/>
  <c r="D78" i="47"/>
  <c r="L78" i="47"/>
  <c r="H78" i="47"/>
  <c r="I78" i="47" s="1"/>
  <c r="E30" i="14"/>
  <c r="T19" i="16" s="1"/>
  <c r="G13" i="42"/>
  <c r="G60" i="47" a="1"/>
  <c r="G60" i="47" s="1"/>
  <c r="L77" i="47"/>
  <c r="D77" i="47"/>
  <c r="H77" i="47"/>
  <c r="I77" i="47" s="1"/>
  <c r="E24" i="14"/>
  <c r="T10" i="16" s="1"/>
  <c r="G71" i="47" a="1"/>
  <c r="G71" i="47" s="1"/>
  <c r="L72" i="47"/>
  <c r="D72" i="47"/>
  <c r="H72" i="47"/>
  <c r="I72" i="47" s="1"/>
  <c r="H79" i="47"/>
  <c r="I79" i="47" s="1"/>
  <c r="D79" i="47"/>
  <c r="L79" i="47"/>
  <c r="L68" i="47"/>
  <c r="D68" i="47"/>
  <c r="H68" i="47"/>
  <c r="I68" i="47" s="1"/>
  <c r="D76" i="47"/>
  <c r="H76" i="47"/>
  <c r="I76" i="47" s="1"/>
  <c r="L76" i="47"/>
  <c r="H75" i="47"/>
  <c r="I75" i="47" s="1"/>
  <c r="L75" i="47"/>
  <c r="D75" i="47"/>
  <c r="H11" i="39"/>
  <c r="G11" i="39" s="1"/>
  <c r="G29" i="47" a="1"/>
  <c r="G29" i="47" s="1"/>
  <c r="H12" i="39"/>
  <c r="I12" i="39" s="1"/>
  <c r="G30" i="47" a="1"/>
  <c r="G30" i="47" s="1"/>
  <c r="H16" i="39"/>
  <c r="G16" i="39" s="1"/>
  <c r="G34" i="47" a="1"/>
  <c r="G34" i="47" s="1"/>
  <c r="H10" i="39"/>
  <c r="G10" i="39" s="1"/>
  <c r="G28" i="47" a="1"/>
  <c r="G28" i="47" s="1"/>
  <c r="H14" i="39"/>
  <c r="G14" i="39" s="1"/>
  <c r="G32" i="47" a="1"/>
  <c r="G32" i="47" s="1"/>
  <c r="H18" i="39"/>
  <c r="G18" i="39" s="1"/>
  <c r="G36" i="47" a="1"/>
  <c r="G36" i="47" s="1"/>
  <c r="H15" i="39"/>
  <c r="G15" i="39" s="1"/>
  <c r="G33" i="47" a="1"/>
  <c r="G33" i="47" s="1"/>
  <c r="H7" i="39"/>
  <c r="G7" i="39" s="1"/>
  <c r="G25" i="47" a="1"/>
  <c r="G25" i="47" s="1"/>
  <c r="H19" i="39"/>
  <c r="G19" i="39" s="1"/>
  <c r="G37" i="47" a="1"/>
  <c r="G37" i="47" s="1"/>
  <c r="H13" i="39"/>
  <c r="G13" i="39" s="1"/>
  <c r="G31" i="47" a="1"/>
  <c r="G31" i="47" s="1"/>
  <c r="H8" i="39"/>
  <c r="G8" i="39" s="1"/>
  <c r="G26" i="47" a="1"/>
  <c r="G26" i="47" s="1"/>
  <c r="H9" i="39"/>
  <c r="G9" i="39" s="1"/>
  <c r="G27" i="47" a="1"/>
  <c r="G27" i="47" s="1"/>
  <c r="H17" i="39"/>
  <c r="G17" i="39" s="1"/>
  <c r="G35" i="47" a="1"/>
  <c r="G35" i="47" s="1"/>
  <c r="AF12" i="10"/>
  <c r="AL31" i="12" s="1"/>
  <c r="AL84" i="12"/>
  <c r="AF66" i="10"/>
  <c r="M13" i="39"/>
  <c r="G60" i="41"/>
  <c r="E23" i="14"/>
  <c r="T9" i="16" s="1"/>
  <c r="R9" i="39"/>
  <c r="G71" i="41"/>
  <c r="E22" i="14"/>
  <c r="T8" i="16" s="1"/>
  <c r="R8" i="39"/>
  <c r="G70" i="41"/>
  <c r="E25" i="14"/>
  <c r="T11" i="16" s="1"/>
  <c r="G73" i="41"/>
  <c r="R11" i="39"/>
  <c r="E33" i="14"/>
  <c r="T69" i="16" s="1"/>
  <c r="G79" i="41"/>
  <c r="R17" i="39"/>
  <c r="E35" i="14"/>
  <c r="T71" i="16" s="1"/>
  <c r="R19" i="39"/>
  <c r="G81" i="41"/>
  <c r="E29" i="14"/>
  <c r="T18" i="16" s="1"/>
  <c r="R14" i="39"/>
  <c r="G76" i="41"/>
  <c r="G78" i="41"/>
  <c r="R16" i="39"/>
  <c r="R10" i="39"/>
  <c r="G72" i="41"/>
  <c r="G75" i="41"/>
  <c r="R13" i="39"/>
  <c r="R7" i="39"/>
  <c r="G69" i="41"/>
  <c r="G77" i="41"/>
  <c r="R15" i="39"/>
  <c r="E27" i="14"/>
  <c r="T16" i="16" s="1"/>
  <c r="G74" i="41"/>
  <c r="R12" i="39"/>
  <c r="E34" i="14"/>
  <c r="T70" i="16" s="1"/>
  <c r="R18" i="39"/>
  <c r="G80" i="41"/>
  <c r="G12" i="39"/>
  <c r="G26" i="41"/>
  <c r="D26" i="41" s="1"/>
  <c r="G29" i="41"/>
  <c r="D29" i="41" s="1"/>
  <c r="G37" i="41"/>
  <c r="D37" i="41" s="1"/>
  <c r="G30" i="41"/>
  <c r="D30" i="41" s="1"/>
  <c r="G31" i="41"/>
  <c r="D31" i="41" s="1"/>
  <c r="G32" i="41"/>
  <c r="G34" i="41"/>
  <c r="G28" i="41"/>
  <c r="G25" i="41"/>
  <c r="G33" i="41"/>
  <c r="G35" i="41"/>
  <c r="G36" i="41"/>
  <c r="G27" i="41"/>
  <c r="D27" i="41" s="1"/>
  <c r="P37" i="2"/>
  <c r="AJ61" i="12" s="1"/>
  <c r="M36" i="2"/>
  <c r="AG60" i="12" s="1"/>
  <c r="N36" i="2"/>
  <c r="AH60" i="12" s="1"/>
  <c r="P30" i="2"/>
  <c r="O30" i="2"/>
  <c r="N30" i="2"/>
  <c r="M30" i="2"/>
  <c r="P31" i="2"/>
  <c r="O31" i="2"/>
  <c r="N31" i="2"/>
  <c r="M31" i="2"/>
  <c r="P29" i="2"/>
  <c r="M32" i="2"/>
  <c r="P32" i="2"/>
  <c r="O32" i="2"/>
  <c r="N32" i="2"/>
  <c r="O36" i="2"/>
  <c r="AI60" i="12" s="1"/>
  <c r="K35" i="2"/>
  <c r="AE59" i="12" s="1"/>
  <c r="P26" i="2"/>
  <c r="M24" i="2"/>
  <c r="N24" i="2"/>
  <c r="M42" i="2"/>
  <c r="AG88" i="12" s="1"/>
  <c r="O42" i="2"/>
  <c r="AI88" i="12" s="1"/>
  <c r="N42" i="2"/>
  <c r="AH88" i="12" s="1"/>
  <c r="P36" i="2"/>
  <c r="AJ60" i="12" s="1"/>
  <c r="M35" i="2"/>
  <c r="AG59" i="12" s="1"/>
  <c r="O34" i="2"/>
  <c r="AI58" i="12" s="1"/>
  <c r="N34" i="2"/>
  <c r="AH58" i="12" s="1"/>
  <c r="M34" i="2"/>
  <c r="AG58" i="12" s="1"/>
  <c r="N35" i="2"/>
  <c r="AH59" i="12" s="1"/>
  <c r="O35" i="2"/>
  <c r="AI59" i="12" s="1"/>
  <c r="N25" i="2"/>
  <c r="P25" i="2"/>
  <c r="O25" i="2"/>
  <c r="M25" i="2"/>
  <c r="P40" i="2"/>
  <c r="AJ86" i="12" s="1"/>
  <c r="N40" i="2"/>
  <c r="AH86" i="12" s="1"/>
  <c r="M40" i="2"/>
  <c r="AG86" i="12" s="1"/>
  <c r="P39" i="2"/>
  <c r="AJ85" i="12" s="1"/>
  <c r="O39" i="2"/>
  <c r="AI85" i="12" s="1"/>
  <c r="N39" i="2"/>
  <c r="AH85" i="12" s="1"/>
  <c r="P27" i="2"/>
  <c r="O27" i="2"/>
  <c r="N27" i="2"/>
  <c r="N37" i="2"/>
  <c r="AH61" i="12" s="1"/>
  <c r="P35" i="2"/>
  <c r="AJ59" i="12" s="1"/>
  <c r="P41" i="2"/>
  <c r="AJ87" i="12" s="1"/>
  <c r="N41" i="2"/>
  <c r="AH87" i="12" s="1"/>
  <c r="O41" i="2"/>
  <c r="AI87" i="12" s="1"/>
  <c r="M41" i="2"/>
  <c r="AG87" i="12" s="1"/>
  <c r="H37" i="41"/>
  <c r="I37" i="41" s="1"/>
  <c r="L37" i="41"/>
  <c r="M29" i="2"/>
  <c r="N26" i="2"/>
  <c r="M26" i="2"/>
  <c r="O40" i="2"/>
  <c r="AI86" i="12" s="1"/>
  <c r="P24" i="2"/>
  <c r="J16" i="27"/>
  <c r="H37" i="2"/>
  <c r="AB61" i="12" s="1"/>
  <c r="M39" i="2"/>
  <c r="AG85" i="12" s="1"/>
  <c r="O26" i="2"/>
  <c r="P34" i="2"/>
  <c r="AJ58" i="12" s="1"/>
  <c r="H16" i="27"/>
  <c r="M37" i="2"/>
  <c r="AG61" i="12" s="1"/>
  <c r="H11" i="27"/>
  <c r="O24" i="2"/>
  <c r="O29" i="2"/>
  <c r="M27" i="2"/>
  <c r="O37" i="2"/>
  <c r="AI61" i="12" s="1"/>
  <c r="G17" i="27"/>
  <c r="P42" i="2"/>
  <c r="AJ88" i="12" s="1"/>
  <c r="D21" i="14"/>
  <c r="J15" i="39"/>
  <c r="D30" i="14"/>
  <c r="D28" i="14"/>
  <c r="D27" i="14"/>
  <c r="J11" i="39"/>
  <c r="D25" i="14"/>
  <c r="D33" i="14"/>
  <c r="D24" i="14"/>
  <c r="D34" i="14"/>
  <c r="D22" i="14"/>
  <c r="N29" i="2"/>
  <c r="D29" i="14"/>
  <c r="D23" i="14"/>
  <c r="J16" i="39"/>
  <c r="D31" i="14"/>
  <c r="D35" i="14"/>
  <c r="AV7" i="25"/>
  <c r="C14" i="17" s="1" a="1"/>
  <c r="C14" i="17" s="1"/>
  <c r="E14" i="17" s="1"/>
  <c r="AB56" i="12"/>
  <c r="AB83" i="12"/>
  <c r="B11" i="13" a="1"/>
  <c r="B11" i="13" s="1"/>
  <c r="AC83" i="12"/>
  <c r="AZ9" i="12"/>
  <c r="C5" i="13" s="1" a="1"/>
  <c r="C5" i="13" s="1"/>
  <c r="E5" i="13" s="1"/>
  <c r="AC30" i="12"/>
  <c r="BA9" i="12"/>
  <c r="C6" i="13" s="1" a="1"/>
  <c r="C6" i="13" s="1"/>
  <c r="E6" i="13" s="1"/>
  <c r="BB9" i="12"/>
  <c r="C7" i="13" s="1" a="1"/>
  <c r="C7" i="13" s="1"/>
  <c r="E7" i="13" s="1"/>
  <c r="AH56" i="12"/>
  <c r="AH83" i="12"/>
  <c r="B13" i="13" a="1"/>
  <c r="B13" i="13" s="1"/>
  <c r="AY9" i="12"/>
  <c r="C4" i="13" s="1" a="1"/>
  <c r="C4" i="13" s="1"/>
  <c r="E4" i="13" s="1"/>
  <c r="B8" i="13" a="1"/>
  <c r="B8" i="13" s="1"/>
  <c r="AG83" i="12"/>
  <c r="AJ56" i="12"/>
  <c r="AJ30" i="12"/>
  <c r="B9" i="13" a="1"/>
  <c r="B9" i="13" s="1"/>
  <c r="AX9" i="12"/>
  <c r="C3" i="13" s="1" a="1"/>
  <c r="C3" i="13" s="1"/>
  <c r="E3" i="13" s="1"/>
  <c r="B10" i="17" a="1"/>
  <c r="B10" i="17" s="1"/>
  <c r="AW9" i="12"/>
  <c r="C2" i="13" s="1" a="1"/>
  <c r="C2" i="13" s="1"/>
  <c r="E2" i="13" s="1"/>
  <c r="AL57" i="12"/>
  <c r="AS7" i="25"/>
  <c r="C11" i="17" s="1" a="1"/>
  <c r="C11" i="17" s="1"/>
  <c r="E11" i="17" s="1"/>
  <c r="AG56" i="12"/>
  <c r="AF72" i="10"/>
  <c r="AE56" i="12"/>
  <c r="B10" i="13" a="1"/>
  <c r="B10" i="13" s="1"/>
  <c r="AL7" i="25"/>
  <c r="C4" i="17" s="1" a="1"/>
  <c r="C4" i="17" s="1"/>
  <c r="E4" i="17" s="1"/>
  <c r="AE30" i="12"/>
  <c r="AA30" i="12"/>
  <c r="AA83" i="12"/>
  <c r="AA56" i="12"/>
  <c r="AQ7" i="25"/>
  <c r="C9" i="17" s="1" a="1"/>
  <c r="C9" i="17" s="1"/>
  <c r="E9" i="17" s="1"/>
  <c r="B9" i="17" a="1"/>
  <c r="B9" i="17" s="1"/>
  <c r="Y30" i="12"/>
  <c r="Y56" i="12"/>
  <c r="Y83" i="12"/>
  <c r="B12" i="13" a="1"/>
  <c r="B12" i="13" s="1"/>
  <c r="BG9" i="12"/>
  <c r="C12" i="13" s="1" a="1"/>
  <c r="C12" i="13" s="1"/>
  <c r="E12" i="13" s="1"/>
  <c r="AI83" i="12"/>
  <c r="AI56" i="12"/>
  <c r="AI30" i="12"/>
  <c r="AP7" i="25"/>
  <c r="C8" i="17" s="1" a="1"/>
  <c r="C8" i="17" s="1"/>
  <c r="E8" i="17" s="1"/>
  <c r="B8" i="17" a="1"/>
  <c r="B8" i="17" s="1"/>
  <c r="J19" i="39" l="1"/>
  <c r="H29" i="41"/>
  <c r="I29" i="41" s="1"/>
  <c r="L29" i="41"/>
  <c r="J9" i="39"/>
  <c r="L27" i="41"/>
  <c r="J10" i="39"/>
  <c r="H27" i="41"/>
  <c r="I27" i="41" s="1"/>
  <c r="H30" i="41"/>
  <c r="I30" i="41" s="1"/>
  <c r="J12" i="39"/>
  <c r="J18" i="39"/>
  <c r="G11" i="42"/>
  <c r="G58" i="47" a="1"/>
  <c r="G58" i="47" s="1"/>
  <c r="G56" i="47" a="1"/>
  <c r="G56" i="47" s="1"/>
  <c r="G9" i="42"/>
  <c r="H74" i="47"/>
  <c r="I74" i="47" s="1"/>
  <c r="D74" i="47"/>
  <c r="L74" i="47"/>
  <c r="G17" i="42"/>
  <c r="G64" i="47" a="1"/>
  <c r="G64" i="47" s="1"/>
  <c r="G63" i="47" a="1"/>
  <c r="G63" i="47" s="1"/>
  <c r="G16" i="42"/>
  <c r="G61" i="47" a="1"/>
  <c r="G61" i="47" s="1"/>
  <c r="G14" i="42"/>
  <c r="G55" i="47" a="1"/>
  <c r="G55" i="47" s="1"/>
  <c r="G8" i="42"/>
  <c r="G62" i="47" a="1"/>
  <c r="G62" i="47" s="1"/>
  <c r="G15" i="42"/>
  <c r="H60" i="47"/>
  <c r="I60" i="47" s="1"/>
  <c r="D60" i="47"/>
  <c r="L60" i="47"/>
  <c r="G18" i="42"/>
  <c r="G65" i="47" a="1"/>
  <c r="G65" i="47" s="1"/>
  <c r="G12" i="42"/>
  <c r="G59" i="47" a="1"/>
  <c r="G59" i="47" s="1"/>
  <c r="H13" i="42"/>
  <c r="F13" i="42"/>
  <c r="G4" i="42"/>
  <c r="G51" i="47" a="1"/>
  <c r="G51" i="47" s="1"/>
  <c r="G54" i="47" a="1"/>
  <c r="G54" i="47" s="1"/>
  <c r="G7" i="42"/>
  <c r="G5" i="42"/>
  <c r="G52" i="47" a="1"/>
  <c r="G52" i="47" s="1"/>
  <c r="G19" i="42"/>
  <c r="G66" i="47" a="1"/>
  <c r="G66" i="47" s="1"/>
  <c r="G10" i="42"/>
  <c r="G57" i="47" a="1"/>
  <c r="G57" i="47" s="1"/>
  <c r="G6" i="42"/>
  <c r="G53" i="47" a="1"/>
  <c r="G53" i="47" s="1"/>
  <c r="H71" i="47"/>
  <c r="I71" i="47" s="1"/>
  <c r="L71" i="47"/>
  <c r="D71" i="47"/>
  <c r="H27" i="47"/>
  <c r="I27" i="47" s="1"/>
  <c r="L27" i="47"/>
  <c r="D27" i="47"/>
  <c r="H25" i="47"/>
  <c r="I25" i="47" s="1"/>
  <c r="D25" i="47"/>
  <c r="L25" i="47"/>
  <c r="D28" i="47"/>
  <c r="L28" i="47"/>
  <c r="H28" i="47"/>
  <c r="I28" i="47" s="1"/>
  <c r="L26" i="41"/>
  <c r="L30" i="41"/>
  <c r="C8" i="39"/>
  <c r="B8" i="39" s="1"/>
  <c r="C8" i="42"/>
  <c r="G12" i="47" a="1"/>
  <c r="G12" i="47" s="1"/>
  <c r="C7" i="39"/>
  <c r="B7" i="39" s="1"/>
  <c r="C7" i="42"/>
  <c r="G11" i="47" a="1"/>
  <c r="G11" i="47" s="1"/>
  <c r="C6" i="39"/>
  <c r="B6" i="39" s="1"/>
  <c r="C6" i="42"/>
  <c r="G10" i="47" a="1"/>
  <c r="G10" i="47" s="1"/>
  <c r="H26" i="41"/>
  <c r="I26" i="41" s="1"/>
  <c r="C4" i="39"/>
  <c r="B4" i="39" s="1"/>
  <c r="G8" i="47" a="1"/>
  <c r="G8" i="47" s="1"/>
  <c r="C4" i="42"/>
  <c r="H26" i="47"/>
  <c r="I26" i="47" s="1"/>
  <c r="L26" i="47"/>
  <c r="D26" i="47"/>
  <c r="D33" i="47"/>
  <c r="L33" i="47"/>
  <c r="H33" i="47"/>
  <c r="I33" i="47" s="1"/>
  <c r="D34" i="47"/>
  <c r="H34" i="47"/>
  <c r="I34" i="47" s="1"/>
  <c r="L34" i="47"/>
  <c r="C13" i="39"/>
  <c r="B13" i="39" s="1"/>
  <c r="C13" i="42"/>
  <c r="G17" i="47" a="1"/>
  <c r="G17" i="47" s="1"/>
  <c r="C15" i="39"/>
  <c r="B15" i="39" s="1"/>
  <c r="C15" i="42"/>
  <c r="G19" i="47" a="1"/>
  <c r="G19" i="47" s="1"/>
  <c r="D31" i="47"/>
  <c r="H31" i="47"/>
  <c r="I31" i="47" s="1"/>
  <c r="L31" i="47"/>
  <c r="H36" i="47"/>
  <c r="I36" i="47" s="1"/>
  <c r="D36" i="47"/>
  <c r="L36" i="47"/>
  <c r="D30" i="47"/>
  <c r="L30" i="47"/>
  <c r="H30" i="47"/>
  <c r="I30" i="47" s="1"/>
  <c r="E35" i="2"/>
  <c r="S68" i="10" s="1"/>
  <c r="C16" i="39"/>
  <c r="B16" i="39" s="1"/>
  <c r="G20" i="47" a="1"/>
  <c r="G20" i="47" s="1"/>
  <c r="C16" i="42"/>
  <c r="C17" i="39"/>
  <c r="B17" i="39" s="1"/>
  <c r="C17" i="42"/>
  <c r="G21" i="47" a="1"/>
  <c r="G21" i="47" s="1"/>
  <c r="C14" i="39"/>
  <c r="B14" i="39" s="1"/>
  <c r="C14" i="42"/>
  <c r="G18" i="47" a="1"/>
  <c r="G18" i="47" s="1"/>
  <c r="C11" i="39"/>
  <c r="B11" i="39" s="1"/>
  <c r="G15" i="47" a="1"/>
  <c r="G15" i="47" s="1"/>
  <c r="C11" i="42"/>
  <c r="C9" i="39"/>
  <c r="B9" i="39" s="1"/>
  <c r="C9" i="42"/>
  <c r="G13" i="47" a="1"/>
  <c r="G13" i="47" s="1"/>
  <c r="J14" i="39"/>
  <c r="C5" i="39"/>
  <c r="B5" i="39" s="1"/>
  <c r="C5" i="42"/>
  <c r="G9" i="47" a="1"/>
  <c r="G9" i="47" s="1"/>
  <c r="E15" i="27"/>
  <c r="C18" i="39"/>
  <c r="B18" i="39" s="1"/>
  <c r="G22" i="47" a="1"/>
  <c r="G22" i="47" s="1"/>
  <c r="C18" i="42"/>
  <c r="H35" i="47"/>
  <c r="I35" i="47" s="1"/>
  <c r="D35" i="47"/>
  <c r="L35" i="47"/>
  <c r="H37" i="47"/>
  <c r="I37" i="47" s="1"/>
  <c r="L37" i="47"/>
  <c r="D37" i="47"/>
  <c r="L32" i="47"/>
  <c r="D32" i="47"/>
  <c r="H32" i="47"/>
  <c r="I32" i="47" s="1"/>
  <c r="D29" i="47"/>
  <c r="H29" i="47"/>
  <c r="I29" i="47" s="1"/>
  <c r="L29" i="47"/>
  <c r="C12" i="39"/>
  <c r="B12" i="39" s="1"/>
  <c r="G16" i="47" a="1"/>
  <c r="G16" i="47" s="1"/>
  <c r="C12" i="42"/>
  <c r="C19" i="39"/>
  <c r="B19" i="39" s="1"/>
  <c r="C19" i="42"/>
  <c r="G23" i="47" a="1"/>
  <c r="G23" i="47" s="1"/>
  <c r="C10" i="39"/>
  <c r="B10" i="39" s="1"/>
  <c r="G14" i="47" a="1"/>
  <c r="G14" i="47" s="1"/>
  <c r="C10" i="42"/>
  <c r="M8" i="39"/>
  <c r="G55" i="41"/>
  <c r="L80" i="41"/>
  <c r="D80" i="41"/>
  <c r="H80" i="41"/>
  <c r="I80" i="41" s="1"/>
  <c r="L72" i="41"/>
  <c r="D72" i="41"/>
  <c r="H72" i="41"/>
  <c r="I72" i="41" s="1"/>
  <c r="Q18" i="39"/>
  <c r="T18" i="39"/>
  <c r="S18" i="39"/>
  <c r="S10" i="39"/>
  <c r="T10" i="39"/>
  <c r="Q10" i="39"/>
  <c r="S11" i="39"/>
  <c r="T11" i="39"/>
  <c r="Q11" i="39"/>
  <c r="Q16" i="39"/>
  <c r="T16" i="39"/>
  <c r="S16" i="39"/>
  <c r="L73" i="41"/>
  <c r="D73" i="41"/>
  <c r="H73" i="41"/>
  <c r="I73" i="41" s="1"/>
  <c r="G65" i="41"/>
  <c r="M18" i="39"/>
  <c r="M10" i="39"/>
  <c r="G57" i="41"/>
  <c r="T12" i="39"/>
  <c r="Q12" i="39"/>
  <c r="S12" i="39"/>
  <c r="L78" i="41"/>
  <c r="D78" i="41"/>
  <c r="H78" i="41"/>
  <c r="I78" i="41" s="1"/>
  <c r="M7" i="39"/>
  <c r="G54" i="41"/>
  <c r="G64" i="41"/>
  <c r="M17" i="39"/>
  <c r="M15" i="39"/>
  <c r="G62" i="41"/>
  <c r="H74" i="41"/>
  <c r="I74" i="41" s="1"/>
  <c r="D74" i="41"/>
  <c r="L74" i="41"/>
  <c r="L76" i="41"/>
  <c r="D76" i="41"/>
  <c r="H76" i="41"/>
  <c r="I76" i="41" s="1"/>
  <c r="H70" i="41"/>
  <c r="I70" i="41" s="1"/>
  <c r="L70" i="41"/>
  <c r="D70" i="41"/>
  <c r="S14" i="39"/>
  <c r="T14" i="39"/>
  <c r="Q14" i="39"/>
  <c r="S8" i="39"/>
  <c r="Q8" i="39"/>
  <c r="T8" i="39"/>
  <c r="M9" i="39"/>
  <c r="G56" i="41"/>
  <c r="S15" i="39"/>
  <c r="T15" i="39"/>
  <c r="Q15" i="39"/>
  <c r="M19" i="39"/>
  <c r="G66" i="41"/>
  <c r="G51" i="41"/>
  <c r="M4" i="39"/>
  <c r="M11" i="39"/>
  <c r="G58" i="41"/>
  <c r="L77" i="41"/>
  <c r="D77" i="41"/>
  <c r="H77" i="41"/>
  <c r="I77" i="41" s="1"/>
  <c r="H81" i="41"/>
  <c r="I81" i="41" s="1"/>
  <c r="L81" i="41"/>
  <c r="D81" i="41"/>
  <c r="H71" i="41"/>
  <c r="I71" i="41" s="1"/>
  <c r="D71" i="41"/>
  <c r="L71" i="41"/>
  <c r="F16" i="27"/>
  <c r="G61" i="41"/>
  <c r="M14" i="39"/>
  <c r="L69" i="41"/>
  <c r="D69" i="41"/>
  <c r="H69" i="41"/>
  <c r="I69" i="41" s="1"/>
  <c r="T19" i="39"/>
  <c r="Q19" i="39"/>
  <c r="S19" i="39"/>
  <c r="Q9" i="39"/>
  <c r="T9" i="39"/>
  <c r="S9" i="39"/>
  <c r="S7" i="39"/>
  <c r="Q7" i="39"/>
  <c r="T7" i="39"/>
  <c r="G59" i="41"/>
  <c r="M12" i="39"/>
  <c r="G53" i="41"/>
  <c r="M6" i="39"/>
  <c r="T13" i="39"/>
  <c r="S13" i="39"/>
  <c r="Q13" i="39"/>
  <c r="S17" i="39"/>
  <c r="Q17" i="39"/>
  <c r="T17" i="39"/>
  <c r="L60" i="41"/>
  <c r="D60" i="41"/>
  <c r="H60" i="41"/>
  <c r="I60" i="41" s="1"/>
  <c r="G63" i="41"/>
  <c r="M16" i="39"/>
  <c r="G52" i="41"/>
  <c r="M5" i="39"/>
  <c r="L75" i="41"/>
  <c r="H75" i="41"/>
  <c r="I75" i="41" s="1"/>
  <c r="D75" i="41"/>
  <c r="H79" i="41"/>
  <c r="I79" i="41" s="1"/>
  <c r="D79" i="41"/>
  <c r="L79" i="41"/>
  <c r="O13" i="39"/>
  <c r="L13" i="39"/>
  <c r="N13" i="39"/>
  <c r="E12" i="39"/>
  <c r="H31" i="41"/>
  <c r="I31" i="41" s="1"/>
  <c r="L31" i="41"/>
  <c r="H35" i="41"/>
  <c r="I35" i="41" s="1"/>
  <c r="D35" i="41"/>
  <c r="H33" i="41"/>
  <c r="I33" i="41" s="1"/>
  <c r="D33" i="41"/>
  <c r="H25" i="41"/>
  <c r="I25" i="41" s="1"/>
  <c r="D25" i="41"/>
  <c r="H34" i="41"/>
  <c r="I34" i="41" s="1"/>
  <c r="D34" i="41"/>
  <c r="H28" i="41"/>
  <c r="I28" i="41" s="1"/>
  <c r="D28" i="41"/>
  <c r="H32" i="41"/>
  <c r="I32" i="41" s="1"/>
  <c r="D32" i="41"/>
  <c r="L36" i="41"/>
  <c r="D36" i="41"/>
  <c r="L35" i="41"/>
  <c r="L28" i="41"/>
  <c r="L34" i="41"/>
  <c r="L25" i="41"/>
  <c r="L33" i="41"/>
  <c r="G22" i="41"/>
  <c r="G15" i="41"/>
  <c r="I18" i="39"/>
  <c r="I14" i="39"/>
  <c r="G14" i="41"/>
  <c r="D14" i="41" s="1"/>
  <c r="I13" i="39"/>
  <c r="J13" i="39"/>
  <c r="G11" i="41"/>
  <c r="L11" i="41" s="1"/>
  <c r="G23" i="41"/>
  <c r="D23" i="41" s="1"/>
  <c r="L32" i="41"/>
  <c r="G21" i="41"/>
  <c r="I15" i="39"/>
  <c r="I17" i="39"/>
  <c r="G10" i="41"/>
  <c r="G12" i="41"/>
  <c r="G13" i="41"/>
  <c r="D13" i="41" s="1"/>
  <c r="I7" i="39"/>
  <c r="I19" i="39"/>
  <c r="G17" i="41"/>
  <c r="H36" i="41"/>
  <c r="I36" i="41" s="1"/>
  <c r="G16" i="41"/>
  <c r="I10" i="39"/>
  <c r="I11" i="39"/>
  <c r="G9" i="41"/>
  <c r="J17" i="39"/>
  <c r="G8" i="41"/>
  <c r="G18" i="41"/>
  <c r="G19" i="41"/>
  <c r="D19" i="41" s="1"/>
  <c r="G20" i="41"/>
  <c r="I9" i="39"/>
  <c r="I16" i="39"/>
  <c r="I8" i="39"/>
  <c r="H17" i="27"/>
  <c r="G37" i="2"/>
  <c r="AA61" i="12" s="1"/>
  <c r="F36" i="2"/>
  <c r="Z60" i="12" s="1"/>
  <c r="H36" i="2"/>
  <c r="AB60" i="12" s="1"/>
  <c r="E21" i="27"/>
  <c r="K15" i="27"/>
  <c r="E41" i="2"/>
  <c r="S75" i="10" s="1"/>
  <c r="J36" i="2"/>
  <c r="AD60" i="12" s="1"/>
  <c r="H31" i="2"/>
  <c r="AB34" i="12" s="1"/>
  <c r="I9" i="27"/>
  <c r="I29" i="2"/>
  <c r="E16" i="27"/>
  <c r="E36" i="2"/>
  <c r="L5" i="27"/>
  <c r="L25" i="2"/>
  <c r="AG7" i="12"/>
  <c r="AA8" i="10"/>
  <c r="F9" i="27"/>
  <c r="F29" i="2"/>
  <c r="F21" i="27"/>
  <c r="F41" i="2"/>
  <c r="F14" i="27"/>
  <c r="F34" i="2"/>
  <c r="AI6" i="12"/>
  <c r="AC7" i="10"/>
  <c r="F11" i="27"/>
  <c r="F31" i="2"/>
  <c r="AH35" i="12"/>
  <c r="AB16" i="10"/>
  <c r="K17" i="27"/>
  <c r="K37" i="2"/>
  <c r="AE61" i="12" s="1"/>
  <c r="AG8" i="12"/>
  <c r="AA9" i="10"/>
  <c r="AD8" i="10"/>
  <c r="AJ7" i="12"/>
  <c r="K5" i="27"/>
  <c r="K25" i="2"/>
  <c r="G9" i="27"/>
  <c r="G29" i="2"/>
  <c r="G16" i="27"/>
  <c r="G36" i="2"/>
  <c r="AA60" i="12" s="1"/>
  <c r="H21" i="27"/>
  <c r="H41" i="2"/>
  <c r="AB87" i="12" s="1"/>
  <c r="K14" i="27"/>
  <c r="K34" i="2"/>
  <c r="AE58" i="12" s="1"/>
  <c r="AD7" i="10"/>
  <c r="AJ6" i="12"/>
  <c r="AB7" i="10"/>
  <c r="AH6" i="12"/>
  <c r="F19" i="27"/>
  <c r="F39" i="2"/>
  <c r="S10" i="16"/>
  <c r="T24" i="14"/>
  <c r="R24" i="14"/>
  <c r="L7" i="27"/>
  <c r="L27" i="2"/>
  <c r="J7" i="27"/>
  <c r="J27" i="2"/>
  <c r="J17" i="27"/>
  <c r="J37" i="2"/>
  <c r="AD61" i="12" s="1"/>
  <c r="AB15" i="10"/>
  <c r="AH34" i="12"/>
  <c r="F15" i="27"/>
  <c r="F35" i="2"/>
  <c r="AC16" i="10"/>
  <c r="AI35" i="12"/>
  <c r="S16" i="16"/>
  <c r="T27" i="14"/>
  <c r="R27" i="14"/>
  <c r="S19" i="16"/>
  <c r="T30" i="14"/>
  <c r="R30" i="14"/>
  <c r="E6" i="27"/>
  <c r="E26" i="2"/>
  <c r="I5" i="27"/>
  <c r="I25" i="2"/>
  <c r="J9" i="27"/>
  <c r="J29" i="2"/>
  <c r="F6" i="27"/>
  <c r="F26" i="2"/>
  <c r="F5" i="27"/>
  <c r="F25" i="2"/>
  <c r="F17" i="27"/>
  <c r="F37" i="2"/>
  <c r="I19" i="27"/>
  <c r="I39" i="2"/>
  <c r="AC85" i="12" s="1"/>
  <c r="L19" i="27"/>
  <c r="L39" i="2"/>
  <c r="AF85" i="12" s="1"/>
  <c r="J20" i="27"/>
  <c r="J40" i="2"/>
  <c r="AD86" i="12" s="1"/>
  <c r="L11" i="27"/>
  <c r="L31" i="2"/>
  <c r="AD16" i="10"/>
  <c r="AJ35" i="12"/>
  <c r="J22" i="27"/>
  <c r="J42" i="2"/>
  <c r="AD88" i="12" s="1"/>
  <c r="I6" i="27"/>
  <c r="I26" i="2"/>
  <c r="E17" i="27"/>
  <c r="E37" i="2"/>
  <c r="L9" i="27"/>
  <c r="L29" i="2"/>
  <c r="K21" i="27"/>
  <c r="K41" i="2"/>
  <c r="AE87" i="12" s="1"/>
  <c r="F4" i="27"/>
  <c r="F24" i="2"/>
  <c r="G19" i="27"/>
  <c r="G39" i="2"/>
  <c r="AA85" i="12" s="1"/>
  <c r="K20" i="27"/>
  <c r="K40" i="2"/>
  <c r="AE86" i="12" s="1"/>
  <c r="E20" i="27"/>
  <c r="E40" i="2"/>
  <c r="AD10" i="10"/>
  <c r="AJ9" i="12"/>
  <c r="J11" i="27"/>
  <c r="J31" i="2"/>
  <c r="G11" i="27"/>
  <c r="G31" i="2"/>
  <c r="L15" i="27"/>
  <c r="L35" i="2"/>
  <c r="AF59" i="12" s="1"/>
  <c r="E12" i="27"/>
  <c r="E32" i="2"/>
  <c r="AA16" i="10"/>
  <c r="AG35" i="12"/>
  <c r="E22" i="27"/>
  <c r="E42" i="2"/>
  <c r="AB9" i="10"/>
  <c r="AH8" i="12"/>
  <c r="AD9" i="10"/>
  <c r="AJ8" i="12"/>
  <c r="S18" i="16"/>
  <c r="T29" i="14"/>
  <c r="R29" i="14"/>
  <c r="AA10" i="10"/>
  <c r="AG9" i="12"/>
  <c r="G12" i="27"/>
  <c r="G32" i="2"/>
  <c r="AC8" i="10"/>
  <c r="AI7" i="12"/>
  <c r="AA13" i="10"/>
  <c r="AG32" i="12"/>
  <c r="AB13" i="10"/>
  <c r="AH32" i="12"/>
  <c r="J8" i="39"/>
  <c r="I21" i="27"/>
  <c r="I41" i="2"/>
  <c r="AC87" i="12" s="1"/>
  <c r="J14" i="27"/>
  <c r="J34" i="2"/>
  <c r="AD58" i="12" s="1"/>
  <c r="G14" i="27"/>
  <c r="G34" i="2"/>
  <c r="AA58" i="12" s="1"/>
  <c r="I4" i="27"/>
  <c r="I24" i="2"/>
  <c r="H4" i="27"/>
  <c r="H24" i="2"/>
  <c r="G7" i="27"/>
  <c r="G27" i="2"/>
  <c r="E11" i="27"/>
  <c r="E31" i="2"/>
  <c r="L12" i="27"/>
  <c r="L32" i="2"/>
  <c r="H12" i="27"/>
  <c r="H32" i="2"/>
  <c r="J7" i="39"/>
  <c r="AB8" i="10"/>
  <c r="AH7" i="12"/>
  <c r="S71" i="16"/>
  <c r="T35" i="14"/>
  <c r="R35" i="14"/>
  <c r="H6" i="27"/>
  <c r="H26" i="2"/>
  <c r="AI32" i="12"/>
  <c r="AC13" i="10"/>
  <c r="S8" i="16"/>
  <c r="T22" i="14"/>
  <c r="R22" i="14"/>
  <c r="I14" i="27"/>
  <c r="I34" i="2"/>
  <c r="AC58" i="12" s="1"/>
  <c r="G4" i="27"/>
  <c r="G24" i="2"/>
  <c r="AC10" i="10"/>
  <c r="AI9" i="12"/>
  <c r="K11" i="27"/>
  <c r="K31" i="2"/>
  <c r="L16" i="27"/>
  <c r="L36" i="2"/>
  <c r="AF60" i="12" s="1"/>
  <c r="I12" i="27"/>
  <c r="I32" i="2"/>
  <c r="S7" i="16"/>
  <c r="R21" i="14"/>
  <c r="T21" i="14"/>
  <c r="F22" i="27"/>
  <c r="F42" i="2"/>
  <c r="I22" i="27"/>
  <c r="I42" i="2"/>
  <c r="AC88" i="12" s="1"/>
  <c r="K6" i="27"/>
  <c r="K26" i="2"/>
  <c r="G6" i="27"/>
  <c r="G26" i="2"/>
  <c r="J6" i="27"/>
  <c r="J26" i="2"/>
  <c r="J5" i="27"/>
  <c r="J25" i="2"/>
  <c r="E5" i="27"/>
  <c r="E25" i="2"/>
  <c r="H9" i="27"/>
  <c r="H29" i="2"/>
  <c r="E9" i="27"/>
  <c r="E29" i="2"/>
  <c r="K9" i="27"/>
  <c r="K29" i="2"/>
  <c r="S70" i="16"/>
  <c r="T34" i="14"/>
  <c r="R34" i="14"/>
  <c r="L21" i="27"/>
  <c r="L41" i="2"/>
  <c r="AF87" i="12" s="1"/>
  <c r="G21" i="27"/>
  <c r="G41" i="2"/>
  <c r="AA87" i="12" s="1"/>
  <c r="I15" i="27"/>
  <c r="I35" i="2"/>
  <c r="AC59" i="12" s="1"/>
  <c r="J4" i="27"/>
  <c r="J24" i="2"/>
  <c r="E19" i="27"/>
  <c r="E39" i="2"/>
  <c r="J19" i="27"/>
  <c r="J39" i="2"/>
  <c r="AD85" i="12" s="1"/>
  <c r="L20" i="27"/>
  <c r="L40" i="2"/>
  <c r="AF86" i="12" s="1"/>
  <c r="AB10" i="10"/>
  <c r="AH9" i="12"/>
  <c r="K7" i="27"/>
  <c r="K27" i="2"/>
  <c r="I11" i="27"/>
  <c r="I31" i="2"/>
  <c r="S69" i="16"/>
  <c r="R33" i="14"/>
  <c r="T33" i="14"/>
  <c r="F12" i="27"/>
  <c r="F32" i="2"/>
  <c r="F20" i="27"/>
  <c r="F40" i="2"/>
  <c r="L22" i="27"/>
  <c r="L42" i="2"/>
  <c r="AF88" i="12" s="1"/>
  <c r="H22" i="27"/>
  <c r="H42" i="2"/>
  <c r="AB88" i="12" s="1"/>
  <c r="S9" i="16"/>
  <c r="T23" i="14"/>
  <c r="R23" i="14"/>
  <c r="H5" i="27"/>
  <c r="H25" i="2"/>
  <c r="H15" i="27"/>
  <c r="H35" i="2"/>
  <c r="AB59" i="12" s="1"/>
  <c r="AD13" i="10"/>
  <c r="AJ32" i="12"/>
  <c r="E14" i="27"/>
  <c r="E34" i="2"/>
  <c r="AA7" i="10"/>
  <c r="AG6" i="12"/>
  <c r="K19" i="27"/>
  <c r="K39" i="2"/>
  <c r="AE85" i="12" s="1"/>
  <c r="G20" i="27"/>
  <c r="G40" i="2"/>
  <c r="AA86" i="12" s="1"/>
  <c r="I20" i="27"/>
  <c r="I40" i="2"/>
  <c r="AC86" i="12" s="1"/>
  <c r="I7" i="27"/>
  <c r="I27" i="2"/>
  <c r="S17" i="16"/>
  <c r="R28" i="14"/>
  <c r="T28" i="14"/>
  <c r="J15" i="27"/>
  <c r="J35" i="2"/>
  <c r="AD59" i="12" s="1"/>
  <c r="L6" i="27"/>
  <c r="L26" i="2"/>
  <c r="AC9" i="10"/>
  <c r="AI8" i="12"/>
  <c r="S20" i="16"/>
  <c r="R31" i="14"/>
  <c r="T31" i="14"/>
  <c r="G5" i="27"/>
  <c r="G25" i="2"/>
  <c r="K16" i="27"/>
  <c r="K36" i="2"/>
  <c r="AE60" i="12" s="1"/>
  <c r="L17" i="27"/>
  <c r="L37" i="2"/>
  <c r="AF61" i="12" s="1"/>
  <c r="H14" i="27"/>
  <c r="H34" i="2"/>
  <c r="AB58" i="12" s="1"/>
  <c r="L14" i="27"/>
  <c r="L34" i="2"/>
  <c r="AF58" i="12" s="1"/>
  <c r="K4" i="27"/>
  <c r="K24" i="2"/>
  <c r="F7" i="27"/>
  <c r="F27" i="2"/>
  <c r="H7" i="27"/>
  <c r="H27" i="2"/>
  <c r="I16" i="27"/>
  <c r="I36" i="2"/>
  <c r="AC60" i="12" s="1"/>
  <c r="AA15" i="10"/>
  <c r="AG34" i="12"/>
  <c r="AD15" i="10"/>
  <c r="AJ34" i="12"/>
  <c r="K12" i="27"/>
  <c r="K32" i="2"/>
  <c r="J12" i="27"/>
  <c r="J32" i="2"/>
  <c r="I17" i="27"/>
  <c r="I37" i="2"/>
  <c r="AC61" i="12" s="1"/>
  <c r="K22" i="27"/>
  <c r="K42" i="2"/>
  <c r="AE88" i="12" s="1"/>
  <c r="G15" i="27"/>
  <c r="G35" i="2"/>
  <c r="AA59" i="12" s="1"/>
  <c r="J21" i="27"/>
  <c r="J41" i="2"/>
  <c r="AD87" i="12" s="1"/>
  <c r="E4" i="27"/>
  <c r="E24" i="2"/>
  <c r="L4" i="27"/>
  <c r="L24" i="2"/>
  <c r="H19" i="27"/>
  <c r="H39" i="2"/>
  <c r="AB85" i="12" s="1"/>
  <c r="H20" i="27"/>
  <c r="H40" i="2"/>
  <c r="AB86" i="12" s="1"/>
  <c r="E7" i="27"/>
  <c r="E27" i="2"/>
  <c r="AC15" i="10"/>
  <c r="AI34" i="12"/>
  <c r="S11" i="16"/>
  <c r="R25" i="14"/>
  <c r="T25" i="14"/>
  <c r="G22" i="27"/>
  <c r="G42" i="2"/>
  <c r="AA88" i="12" s="1"/>
  <c r="AD14" i="10"/>
  <c r="AJ33" i="12"/>
  <c r="H10" i="27"/>
  <c r="H30" i="2"/>
  <c r="AC14" i="10"/>
  <c r="AI33" i="12"/>
  <c r="L10" i="27"/>
  <c r="L30" i="2"/>
  <c r="AB14" i="10"/>
  <c r="AH33" i="12"/>
  <c r="G10" i="27"/>
  <c r="G30" i="2"/>
  <c r="F10" i="27"/>
  <c r="F30" i="2"/>
  <c r="K10" i="27"/>
  <c r="K30" i="2"/>
  <c r="AA14" i="10"/>
  <c r="AG33" i="12"/>
  <c r="E10" i="27"/>
  <c r="E30" i="2"/>
  <c r="J10" i="27"/>
  <c r="J30" i="2"/>
  <c r="I10" i="27"/>
  <c r="I30" i="2"/>
  <c r="H5" i="42" l="1"/>
  <c r="F5" i="42"/>
  <c r="H52" i="47"/>
  <c r="I52" i="47" s="1"/>
  <c r="L52" i="47"/>
  <c r="D52" i="47"/>
  <c r="H59" i="47"/>
  <c r="I59" i="47" s="1"/>
  <c r="D59" i="47"/>
  <c r="L59" i="47"/>
  <c r="L62" i="47"/>
  <c r="H62" i="47"/>
  <c r="I62" i="47" s="1"/>
  <c r="D62" i="47"/>
  <c r="H17" i="42"/>
  <c r="F17" i="42"/>
  <c r="L53" i="47"/>
  <c r="H53" i="47"/>
  <c r="I53" i="47" s="1"/>
  <c r="D53" i="47"/>
  <c r="H7" i="42"/>
  <c r="F7" i="42"/>
  <c r="H65" i="47"/>
  <c r="I65" i="47" s="1"/>
  <c r="D65" i="47"/>
  <c r="L65" i="47"/>
  <c r="D55" i="47"/>
  <c r="H55" i="47"/>
  <c r="I55" i="47" s="1"/>
  <c r="L55" i="47"/>
  <c r="H6" i="42"/>
  <c r="F6" i="42"/>
  <c r="H54" i="47"/>
  <c r="I54" i="47" s="1"/>
  <c r="D54" i="47"/>
  <c r="L54" i="47"/>
  <c r="H18" i="42"/>
  <c r="F18" i="42"/>
  <c r="H14" i="42"/>
  <c r="F14" i="42"/>
  <c r="H8" i="42"/>
  <c r="F8" i="42"/>
  <c r="L57" i="47"/>
  <c r="H57" i="47"/>
  <c r="I57" i="47" s="1"/>
  <c r="D57" i="47"/>
  <c r="D51" i="47"/>
  <c r="H51" i="47"/>
  <c r="I51" i="47" s="1"/>
  <c r="L51" i="47"/>
  <c r="H61" i="47"/>
  <c r="I61" i="47" s="1"/>
  <c r="D61" i="47"/>
  <c r="L61" i="47"/>
  <c r="H9" i="42"/>
  <c r="F9" i="42"/>
  <c r="H10" i="42"/>
  <c r="F10" i="42"/>
  <c r="H4" i="42"/>
  <c r="F4" i="42"/>
  <c r="H16" i="42"/>
  <c r="F16" i="42"/>
  <c r="D56" i="47"/>
  <c r="H56" i="47"/>
  <c r="I56" i="47" s="1"/>
  <c r="L56" i="47"/>
  <c r="L66" i="47"/>
  <c r="H66" i="47"/>
  <c r="I66" i="47" s="1"/>
  <c r="D66" i="47"/>
  <c r="D63" i="47"/>
  <c r="L63" i="47"/>
  <c r="H63" i="47"/>
  <c r="I63" i="47" s="1"/>
  <c r="L58" i="47"/>
  <c r="D58" i="47"/>
  <c r="H58" i="47"/>
  <c r="I58" i="47" s="1"/>
  <c r="H12" i="42"/>
  <c r="F12" i="42"/>
  <c r="H19" i="42"/>
  <c r="F19" i="42"/>
  <c r="H15" i="42"/>
  <c r="F15" i="42"/>
  <c r="H64" i="47"/>
  <c r="I64" i="47" s="1"/>
  <c r="D64" i="47"/>
  <c r="L64" i="47"/>
  <c r="H11" i="42"/>
  <c r="F11" i="42"/>
  <c r="Y59" i="12"/>
  <c r="D18" i="42"/>
  <c r="B18" i="42"/>
  <c r="L13" i="47"/>
  <c r="H13" i="47"/>
  <c r="I13" i="47" s="1"/>
  <c r="D13" i="47"/>
  <c r="D4" i="42"/>
  <c r="B4" i="42"/>
  <c r="D7" i="42"/>
  <c r="B7" i="42"/>
  <c r="D9" i="42"/>
  <c r="B9" i="42"/>
  <c r="D16" i="47"/>
  <c r="H16" i="47"/>
  <c r="I16" i="47" s="1"/>
  <c r="L16" i="47"/>
  <c r="B17" i="42"/>
  <c r="D17" i="42"/>
  <c r="D15" i="42"/>
  <c r="B15" i="42"/>
  <c r="D12" i="47"/>
  <c r="L12" i="47"/>
  <c r="H12" i="47"/>
  <c r="I12" i="47" s="1"/>
  <c r="D12" i="42"/>
  <c r="B12" i="42"/>
  <c r="D10" i="42"/>
  <c r="B10" i="42"/>
  <c r="D11" i="42"/>
  <c r="B11" i="42"/>
  <c r="D8" i="42"/>
  <c r="B8" i="42"/>
  <c r="L14" i="47"/>
  <c r="D14" i="47"/>
  <c r="H14" i="47"/>
  <c r="I14" i="47" s="1"/>
  <c r="H9" i="47"/>
  <c r="I9" i="47" s="1"/>
  <c r="L9" i="47"/>
  <c r="D9" i="47"/>
  <c r="L15" i="47"/>
  <c r="D15" i="47"/>
  <c r="H15" i="47"/>
  <c r="I15" i="47" s="1"/>
  <c r="D16" i="42"/>
  <c r="B16" i="42"/>
  <c r="L17" i="47"/>
  <c r="H17" i="47"/>
  <c r="I17" i="47" s="1"/>
  <c r="D17" i="47"/>
  <c r="D10" i="47"/>
  <c r="L10" i="47"/>
  <c r="H10" i="47"/>
  <c r="I10" i="47" s="1"/>
  <c r="D22" i="47"/>
  <c r="L22" i="47"/>
  <c r="H22" i="47"/>
  <c r="I22" i="47" s="1"/>
  <c r="D19" i="47"/>
  <c r="L19" i="47"/>
  <c r="H19" i="47"/>
  <c r="I19" i="47" s="1"/>
  <c r="D12" i="39"/>
  <c r="D5" i="42"/>
  <c r="B5" i="42"/>
  <c r="L20" i="47"/>
  <c r="D20" i="47"/>
  <c r="H20" i="47"/>
  <c r="I20" i="47" s="1"/>
  <c r="D13" i="42"/>
  <c r="B13" i="42"/>
  <c r="D6" i="42"/>
  <c r="B6" i="42"/>
  <c r="L8" i="47"/>
  <c r="D8" i="47"/>
  <c r="H8" i="47"/>
  <c r="I8" i="47" s="1"/>
  <c r="L23" i="47"/>
  <c r="D23" i="47"/>
  <c r="H23" i="47"/>
  <c r="I23" i="47" s="1"/>
  <c r="D18" i="47"/>
  <c r="H18" i="47"/>
  <c r="I18" i="47" s="1"/>
  <c r="L18" i="47"/>
  <c r="L21" i="47"/>
  <c r="D21" i="47"/>
  <c r="H21" i="47"/>
  <c r="I21" i="47" s="1"/>
  <c r="D19" i="42"/>
  <c r="B19" i="42"/>
  <c r="D14" i="42"/>
  <c r="B14" i="42"/>
  <c r="L11" i="47"/>
  <c r="H11" i="47"/>
  <c r="I11" i="47" s="1"/>
  <c r="D11" i="47"/>
  <c r="L19" i="39"/>
  <c r="O19" i="39"/>
  <c r="N19" i="39"/>
  <c r="L64" i="41"/>
  <c r="D64" i="41"/>
  <c r="H64" i="41"/>
  <c r="I64" i="41" s="1"/>
  <c r="L65" i="41"/>
  <c r="H65" i="41"/>
  <c r="I65" i="41" s="1"/>
  <c r="D65" i="41"/>
  <c r="L54" i="41"/>
  <c r="H54" i="41"/>
  <c r="I54" i="41" s="1"/>
  <c r="D54" i="41"/>
  <c r="L5" i="39"/>
  <c r="O5" i="39"/>
  <c r="N5" i="39"/>
  <c r="L7" i="39"/>
  <c r="N7" i="39"/>
  <c r="O7" i="39"/>
  <c r="L52" i="41"/>
  <c r="H52" i="41"/>
  <c r="I52" i="41" s="1"/>
  <c r="D52" i="41"/>
  <c r="O6" i="39"/>
  <c r="N6" i="39"/>
  <c r="L6" i="39"/>
  <c r="O16" i="39"/>
  <c r="L16" i="39"/>
  <c r="N16" i="39"/>
  <c r="L53" i="41"/>
  <c r="H53" i="41"/>
  <c r="I53" i="41" s="1"/>
  <c r="D53" i="41"/>
  <c r="H56" i="41"/>
  <c r="I56" i="41" s="1"/>
  <c r="D56" i="41"/>
  <c r="L56" i="41"/>
  <c r="H63" i="41"/>
  <c r="I63" i="41" s="1"/>
  <c r="D63" i="41"/>
  <c r="L63" i="41"/>
  <c r="O12" i="39"/>
  <c r="N12" i="39"/>
  <c r="L12" i="39"/>
  <c r="O9" i="39"/>
  <c r="N9" i="39"/>
  <c r="L9" i="39"/>
  <c r="L59" i="41"/>
  <c r="D59" i="41"/>
  <c r="H59" i="41"/>
  <c r="I59" i="41" s="1"/>
  <c r="O14" i="39"/>
  <c r="N14" i="39"/>
  <c r="L14" i="39"/>
  <c r="L58" i="41"/>
  <c r="D58" i="41"/>
  <c r="H58" i="41"/>
  <c r="I58" i="41" s="1"/>
  <c r="L61" i="41"/>
  <c r="H61" i="41"/>
  <c r="I61" i="41" s="1"/>
  <c r="D61" i="41"/>
  <c r="L11" i="39"/>
  <c r="N11" i="39"/>
  <c r="O11" i="39"/>
  <c r="L4" i="39"/>
  <c r="O4" i="39"/>
  <c r="N4" i="39"/>
  <c r="H62" i="41"/>
  <c r="I62" i="41" s="1"/>
  <c r="L62" i="41"/>
  <c r="D62" i="41"/>
  <c r="H57" i="41"/>
  <c r="I57" i="41" s="1"/>
  <c r="D57" i="41"/>
  <c r="L57" i="41"/>
  <c r="L51" i="41"/>
  <c r="H51" i="41"/>
  <c r="I51" i="41" s="1"/>
  <c r="D51" i="41"/>
  <c r="L15" i="39"/>
  <c r="O15" i="39"/>
  <c r="N15" i="39"/>
  <c r="O10" i="39"/>
  <c r="L10" i="39"/>
  <c r="N10" i="39"/>
  <c r="L55" i="41"/>
  <c r="D55" i="41"/>
  <c r="H55" i="41"/>
  <c r="I55" i="41" s="1"/>
  <c r="L66" i="41"/>
  <c r="H66" i="41"/>
  <c r="I66" i="41" s="1"/>
  <c r="D66" i="41"/>
  <c r="O17" i="39"/>
  <c r="L17" i="39"/>
  <c r="N17" i="39"/>
  <c r="O18" i="39"/>
  <c r="N18" i="39"/>
  <c r="L18" i="39"/>
  <c r="O8" i="39"/>
  <c r="L8" i="39"/>
  <c r="N8" i="39"/>
  <c r="H18" i="41"/>
  <c r="I18" i="41" s="1"/>
  <c r="D18" i="41"/>
  <c r="L12" i="41"/>
  <c r="D12" i="41"/>
  <c r="H22" i="41"/>
  <c r="I22" i="41" s="1"/>
  <c r="D22" i="41"/>
  <c r="H15" i="41"/>
  <c r="I15" i="41" s="1"/>
  <c r="D15" i="41"/>
  <c r="L9" i="41"/>
  <c r="D9" i="41"/>
  <c r="L10" i="41"/>
  <c r="D10" i="41"/>
  <c r="H14" i="41"/>
  <c r="I14" i="41" s="1"/>
  <c r="H21" i="41"/>
  <c r="I21" i="41" s="1"/>
  <c r="D21" i="41"/>
  <c r="H20" i="41"/>
  <c r="I20" i="41" s="1"/>
  <c r="D20" i="41"/>
  <c r="L14" i="41"/>
  <c r="L8" i="41"/>
  <c r="D8" i="41"/>
  <c r="H13" i="41"/>
  <c r="I13" i="41" s="1"/>
  <c r="L16" i="41"/>
  <c r="D16" i="41"/>
  <c r="H11" i="41"/>
  <c r="I11" i="41" s="1"/>
  <c r="D11" i="41"/>
  <c r="L17" i="41"/>
  <c r="D17" i="41"/>
  <c r="H17" i="41"/>
  <c r="I17" i="41" s="1"/>
  <c r="L23" i="41"/>
  <c r="H23" i="41"/>
  <c r="I23" i="41" s="1"/>
  <c r="L20" i="41"/>
  <c r="H12" i="41"/>
  <c r="I12" i="41" s="1"/>
  <c r="H10" i="41"/>
  <c r="I10" i="41" s="1"/>
  <c r="L22" i="41"/>
  <c r="H16" i="41"/>
  <c r="I16" i="41" s="1"/>
  <c r="L13" i="41"/>
  <c r="L18" i="41"/>
  <c r="L21" i="41"/>
  <c r="H8" i="41"/>
  <c r="I8" i="41" s="1"/>
  <c r="L15" i="41"/>
  <c r="E16" i="39"/>
  <c r="D16" i="39"/>
  <c r="E10" i="39"/>
  <c r="D10" i="39"/>
  <c r="D15" i="39"/>
  <c r="E15" i="39"/>
  <c r="D9" i="39"/>
  <c r="E9" i="39"/>
  <c r="E17" i="39"/>
  <c r="D17" i="39"/>
  <c r="H19" i="41"/>
  <c r="I19" i="41" s="1"/>
  <c r="L19" i="41"/>
  <c r="E14" i="39"/>
  <c r="D14" i="39"/>
  <c r="E8" i="39"/>
  <c r="D8" i="39"/>
  <c r="E19" i="39"/>
  <c r="D19" i="39"/>
  <c r="H9" i="41"/>
  <c r="I9" i="41" s="1"/>
  <c r="D4" i="39"/>
  <c r="E4" i="39"/>
  <c r="D13" i="39"/>
  <c r="E13" i="39"/>
  <c r="E6" i="39"/>
  <c r="D6" i="39"/>
  <c r="E11" i="39"/>
  <c r="D11" i="39"/>
  <c r="D7" i="39"/>
  <c r="E7" i="39"/>
  <c r="E18" i="39"/>
  <c r="D18" i="39"/>
  <c r="E5" i="39"/>
  <c r="D5" i="39"/>
  <c r="T69" i="10"/>
  <c r="V15" i="10"/>
  <c r="Y87" i="12"/>
  <c r="U35" i="2"/>
  <c r="S41" i="2"/>
  <c r="AF75" i="10" s="1"/>
  <c r="Z9" i="10"/>
  <c r="AF8" i="12"/>
  <c r="V8" i="10"/>
  <c r="AB7" i="12"/>
  <c r="T16" i="10"/>
  <c r="Z35" i="12"/>
  <c r="AA34" i="12"/>
  <c r="U15" i="10"/>
  <c r="Z6" i="12"/>
  <c r="T7" i="10"/>
  <c r="X10" i="10"/>
  <c r="AD9" i="12"/>
  <c r="S69" i="10"/>
  <c r="U36" i="2"/>
  <c r="S36" i="2"/>
  <c r="Y60" i="12"/>
  <c r="V10" i="10"/>
  <c r="AB9" i="12"/>
  <c r="X9" i="10"/>
  <c r="AD8" i="12"/>
  <c r="W16" i="10"/>
  <c r="AC35" i="12"/>
  <c r="U7" i="10"/>
  <c r="AA6" i="12"/>
  <c r="AF35" i="12"/>
  <c r="Z16" i="10"/>
  <c r="AA9" i="12"/>
  <c r="U10" i="10"/>
  <c r="U16" i="10"/>
  <c r="AA35" i="12"/>
  <c r="Y86" i="12"/>
  <c r="S40" i="2"/>
  <c r="U40" i="2"/>
  <c r="S74" i="10"/>
  <c r="W9" i="10"/>
  <c r="AC8" i="12"/>
  <c r="Z8" i="12"/>
  <c r="T9" i="10"/>
  <c r="AD32" i="12"/>
  <c r="X13" i="10"/>
  <c r="U13" i="10"/>
  <c r="AA32" i="12"/>
  <c r="P23" i="18"/>
  <c r="V11" i="16"/>
  <c r="V17" i="16"/>
  <c r="P34" i="18"/>
  <c r="Z87" i="12"/>
  <c r="T75" i="10"/>
  <c r="W10" i="10"/>
  <c r="AC9" i="12"/>
  <c r="AD6" i="12"/>
  <c r="X7" i="10"/>
  <c r="V70" i="16"/>
  <c r="P58" i="18"/>
  <c r="AB32" i="12"/>
  <c r="V13" i="10"/>
  <c r="AB8" i="12"/>
  <c r="V9" i="10"/>
  <c r="AD34" i="12"/>
  <c r="X15" i="10"/>
  <c r="AF34" i="12"/>
  <c r="Z15" i="10"/>
  <c r="Z61" i="12"/>
  <c r="T70" i="10"/>
  <c r="P42" i="18"/>
  <c r="V19" i="16"/>
  <c r="Z59" i="12"/>
  <c r="T68" i="10"/>
  <c r="Z10" i="10"/>
  <c r="AF9" i="12"/>
  <c r="Z34" i="12"/>
  <c r="T15" i="10"/>
  <c r="Z32" i="12"/>
  <c r="T13" i="10"/>
  <c r="Z7" i="10"/>
  <c r="AF6" i="12"/>
  <c r="V69" i="16"/>
  <c r="P53" i="18"/>
  <c r="W13" i="10"/>
  <c r="AC32" i="12"/>
  <c r="U27" i="2"/>
  <c r="S10" i="10"/>
  <c r="S27" i="2"/>
  <c r="Y9" i="12"/>
  <c r="X16" i="10"/>
  <c r="AD35" i="12"/>
  <c r="Y58" i="12"/>
  <c r="S34" i="2"/>
  <c r="U34" i="2"/>
  <c r="S67" i="10"/>
  <c r="Y88" i="12"/>
  <c r="U42" i="2"/>
  <c r="S76" i="10"/>
  <c r="S42" i="2"/>
  <c r="Z13" i="10"/>
  <c r="AF32" i="12"/>
  <c r="V10" i="16"/>
  <c r="P19" i="18"/>
  <c r="S24" i="2"/>
  <c r="Y6" i="12"/>
  <c r="S7" i="10"/>
  <c r="U24" i="2"/>
  <c r="W15" i="10"/>
  <c r="AC34" i="12"/>
  <c r="Y13" i="10"/>
  <c r="AE32" i="12"/>
  <c r="Y9" i="10"/>
  <c r="AE8" i="12"/>
  <c r="AE34" i="12"/>
  <c r="Y15" i="10"/>
  <c r="P11" i="18"/>
  <c r="V8" i="16"/>
  <c r="W7" i="10"/>
  <c r="AC6" i="12"/>
  <c r="P38" i="18"/>
  <c r="V18" i="16"/>
  <c r="S35" i="2"/>
  <c r="W8" i="10"/>
  <c r="AC7" i="12"/>
  <c r="P30" i="18"/>
  <c r="V16" i="16"/>
  <c r="AE7" i="12"/>
  <c r="Y8" i="10"/>
  <c r="V7" i="10"/>
  <c r="AB6" i="12"/>
  <c r="U8" i="10"/>
  <c r="AA7" i="12"/>
  <c r="S25" i="2"/>
  <c r="S8" i="10"/>
  <c r="U25" i="2"/>
  <c r="Y7" i="12"/>
  <c r="Z88" i="12"/>
  <c r="T76" i="10"/>
  <c r="V71" i="16"/>
  <c r="P64" i="18"/>
  <c r="U41" i="2"/>
  <c r="Y16" i="10"/>
  <c r="AE35" i="12"/>
  <c r="Z86" i="12"/>
  <c r="T74" i="10"/>
  <c r="Y34" i="12"/>
  <c r="S31" i="2"/>
  <c r="S15" i="10"/>
  <c r="U31" i="2"/>
  <c r="S37" i="2"/>
  <c r="Y61" i="12"/>
  <c r="S70" i="10"/>
  <c r="U37" i="2"/>
  <c r="Z58" i="12"/>
  <c r="T67" i="10"/>
  <c r="Z8" i="10"/>
  <c r="AF7" i="12"/>
  <c r="Z9" i="12"/>
  <c r="T10" i="10"/>
  <c r="U9" i="10"/>
  <c r="AA8" i="12"/>
  <c r="Y7" i="10"/>
  <c r="AE6" i="12"/>
  <c r="P46" i="18"/>
  <c r="V20" i="16"/>
  <c r="V9" i="16"/>
  <c r="P15" i="18"/>
  <c r="Y10" i="10"/>
  <c r="AE9" i="12"/>
  <c r="Y85" i="12"/>
  <c r="S39" i="2"/>
  <c r="U39" i="2"/>
  <c r="S73" i="10"/>
  <c r="Y32" i="12"/>
  <c r="U29" i="2"/>
  <c r="S29" i="2"/>
  <c r="S13" i="10"/>
  <c r="X8" i="10"/>
  <c r="AD7" i="12"/>
  <c r="V7" i="16"/>
  <c r="P7" i="18"/>
  <c r="V16" i="10"/>
  <c r="AB35" i="12"/>
  <c r="Y35" i="12"/>
  <c r="S32" i="2"/>
  <c r="S16" i="10"/>
  <c r="U32" i="2"/>
  <c r="Z7" i="12"/>
  <c r="T8" i="10"/>
  <c r="S26" i="2"/>
  <c r="S9" i="10"/>
  <c r="Y8" i="12"/>
  <c r="U26" i="2"/>
  <c r="Z85" i="12"/>
  <c r="T73" i="10"/>
  <c r="Y14" i="10"/>
  <c r="AE33" i="12"/>
  <c r="AF33" i="12"/>
  <c r="Z14" i="10"/>
  <c r="Z33" i="12"/>
  <c r="T14" i="10"/>
  <c r="AD33" i="12"/>
  <c r="X14" i="10"/>
  <c r="Y33" i="12"/>
  <c r="S30" i="2"/>
  <c r="U30" i="2"/>
  <c r="S14" i="10"/>
  <c r="U14" i="10"/>
  <c r="AA33" i="12"/>
  <c r="V14" i="10"/>
  <c r="AB33" i="12"/>
  <c r="W14" i="10"/>
  <c r="AC33" i="12"/>
  <c r="AL87" i="12" l="1"/>
  <c r="Y137" i="19"/>
  <c r="AL85" i="12"/>
  <c r="Y120" i="19"/>
  <c r="AF73" i="10"/>
  <c r="AL7" i="12"/>
  <c r="AF8" i="10"/>
  <c r="Y18" i="19"/>
  <c r="AL34" i="12"/>
  <c r="AF15" i="10"/>
  <c r="Y62" i="19"/>
  <c r="AL61" i="12"/>
  <c r="AF70" i="10"/>
  <c r="Y109" i="19"/>
  <c r="AF67" i="10"/>
  <c r="Y83" i="19"/>
  <c r="AL58" i="12"/>
  <c r="AL35" i="12"/>
  <c r="Y71" i="19"/>
  <c r="AF16" i="10"/>
  <c r="AF76" i="10"/>
  <c r="AL88" i="12"/>
  <c r="Y146" i="19"/>
  <c r="AF13" i="10"/>
  <c r="AL32" i="12"/>
  <c r="Y46" i="19"/>
  <c r="AF68" i="10"/>
  <c r="AL59" i="12"/>
  <c r="Y92" i="19"/>
  <c r="AF74" i="10"/>
  <c r="Y128" i="19"/>
  <c r="AL86" i="12"/>
  <c r="AL8" i="12"/>
  <c r="AF9" i="10"/>
  <c r="Y26" i="19"/>
  <c r="AF7" i="10"/>
  <c r="Y8" i="19"/>
  <c r="AL6" i="12"/>
  <c r="AL9" i="12"/>
  <c r="Y34" i="19"/>
  <c r="AF10" i="10"/>
  <c r="AL60" i="12"/>
  <c r="Y101" i="19"/>
  <c r="AF69" i="10"/>
  <c r="AL33" i="12"/>
  <c r="Y55" i="19"/>
  <c r="AF14"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<sst xmlns="http://schemas.openxmlformats.org/spreadsheetml/2006/main" count="3237" uniqueCount="1323">
  <si>
    <t>번호</t>
  </si>
  <si>
    <t>ID(고객아이디)</t>
  </si>
  <si>
    <t>이름</t>
  </si>
  <si>
    <t>개인고유번호</t>
  </si>
  <si>
    <t>성별</t>
  </si>
  <si>
    <t>연령</t>
  </si>
  <si>
    <t>소속기관1</t>
  </si>
  <si>
    <t>소속기관2</t>
  </si>
  <si>
    <t>규준집단</t>
  </si>
  <si>
    <t>검사일</t>
  </si>
  <si>
    <t>무응답</t>
  </si>
  <si>
    <t>NS</t>
  </si>
  <si>
    <t>NSP</t>
  </si>
  <si>
    <t>NST</t>
  </si>
  <si>
    <t>NS1</t>
  </si>
  <si>
    <t>NS2</t>
  </si>
  <si>
    <t>NS3</t>
  </si>
  <si>
    <t>NS4</t>
  </si>
  <si>
    <t>HA</t>
  </si>
  <si>
    <t>HAP</t>
  </si>
  <si>
    <t>HAT</t>
  </si>
  <si>
    <t>HA1</t>
  </si>
  <si>
    <t>HA2</t>
  </si>
  <si>
    <t>HA3</t>
  </si>
  <si>
    <t>HA4</t>
  </si>
  <si>
    <t>RD</t>
  </si>
  <si>
    <t>RDP</t>
  </si>
  <si>
    <t>RDT</t>
  </si>
  <si>
    <t>RD1</t>
  </si>
  <si>
    <t>RD2</t>
  </si>
  <si>
    <t>RD3</t>
  </si>
  <si>
    <t>RD4</t>
  </si>
  <si>
    <t>PS</t>
  </si>
  <si>
    <t>PSP</t>
  </si>
  <si>
    <t>PST</t>
  </si>
  <si>
    <t>PS1</t>
  </si>
  <si>
    <t>PS2</t>
  </si>
  <si>
    <t>PS3</t>
  </si>
  <si>
    <t>PS4</t>
  </si>
  <si>
    <t>SD</t>
  </si>
  <si>
    <t>SDP</t>
  </si>
  <si>
    <t>SDT</t>
  </si>
  <si>
    <t>SD1</t>
  </si>
  <si>
    <t>SD2</t>
  </si>
  <si>
    <t>SD3</t>
  </si>
  <si>
    <t>SD4</t>
  </si>
  <si>
    <t>SD5</t>
  </si>
  <si>
    <t>CO</t>
  </si>
  <si>
    <t>COP</t>
  </si>
  <si>
    <t>COT</t>
  </si>
  <si>
    <t>CO1</t>
  </si>
  <si>
    <t>CO2</t>
  </si>
  <si>
    <t>CO3</t>
  </si>
  <si>
    <t>CO4</t>
  </si>
  <si>
    <t>CO5</t>
  </si>
  <si>
    <t>ST</t>
  </si>
  <si>
    <t>STP</t>
  </si>
  <si>
    <t>STT</t>
  </si>
  <si>
    <t>ST1</t>
  </si>
  <si>
    <t>ST2</t>
  </si>
  <si>
    <t>ST3</t>
  </si>
  <si>
    <t>SC</t>
  </si>
  <si>
    <t>SCP</t>
  </si>
  <si>
    <t>SCT</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</si>
  <si>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</si>
  <si>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</si>
  <si>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</si>
  <si>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</si>
  <si>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</si>
  <si>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</si>
  <si>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</si>
  <si>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</si>
  <si>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</si>
  <si>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</si>
  <si>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</si>
  <si>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</si>
  <si>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</si>
  <si>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</si>
  <si>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</si>
  <si>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</si>
  <si>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</si>
  <si>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</si>
  <si>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</si>
  <si>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</si>
  <si>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</si>
  <si>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</si>
  <si>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</si>
  <si>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</si>
  <si>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</si>
  <si>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</si>
  <si>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</si>
  <si>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</si>
  <si>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</si>
  <si>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</si>
  <si>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</si>
  <si>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</si>
  <si>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</si>
  <si>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</si>
  <si>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</si>
  <si>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</si>
  <si>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</si>
  <si>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</si>
  <si>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</si>
  <si>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</si>
  <si>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</si>
  <si>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</si>
  <si>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</si>
  <si>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</si>
  <si>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</si>
  <si>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</si>
  <si>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</si>
  <si>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</si>
  <si>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i49</t>
  </si>
  <si>
    <t>i50</t>
  </si>
  <si>
    <t>i51</t>
  </si>
  <si>
    <t>i52</t>
  </si>
  <si>
    <t>i53</t>
  </si>
  <si>
    <t>i54</t>
  </si>
  <si>
    <t>i55</t>
  </si>
  <si>
    <t>i56</t>
  </si>
  <si>
    <t>i57</t>
  </si>
  <si>
    <t>i58</t>
  </si>
  <si>
    <t>i59</t>
  </si>
  <si>
    <t>i60</t>
  </si>
  <si>
    <t>i61</t>
  </si>
  <si>
    <t>i62</t>
  </si>
  <si>
    <t>i63</t>
  </si>
  <si>
    <t>i64</t>
  </si>
  <si>
    <t>i65</t>
  </si>
  <si>
    <t>i66</t>
  </si>
  <si>
    <t>i67</t>
  </si>
  <si>
    <t>i68</t>
  </si>
  <si>
    <t>i69</t>
  </si>
  <si>
    <t>i70</t>
  </si>
  <si>
    <t>i71</t>
  </si>
  <si>
    <t>i72</t>
  </si>
  <si>
    <t>i73</t>
  </si>
  <si>
    <t>i74</t>
  </si>
  <si>
    <t>i75</t>
  </si>
  <si>
    <t>i76</t>
  </si>
  <si>
    <t>i77</t>
  </si>
  <si>
    <t>i78</t>
  </si>
  <si>
    <t>i79</t>
  </si>
  <si>
    <t>i80</t>
  </si>
  <si>
    <t>i81</t>
  </si>
  <si>
    <t>i82</t>
  </si>
  <si>
    <t>i83</t>
  </si>
  <si>
    <t>i84</t>
  </si>
  <si>
    <t>i85</t>
  </si>
  <si>
    <t>i86</t>
  </si>
  <si>
    <t>i87</t>
  </si>
  <si>
    <t>i88</t>
  </si>
  <si>
    <t>i89</t>
  </si>
  <si>
    <t>i90</t>
  </si>
  <si>
    <t>i91</t>
  </si>
  <si>
    <t>i92</t>
  </si>
  <si>
    <t>i93</t>
  </si>
  <si>
    <t>i94</t>
  </si>
  <si>
    <t>i95</t>
  </si>
  <si>
    <t>i96</t>
  </si>
  <si>
    <t>i97</t>
  </si>
  <si>
    <t>i98</t>
  </si>
  <si>
    <t>i99</t>
  </si>
  <si>
    <t>i100</t>
  </si>
  <si>
    <t>i101</t>
  </si>
  <si>
    <t>i102</t>
  </si>
  <si>
    <t>i103</t>
  </si>
  <si>
    <t>i104</t>
  </si>
  <si>
    <t>i105</t>
  </si>
  <si>
    <t>i106</t>
  </si>
  <si>
    <t>i107</t>
  </si>
  <si>
    <t>i108</t>
  </si>
  <si>
    <t>i109</t>
  </si>
  <si>
    <t>i110</t>
  </si>
  <si>
    <t>i111</t>
  </si>
  <si>
    <t>i112</t>
  </si>
  <si>
    <t>i113</t>
  </si>
  <si>
    <t>i114</t>
  </si>
  <si>
    <t>i115</t>
  </si>
  <si>
    <t>i116</t>
  </si>
  <si>
    <t>i117</t>
  </si>
  <si>
    <t>i118</t>
  </si>
  <si>
    <t>i119</t>
  </si>
  <si>
    <t>i120</t>
  </si>
  <si>
    <t>i121</t>
  </si>
  <si>
    <t>i122</t>
  </si>
  <si>
    <t>i123</t>
  </si>
  <si>
    <t>i124</t>
  </si>
  <si>
    <t>i125</t>
  </si>
  <si>
    <t>i126</t>
  </si>
  <si>
    <t>i127</t>
  </si>
  <si>
    <t>i128</t>
  </si>
  <si>
    <t>i129</t>
  </si>
  <si>
    <t>i130</t>
  </si>
  <si>
    <t>i131</t>
  </si>
  <si>
    <t>i132</t>
  </si>
  <si>
    <t>i133</t>
  </si>
  <si>
    <t>i134</t>
  </si>
  <si>
    <t>i135</t>
  </si>
  <si>
    <t>i136</t>
  </si>
  <si>
    <t>i137</t>
  </si>
  <si>
    <t>i138</t>
  </si>
  <si>
    <t>i139</t>
  </si>
  <si>
    <t>i140</t>
  </si>
  <si>
    <t>MMM</t>
    <phoneticPr fontId="1" type="noConversion"/>
  </si>
  <si>
    <t>HMM</t>
    <phoneticPr fontId="1" type="noConversion"/>
  </si>
  <si>
    <t>LMM</t>
    <phoneticPr fontId="1" type="noConversion"/>
  </si>
  <si>
    <t>MHM</t>
    <phoneticPr fontId="1" type="noConversion"/>
  </si>
  <si>
    <t>MLM</t>
    <phoneticPr fontId="1" type="noConversion"/>
  </si>
  <si>
    <t>MMH</t>
    <phoneticPr fontId="1" type="noConversion"/>
  </si>
  <si>
    <t>MML</t>
    <phoneticPr fontId="1" type="noConversion"/>
  </si>
  <si>
    <t>HLM</t>
    <phoneticPr fontId="1" type="noConversion"/>
  </si>
  <si>
    <t>LHM</t>
    <phoneticPr fontId="1" type="noConversion"/>
  </si>
  <si>
    <t>LLM</t>
    <phoneticPr fontId="1" type="noConversion"/>
  </si>
  <si>
    <t>HHM</t>
    <phoneticPr fontId="1" type="noConversion"/>
  </si>
  <si>
    <t>LMH</t>
    <phoneticPr fontId="1" type="noConversion"/>
  </si>
  <si>
    <t>HML</t>
    <phoneticPr fontId="1" type="noConversion"/>
  </si>
  <si>
    <t>HMH</t>
    <phoneticPr fontId="1" type="noConversion"/>
  </si>
  <si>
    <t>LML</t>
    <phoneticPr fontId="1" type="noConversion"/>
  </si>
  <si>
    <t>MHH</t>
    <phoneticPr fontId="1" type="noConversion"/>
  </si>
  <si>
    <t>MLL</t>
    <phoneticPr fontId="1" type="noConversion"/>
  </si>
  <si>
    <t>MLH</t>
    <phoneticPr fontId="1" type="noConversion"/>
  </si>
  <si>
    <t>MHL</t>
    <phoneticPr fontId="1" type="noConversion"/>
  </si>
  <si>
    <t>HLL</t>
    <phoneticPr fontId="1" type="noConversion"/>
  </si>
  <si>
    <t>HLH</t>
    <phoneticPr fontId="1" type="noConversion"/>
  </si>
  <si>
    <t>HHH</t>
    <phoneticPr fontId="1" type="noConversion"/>
  </si>
  <si>
    <t>HHL</t>
    <phoneticPr fontId="1" type="noConversion"/>
  </si>
  <si>
    <t>LHL</t>
    <phoneticPr fontId="1" type="noConversion"/>
  </si>
  <si>
    <t>LLL</t>
    <phoneticPr fontId="1" type="noConversion"/>
  </si>
  <si>
    <t>LLH</t>
    <phoneticPr fontId="1" type="noConversion"/>
  </si>
  <si>
    <t>LHH</t>
    <phoneticPr fontId="1" type="noConversion"/>
  </si>
  <si>
    <t>M-L-L [ct]: 이기적인(selfish)
• 타인에 대한 이해와 배려가 부족하여 자신에게 이익이 되는 방식으로 이기적으로 행동할 가능성이 높다.
• 관대함이 부족하고 소유욕이 높은 편이어서 양보를 잘 하지 않는다.
• 대인관계에서 사려 깊지 못하고 분별력이 부족한 양상을 보일 수 있다.
• 주변 사람들에게 다소 무관심하고 냉담한 모습을 보인다.
• 상황이나 상대에 따른 융통성과 유연성을 잘 발휘하지 못한다•</t>
    <phoneticPr fontId="1" type="noConversion"/>
  </si>
  <si>
    <t>H-M-M [S]: 높은 자율성
• 자신이 하고자 하는 일을 자유롭게 선택하고, 자신의 태도나 행동이 자신의 선택에 따른 것임을 인정하고 그 책임을 수용한다.
• 삶에 대한 목적의식이 강하고 목표 지향적이며, 삶의 의미와 방향에 대해 분명한 의식을 지니고 있다.
• 자신의 목표나 가치에 따라 행동을 조절할 수 있는 효율성을 보이며, 생산적이고 유능하다.
• 어려운 상황에 부딪치면 이를 도전이나 기회로 받아들이고 주도적으로 대처한다.
• 타인을 공감하고 배려하는 측면은 상대적으로 부족할 수 있다.
• 활동적이고 정력적이지만 때에 따라서는 다소 강하고 경쟁적이고 지배적인 인상을 줄 수 있다.</t>
  </si>
  <si>
    <t>M-H-M [C]： 높은 연대감
• 타인에게 관대하고 우호적이다.
• 자신과 다른 가치를 가진 사람도 있는 그대로 수용하려고 노력한다.
• 타인에게 도움을 주고 싶어하고, 지지하고 격려하는 역할을 잘 하는 편이며, 다른 사람과 함께 힘을 합하여 공동의 일을 추진해 나가는 것을 좋아한다.
• 다른 사람으로부터 불공정한 대우를 받는 경우 이를 되갚으려 하기보다는 건설적인 관계를 만들고자 노력하는 편이다.
• 정직하고 양심적이며 다른 사람을 일관되게 공정한 방식으로 대한다.
• 다른 사람을 공감하고 배려하는 마음은 많으면서도 자율성의 발달이 부족하여 대인관계에서 순종적이고 자기주장이 부족한 모습을 보일 수 있다.</t>
  </si>
  <si>
    <t>M-L-M [c]: 낮은 연대감
• 타인에 대한 관대함이 부족해서 자신과 다른 가치를 가진 사람을 잘 받아들이지 못하고 비판적인 경향을 보인다.
• 타인의 감정이나 고통, 어려움을 함께 나누는 데 익숙하지 않다.
• 협력하여 일하는 것보다는 혼자 일하는 것을 더 선호하고, 동료들과 한 팀이 되어 일을 하는 경우에도 자신이 더 돋보이고 싶어하는 모습을 보일 수 있다.
• 다른 사람으로부터 상처를 받았을 때 이를 용서하는 데 어려움을 느낀다.
• 자신의 목표를 달성할 수 있다면 무슨 일이든지 하고자 하여, 때로 자신에게 이득이 되는 편파적인 방식으로 행동하는 기회주의적인 모습을 보일 수 있다.</t>
  </si>
  <si>
    <t>L-L-M [sc]: 미성숙한(immature)
• 자신을 있는 그대로 잘 수용하지 못하며, 다른 사람의 모습 또한 있는 그대로 잘 받아들이지 못한다.
• 자기 자신이나 타인을 더 나은 모습으로 변화시키기를 원한다.
• 자기 확신이나 목표가 불분명하고 의욕이나 활기가 없는 듯한 모습을 보인다.
• 타인에게 신뢰감을 주기 어려울 수 있고, 대인관계에서 다른 사람들과 조화를 이루지 못하고 위축되어 지내는 편이다.</t>
  </si>
  <si>
    <t>L-H-M [sCJ: 복종적인(submissive)
• 다른 사람에게 도움이 되고 싶어하고 동정심이 많으면서도 자신의 목표가 분명하지 않아서 대인관계에서 복종적이고 순응적인 행동 패턴을 보이기 쉽다.
• 자신의 욕구는 가능한 한 억제하고 다른 사람에게 맞추려는 경향이 높아서 관대하고 인정이 많은 편이지만 자신의 순종적인 모습에 대해서는 수치심을 느낄 수도 있다.
• 다른 사람에게 의존적이고, 자기 주장을 잘 하지 못하고, 스스로 자기패배적인 태도에 빠지게 되는 경향을 보이기도 한다.</t>
  </si>
  <si>
    <t>H-M-H [ST]: 독창적인(original)
• 독창적이고 창의성이 풍부하며, 무리 중에 섞여 있더라도 두드러지는 비범함을 지니고 있다.
• 삶에 있어서 자신의 장단기 목표를 분명하게 설정하고 이를 일관되게 추구한다.
• 새롭고 신선한 방식으로 자신의 생활을 풍요롭고 유쾌하게 만들 수 있는 특징을 보인다.
• 예술이나 심미적인 분야에 대한 관심이 많다
• 결과의 승패에 관계없이 자신이 노력한 것 자체를 기쁘게 받아들이고, 그러한 자신의 모습을 받아들이는 수용적 인 태도를 보인다.</t>
  </si>
  <si>
    <t>L-M-L [st]: 모방하는(imitative)
• 상상력과 창의력이 부족하고 대부분의 사람들이 하는 대로 주류를 따라가는 편이다.
• 적극적 이고 주도적으로 자신의 삶을 이끌어 나가기보다는 그때그때의 상황에 따라 대처하는 비일관적이고 수동적인 모습을 보일 수 있다.
• 어떤 일의 결과를 자연스러운 흐름 속에 맡기기보다는 자신이 결과를 통제하기 위해 애쓰지 만 이러한 시도가 성공하지 못하여 좌절하거나 포기할 수 있다
• 목적의식이 부족하면서도 소유욕이 강한 편이어서 현재의 있는 그대로에 만족하지 못하고 물질적인 소유를 좇으려는 경향이 있다.
• 일이 잘못되는 경우, 자신의 책임을 받아들이지 못할 수 있다.</t>
  </si>
  <si>
    <t>L-M-H [sT]： 비논리적인(illogical)
• 상상력이 풍부하고 범우주적인 것에 대한 관심이 많지만 이를 추구하기 위한 현실적인 방법을 제대로 찾지 못하여 혼란된 모습을 보일 수 있다.
• 책임감이 부족하고 목표를 세우거나 추진해 나가는 데 어려움을 겪을 수 있다.
• 막연히 비현실적인 생각이나 공상에 몰두하는 일이 많을 수 있고, 목적의식이나 삶의 방향성이 분명하지 않아서 사고의 흐름이 때로는 비논리적이 되기도 한다.
• 전반적인 행동 방식이 수동적이고 운명론적인 양상을 보일 수 있다.</t>
  </si>
  <si>
    <t>M-L-H [cT]： 타인을 의심하는(suspicious)
• 다른 사람을 잘 믿지 못하며, 자기 자신을 다른 사람과 비교하거나 질투를 느끼기 쉽다.
• 다른 사람에 대한 관심이 결여된 채로 영적이고 초자연적인 것에 대한 관심을 추구하려는 경향이 높아서 때로는 현실감이 부족하고 사고 방식 이 특이하다는 평가를 받을 수 있다.
• 남들과는 다른 시선으로 사물을 바라보며, 통찰력이 날카롭고 명민한 모습을 보일 수 있다.</t>
  </si>
  <si>
    <t xml:space="preserve"> H-L-L [Set]： 독재적인(autocratic)
• 목적의식이 분명하고 목표 지향성이 뚜렷하여 자신의 행동을 효율적으로 통제하는 모습을 보인다.
• 논리적이고 자기 통제력이 강한 반면, 자기중심적이고 권위적인 특성을 보인다.
• 상하관계에서는 자신의 목표를 이루기 위해서 아래 사람을 몰아붙이는 방식의 리더십을 선호하는데, 이러한 모습이 공격적이고 권위적으로 비춰지기도 한다.
• 타인에 대한 관대함과 참을성이 부족하고 조급한 성향으로 인해 분노나 적개심의 감정을 잘 느낀다.</t>
  </si>
  <si>
    <t>H-H-H [SCT]： 창조적인(creative)
• 창조적이고 수용적이며 사려 깊고 성숙한 모습을 보인다.
• 대체로 긍정적인 감정을 자주 느끼고, 개인적인 욕구를 넘어서서 보다 의미 있는 목표와 가치를 추구하려는 동기가 높다.
• 자신의 중요성을 과대평가하지 않는 겸손한 사람으로서, 인생의 불행이나 고통에 대해서도 어느 정도 평화롭게 받아들일 준비가 되어 있다.
• 타인을 위한 사랑을 실천하는 데에서 기쁨을 느끼고, 자기실현적인 특성을 지닌다.
• 비록 현재는 삶이 불행하고 좌절스러워도 결국 모든 일은 궁극적인 최선을 향해 나아가고 있다고 느낀다.</t>
  </si>
  <si>
    <t>H-L-H [ScT]: 광신적인(fanatical) / 편집성(paranoid)
• 자기 목표 의식은 분명하지만 다른 사람을 쉽게 믿지 못하여 안정적이고 신뢰로운 관계를 형성하는 데 어려움을 겪을 수 있다.
• 일이 잘못되거나 부정적인 결과가 초래되었을 때, 타인을 비난하거나 원망하는 모습을 보일 수 있다.
• 사람들이 일반적으로 보이는 취향과는 달리 다소 독특하고 특이한 것들에 대해 매력을 느끼고 흥미를 가진다.</t>
  </si>
  <si>
    <t xml:space="preserve">L-H-H [sCT]: 기분이 변하는(moody) / 순환성(cyclothymic)
• 타인에게 따뜻하고 공감적이며 사려 깊은 모습을 보이지만, 한편으로는 다른 사람들로부터 거절당하는 것에 예민하고 상처를 받기 쉽다.
• 거절당하는 상황에 직면하면 공허감과 수치심을 느끼며 우울해지는 경향이 있다
• 기분 변화의 폭이 크고 잦은 편이어서 행동 조절에 어려움을 겪을 수 있다
• 장기적인 목표를 추구하기 위해 일관적인 행동 방식을 유지하는 데 곤란을 경험할 수 있다.
</t>
  </si>
  <si>
    <t>M-M-L [t]: 낮은 자기초월
• 한 개인으로서의 자신을 중요하게 생각하고 자긍심이 높은 사람이다.
• 모호하거나 불확실한 결과를 자신이 다 통제하려고 애쓰는 경향이 있다.
• 예술이나 아름다움에 깊이 빠지는 일이 별로 없고, 상상력이 부족하다.
• 상대적으로 개인주의적인 성향이 강하고 자의식이 높다.
• 객관적인 실익이 입증되지 않는 한 세상을 더 나은 곳으로 만들기 위한 개인적인 희생은 감수하려 하지 않는다.
• 합리성과 객관성을 중시하고 물질적인 것에 더 높은 가치를 부여한다.
• 과학적으로 설명될 수 없는 것은 잘 받아들이지 않는 경향을 보인다.
• 인간이 통제할 수 없거나 과학적인 기준에 따라 평가할 수 없는 상황에 부딪칠 때에는 곤란을 겪을 수 있다.</t>
  </si>
  <si>
    <t>H-H-M [SC]: 성숙한(mature)
• 자신을 이해하고 수용할 뿐 아니라 타인에 대한 이해와 수용의 마음을 가진 성숙한 사람이다.
• 삶에 있어서 일관되고 균형 잡힌 목표 추구가 가능하고, 장단기 목표에 따른 에너지 배분이 적절하다.
• 삶의 장기적 목표와 단기적 목표가 상충했을 때에는 이들 간의 조절과 조화를 이루어낼 수 있다.
• 문제해결이나 적응의 효율성이 높은 편이다.
• 자신이 선택한 목표나 결정에 대해 책임감 있는 태도를 보인다.
• 대인관계에서도 동정심이 많고 도움을 주고자 하는 경향이 강하다.
• 주변 사람들과 조화로운 관계를 유지하고자 노력한다.</t>
  </si>
  <si>
    <t>H-H-L [SCt]: 조직화된(organized)
• 매사에 합리적이며 남에게 신뢰를 준다.
• 자기 목표가 분명하고 자신의 선택과 결정에 대한 책임 의식이 뚜렷할 뿐 아니라 다른 사람의 감정을 공감하고 배려하는 성향도 높아서 일을 효율적으로 추진하면서도 원만한 협력 관계를 유지한다.
• 정신적인 가치보다는 물질적인 가치에 관심이 많아서 현실적인 삶에서 힘을 발휘할 수 있는 권력이나 재력에 많은 관심을 가지고 있다.
• 일을 추진하는 과정에서 새롭고 창조적인 방식을 만들어내기보다는 분석적인 사고력과 합리성에 입각한 효율적인 방식을 따르는 경향을 보인다.</t>
  </si>
  <si>
    <r>
      <rPr>
        <sz val="11.5"/>
        <color rgb="FF181818"/>
        <rFont val="에스코어 드림 3 Light"/>
        <family val="2"/>
      </rPr>
      <t xml:space="preserve">기질 및 성격검사  </t>
    </r>
    <r>
      <rPr>
        <sz val="9"/>
        <color rgb="FF04A2BF"/>
        <rFont val="에스코어 드림 3 Light"/>
        <family val="2"/>
      </rPr>
      <t xml:space="preserve">성인용 결과지
</t>
    </r>
    <r>
      <rPr>
        <sz val="10"/>
        <color rgb="FF181818"/>
        <rFont val="Arial"/>
        <family val="2"/>
      </rPr>
      <t xml:space="preserve">* </t>
    </r>
    <r>
      <rPr>
        <sz val="8"/>
        <color rgb="FF181818"/>
        <rFont val="에스코어 드림 3 Light"/>
        <family val="2"/>
      </rPr>
      <t>규준집단의 평균</t>
    </r>
    <r>
      <rPr>
        <sz val="10"/>
        <color rgb="FF181818"/>
        <rFont val="Arial"/>
        <family val="2"/>
      </rPr>
      <t xml:space="preserve">(M) </t>
    </r>
    <r>
      <rPr>
        <sz val="8"/>
        <color rgb="FF181818"/>
        <rFont val="에스코어 드림 3 Light"/>
        <family val="2"/>
      </rPr>
      <t>및 표준편차</t>
    </r>
    <r>
      <rPr>
        <sz val="10"/>
        <color rgb="FF181818"/>
        <rFont val="Arial"/>
        <family val="2"/>
      </rPr>
      <t>(SD)</t>
    </r>
    <r>
      <rPr>
        <sz val="8"/>
        <color rgb="FF181818"/>
        <rFont val="에스코어 드림 3 Light"/>
        <family val="2"/>
      </rPr>
      <t>에 따라 원점수의 상대적 위치를 나타낸 표입니다</t>
    </r>
    <r>
      <rPr>
        <sz val="10"/>
        <color rgb="FF181818"/>
        <rFont val="Arial"/>
        <family val="2"/>
      </rPr>
      <t xml:space="preserve">.
</t>
    </r>
    <r>
      <rPr>
        <sz val="10"/>
        <color rgb="FF181818"/>
        <rFont val="Arial"/>
        <family val="2"/>
      </rPr>
      <t xml:space="preserve">TCI </t>
    </r>
    <r>
      <rPr>
        <sz val="8"/>
        <color rgb="FF181818"/>
        <rFont val="에스코어 드림 3 Light"/>
        <family val="2"/>
      </rPr>
      <t>하위척도들에 포함되는 문항 수가 매우 적으므로 하위척도 결과는 참고자료로만 활용하시기 바랍니다</t>
    </r>
    <r>
      <rPr>
        <sz val="10"/>
        <color rgb="FF181818"/>
        <rFont val="Arial"/>
        <family val="2"/>
      </rPr>
      <t>.</t>
    </r>
  </si>
  <si>
    <r>
      <rPr>
        <sz val="7"/>
        <rFont val="Arial"/>
        <family val="2"/>
      </rPr>
      <t xml:space="preserve">TCI-RS </t>
    </r>
    <r>
      <rPr>
        <sz val="8"/>
        <rFont val="에스코어 드림 3 Light"/>
        <family val="2"/>
      </rPr>
      <t>하위척도</t>
    </r>
  </si>
  <si>
    <r>
      <rPr>
        <sz val="8"/>
        <color rgb="FF585858"/>
        <rFont val="에스코어 드림 3 Light"/>
        <family val="2"/>
      </rPr>
      <t>척도</t>
    </r>
  </si>
  <si>
    <r>
      <rPr>
        <sz val="8"/>
        <color rgb="FF585858"/>
        <rFont val="에스코어 드림 3 Light"/>
        <family val="2"/>
      </rPr>
      <t>하위척도</t>
    </r>
  </si>
  <si>
    <r>
      <rPr>
        <sz val="8"/>
        <color rgb="FF585858"/>
        <rFont val="에스코어 드림 3 Light"/>
        <family val="2"/>
      </rPr>
      <t>원점수</t>
    </r>
  </si>
  <si>
    <r>
      <rPr>
        <sz val="8"/>
        <color rgb="FF585858"/>
        <rFont val="에스코어 드림 3 Light"/>
        <family val="2"/>
      </rPr>
      <t xml:space="preserve">규준집단 </t>
    </r>
    <r>
      <rPr>
        <sz val="10"/>
        <color rgb="FF585858"/>
        <rFont val="Arial"/>
        <family val="2"/>
      </rPr>
      <t>M (SD)</t>
    </r>
  </si>
  <si>
    <r>
      <rPr>
        <sz val="8"/>
        <color rgb="FF585858"/>
        <rFont val="에스코어 드림 3 Light"/>
        <family val="2"/>
      </rPr>
      <t>낮은 점수</t>
    </r>
  </si>
  <si>
    <r>
      <rPr>
        <sz val="10"/>
        <color rgb="FF585858"/>
        <rFont val="Arial"/>
        <family val="2"/>
      </rPr>
      <t>-1SD   M   +1SD</t>
    </r>
  </si>
  <si>
    <r>
      <rPr>
        <sz val="8"/>
        <color rgb="FF585858"/>
        <rFont val="에스코어 드림 3 Light"/>
        <family val="2"/>
      </rPr>
      <t>높은 점수</t>
    </r>
  </si>
  <si>
    <r>
      <rPr>
        <sz val="8"/>
        <color rgb="FF181818"/>
        <rFont val="에스코어 드림 3 Light"/>
        <family val="2"/>
      </rPr>
      <t xml:space="preserve">자극추구 </t>
    </r>
    <r>
      <rPr>
        <sz val="10"/>
        <color rgb="FF181818"/>
        <rFont val="Arial"/>
        <family val="2"/>
      </rPr>
      <t>(NS)</t>
    </r>
  </si>
  <si>
    <r>
      <rPr>
        <sz val="10"/>
        <color rgb="FF181818"/>
        <rFont val="Arial"/>
        <family val="2"/>
      </rPr>
      <t>NS1</t>
    </r>
  </si>
  <si>
    <r>
      <rPr>
        <sz val="10"/>
        <color rgb="FF181818"/>
        <rFont val="Arial"/>
        <family val="2"/>
      </rPr>
      <t>9.5 (3.2)</t>
    </r>
  </si>
  <si>
    <r>
      <rPr>
        <sz val="8"/>
        <color rgb="FF181818"/>
        <rFont val="에스코어 드림 3 Light"/>
        <family val="2"/>
      </rPr>
      <t>관습적 안정성</t>
    </r>
  </si>
  <si>
    <r>
      <rPr>
        <sz val="8"/>
        <color rgb="FF181818"/>
        <rFont val="에스코어 드림 3 Light"/>
        <family val="2"/>
      </rPr>
      <t>탐색적 흥분</t>
    </r>
  </si>
  <si>
    <r>
      <rPr>
        <sz val="10"/>
        <color rgb="FF181818"/>
        <rFont val="Arial"/>
        <family val="2"/>
      </rPr>
      <t>NS2</t>
    </r>
  </si>
  <si>
    <r>
      <rPr>
        <sz val="10"/>
        <color rgb="FF181818"/>
        <rFont val="Arial"/>
        <family val="2"/>
      </rPr>
      <t>7.0 (3.3)</t>
    </r>
  </si>
  <si>
    <r>
      <rPr>
        <sz val="8"/>
        <color rgb="FF181818"/>
        <rFont val="에스코어 드림 3 Light"/>
        <family val="2"/>
      </rPr>
      <t>심사숙고</t>
    </r>
  </si>
  <si>
    <r>
      <rPr>
        <sz val="8"/>
        <color rgb="FF181818"/>
        <rFont val="에스코어 드림 3 Light"/>
        <family val="2"/>
      </rPr>
      <t>충동성</t>
    </r>
  </si>
  <si>
    <r>
      <rPr>
        <sz val="10"/>
        <color rgb="FF181818"/>
        <rFont val="Arial"/>
        <family val="2"/>
      </rPr>
      <t>NS3</t>
    </r>
  </si>
  <si>
    <r>
      <rPr>
        <sz val="10"/>
        <color rgb="FF181818"/>
        <rFont val="Arial"/>
        <family val="2"/>
      </rPr>
      <t>6.0 (3.2)</t>
    </r>
  </si>
  <si>
    <r>
      <rPr>
        <sz val="8"/>
        <color rgb="FF181818"/>
        <rFont val="에스코어 드림 3 Light"/>
        <family val="2"/>
      </rPr>
      <t>절제</t>
    </r>
  </si>
  <si>
    <r>
      <rPr>
        <sz val="10"/>
        <color rgb="FF181818"/>
        <rFont val="Arial"/>
        <family val="2"/>
      </rPr>
      <t>NS4</t>
    </r>
  </si>
  <si>
    <r>
      <rPr>
        <sz val="10"/>
        <color rgb="FF181818"/>
        <rFont val="Arial"/>
        <family val="2"/>
      </rPr>
      <t>5.2 (3.2)</t>
    </r>
  </si>
  <si>
    <r>
      <rPr>
        <sz val="8"/>
        <color rgb="FF181818"/>
        <rFont val="에스코어 드림 3 Light"/>
        <family val="2"/>
      </rPr>
      <t>질서정연</t>
    </r>
  </si>
  <si>
    <r>
      <rPr>
        <sz val="8"/>
        <color rgb="FF181818"/>
        <rFont val="에스코어 드림 3 Light"/>
        <family val="2"/>
      </rPr>
      <t>자유분방</t>
    </r>
  </si>
  <si>
    <r>
      <rPr>
        <sz val="8"/>
        <color rgb="FF181818"/>
        <rFont val="에스코어 드림 3 Light"/>
        <family val="2"/>
      </rPr>
      <t xml:space="preserve">위험회피 </t>
    </r>
    <r>
      <rPr>
        <sz val="10"/>
        <color rgb="FF181818"/>
        <rFont val="Arial"/>
        <family val="2"/>
      </rPr>
      <t>(HA)</t>
    </r>
  </si>
  <si>
    <r>
      <rPr>
        <sz val="10"/>
        <color rgb="FF181818"/>
        <rFont val="Arial"/>
        <family val="2"/>
      </rPr>
      <t>HA1</t>
    </r>
  </si>
  <si>
    <r>
      <rPr>
        <sz val="10"/>
        <color rgb="FF181818"/>
        <rFont val="Arial"/>
        <family val="2"/>
      </rPr>
      <t>7.8 (4.1)</t>
    </r>
  </si>
  <si>
    <r>
      <rPr>
        <sz val="8"/>
        <color rgb="FF181818"/>
        <rFont val="에스코어 드림 3 Light"/>
        <family val="2"/>
      </rPr>
      <t>낙천성</t>
    </r>
  </si>
  <si>
    <r>
      <rPr>
        <sz val="8"/>
        <color rgb="FF181818"/>
        <rFont val="에스코어 드림 3 Light"/>
        <family val="2"/>
      </rPr>
      <t>예기불안</t>
    </r>
  </si>
  <si>
    <r>
      <rPr>
        <sz val="10"/>
        <color rgb="FF181818"/>
        <rFont val="Arial"/>
        <family val="2"/>
      </rPr>
      <t>HA2</t>
    </r>
  </si>
  <si>
    <r>
      <rPr>
        <sz val="10"/>
        <color rgb="FF181818"/>
        <rFont val="Arial"/>
        <family val="2"/>
      </rPr>
      <t>9.9 (3.0)</t>
    </r>
  </si>
  <si>
    <r>
      <rPr>
        <sz val="10"/>
        <color rgb="FF181818"/>
        <rFont val="Arial"/>
        <family val="2"/>
      </rPr>
      <t>(</t>
    </r>
    <r>
      <rPr>
        <sz val="8"/>
        <color rgb="FF181818"/>
        <rFont val="에스코어 드림 3 Light"/>
        <family val="2"/>
      </rPr>
      <t>낮은</t>
    </r>
    <r>
      <rPr>
        <sz val="10"/>
        <color rgb="FF181818"/>
        <rFont val="Arial"/>
        <family val="2"/>
      </rPr>
      <t xml:space="preserve">) </t>
    </r>
    <r>
      <rPr>
        <sz val="8"/>
        <color rgb="FF181818"/>
        <rFont val="에스코어 드림 3 Light"/>
        <family val="2"/>
      </rPr>
      <t>불확실성에 대한 두려움</t>
    </r>
  </si>
  <si>
    <r>
      <rPr>
        <sz val="10"/>
        <color rgb="FF181818"/>
        <rFont val="Arial"/>
        <family val="2"/>
      </rPr>
      <t>(</t>
    </r>
    <r>
      <rPr>
        <sz val="8"/>
        <color rgb="FF181818"/>
        <rFont val="에스코어 드림 3 Light"/>
        <family val="2"/>
      </rPr>
      <t>높은</t>
    </r>
    <r>
      <rPr>
        <sz val="10"/>
        <color rgb="FF181818"/>
        <rFont val="Arial"/>
        <family val="2"/>
      </rPr>
      <t xml:space="preserve">) </t>
    </r>
    <r>
      <rPr>
        <sz val="8"/>
        <color rgb="FF181818"/>
        <rFont val="에스코어 드림 3 Light"/>
        <family val="2"/>
      </rPr>
      <t>불확실성에 대한 두려움</t>
    </r>
  </si>
  <si>
    <r>
      <rPr>
        <sz val="10"/>
        <color rgb="FF181818"/>
        <rFont val="Arial"/>
        <family val="2"/>
      </rPr>
      <t>HA3</t>
    </r>
  </si>
  <si>
    <r>
      <rPr>
        <sz val="10"/>
        <color rgb="FF181818"/>
        <rFont val="Arial"/>
        <family val="2"/>
      </rPr>
      <t>8.7 (3.6)</t>
    </r>
  </si>
  <si>
    <r>
      <rPr>
        <sz val="10"/>
        <color rgb="FF181818"/>
        <rFont val="Arial"/>
        <family val="2"/>
      </rPr>
      <t>(</t>
    </r>
    <r>
      <rPr>
        <sz val="8"/>
        <color rgb="FF181818"/>
        <rFont val="에스코어 드림 3 Light"/>
        <family val="2"/>
      </rPr>
      <t>낮은</t>
    </r>
    <r>
      <rPr>
        <sz val="10"/>
        <color rgb="FF181818"/>
        <rFont val="Arial"/>
        <family val="2"/>
      </rPr>
      <t xml:space="preserve">) </t>
    </r>
    <r>
      <rPr>
        <sz val="8"/>
        <color rgb="FF181818"/>
        <rFont val="에스코어 드림 3 Light"/>
        <family val="2"/>
      </rPr>
      <t>낯선 사람에 대한 수줍음</t>
    </r>
  </si>
  <si>
    <r>
      <rPr>
        <sz val="10"/>
        <color rgb="FF181818"/>
        <rFont val="Arial"/>
        <family val="2"/>
      </rPr>
      <t>(</t>
    </r>
    <r>
      <rPr>
        <sz val="8"/>
        <color rgb="FF181818"/>
        <rFont val="에스코어 드림 3 Light"/>
        <family val="2"/>
      </rPr>
      <t>높은</t>
    </r>
    <r>
      <rPr>
        <sz val="10"/>
        <color rgb="FF181818"/>
        <rFont val="Arial"/>
        <family val="2"/>
      </rPr>
      <t xml:space="preserve">) </t>
    </r>
    <r>
      <rPr>
        <sz val="8"/>
        <color rgb="FF181818"/>
        <rFont val="에스코어 드림 3 Light"/>
        <family val="2"/>
      </rPr>
      <t>낯선 사람에 대한 수줍음</t>
    </r>
  </si>
  <si>
    <r>
      <rPr>
        <sz val="10"/>
        <color rgb="FF181818"/>
        <rFont val="Arial"/>
        <family val="2"/>
      </rPr>
      <t>HA4</t>
    </r>
  </si>
  <si>
    <r>
      <rPr>
        <sz val="10"/>
        <color rgb="FF181818"/>
        <rFont val="Arial"/>
        <family val="2"/>
      </rPr>
      <t>8.7 (3.4)</t>
    </r>
  </si>
  <si>
    <r>
      <rPr>
        <sz val="8"/>
        <color rgb="FF181818"/>
        <rFont val="에스코어 드림 3 Light"/>
        <family val="2"/>
      </rPr>
      <t>활기 넘침</t>
    </r>
  </si>
  <si>
    <r>
      <rPr>
        <sz val="8"/>
        <color rgb="FF181818"/>
        <rFont val="에스코어 드림 3 Light"/>
        <family val="2"/>
      </rPr>
      <t>쉽게 지침</t>
    </r>
  </si>
  <si>
    <r>
      <rPr>
        <sz val="8"/>
        <color rgb="FF181818"/>
        <rFont val="에스코어 드림 3 Light"/>
        <family val="2"/>
      </rPr>
      <t xml:space="preserve">사회적 민감성 </t>
    </r>
    <r>
      <rPr>
        <sz val="10"/>
        <color rgb="FF181818"/>
        <rFont val="Arial"/>
        <family val="2"/>
      </rPr>
      <t>(RD)</t>
    </r>
  </si>
  <si>
    <r>
      <rPr>
        <sz val="10"/>
        <color rgb="FF181818"/>
        <rFont val="Arial"/>
        <family val="2"/>
      </rPr>
      <t>RD1</t>
    </r>
  </si>
  <si>
    <r>
      <rPr>
        <sz val="10"/>
        <color rgb="FF181818"/>
        <rFont val="Arial"/>
        <family val="2"/>
      </rPr>
      <t>11.1 (2.9)</t>
    </r>
  </si>
  <si>
    <r>
      <rPr>
        <sz val="10"/>
        <color rgb="FF181818"/>
        <rFont val="Arial"/>
        <family val="2"/>
      </rPr>
      <t>(</t>
    </r>
    <r>
      <rPr>
        <sz val="8"/>
        <color rgb="FF181818"/>
        <rFont val="에스코어 드림 3 Light"/>
        <family val="2"/>
      </rPr>
      <t>낮은</t>
    </r>
    <r>
      <rPr>
        <sz val="10"/>
        <color rgb="FF181818"/>
        <rFont val="Arial"/>
        <family val="2"/>
      </rPr>
      <t xml:space="preserve">) </t>
    </r>
    <r>
      <rPr>
        <sz val="8"/>
        <color rgb="FF181818"/>
        <rFont val="에스코어 드림 3 Light"/>
        <family val="2"/>
      </rPr>
      <t>정서적 감수성</t>
    </r>
  </si>
  <si>
    <r>
      <rPr>
        <sz val="10"/>
        <color rgb="FF181818"/>
        <rFont val="Arial"/>
        <family val="2"/>
      </rPr>
      <t>(</t>
    </r>
    <r>
      <rPr>
        <sz val="8"/>
        <color rgb="FF181818"/>
        <rFont val="에스코어 드림 3 Light"/>
        <family val="2"/>
      </rPr>
      <t>높은</t>
    </r>
    <r>
      <rPr>
        <sz val="10"/>
        <color rgb="FF181818"/>
        <rFont val="Arial"/>
        <family val="2"/>
      </rPr>
      <t xml:space="preserve">) </t>
    </r>
    <r>
      <rPr>
        <sz val="8"/>
        <color rgb="FF181818"/>
        <rFont val="에스코어 드림 3 Light"/>
        <family val="2"/>
      </rPr>
      <t>정서적 감수성</t>
    </r>
  </si>
  <si>
    <r>
      <rPr>
        <sz val="10"/>
        <color rgb="FF181818"/>
        <rFont val="Arial"/>
        <family val="2"/>
      </rPr>
      <t>RD2</t>
    </r>
  </si>
  <si>
    <r>
      <rPr>
        <sz val="10"/>
        <color rgb="FF181818"/>
        <rFont val="Arial"/>
        <family val="2"/>
      </rPr>
      <t>10.5 (3.0)</t>
    </r>
  </si>
  <si>
    <r>
      <rPr>
        <sz val="10"/>
        <color rgb="FF181818"/>
        <rFont val="Arial"/>
        <family val="2"/>
      </rPr>
      <t>(</t>
    </r>
    <r>
      <rPr>
        <sz val="8"/>
        <color rgb="FF181818"/>
        <rFont val="에스코어 드림 3 Light"/>
        <family val="2"/>
      </rPr>
      <t>낮은</t>
    </r>
    <r>
      <rPr>
        <sz val="10"/>
        <color rgb="FF181818"/>
        <rFont val="Arial"/>
        <family val="2"/>
      </rPr>
      <t xml:space="preserve">) </t>
    </r>
    <r>
      <rPr>
        <sz val="8"/>
        <color rgb="FF181818"/>
        <rFont val="에스코어 드림 3 Light"/>
        <family val="2"/>
      </rPr>
      <t>정서적 개방성</t>
    </r>
  </si>
  <si>
    <r>
      <rPr>
        <sz val="10"/>
        <color rgb="FF181818"/>
        <rFont val="Arial"/>
        <family val="2"/>
      </rPr>
      <t>(</t>
    </r>
    <r>
      <rPr>
        <sz val="8"/>
        <color rgb="FF181818"/>
        <rFont val="에스코어 드림 3 Light"/>
        <family val="2"/>
      </rPr>
      <t>높은</t>
    </r>
    <r>
      <rPr>
        <sz val="10"/>
        <color rgb="FF181818"/>
        <rFont val="Arial"/>
        <family val="2"/>
      </rPr>
      <t xml:space="preserve">) </t>
    </r>
    <r>
      <rPr>
        <sz val="8"/>
        <color rgb="FF181818"/>
        <rFont val="에스코어 드림 3 Light"/>
        <family val="2"/>
      </rPr>
      <t>정서적 개방성</t>
    </r>
  </si>
  <si>
    <r>
      <rPr>
        <sz val="10"/>
        <color rgb="FF181818"/>
        <rFont val="Arial"/>
        <family val="2"/>
      </rPr>
      <t>RD3</t>
    </r>
  </si>
  <si>
    <r>
      <rPr>
        <sz val="10"/>
        <color rgb="FF181818"/>
        <rFont val="Arial"/>
        <family val="2"/>
      </rPr>
      <t>11.6 (3.3)</t>
    </r>
  </si>
  <si>
    <r>
      <rPr>
        <sz val="8"/>
        <color rgb="FF181818"/>
        <rFont val="에스코어 드림 3 Light"/>
        <family val="2"/>
      </rPr>
      <t>거리두기</t>
    </r>
  </si>
  <si>
    <r>
      <rPr>
        <sz val="8"/>
        <color rgb="FF181818"/>
        <rFont val="에스코어 드림 3 Light"/>
        <family val="2"/>
      </rPr>
      <t>친밀감</t>
    </r>
  </si>
  <si>
    <r>
      <rPr>
        <sz val="10"/>
        <color rgb="FF181818"/>
        <rFont val="Arial"/>
        <family val="2"/>
      </rPr>
      <t>RD4</t>
    </r>
  </si>
  <si>
    <r>
      <rPr>
        <sz val="10"/>
        <color rgb="FF181818"/>
        <rFont val="Arial"/>
        <family val="2"/>
      </rPr>
      <t>9.4 (2.6)</t>
    </r>
  </si>
  <si>
    <r>
      <rPr>
        <sz val="8"/>
        <color rgb="FF181818"/>
        <rFont val="에스코어 드림 3 Light"/>
        <family val="2"/>
      </rPr>
      <t>독립</t>
    </r>
  </si>
  <si>
    <r>
      <rPr>
        <sz val="8"/>
        <color rgb="FF181818"/>
        <rFont val="에스코어 드림 3 Light"/>
        <family val="2"/>
      </rPr>
      <t>의존</t>
    </r>
  </si>
  <si>
    <r>
      <rPr>
        <sz val="8"/>
        <color rgb="FF181818"/>
        <rFont val="에스코어 드림 3 Light"/>
        <family val="2"/>
      </rPr>
      <t xml:space="preserve">인내력 </t>
    </r>
    <r>
      <rPr>
        <sz val="10"/>
        <color rgb="FF181818"/>
        <rFont val="Arial"/>
        <family val="2"/>
      </rPr>
      <t>(PS)</t>
    </r>
  </si>
  <si>
    <r>
      <rPr>
        <sz val="10"/>
        <color rgb="FF181818"/>
        <rFont val="Arial"/>
        <family val="2"/>
      </rPr>
      <t>PS1</t>
    </r>
  </si>
  <si>
    <r>
      <rPr>
        <sz val="10"/>
        <color rgb="FF181818"/>
        <rFont val="Arial"/>
        <family val="2"/>
      </rPr>
      <t>12.7 (3.0)</t>
    </r>
  </si>
  <si>
    <r>
      <rPr>
        <sz val="10"/>
        <color rgb="FF181818"/>
        <rFont val="Arial"/>
        <family val="2"/>
      </rPr>
      <t>(</t>
    </r>
    <r>
      <rPr>
        <sz val="8"/>
        <color rgb="FF181818"/>
        <rFont val="에스코어 드림 3 Light"/>
        <family val="2"/>
      </rPr>
      <t>낮은</t>
    </r>
    <r>
      <rPr>
        <sz val="10"/>
        <color rgb="FF181818"/>
        <rFont val="Arial"/>
        <family val="2"/>
      </rPr>
      <t xml:space="preserve">) </t>
    </r>
    <r>
      <rPr>
        <sz val="8"/>
        <color rgb="FF181818"/>
        <rFont val="에스코어 드림 3 Light"/>
        <family val="2"/>
      </rPr>
      <t>근면</t>
    </r>
  </si>
  <si>
    <r>
      <rPr>
        <sz val="10"/>
        <color rgb="FF181818"/>
        <rFont val="Arial"/>
        <family val="2"/>
      </rPr>
      <t>(</t>
    </r>
    <r>
      <rPr>
        <sz val="8"/>
        <color rgb="FF181818"/>
        <rFont val="에스코어 드림 3 Light"/>
        <family val="2"/>
      </rPr>
      <t>높은</t>
    </r>
    <r>
      <rPr>
        <sz val="10"/>
        <color rgb="FF181818"/>
        <rFont val="Arial"/>
        <family val="2"/>
      </rPr>
      <t xml:space="preserve">) </t>
    </r>
    <r>
      <rPr>
        <sz val="8"/>
        <color rgb="FF181818"/>
        <rFont val="에스코어 드림 3 Light"/>
        <family val="2"/>
      </rPr>
      <t>근면</t>
    </r>
  </si>
  <si>
    <r>
      <rPr>
        <sz val="10"/>
        <color rgb="FF181818"/>
        <rFont val="Arial"/>
        <family val="2"/>
      </rPr>
      <t>PS2</t>
    </r>
  </si>
  <si>
    <r>
      <rPr>
        <sz val="10"/>
        <color rgb="FF181818"/>
        <rFont val="Arial"/>
        <family val="2"/>
      </rPr>
      <t>10.7 (3.0)</t>
    </r>
  </si>
  <si>
    <r>
      <rPr>
        <sz val="10"/>
        <color rgb="FF181818"/>
        <rFont val="Arial"/>
        <family val="2"/>
      </rPr>
      <t>(</t>
    </r>
    <r>
      <rPr>
        <sz val="8"/>
        <color rgb="FF181818"/>
        <rFont val="에스코어 드림 3 Light"/>
        <family val="2"/>
      </rPr>
      <t>낮은</t>
    </r>
    <r>
      <rPr>
        <sz val="10"/>
        <color rgb="FF181818"/>
        <rFont val="Arial"/>
        <family val="2"/>
      </rPr>
      <t xml:space="preserve">) </t>
    </r>
    <r>
      <rPr>
        <sz val="8"/>
        <color rgb="FF181818"/>
        <rFont val="에스코어 드림 3 Light"/>
        <family val="2"/>
      </rPr>
      <t>끈기</t>
    </r>
  </si>
  <si>
    <r>
      <rPr>
        <sz val="10"/>
        <color rgb="FF181818"/>
        <rFont val="Arial"/>
        <family val="2"/>
      </rPr>
      <t>(</t>
    </r>
    <r>
      <rPr>
        <sz val="8"/>
        <color rgb="FF181818"/>
        <rFont val="에스코어 드림 3 Light"/>
        <family val="2"/>
      </rPr>
      <t>높은</t>
    </r>
    <r>
      <rPr>
        <sz val="10"/>
        <color rgb="FF181818"/>
        <rFont val="Arial"/>
        <family val="2"/>
      </rPr>
      <t xml:space="preserve">) </t>
    </r>
    <r>
      <rPr>
        <sz val="8"/>
        <color rgb="FF181818"/>
        <rFont val="에스코어 드림 3 Light"/>
        <family val="2"/>
      </rPr>
      <t>끈기</t>
    </r>
  </si>
  <si>
    <r>
      <rPr>
        <sz val="10"/>
        <color rgb="FF181818"/>
        <rFont val="Arial"/>
        <family val="2"/>
      </rPr>
      <t>PS3</t>
    </r>
  </si>
  <si>
    <r>
      <rPr>
        <sz val="10"/>
        <color rgb="FF181818"/>
        <rFont val="Arial"/>
        <family val="2"/>
      </rPr>
      <t>10.4 (3.7)</t>
    </r>
  </si>
  <si>
    <r>
      <rPr>
        <sz val="10"/>
        <color rgb="FF181818"/>
        <rFont val="Arial"/>
        <family val="2"/>
      </rPr>
      <t>(</t>
    </r>
    <r>
      <rPr>
        <sz val="8"/>
        <color rgb="FF181818"/>
        <rFont val="에스코어 드림 3 Light"/>
        <family val="2"/>
      </rPr>
      <t>낮은</t>
    </r>
    <r>
      <rPr>
        <sz val="10"/>
        <color rgb="FF181818"/>
        <rFont val="Arial"/>
        <family val="2"/>
      </rPr>
      <t xml:space="preserve">) </t>
    </r>
    <r>
      <rPr>
        <sz val="8"/>
        <color rgb="FF181818"/>
        <rFont val="에스코어 드림 3 Light"/>
        <family val="2"/>
      </rPr>
      <t>성취에 대한 야망</t>
    </r>
  </si>
  <si>
    <r>
      <rPr>
        <sz val="10"/>
        <color rgb="FF181818"/>
        <rFont val="Arial"/>
        <family val="2"/>
      </rPr>
      <t>(</t>
    </r>
    <r>
      <rPr>
        <sz val="8"/>
        <color rgb="FF181818"/>
        <rFont val="에스코어 드림 3 Light"/>
        <family val="2"/>
      </rPr>
      <t>높은</t>
    </r>
    <r>
      <rPr>
        <sz val="10"/>
        <color rgb="FF181818"/>
        <rFont val="Arial"/>
        <family val="2"/>
      </rPr>
      <t xml:space="preserve">) </t>
    </r>
    <r>
      <rPr>
        <sz val="8"/>
        <color rgb="FF181818"/>
        <rFont val="에스코어 드림 3 Light"/>
        <family val="2"/>
      </rPr>
      <t>성취에 대한 야망</t>
    </r>
  </si>
  <si>
    <r>
      <rPr>
        <sz val="10"/>
        <color rgb="FF181818"/>
        <rFont val="Arial"/>
        <family val="2"/>
      </rPr>
      <t>PS4</t>
    </r>
  </si>
  <si>
    <r>
      <rPr>
        <sz val="10"/>
        <color rgb="FF181818"/>
        <rFont val="Arial"/>
        <family val="2"/>
      </rPr>
      <t>9.9 (3.5)</t>
    </r>
  </si>
  <si>
    <r>
      <rPr>
        <sz val="10"/>
        <color rgb="FF181818"/>
        <rFont val="Arial"/>
        <family val="2"/>
      </rPr>
      <t>(</t>
    </r>
    <r>
      <rPr>
        <sz val="8"/>
        <color rgb="FF181818"/>
        <rFont val="에스코어 드림 3 Light"/>
        <family val="2"/>
      </rPr>
      <t>낮은</t>
    </r>
    <r>
      <rPr>
        <sz val="10"/>
        <color rgb="FF181818"/>
        <rFont val="Arial"/>
        <family val="2"/>
      </rPr>
      <t xml:space="preserve">) </t>
    </r>
    <r>
      <rPr>
        <sz val="8"/>
        <color rgb="FF181818"/>
        <rFont val="에스코어 드림 3 Light"/>
        <family val="2"/>
      </rPr>
      <t>완벽주의</t>
    </r>
  </si>
  <si>
    <r>
      <rPr>
        <sz val="10"/>
        <color rgb="FF181818"/>
        <rFont val="Arial"/>
        <family val="2"/>
      </rPr>
      <t>(</t>
    </r>
    <r>
      <rPr>
        <sz val="8"/>
        <color rgb="FF181818"/>
        <rFont val="에스코어 드림 3 Light"/>
        <family val="2"/>
      </rPr>
      <t>높은</t>
    </r>
    <r>
      <rPr>
        <sz val="10"/>
        <color rgb="FF181818"/>
        <rFont val="Arial"/>
        <family val="2"/>
      </rPr>
      <t xml:space="preserve">) </t>
    </r>
    <r>
      <rPr>
        <sz val="8"/>
        <color rgb="FF181818"/>
        <rFont val="에스코어 드림 3 Light"/>
        <family val="2"/>
      </rPr>
      <t>완벽주의</t>
    </r>
  </si>
  <si>
    <r>
      <rPr>
        <sz val="8"/>
        <color rgb="FF181818"/>
        <rFont val="에스코어 드림 3 Light"/>
        <family val="2"/>
      </rPr>
      <t xml:space="preserve">자율성 </t>
    </r>
    <r>
      <rPr>
        <sz val="10"/>
        <color rgb="FF181818"/>
        <rFont val="Arial"/>
        <family val="2"/>
      </rPr>
      <t>(SD)</t>
    </r>
  </si>
  <si>
    <r>
      <rPr>
        <sz val="10"/>
        <color rgb="FF181818"/>
        <rFont val="Arial"/>
        <family val="2"/>
      </rPr>
      <t>SD1</t>
    </r>
  </si>
  <si>
    <r>
      <rPr>
        <sz val="10"/>
        <color rgb="FF181818"/>
        <rFont val="Arial"/>
        <family val="2"/>
      </rPr>
      <t>12.7 (2.9)</t>
    </r>
  </si>
  <si>
    <r>
      <rPr>
        <sz val="10"/>
        <color rgb="FF181818"/>
        <rFont val="Arial"/>
        <family val="2"/>
      </rPr>
      <t>(</t>
    </r>
    <r>
      <rPr>
        <sz val="8"/>
        <color rgb="FF181818"/>
        <rFont val="에스코어 드림 3 Light"/>
        <family val="2"/>
      </rPr>
      <t>낮은</t>
    </r>
    <r>
      <rPr>
        <sz val="10"/>
        <color rgb="FF181818"/>
        <rFont val="Arial"/>
        <family val="2"/>
      </rPr>
      <t xml:space="preserve">) </t>
    </r>
    <r>
      <rPr>
        <sz val="8"/>
        <color rgb="FF181818"/>
        <rFont val="에스코어 드림 3 Light"/>
        <family val="2"/>
      </rPr>
      <t>책임감</t>
    </r>
  </si>
  <si>
    <r>
      <rPr>
        <sz val="10"/>
        <color rgb="FF181818"/>
        <rFont val="Arial"/>
        <family val="2"/>
      </rPr>
      <t>(</t>
    </r>
    <r>
      <rPr>
        <sz val="8"/>
        <color rgb="FF181818"/>
        <rFont val="에스코어 드림 3 Light"/>
        <family val="2"/>
      </rPr>
      <t>높은</t>
    </r>
    <r>
      <rPr>
        <sz val="10"/>
        <color rgb="FF181818"/>
        <rFont val="Arial"/>
        <family val="2"/>
      </rPr>
      <t xml:space="preserve">) </t>
    </r>
    <r>
      <rPr>
        <sz val="8"/>
        <color rgb="FF181818"/>
        <rFont val="에스코어 드림 3 Light"/>
        <family val="2"/>
      </rPr>
      <t>책임감</t>
    </r>
  </si>
  <si>
    <r>
      <rPr>
        <sz val="10"/>
        <color rgb="FF181818"/>
        <rFont val="Arial"/>
        <family val="2"/>
      </rPr>
      <t>SD2</t>
    </r>
  </si>
  <si>
    <r>
      <rPr>
        <sz val="10"/>
        <color rgb="FF181818"/>
        <rFont val="Arial"/>
        <family val="2"/>
      </rPr>
      <t>11.6 (3.1)</t>
    </r>
  </si>
  <si>
    <r>
      <rPr>
        <sz val="10"/>
        <color rgb="FF181818"/>
        <rFont val="Arial"/>
        <family val="2"/>
      </rPr>
      <t>(</t>
    </r>
    <r>
      <rPr>
        <sz val="8"/>
        <color rgb="FF181818"/>
        <rFont val="에스코어 드림 3 Light"/>
        <family val="2"/>
      </rPr>
      <t>낮은</t>
    </r>
    <r>
      <rPr>
        <sz val="10"/>
        <color rgb="FF181818"/>
        <rFont val="Arial"/>
        <family val="2"/>
      </rPr>
      <t xml:space="preserve">) </t>
    </r>
    <r>
      <rPr>
        <sz val="8"/>
        <color rgb="FF181818"/>
        <rFont val="에스코어 드림 3 Light"/>
        <family val="2"/>
      </rPr>
      <t>목적의식</t>
    </r>
  </si>
  <si>
    <r>
      <rPr>
        <sz val="10"/>
        <color rgb="FF181818"/>
        <rFont val="Arial"/>
        <family val="2"/>
      </rPr>
      <t>(</t>
    </r>
    <r>
      <rPr>
        <sz val="8"/>
        <color rgb="FF181818"/>
        <rFont val="에스코어 드림 3 Light"/>
        <family val="2"/>
      </rPr>
      <t>높은</t>
    </r>
    <r>
      <rPr>
        <sz val="10"/>
        <color rgb="FF181818"/>
        <rFont val="Arial"/>
        <family val="2"/>
      </rPr>
      <t xml:space="preserve">) </t>
    </r>
    <r>
      <rPr>
        <sz val="8"/>
        <color rgb="FF181818"/>
        <rFont val="에스코어 드림 3 Light"/>
        <family val="2"/>
      </rPr>
      <t>목적의식</t>
    </r>
  </si>
  <si>
    <r>
      <rPr>
        <sz val="10"/>
        <color rgb="FF181818"/>
        <rFont val="Arial"/>
        <family val="2"/>
      </rPr>
      <t>SD3</t>
    </r>
  </si>
  <si>
    <r>
      <rPr>
        <sz val="10"/>
        <color rgb="FF181818"/>
        <rFont val="Arial"/>
        <family val="2"/>
      </rPr>
      <t>6.8 (1.9)</t>
    </r>
  </si>
  <si>
    <r>
      <rPr>
        <sz val="10"/>
        <color rgb="FF181818"/>
        <rFont val="Arial"/>
        <family val="2"/>
      </rPr>
      <t>(</t>
    </r>
    <r>
      <rPr>
        <sz val="8"/>
        <color rgb="FF181818"/>
        <rFont val="에스코어 드림 3 Light"/>
        <family val="2"/>
      </rPr>
      <t>낮은</t>
    </r>
    <r>
      <rPr>
        <sz val="10"/>
        <color rgb="FF181818"/>
        <rFont val="Arial"/>
        <family val="2"/>
      </rPr>
      <t xml:space="preserve">) </t>
    </r>
    <r>
      <rPr>
        <sz val="8"/>
        <color rgb="FF181818"/>
        <rFont val="에스코어 드림 3 Light"/>
        <family val="2"/>
      </rPr>
      <t>유능감</t>
    </r>
  </si>
  <si>
    <r>
      <rPr>
        <sz val="10"/>
        <color rgb="FF181818"/>
        <rFont val="Arial"/>
        <family val="2"/>
      </rPr>
      <t>(</t>
    </r>
    <r>
      <rPr>
        <sz val="8"/>
        <color rgb="FF181818"/>
        <rFont val="에스코어 드림 3 Light"/>
        <family val="2"/>
      </rPr>
      <t>높은</t>
    </r>
    <r>
      <rPr>
        <sz val="10"/>
        <color rgb="FF181818"/>
        <rFont val="Arial"/>
        <family val="2"/>
      </rPr>
      <t xml:space="preserve">) </t>
    </r>
    <r>
      <rPr>
        <sz val="8"/>
        <color rgb="FF181818"/>
        <rFont val="에스코어 드림 3 Light"/>
        <family val="2"/>
      </rPr>
      <t>유능감</t>
    </r>
  </si>
  <si>
    <r>
      <rPr>
        <sz val="10"/>
        <color rgb="FF181818"/>
        <rFont val="Arial"/>
        <family val="2"/>
      </rPr>
      <t>SD4</t>
    </r>
  </si>
  <si>
    <r>
      <rPr>
        <sz val="10"/>
        <color rgb="FF181818"/>
        <rFont val="Arial"/>
        <family val="2"/>
      </rPr>
      <t>4.2 (1.7)</t>
    </r>
  </si>
  <si>
    <r>
      <rPr>
        <sz val="10"/>
        <color rgb="FF181818"/>
        <rFont val="Arial"/>
        <family val="2"/>
      </rPr>
      <t>(</t>
    </r>
    <r>
      <rPr>
        <sz val="8"/>
        <color rgb="FF181818"/>
        <rFont val="에스코어 드림 3 Light"/>
        <family val="2"/>
      </rPr>
      <t>낮은</t>
    </r>
    <r>
      <rPr>
        <sz val="10"/>
        <color rgb="FF181818"/>
        <rFont val="Arial"/>
        <family val="2"/>
      </rPr>
      <t xml:space="preserve">) </t>
    </r>
    <r>
      <rPr>
        <sz val="8"/>
        <color rgb="FF181818"/>
        <rFont val="에스코어 드림 3 Light"/>
        <family val="2"/>
      </rPr>
      <t>자기수용</t>
    </r>
  </si>
  <si>
    <r>
      <rPr>
        <sz val="10"/>
        <color rgb="FF181818"/>
        <rFont val="Arial"/>
        <family val="2"/>
      </rPr>
      <t>(</t>
    </r>
    <r>
      <rPr>
        <sz val="8"/>
        <color rgb="FF181818"/>
        <rFont val="에스코어 드림 3 Light"/>
        <family val="2"/>
      </rPr>
      <t>높은</t>
    </r>
    <r>
      <rPr>
        <sz val="10"/>
        <color rgb="FF181818"/>
        <rFont val="Arial"/>
        <family val="2"/>
      </rPr>
      <t xml:space="preserve">) </t>
    </r>
    <r>
      <rPr>
        <sz val="8"/>
        <color rgb="FF181818"/>
        <rFont val="에스코어 드림 3 Light"/>
        <family val="2"/>
      </rPr>
      <t>자기수용</t>
    </r>
  </si>
  <si>
    <r>
      <rPr>
        <sz val="10"/>
        <color rgb="FF181818"/>
        <rFont val="Arial"/>
        <family val="2"/>
      </rPr>
      <t>SD5</t>
    </r>
  </si>
  <si>
    <r>
      <rPr>
        <sz val="10"/>
        <color rgb="FF181818"/>
        <rFont val="Arial"/>
        <family val="2"/>
      </rPr>
      <t>12.5 (3.2)</t>
    </r>
  </si>
  <si>
    <r>
      <rPr>
        <sz val="10"/>
        <color rgb="FF181818"/>
        <rFont val="Arial"/>
        <family val="2"/>
      </rPr>
      <t>(</t>
    </r>
    <r>
      <rPr>
        <sz val="8"/>
        <color rgb="FF181818"/>
        <rFont val="에스코어 드림 3 Light"/>
        <family val="2"/>
      </rPr>
      <t>낮은</t>
    </r>
    <r>
      <rPr>
        <sz val="10"/>
        <color rgb="FF181818"/>
        <rFont val="Arial"/>
        <family val="2"/>
      </rPr>
      <t xml:space="preserve">) </t>
    </r>
    <r>
      <rPr>
        <sz val="8"/>
        <color rgb="FF181818"/>
        <rFont val="에스코어 드림 3 Light"/>
        <family val="2"/>
      </rPr>
      <t>자기일치</t>
    </r>
  </si>
  <si>
    <r>
      <rPr>
        <sz val="10"/>
        <color rgb="FF181818"/>
        <rFont val="Arial"/>
        <family val="2"/>
      </rPr>
      <t>(</t>
    </r>
    <r>
      <rPr>
        <sz val="8"/>
        <color rgb="FF181818"/>
        <rFont val="에스코어 드림 3 Light"/>
        <family val="2"/>
      </rPr>
      <t>높은</t>
    </r>
    <r>
      <rPr>
        <sz val="10"/>
        <color rgb="FF181818"/>
        <rFont val="Arial"/>
        <family val="2"/>
      </rPr>
      <t xml:space="preserve">) </t>
    </r>
    <r>
      <rPr>
        <sz val="8"/>
        <color rgb="FF181818"/>
        <rFont val="에스코어 드림 3 Light"/>
        <family val="2"/>
      </rPr>
      <t>자기일치</t>
    </r>
  </si>
  <si>
    <r>
      <rPr>
        <sz val="8"/>
        <color rgb="FF181818"/>
        <rFont val="에스코어 드림 3 Light"/>
        <family val="2"/>
      </rPr>
      <t xml:space="preserve">연대감 </t>
    </r>
    <r>
      <rPr>
        <sz val="10"/>
        <color rgb="FF181818"/>
        <rFont val="Arial"/>
        <family val="2"/>
      </rPr>
      <t>(CO)</t>
    </r>
  </si>
  <si>
    <r>
      <rPr>
        <sz val="10"/>
        <color rgb="FF181818"/>
        <rFont val="Arial"/>
        <family val="2"/>
      </rPr>
      <t>CO1</t>
    </r>
  </si>
  <si>
    <r>
      <rPr>
        <sz val="10"/>
        <color rgb="FF181818"/>
        <rFont val="Arial"/>
        <family val="2"/>
      </rPr>
      <t>12.6 (2.8)</t>
    </r>
  </si>
  <si>
    <r>
      <rPr>
        <sz val="10"/>
        <color rgb="FF181818"/>
        <rFont val="Arial"/>
        <family val="2"/>
      </rPr>
      <t>(</t>
    </r>
    <r>
      <rPr>
        <sz val="8"/>
        <color rgb="FF181818"/>
        <rFont val="에스코어 드림 3 Light"/>
        <family val="2"/>
      </rPr>
      <t>낮은</t>
    </r>
    <r>
      <rPr>
        <sz val="10"/>
        <color rgb="FF181818"/>
        <rFont val="Arial"/>
        <family val="2"/>
      </rPr>
      <t xml:space="preserve">) </t>
    </r>
    <r>
      <rPr>
        <sz val="8"/>
        <color rgb="FF181818"/>
        <rFont val="에스코어 드림 3 Light"/>
        <family val="2"/>
      </rPr>
      <t>타인수용</t>
    </r>
  </si>
  <si>
    <r>
      <rPr>
        <sz val="10"/>
        <color rgb="FF181818"/>
        <rFont val="Arial"/>
        <family val="2"/>
      </rPr>
      <t>(</t>
    </r>
    <r>
      <rPr>
        <sz val="8"/>
        <color rgb="FF181818"/>
        <rFont val="에스코어 드림 3 Light"/>
        <family val="2"/>
      </rPr>
      <t>높은</t>
    </r>
    <r>
      <rPr>
        <sz val="10"/>
        <color rgb="FF181818"/>
        <rFont val="Arial"/>
        <family val="2"/>
      </rPr>
      <t xml:space="preserve">) </t>
    </r>
    <r>
      <rPr>
        <sz val="8"/>
        <color rgb="FF181818"/>
        <rFont val="에스코어 드림 3 Light"/>
        <family val="2"/>
      </rPr>
      <t>타인수용</t>
    </r>
  </si>
  <si>
    <r>
      <rPr>
        <sz val="10"/>
        <color rgb="FF181818"/>
        <rFont val="Arial"/>
        <family val="2"/>
      </rPr>
      <t>CO2</t>
    </r>
  </si>
  <si>
    <r>
      <rPr>
        <sz val="10"/>
        <color rgb="FF181818"/>
        <rFont val="Arial"/>
        <family val="2"/>
      </rPr>
      <t>9.6 (2.5)</t>
    </r>
  </si>
  <si>
    <r>
      <rPr>
        <sz val="10"/>
        <color rgb="FF181818"/>
        <rFont val="Arial"/>
        <family val="2"/>
      </rPr>
      <t>(</t>
    </r>
    <r>
      <rPr>
        <sz val="8"/>
        <color rgb="FF181818"/>
        <rFont val="에스코어 드림 3 Light"/>
        <family val="2"/>
      </rPr>
      <t>낮은</t>
    </r>
    <r>
      <rPr>
        <sz val="10"/>
        <color rgb="FF181818"/>
        <rFont val="Arial"/>
        <family val="2"/>
      </rPr>
      <t xml:space="preserve">) </t>
    </r>
    <r>
      <rPr>
        <sz val="8"/>
        <color rgb="FF181818"/>
        <rFont val="에스코어 드림 3 Light"/>
        <family val="2"/>
      </rPr>
      <t>공감</t>
    </r>
  </si>
  <si>
    <r>
      <rPr>
        <sz val="10"/>
        <color rgb="FF181818"/>
        <rFont val="Arial"/>
        <family val="2"/>
      </rPr>
      <t>(</t>
    </r>
    <r>
      <rPr>
        <sz val="8"/>
        <color rgb="FF181818"/>
        <rFont val="에스코어 드림 3 Light"/>
        <family val="2"/>
      </rPr>
      <t>높은</t>
    </r>
    <r>
      <rPr>
        <sz val="10"/>
        <color rgb="FF181818"/>
        <rFont val="Arial"/>
        <family val="2"/>
      </rPr>
      <t xml:space="preserve">) </t>
    </r>
    <r>
      <rPr>
        <sz val="8"/>
        <color rgb="FF181818"/>
        <rFont val="에스코어 드림 3 Light"/>
        <family val="2"/>
      </rPr>
      <t>공감</t>
    </r>
  </si>
  <si>
    <r>
      <rPr>
        <sz val="10"/>
        <color rgb="FF181818"/>
        <rFont val="Arial"/>
        <family val="2"/>
      </rPr>
      <t>CO3</t>
    </r>
  </si>
  <si>
    <r>
      <rPr>
        <sz val="10"/>
        <color rgb="FF181818"/>
        <rFont val="Arial"/>
        <family val="2"/>
      </rPr>
      <t>9.9 (2.5)</t>
    </r>
  </si>
  <si>
    <r>
      <rPr>
        <sz val="10"/>
        <color rgb="FF181818"/>
        <rFont val="Arial"/>
        <family val="2"/>
      </rPr>
      <t>(</t>
    </r>
    <r>
      <rPr>
        <sz val="8"/>
        <color rgb="FF181818"/>
        <rFont val="에스코어 드림 3 Light"/>
        <family val="2"/>
      </rPr>
      <t>낮은</t>
    </r>
    <r>
      <rPr>
        <sz val="10"/>
        <color rgb="FF181818"/>
        <rFont val="Arial"/>
        <family val="2"/>
      </rPr>
      <t xml:space="preserve">) </t>
    </r>
    <r>
      <rPr>
        <sz val="8"/>
        <color rgb="FF181818"/>
        <rFont val="에스코어 드림 3 Light"/>
        <family val="2"/>
      </rPr>
      <t>이타성</t>
    </r>
  </si>
  <si>
    <r>
      <rPr>
        <sz val="10"/>
        <color rgb="FF181818"/>
        <rFont val="Arial"/>
        <family val="2"/>
      </rPr>
      <t>(</t>
    </r>
    <r>
      <rPr>
        <sz val="8"/>
        <color rgb="FF181818"/>
        <rFont val="에스코어 드림 3 Light"/>
        <family val="2"/>
      </rPr>
      <t>높은</t>
    </r>
    <r>
      <rPr>
        <sz val="10"/>
        <color rgb="FF181818"/>
        <rFont val="Arial"/>
        <family val="2"/>
      </rPr>
      <t xml:space="preserve">) </t>
    </r>
    <r>
      <rPr>
        <sz val="8"/>
        <color rgb="FF181818"/>
        <rFont val="에스코어 드림 3 Light"/>
        <family val="2"/>
      </rPr>
      <t>이타성</t>
    </r>
  </si>
  <si>
    <r>
      <rPr>
        <sz val="10"/>
        <color rgb="FF181818"/>
        <rFont val="Arial"/>
        <family val="2"/>
      </rPr>
      <t>CO4</t>
    </r>
  </si>
  <si>
    <r>
      <rPr>
        <sz val="10"/>
        <color rgb="FF181818"/>
        <rFont val="Arial"/>
        <family val="2"/>
      </rPr>
      <t>8.9 (2.6)</t>
    </r>
  </si>
  <si>
    <r>
      <rPr>
        <sz val="10"/>
        <color rgb="FF181818"/>
        <rFont val="Arial"/>
        <family val="2"/>
      </rPr>
      <t>(</t>
    </r>
    <r>
      <rPr>
        <sz val="8"/>
        <color rgb="FF181818"/>
        <rFont val="에스코어 드림 3 Light"/>
        <family val="2"/>
      </rPr>
      <t>낮은</t>
    </r>
    <r>
      <rPr>
        <sz val="10"/>
        <color rgb="FF181818"/>
        <rFont val="Arial"/>
        <family val="2"/>
      </rPr>
      <t xml:space="preserve">) </t>
    </r>
    <r>
      <rPr>
        <sz val="8"/>
        <color rgb="FF181818"/>
        <rFont val="에스코어 드림 3 Light"/>
        <family val="2"/>
      </rPr>
      <t>관대함</t>
    </r>
  </si>
  <si>
    <r>
      <rPr>
        <sz val="10"/>
        <color rgb="FF181818"/>
        <rFont val="Arial"/>
        <family val="2"/>
      </rPr>
      <t>(</t>
    </r>
    <r>
      <rPr>
        <sz val="8"/>
        <color rgb="FF181818"/>
        <rFont val="에스코어 드림 3 Light"/>
        <family val="2"/>
      </rPr>
      <t>높은</t>
    </r>
    <r>
      <rPr>
        <sz val="10"/>
        <color rgb="FF181818"/>
        <rFont val="Arial"/>
        <family val="2"/>
      </rPr>
      <t xml:space="preserve">) </t>
    </r>
    <r>
      <rPr>
        <sz val="8"/>
        <color rgb="FF181818"/>
        <rFont val="에스코어 드림 3 Light"/>
        <family val="2"/>
      </rPr>
      <t>관대함</t>
    </r>
  </si>
  <si>
    <r>
      <rPr>
        <sz val="10"/>
        <color rgb="FF181818"/>
        <rFont val="Arial"/>
        <family val="2"/>
      </rPr>
      <t>CO5</t>
    </r>
  </si>
  <si>
    <r>
      <rPr>
        <sz val="10"/>
        <color rgb="FF181818"/>
        <rFont val="Arial"/>
        <family val="2"/>
      </rPr>
      <t>15.1 (2.5)</t>
    </r>
  </si>
  <si>
    <r>
      <rPr>
        <sz val="10"/>
        <color rgb="FF181818"/>
        <rFont val="Arial"/>
        <family val="2"/>
      </rPr>
      <t>(</t>
    </r>
    <r>
      <rPr>
        <sz val="8"/>
        <color rgb="FF181818"/>
        <rFont val="에스코어 드림 3 Light"/>
        <family val="2"/>
      </rPr>
      <t>낮은</t>
    </r>
    <r>
      <rPr>
        <sz val="10"/>
        <color rgb="FF181818"/>
        <rFont val="Arial"/>
        <family val="2"/>
      </rPr>
      <t xml:space="preserve">) </t>
    </r>
    <r>
      <rPr>
        <sz val="8"/>
        <color rgb="FF181818"/>
        <rFont val="에스코어 드림 3 Light"/>
        <family val="2"/>
      </rPr>
      <t>공평</t>
    </r>
  </si>
  <si>
    <r>
      <rPr>
        <sz val="10"/>
        <color rgb="FF181818"/>
        <rFont val="Arial"/>
        <family val="2"/>
      </rPr>
      <t>(</t>
    </r>
    <r>
      <rPr>
        <sz val="8"/>
        <color rgb="FF181818"/>
        <rFont val="에스코어 드림 3 Light"/>
        <family val="2"/>
      </rPr>
      <t>높은</t>
    </r>
    <r>
      <rPr>
        <sz val="10"/>
        <color rgb="FF181818"/>
        <rFont val="Arial"/>
        <family val="2"/>
      </rPr>
      <t xml:space="preserve">) </t>
    </r>
    <r>
      <rPr>
        <sz val="8"/>
        <color rgb="FF181818"/>
        <rFont val="에스코어 드림 3 Light"/>
        <family val="2"/>
      </rPr>
      <t>공평</t>
    </r>
  </si>
  <si>
    <r>
      <rPr>
        <sz val="8"/>
        <color rgb="FF181818"/>
        <rFont val="에스코어 드림 3 Light"/>
        <family val="2"/>
      </rPr>
      <t xml:space="preserve">자기초월 </t>
    </r>
    <r>
      <rPr>
        <sz val="10"/>
        <color rgb="FF181818"/>
        <rFont val="Arial"/>
        <family val="2"/>
      </rPr>
      <t>(ST)</t>
    </r>
  </si>
  <si>
    <r>
      <rPr>
        <sz val="10"/>
        <color rgb="FF181818"/>
        <rFont val="Arial"/>
        <family val="2"/>
      </rPr>
      <t>ST1</t>
    </r>
  </si>
  <si>
    <r>
      <rPr>
        <sz val="10"/>
        <color rgb="FF181818"/>
        <rFont val="Arial"/>
        <family val="2"/>
      </rPr>
      <t>9.1 (4.0)</t>
    </r>
  </si>
  <si>
    <r>
      <rPr>
        <sz val="8"/>
        <color rgb="FF181818"/>
        <rFont val="에스코어 드림 3 Light"/>
        <family val="2"/>
      </rPr>
      <t>자의식</t>
    </r>
  </si>
  <si>
    <r>
      <rPr>
        <sz val="8"/>
        <color rgb="FF181818"/>
        <rFont val="에스코어 드림 3 Light"/>
        <family val="2"/>
      </rPr>
      <t>창조적 자기망각</t>
    </r>
  </si>
  <si>
    <r>
      <rPr>
        <sz val="10"/>
        <color rgb="FF181818"/>
        <rFont val="Arial"/>
        <family val="2"/>
      </rPr>
      <t>ST2</t>
    </r>
  </si>
  <si>
    <r>
      <rPr>
        <sz val="10"/>
        <color rgb="FF181818"/>
        <rFont val="Arial"/>
        <family val="2"/>
      </rPr>
      <t>7.4 (4.1)</t>
    </r>
  </si>
  <si>
    <r>
      <rPr>
        <sz val="10"/>
        <color rgb="FF181818"/>
        <rFont val="Arial"/>
        <family val="2"/>
      </rPr>
      <t>(</t>
    </r>
    <r>
      <rPr>
        <sz val="8"/>
        <color rgb="FF181818"/>
        <rFont val="에스코어 드림 3 Light"/>
        <family val="2"/>
      </rPr>
      <t>낮은</t>
    </r>
    <r>
      <rPr>
        <sz val="10"/>
        <color rgb="FF181818"/>
        <rFont val="Arial"/>
        <family val="2"/>
      </rPr>
      <t xml:space="preserve">) </t>
    </r>
    <r>
      <rPr>
        <sz val="8"/>
        <color rgb="FF181818"/>
        <rFont val="에스코어 드림 3 Light"/>
        <family val="2"/>
      </rPr>
      <t>우주만물과의 일체감</t>
    </r>
  </si>
  <si>
    <r>
      <rPr>
        <sz val="10"/>
        <color rgb="FF181818"/>
        <rFont val="Arial"/>
        <family val="2"/>
      </rPr>
      <t>(</t>
    </r>
    <r>
      <rPr>
        <sz val="8"/>
        <color rgb="FF181818"/>
        <rFont val="에스코어 드림 3 Light"/>
        <family val="2"/>
      </rPr>
      <t>높은</t>
    </r>
    <r>
      <rPr>
        <sz val="10"/>
        <color rgb="FF181818"/>
        <rFont val="Arial"/>
        <family val="2"/>
      </rPr>
      <t xml:space="preserve">) </t>
    </r>
    <r>
      <rPr>
        <sz val="8"/>
        <color rgb="FF181818"/>
        <rFont val="에스코어 드림 3 Light"/>
        <family val="2"/>
      </rPr>
      <t>우주만물과의 일체감</t>
    </r>
  </si>
  <si>
    <r>
      <rPr>
        <sz val="10"/>
        <color rgb="FF181818"/>
        <rFont val="Arial"/>
        <family val="2"/>
      </rPr>
      <t>ST3</t>
    </r>
  </si>
  <si>
    <r>
      <rPr>
        <sz val="10"/>
        <color rgb="FF181818"/>
        <rFont val="Arial"/>
        <family val="2"/>
      </rPr>
      <t>9.2 (5.4)</t>
    </r>
  </si>
  <si>
    <r>
      <rPr>
        <sz val="8"/>
        <color rgb="FF181818"/>
        <rFont val="에스코어 드림 3 Light"/>
        <family val="2"/>
      </rPr>
      <t>합리적 유물론</t>
    </r>
  </si>
  <si>
    <r>
      <rPr>
        <sz val="8"/>
        <color rgb="FF181818"/>
        <rFont val="에스코어 드림 3 Light"/>
        <family val="2"/>
      </rPr>
      <t>영성수용</t>
    </r>
  </si>
  <si>
    <r>
      <rPr>
        <sz val="10"/>
        <color rgb="FF181818"/>
        <rFont val="Arial"/>
        <family val="2"/>
      </rPr>
      <t>Sentimentality (</t>
    </r>
    <r>
      <rPr>
        <sz val="8"/>
        <color rgb="FF181818"/>
        <rFont val="에스코어 드림 3 Light"/>
        <family val="2"/>
      </rPr>
      <t>정서적 감수성)</t>
    </r>
    <phoneticPr fontId="1" type="noConversion"/>
  </si>
  <si>
    <r>
      <rPr>
        <sz val="10"/>
        <color rgb="FF181818"/>
        <rFont val="Arial"/>
        <family val="2"/>
      </rPr>
      <t>Openness to Communication (</t>
    </r>
    <r>
      <rPr>
        <sz val="8"/>
        <color rgb="FF181818"/>
        <rFont val="에스코어 드림 3 Light"/>
        <family val="2"/>
      </rPr>
      <t>정서적 개방성)</t>
    </r>
    <phoneticPr fontId="1" type="noConversion"/>
  </si>
  <si>
    <t>Attachment (애착성)+Dependence (의존성)</t>
    <phoneticPr fontId="1" type="noConversion"/>
  </si>
  <si>
    <t>inTolerance for Social Isolation</t>
    <phoneticPr fontId="1" type="noConversion"/>
  </si>
  <si>
    <r>
      <rPr>
        <sz val="8"/>
        <color rgb="FF585858"/>
        <rFont val="에스코어 드림 3 Light"/>
        <family val="2"/>
      </rPr>
      <t xml:space="preserve">박민정 </t>
    </r>
    <r>
      <rPr>
        <sz val="10"/>
        <color rgb="FF585858"/>
        <rFont val="Arial"/>
        <family val="2"/>
      </rPr>
      <t>(</t>
    </r>
    <r>
      <rPr>
        <sz val="8"/>
        <color rgb="FF585858"/>
        <rFont val="에스코어 드림 3 Light"/>
        <family val="2"/>
      </rPr>
      <t>여자</t>
    </r>
    <r>
      <rPr>
        <sz val="10"/>
        <color rgb="FF585858"/>
        <rFont val="Arial"/>
        <family val="2"/>
      </rPr>
      <t>/49</t>
    </r>
    <r>
      <rPr>
        <sz val="8"/>
        <color rgb="FF585858"/>
        <rFont val="에스코어 드림 3 Light"/>
        <family val="2"/>
      </rPr>
      <t>세</t>
    </r>
    <r>
      <rPr>
        <sz val="10"/>
        <color rgb="FF585858"/>
        <rFont val="Arial"/>
        <family val="2"/>
      </rPr>
      <t>) / 20230901</t>
    </r>
  </si>
  <si>
    <t>Temperament</t>
    <phoneticPr fontId="1" type="noConversion"/>
  </si>
  <si>
    <t>NS1</t>
    <phoneticPr fontId="1" type="noConversion"/>
  </si>
  <si>
    <t>NS2</t>
    <phoneticPr fontId="1" type="noConversion"/>
  </si>
  <si>
    <t>NS3</t>
    <phoneticPr fontId="1" type="noConversion"/>
  </si>
  <si>
    <t>NS4</t>
    <phoneticPr fontId="1" type="noConversion"/>
  </si>
  <si>
    <t>자극추구</t>
    <phoneticPr fontId="1" type="noConversion"/>
  </si>
  <si>
    <t>정서적 감응성</t>
  </si>
  <si>
    <t>정서적 개방성</t>
  </si>
  <si>
    <t>성취야망</t>
  </si>
  <si>
    <t>완벽주의</t>
  </si>
  <si>
    <t>HA1</t>
    <phoneticPr fontId="1" type="noConversion"/>
  </si>
  <si>
    <t>HA2</t>
    <phoneticPr fontId="1" type="noConversion"/>
  </si>
  <si>
    <t>RD1</t>
    <phoneticPr fontId="1" type="noConversion"/>
  </si>
  <si>
    <t>RD2</t>
    <phoneticPr fontId="1" type="noConversion"/>
  </si>
  <si>
    <t>RD3</t>
    <phoneticPr fontId="1" type="noConversion"/>
  </si>
  <si>
    <t>RD4</t>
    <phoneticPr fontId="1" type="noConversion"/>
  </si>
  <si>
    <t>유지지속성향</t>
    <phoneticPr fontId="1" type="noConversion"/>
  </si>
  <si>
    <t>PS1</t>
    <phoneticPr fontId="1" type="noConversion"/>
  </si>
  <si>
    <t>PS2</t>
    <phoneticPr fontId="1" type="noConversion"/>
  </si>
  <si>
    <t>PS3</t>
    <phoneticPr fontId="1" type="noConversion"/>
  </si>
  <si>
    <t>PS4</t>
    <phoneticPr fontId="1" type="noConversion"/>
  </si>
  <si>
    <t>정서적 지지 선호경향</t>
    <phoneticPr fontId="1" type="noConversion"/>
  </si>
  <si>
    <t>대분류</t>
    <phoneticPr fontId="1" type="noConversion"/>
  </si>
  <si>
    <t>SD</t>
    <phoneticPr fontId="1" type="noConversion"/>
  </si>
  <si>
    <t>의미</t>
    <phoneticPr fontId="1" type="noConversion"/>
  </si>
  <si>
    <t>향유</t>
  </si>
  <si>
    <t>관습적안정성 vs 탐색적흥분</t>
    <phoneticPr fontId="1" type="noConversion"/>
  </si>
  <si>
    <t>심사숙고 vs 충동성</t>
    <phoneticPr fontId="1" type="noConversion"/>
  </si>
  <si>
    <t>절제 vs 향유</t>
    <phoneticPr fontId="1" type="noConversion"/>
  </si>
  <si>
    <t>질서정연 vs 자유분방</t>
    <phoneticPr fontId="1" type="noConversion"/>
  </si>
  <si>
    <t>집단평균</t>
    <phoneticPr fontId="1" type="noConversion"/>
  </si>
  <si>
    <t>내부평균</t>
    <phoneticPr fontId="1" type="noConversion"/>
  </si>
  <si>
    <r>
      <rPr>
        <sz val="9"/>
        <rFont val="Arial Unicode MS"/>
        <family val="2"/>
        <charset val="129"/>
      </rPr>
      <t>내부</t>
    </r>
    <r>
      <rPr>
        <sz val="9"/>
        <rFont val="Arial"/>
        <family val="2"/>
      </rPr>
      <t>SD</t>
    </r>
    <phoneticPr fontId="1" type="noConversion"/>
  </si>
  <si>
    <t>활용하기</t>
  </si>
  <si>
    <t>수준</t>
  </si>
  <si>
    <t>NS
(     )</t>
    <phoneticPr fontId="1" type="noConversion"/>
  </si>
  <si>
    <t>HA
(     )</t>
    <phoneticPr fontId="1" type="noConversion"/>
  </si>
  <si>
    <t>유리한 특징</t>
    <phoneticPr fontId="1" type="noConversion"/>
  </si>
  <si>
    <t>불리한 특징</t>
    <phoneticPr fontId="1" type="noConversion"/>
  </si>
  <si>
    <t>배려하기</t>
    <phoneticPr fontId="1" type="noConversion"/>
  </si>
  <si>
    <t>반대특징가진 분</t>
    <phoneticPr fontId="1" type="noConversion"/>
  </si>
  <si>
    <t>관계민감성</t>
  </si>
  <si>
    <t xml:space="preserve"> M-M-L [r]: 낮은 사회적 민감성
• 감상적인 것에 휘둘리지 않고 감정의 동요나 기복이 작다.
• 자신의 독립적인 판단과 결정에 따라 행동하는 실리적이고 소신 있는 사람이다.
• 주변 사람들의 평가나 인정에 크게 연연하지 않으면서 자신의 판단에 따라 꾸준히 일을 밀고 나간다.
• 남들과 생각이 다르더라도 이를 거스르며 자신의 입장을 밝힐 수 있다
• 독립적으로 자신을 일을 추진해 나가는 데 크게 외로움을 느끼지 않는다.
• 차갑고 냉정하며 무심하다는 인상을 줄 수 있다.
• 정서적인 세계가 무미건조하고 단조롭다는 느낌을 줄 수 있다.
• 남의 마음을 잘 헤아리지 못하거나 개인적인 친밀감을 잘 드러내지 않는다.
• 남들에게 거절당하거나 모욕을 당해도 다소 둔감하고 무관심하게 반응한다.
• 다른 사람의 요구에 잘 부응하지 않아서 때로는 냉소적이고 고립된 모습으로 보일 수 있다.</t>
    <phoneticPr fontId="1" type="noConversion"/>
  </si>
  <si>
    <t>• 다양한 상황에서 융통성 있고 탄력 있게 대처할 수 있는 잠재력이 있다.
• 새로운 자극을 흥미를 가지고 탐색하지만 쉽게 홍분하거나 성급하게 몰입하지는 않는다.
• 반복적인 일상도 잘 참아낼 수 있다.
• 자신에게 가장 유익하고 적응적인 행동을 선택한다.
• 위험이 예상되면 일시적으로 걱정하기도 하지만 그 정도가 지나치지는 않다
• 스트레스를 받거나 피로를 경험한 후에 회복하는 능력이 양호하다
• 감수성이 아주 풍부하지는 않아도 타인의 감정과 아픔을 적절히 이해하고 공감할 수 있다.
• 타인과의 원만한 관계 형성이 가능하고 친밀한 인간관계에서 만족감을 느낀다
• 감정의 기복이 적으며 평온한 감정 상태를 유지할 수 있다.
• 자신의 뜻에 따라 행동하는 독립적인 모습과 타인의 요구에 부응하는 협조적인 측면이 적절하게 균형을 이루고 있다.</t>
    <phoneticPr fontId="1" type="noConversion"/>
  </si>
  <si>
    <t>M-H-M [H]: 높은 위험회피
• 잠재적으로 위험할 수 있는 일에 철저히 대비하는 사려 깊은 사람이다.
• 어떤 일을 성급하게 추진하지 않으며 다양한 가능성과 위험 부담을 고려하여 주의 깊게 선택한다.
• 실수가 적고 남들로부터 믿음직스럽다는 평가를 받는다.
• 대인 관계에서도 다른 사람의 입장이나 감정을 잘 고려하고 예의 바른 태도를 보인다
• 걱정이 많고 소심하며 매사를 부정적으로 생각한다는 인상을 줄 수 있다.
• 만일의 실패와 위험을 미리 걱정하면서 초조해하는 경향이 있다.
• 늘 조심하면서 살기 때문에 행동이 위축될 수 있다.
• 피로감을 쉽게 느끼고 지치기 쉽다.
• 수줍음이 많고 자신감이 부족하여 낯선 사람들과 주도적으로 어울리지 못한다.
• 변화에 적응하는 속도가 느리다.</t>
    <phoneticPr fontId="1" type="noConversion"/>
  </si>
  <si>
    <t>M-L-M [h]: 낮은 위험회피
• 위험이 예상되는 상황에서도 별로 위축되거나 불안해하지 않는다.
• 익숙하지 않은 일을 할 때에도 자신감 있고 침착하게 행동하는 낙관적인 사람이다.
• 어려움이나 곤란이 예상되는 경우에도 크게 동요하지 않고 긍정적으로 생각한다.
• 새로운 일을 시작할 때 망설임이나 머뭇거림 없이 대담하게 추진할 수 있다.
• 대인 관계에서 주도적으로 행동하며 낯선 사람과의 관계에서도 거리낌이 없다.
• 피로감을 잘 느끼지 않으며 스트레스도 잘 감당한다.
• 겁이 없고 조심성이 부족하며 낙관적인 태도가 과도하다는 인상을 줄 수 있다.
• 세심한 계획이나 검토 없이 매사를 긍정적으로 보기 때문에 때로는 무신경하고 겁이 없는 사람으로 비칠 수 있다.
• 때로는 자기주장이나 대담성이 부담스럽게 여겨질 수 있다.</t>
    <phoneticPr fontId="1" type="noConversion"/>
  </si>
  <si>
    <t>H-L-M [Nh]: 외향적인-충동적인(extraverted-impulsive)
• 새로운 상황에 처하거나 낯선 사람을 대할 때에 망설임 없이 다가가서 적극적으로 탐색하는 대담하고 외향적인 사람이다.
• 위험을 무릅쓰는 행동을 즐기며 스릴 넘치는 일에서 만족감을 느낀다.
• 어려움이 예상되더라도 별로 신경 쓰지 않으며 작은 가능성만 있다면 정열적으로 도전하는 모습을 보인다.
• 처음 만나는 사람들과의 관계에서도 위축되지 않고 주도적으로 행동한다.
• 자신의 감정을 솔직하게 표현하며 친구를 쉽게 사귄다.
• 충동적이고 조심성이 부족하다는 인상을 줄 수 있다.
• 성급하고 충동적이기 때문에 실수가 많고, 세심한 계획이 필요한 일에서는 손해를 보거나 낭패를 당하기 쉽다.
• 반복적인 일은 견디기 힘들어하고 계속되는 변화를 추구한다.
• 진행하던 일이 지연되면 이를 견디지 못해서 화를 내는 등 참을성이 부족하다.
• 경쟁에서 이기려고 하고 때로는 공격적인 모습을 드러내기도 한다.</t>
  </si>
  <si>
    <t>L-L-M [nh]: 유쾌한(hyperthymic)
• 낯선 상황에서도 동요하거나 당황하지 않고 차분하며 낙천적인 사람이다.
• 매사에 낙관적인 기대를 가지고 있어서 별다른 걱정이나근심 없이 살아간다.
• 사소한 일들에 연연해 하지 않는 모습을 보이고, 질서정연하고 조직화된 모습을 보인다.
• 다른 사람들과 의견 충돌이 있을 때에는 적극적으로 자신의 의견을 주장하지만, 그렇다고 해서 쉽게 흥분하거나 화를 내지는 않는다
• 조심성이 부족하다는 인상을 줄 수 있다.
• 매사에 너무 낙천적으로만 생각하다가 세심한 주의가 필요한 일에서 실수를 범하기 쉽다.
• 반복적인 점검이 요구되는 일에서 낭패를 볼 소지가 있다.
• 때로는 지나친 자신감 때문에 다소 허풍스럽고 과시적이라는 느낌을 줄 수 있다.</t>
  </si>
  <si>
    <t>H-H-M [NH]: 신경증적인(neurotic)
• 자극적이고 모험적인 일에 더 흥미를 보이긴 하지만, 섣부른 판단을 하거나 무모하게 일을 밀어 부치는 경우는 별로 없다.
• 순간적으로 새로운 일에 끌리다가도 그로 인해 발생할 수 있는 여러 가지 곤란한 상황에 대해서 예상할 수 있다.
• 장차 일어날 수 있는 여러 가능성을 까다롭게 고려해서 결정하는 경향이 있다.
• 대인관계에서 경솔하게 행동하지 않으며, 쉽게 화가 나더라도 이를 공개적으로 드러내지는 않는다.
• 우유부단하며 걱정이나 갈등이 많다는 인상을 줄 수 있다.
• 충분한 준비가 갖추어진 상황에서도 자신감 있게 대처하지 못하거나 사소한 일들 때문에 주저하는 경우가 있다.
• 수시로 마음이 변한다는 느낌을 주기도 한다.
• 일이 뜻대로 되지 않으면 신경질이나 짜증이 나지만 이를 겉으로 표현하는 것을 불편해하기 때문에 정서적으로 불안정해질 수 있다.</t>
  </si>
  <si>
    <t>L-M-H [nR]： 전통적인-신뢰할 만한(traditiona卜dependable)
• 신중하고 주도면밀하며 양심적인 사람으로 즉흥적으로 행동하는 일은 거의 없다.
• 불확실한 정보를 바탕으로 섣부른 판단을 내리지 않는다.
• 인간관계에서 자신의 감정을 솔직하게 잘 드러내는 정직하고 소박한 사람이다
• 자신의 이익을 쟁취하기 위해서 교묘한 책략이나 기교를 부리지 않는다.
• 다른 사람의 마음을 잘 헤아리고 배려하며, 정이 많고 믿음직스럽다는 평을 듣는다
• 순발력이 부족하고 관습적이라는 인상을 줄 수 있다.
• 지나친 신중함 때문에 좋은 기회를 놓칠 수 있고 임기응변 능력이 부족하다.
• 자기보다는 남을 먼저 생각하지만, 관습과 원칙을 따르려는 모습 때문에 다소 보수적이고 권위적인 인물로 비춰질 수 있다.
• 자기 주장이 서툴고, 다른 사람의 평가나 인정에 민감하며, 주변 사람들의 요구를 잘 거절하지 못한다.</t>
  </si>
  <si>
    <t>L-M-L [nr]: 사생활을 추구하는(privacy-seeking)
• 사람들과의 어울림이나 대외적인 활동이 적고, 사적인 생활을 추구하는 조용하고 겸손한 사람이다.
• 혼자 있어도 별로 외로움을 타지 않고 자기 나름의 편안함과 만족스러움을 찾아낸다.
• 여러 명의 친구를 사귀기보다는 소수의 사람들과 깊은 관계를 유지한다.
• 감정적으로 불안정해지는 경우는 드물며, 매사에 차분하고 절제된 방식으로 행동한다
• 문제가 생겨도 쉽게 동요하지 않고 차분히 문제를 해결한다.
• 쉽게 다가가기 어렵고, 열정이 부족하다는 인상을 줄 수 있으며, 모임 속에서 존재감이 잘 드러나지 않을 수 있다.
• 자신의 감정을 생동감 있게 표현하지 못하고, 인간적인 정감이 느껴지는 따뜻한 감정을 드러내는 것에 서툴러서 ‘속을 잘 알 수 없는 사람’으로 비칠 수 있다
• 새로운 사람을 사귀는 일에 시간이 오래 걸린다
• 어떤 일에 열광적으로 몰두하는 일이 드물고 대부분의 경우 다소 밋밋하고 단조로운 생활을 영위한다.</t>
  </si>
  <si>
    <t>M-L-L [hr]: 반항적인(oppositional-defiant)
• 세상 일을 어렵게 보지 않고 낙관적으로 생각하며, 사람을 대할 때 자신감 있고 당당한 태도
를 보이는 분명한 사람이다.
• 한번 결정한 일은 쉽게 번복하지 않으며, 다른 사람들의 요구에 동욕되어 자신의 계획을 변경하는 일은 드문 편이다.
• 목표를 위해 혼자 노력하는 일에 그다지 외로움을 느끼거나 스트레스를 받지 않는다
• 다른 사람들의 평가나 비판에 별로 연연해하지 않는다
• 냉정하고 고집스럽다는 인상을 줄 수 있다.
• 자신의 의견이나 욕구를 적극적으로 표현하기 때문에 다른 사람의 기분이나 입장을 배려하는 면이 부족하여, 도전적이거나 반항적인 느낌을 줄 수 있다.
• 다른 사람과 의견 충돌이 있을 때에는 솔직하고 직설적인 태도를 보이기 때문에 다소 강하고 거칠게 보일 수 있다.
• 대체로 주변 사람들과 거리를 두고 지내며, 혼자 있어도 별로 불만족스럽지 않다.</t>
  </si>
  <si>
    <t>H-H-H [NHR]: 예민한(sensitive) / 자기애성(narcissistic)
• 감수성이 풍부하여 다양한 감정을 섬세하게 느끼면서도 원만한 인간관계를 위해 직접적으로 감정을 표현하는 일은 별로 없는 신중하고 민감한 사람이다.
• 새롭거나 흥미로운 일에 쉽게 끌리기도 하지만, 사소한 부분에 대해서도 심사숙고하기 때문에 매사에 빈틈이 없다.
• 대인관계에서 공손하고 예의 바른 태도를 보이며, 거친 감정을 경솔하게 드러내는 경우는 별로 없다.
• 자기 주장은 강하게 펼치지 않으면서 남의 의견에 귀를 기울이며 사람들과의 관계에서 상처받지 않으려고 조심한다.
• 근심이 많고 비관적이며 주변 사람들의 평가에 민감하다는 인상을 줄 수 있다.
• 지나친 조심성 때문에 불필요한 걱정이 많고, 사소한 것까지 신경을 쓰다가 빨리 지치고 수동적인 모습을 보이게 된다.
• 주변 사람들과의 갈등 상황에서 당황하고 우유부단한 모습을 보일 수 있다.
• 대개의 경우 화가 나거나 불만이 있어도 우회 적으로만 표현하나, 때로는 억제된 감정을 충동적으로 드러내기도 한다.</t>
  </si>
  <si>
    <t>L-H-L [nHr]: 조직적인(methodical) / 강박성(obsessional)
• 작고 사소한 일도 소홀히 여기지 않고 꼼꼼히 챙기며, 정해진 원칙과 기준을 잘 따르는 엄격하고 조심성 많은 사람이다.
• 매사를 분명하고 완벽하게 준비하여 체계적으로 처리한다.
• 곤란한 일이 있어도 끈기와 인내력을 가지고 견뎌내며, 만족스러울 때까지 집중하여 일을 완수하려고 한다. 
• 자신의 감정을 겉으로 잘 드러내지 않으며, 검소하게 절제하며 살아간다.
• 융통성이 부족하고 경직되어 있으며 지나친 완벽주의자라는 인상을 줄 수 있다.
• 순서나 형식에 매달리다가 일의 효율성이 저하되는 경향이 있다.
• 나무만 보고 숲을 보지 못하는 식으로 전반적인 흐름을 놓친 채 사소한 것에 집착하는 경우가 있다.
• 감정 표현이 부족한 편이며, 특히 부드럽고 따뜻한 감정 표현이 서툴러서 남들에게 메마른 사람이라는 평을 듣기도 한다.
• 대인관계나 여가 활동의 폭이 넓지 않으며, 새로운 인간관계를 맺는 일에 어려움을 느낀다.</t>
  </si>
  <si>
    <t>L-L-L [nhr]: 독립적인(independent) / 조현성(schizoid)
• 어려움에 부딪혀도 쉽게 동요하지 않고 침착함을 유지하고, 매사를 스스로 판단하고 소신 있게 행동하는 독립적인 사람이다.
• 가급적 혼자 조용히 지내는 것을 선호하고, 개인적인 관심이나 흥미가 있는 일에 꾸준히 몰입하는 경향이 있다.
• 혼자 독창적으로 할 수 있는 일들에서 창의적인 능력을 발휘할 수 있고, 남들이 하지 않는 기이하고 별난 생각들을 자주 한다.
• 주변 사람들의 칭찬이나 인정에 연연하지 않으며, 자신이 원하는 일을 꾸준히 지속한다•
• 무리 속에 있을 때도 있는 듯 없는 듯 잘 드러나지 않는다•
• 주변 사람들에게 무관심하고, 사람들과 잘 어울리지 않고, 냉담하고 냉정하다•
• 새로운 사람을 사귀는 것이 어렵고 자신의 감정을 잘 표현하지 않아서, 스스로 감당하기 힘든 어려운 일을 당했을 때 주변 사람들의 도움이나 지지를 받기 힘들다.
. 상황의 변화에도 잘 반응하지 않아서 단조롭고 메마른 사람으로 보일 수 있다.
• 누군가가 갑자기 접근해오거나 친밀한 관계를 요구하면 불안해진다.</t>
  </si>
  <si>
    <t>L-L-H [nhR]: 신뢰로운(reliable) / 안정된(staid)
• 어려운 일을 당해도 좌절하지 않고 꿋끗하고 담대하게 일을 해결해 나간다.
• 여러 사람들과 온화하고 긍정적인 관계를 형성하며 다른 사람들의 심정을 잘 헤아려 자기보다 먼저 배려하고 생각해주는 믿음직한 면모를 지닌 사람이다.
• 매사를 침착하고 신중하게 다루고, 대체로 유쾌하고 낙천적인 태도를 지니고 있다.
• 동정심과 인정이 많고, 착실하고 양심적이다.
• 다른 사람들에게 신뢰감과 안정감을 주며, 부드럽고 따뜻한 감정을 잘 표현하는 반면 쉽게 화를 내거나 흥분하는 일은 별로 없다.
• 전통이나 원칙을 강조하는 모습과 다소 권위적인 태도를 보이기도 한다.
• 너무 낙관적으로만 생각하다가 예상치 못한 실수를 범하기도 한다.
• 사회적인 상황에서 거절이나 모욕을 당하는 것에 다소 취약할 수 있다.
• 비난을 받으면 쉽게 마음이 상하고 좌절감을 느끼는 편이다.</t>
  </si>
  <si>
    <t>L-H-H [nHR]: 조심스러운(cautious) / 회피성(avoidant)
• 어떤 결정을 내리기 전에 오랜 시간을 두고 충분한 정보를 수집하면서 여러 모로 생각하는 신중한 사람이다.
• 모험적인 일은 되도록 피하고, 익숙하고 안정적인 일을 선호한다.
• 자신의 결정에 대해 다른 사람의 지지나 확인을 받기 원한다.
• 공손하고 양심적이며, 다른 사람의 입장과 감정을 충분히 배려한다.
• 자신의 의견을 강하게 내세우지 않으며, 주변 사람들과의 갈등이나 마찰이 적다.
• 겁이 많고 자신감이 부족하며 남들에게 의지한다는 인상을 줄 수 있다.
• 혹시라도 실수하거나 실패할 것에 대해 걱정을 많이 하기 때문에 사소한 일에 집착할 수 있다
• 자신에 대한 회의나 불신을 보일 때가 있고, 중요한 결정을 남에게 떠맡기는 경우가 있다
• 원만한 인간관계를 맺는 편이지만 사람들로부터 스트레스를 받으면 상당히 힘들어하며 의지할 만한 사람이 주변에 없으면 불안해진다.
• 거절에 대한 두려움이 크고, 적극성이 필요한 일에서는 위축될 수 있다.</t>
  </si>
  <si>
    <t>L-M-M [S]: 낮은 자율성
• 자신의 태도나 행동에 대한 책임을 받아들이지 않고, 자신에게 일어난 일을 주변의 탓으로 돌리고 원망하는 경향이 있다.
• 삶에 대한 목적의식이 부족하고 장기적인 목표가 불확실하다.
• 자신에게 닥친 문제를 해결하는 능력과 자신감이 부족하다.
• 자존감이 낮고, 자신의 있는 그대로의 모습을 즐기지 못하며, 자신이 아닌 다른 모습을 꿈꾸는 경향이 있다.
• 자신의 약점을 건설적으로 개선하기 위해 노력하기보다는, 좌절하고 혼란스러워하는 모습을 보인다.
• 다른 사람을 공감하고 배려하는 마음은 많으면서도 자율성의 발달이 부족하여 대인관계에서 순종적이고 자기주장이 부족한 모습을 보일 수 있다.</t>
  </si>
  <si>
    <t>M-M-H [T]: 높은 자기초월
• 한 개인으로서의 자신의 중요성을 과대평가하지 않는 겸손한 사람이다.
• 자신과는 직접적인 관련이 없는 곳에서의 전쟁, 기아, 불의 등을 방지하려고 노력하거나, 자연에 대한 애정으로 인해 환경 문제에 헌신적인 모습을 보이는 등, 이 세상을 더 나은 곳으로 만들기 위해 개인적 희생을 기꺼이 감수한다.
• 세상을 있는 그대로 받아들이는 편으로, 굳이 통제하기 위해 안간힘을 쓰지 않는다.
• 인간이 겪어야 하는 죽음이나 고통에 대해서 상대적으로 더 초연한 태도를 보일 수 있다.
• 물질적인 소유에 덜 집착하며, 현실적인 이득에 대해 자유롭고 초연한 태도를 보여 때로는 현실감이 부족한 이상주의자로 인식되기도 한다.</t>
  </si>
  <si>
    <t xml:space="preserve">M-H-H [CTJ: 사려 깊고 친절한(thoughtful)
• 다정다감하며, 동정심이 많고, 따뜻한 마음을 지니고 있다.
• 다른 사람들을 돕고 싶어하고, 공정하게 대하고 싶어하며, 타인과 깊은 연대감을 느낀다.
• 때로는 나와 다른 사람의 경계를 두지 않은 채 헌신적 인 도움을 주기도 한다.
• 자기 것을 고집하는 일은 드물고 상황과 맥락에 따른 유연성이나 융통성이 잘 발휘되는 편이다
• 결과가 좋고 나쁨에 관계없이 다른 사람에게 기여하는 과정 자체를 통해 기쁨을 경험할 수 있다.    </t>
  </si>
  <si>
    <t>M-H-L [Ct]: 타인을 신뢰하는(trusting)
• 다른 사람을 잘 신뢰하는 편이며, 좀처럼 흔들리지 않는 믿음을 보여주는 사람이다.
• 동정심이 많고, 다른 사람의 입장을 잘 이해하며, 상호존중과 이해를 중요시하는 편이어서 솔직하고 공정하다.
• 대인관계에서 서로의 힘을 합쳐 좋은 결과를 만들어낼 수 있도록 협조를 잘 하는 편이다.
• 새롭고 창의적인 방식을 추구하기보다는 기존의 방식이나 관습을 유지하려는 보수적인 모습을 보일 수 있다.</t>
  </si>
  <si>
    <t>L-L-L [set]: 풀이 죽은(downcast) / 우울성(melancholic)
• 자기중심적이고 미성숙하며, 감정의 기복이 심하다.
• ‘인생은 힘든 세상과의 고달픈 싸움’이라고 생각하는 경향이 있다.
• 자기 자신에 대한 수치심과 불행감을 느끼거나 다른 사람에게 분노나 미움을 갖는 등 전반적으로 부정적인 감정에 압도되기 쉽다.
• 긍정적인 감정을 느끼는 때가 적어서 좋은 일이 있을 때조차 긍정적인 정서 반응을 보이지 못한다.
• 대체로 가라앉은 기분에 젖어 있으며, 우울감이나 무력감을 잘 느끼고, 우울증에 취약하다.</t>
  </si>
  <si>
    <t>L-H-L [sCt]： 의존적인(dependent)
• 따뜻하고 협조적이며, 순종적이고 의존적이며, 다른 사람을 잘 믿는 경향이 있다
• 다른 사람의 사소한 거절이나 비판 등에 쉽게 상처를 입고 수치심을 느낀다.
• 다른 사람들의 지지와 관심을 잃는 것이 두려워, 친구를 사귈 때 한편으로는 의존하고 싶으면서도 다른 한편으로는 거절을 두려워하는 양가적인 태도를 보일 수 있다•
• 스스로에 대한 강한 동정심을 느끼기도 하고, 불안정한 공허감을 메우고자 하는 시도를 보이기도 한다.
• 스트레스가 심해지는 경우, 비전형적인 우울 증상(예: 음식을 많이 먹거나 지나치게 잠을 많이 자는 등)을 보일 수 있다.</t>
  </si>
  <si>
    <t>M-M-M
• 대체로 책임감 있고 자신감 있는 태도를 유지하기는 하지만 현실적이고 즉각적인 만족을 얻기 위해 장기적인 목표를 미루거나 포기하는 경우가 있을 수 있다.
• 다른 사람의 감정을 이해할 수 있지만 때로는 자신만의 이익을 추구하는 방식의 행동을 보일수 있다.
• 자신의 약점에 대해 때로는 방어적인 모습을 보이고 그로부터 벗어나고자 하는 노력을 보인다.
• 적응상에 어려움을 초래할 정도의 큰 어려움은 겪지 않으나 스트레스가 가중되거나 스스로 자신 없다고 판단되는 영역에서는 위축되고 의존적인 모습을 보일 수 있다.</t>
    <phoneticPr fontId="1" type="noConversion"/>
  </si>
  <si>
    <t>H-L-M [Sc]: 약자를 괴롭히는(bullying)
• 자신의 목적의식이나 목표 지향성은 뚜렷하지만 타인을 공감하고 배려하는 측면이 부족하다.
• 활동적이고 정력적이나 한편으로는 경쟁적이고 지배적인 인상을 줄 수 있다.
• 때로는 다소 거만한 태도를 보이거나 자신의 뜻대로 다른 사람을 움직여서 자신이 원하는 것을 얻으려는 모습을 보일 수 있다.
• 자신의 목표가 먼저 앞서는 까닭에 아래 사람을 대할 때 상대방을 배려하기보다는 마구 밀어 붙이고 함부로 부리는 듯한 인상을 줄 수 있다.
• 다른 사람과 협력하고 조화를 이루기보다는 자신의 모습이나 공로가 두드러지기를 원한다.
• 승리 혹은 성공에 목표를 두고, 평소 승부욕이 강한 편이다.</t>
    <phoneticPr fontId="1" type="noConversion"/>
  </si>
  <si>
    <t>H-M-L [St]: 논리적인(logical)
• 자발적으로 자신의 목표를 설정하고 이를 일관되게 추진해 나간다.
• 책임감 있고 신뢰로운 인상을 준다.
• 합리성과 효율성을 중요시하며, 상당히 현실적이고 실제적인 관심을 유지한다•
• 논리적이고 조직화된 방식으로 문제를 해결하며, 자기 조절이나 절제가 잘 이루어지는 편이다•
• 어려움을 극복하기 위해 꾸준히 노력하고, 항상 통제력을 잃지 않기 위해 노력한다.
• 매사를 자신이 통제하려는 경향이 강해서, 불확실한 결과까지도 통제하기 위해 애쓰며, 인간이
통제할 수 없는 고통이나 죽음 등에 직면할 때는 이를 받아들이는 데 어려움을 겪을 수 있다.</t>
    <phoneticPr fontId="1" type="noConversion"/>
  </si>
  <si>
    <t>SC</t>
    <phoneticPr fontId="1" type="noConversion"/>
  </si>
  <si>
    <t>자율성</t>
    <phoneticPr fontId="1" type="noConversion"/>
  </si>
  <si>
    <t>연대감</t>
    <phoneticPr fontId="1" type="noConversion"/>
  </si>
  <si>
    <t>자기초월</t>
    <phoneticPr fontId="1" type="noConversion"/>
  </si>
  <si>
    <t>책임감</t>
    <phoneticPr fontId="1" type="noConversion"/>
  </si>
  <si>
    <t>목적의식</t>
    <phoneticPr fontId="1" type="noConversion"/>
  </si>
  <si>
    <t>유능감</t>
    <phoneticPr fontId="1" type="noConversion"/>
  </si>
  <si>
    <t>자기수용</t>
    <phoneticPr fontId="1" type="noConversion"/>
  </si>
  <si>
    <t>자기일치</t>
    <phoneticPr fontId="1" type="noConversion"/>
  </si>
  <si>
    <t>타인수용</t>
    <phoneticPr fontId="1" type="noConversion"/>
  </si>
  <si>
    <t>공감/존중</t>
    <phoneticPr fontId="1" type="noConversion"/>
  </si>
  <si>
    <t>이타성</t>
    <phoneticPr fontId="1" type="noConversion"/>
  </si>
  <si>
    <t>관대함</t>
    <phoneticPr fontId="1" type="noConversion"/>
  </si>
  <si>
    <t>공평</t>
    <phoneticPr fontId="1" type="noConversion"/>
  </si>
  <si>
    <t>자의식vs.몰입</t>
    <phoneticPr fontId="1" type="noConversion"/>
  </si>
  <si>
    <t>초월적 일체감</t>
    <phoneticPr fontId="1" type="noConversion"/>
  </si>
  <si>
    <t>유물론vs.영성</t>
    <phoneticPr fontId="1" type="noConversion"/>
  </si>
  <si>
    <t>SD5</t>
    <phoneticPr fontId="1" type="noConversion"/>
  </si>
  <si>
    <t>CO5</t>
    <phoneticPr fontId="1" type="noConversion"/>
  </si>
  <si>
    <t>&lt;Character&gt;</t>
    <phoneticPr fontId="1" type="noConversion"/>
  </si>
  <si>
    <t>&lt;Temperament&gt;</t>
    <phoneticPr fontId="1" type="noConversion"/>
  </si>
  <si>
    <t>M-M-H [R]： 높은 사회적 민감성
• 감수성이 풍부하고 인간관계에 민감하며 주변 사람들의 마음을 잘 헤아린다.
• 슬픈 영화를 보거나 어려움을 당하는 사람들을 보면 눈물을 흘리거나 마음 아파한다.
• 감성을 자극하는 것에 쉽게 마음이 끌린다.
• 타인과 친밀한 감정 교류를 원하며 사회적 관계를 통해서 만족감을 얻는다.
• 자신의 느낌을 다른 사람에게 잘 표현하고 평소 부드럽고 따뜻한 사람이라는 인상을 준다.
• 인간관계에 집착하거나 의존하는 경우가 있고 사람들의 평가에 예민하다.
• 남들이 자신을 인정하고 좋아해 주기를 바라기 때문에 남들이 요구하는 것이면 자신에게 불편하고 별로 내키지 않은 일도 거절하지 못한다.
• 남들의 생각에 동조하는 경향이 있고, 인정에 약해서 자칫 사람들에게 이용당할 수도 있다.
• 부정적인 평가나 비난을 받을 경우 마음의 상처를 쉽게 입고 그것이 오래갈 수 있다</t>
  </si>
  <si>
    <t>H-M-H [NR]: 관심을 끌기 원하는(attention-seeking)
• 자신의 경험이나 느낌을 겉으로 표현하는 것을 좋아하며, 감수성이 풍부하고 열정이 있는 사람이다.
• 관심과 흥미의 범위가 넓고, 상상력이 풍부하며, 순발력 있고, 자유분방하다.
• 사교적이고 외향적이며, 낯선 사람들과의 관계에서도 주도적으로 행동하며, 많은 사람들과 쉽게 빨리 친해진다.
• 자신이 다른 사람들의 주목의 대상이 되는 상황을 즐기며, 자신의 감정을 다채롭게 표현한다.
• 남들로부터 인정받고 사랑받을 때 행복하다고 느낀다.
• 변덕스럽고 예민하며 자기중심적이라는 인상을 줄 수 있다.
• 감수성이 풍부한 반면 때로는 너무 감정적이 되기도 해서 정서적으로 불안정해 보일 수 있다.
• 외향적이고 활달하면서도 다른 사람의 거절이나 비난에 취약한 면이 있다.</t>
  </si>
  <si>
    <r>
      <rPr>
        <sz val="7"/>
        <rFont val="Arial"/>
        <family val="2"/>
      </rPr>
      <t>DATA SUMMARY</t>
    </r>
  </si>
  <si>
    <r>
      <rPr>
        <sz val="8"/>
        <color rgb="FF585858"/>
        <rFont val="에스코어 드림 3 Light"/>
        <family val="2"/>
      </rPr>
      <t xml:space="preserve">무응답수 </t>
    </r>
    <r>
      <rPr>
        <sz val="10"/>
        <color rgb="FF585858"/>
        <rFont val="Arial"/>
        <family val="2"/>
      </rPr>
      <t xml:space="preserve">: </t>
    </r>
    <r>
      <rPr>
        <sz val="10"/>
        <color rgb="FF181818"/>
        <rFont val="Arial"/>
        <family val="2"/>
      </rPr>
      <t>0</t>
    </r>
  </si>
  <si>
    <r>
      <rPr>
        <sz val="10"/>
        <color rgb="FF585858"/>
        <rFont val="Arial"/>
        <family val="2"/>
      </rPr>
      <t>T</t>
    </r>
    <r>
      <rPr>
        <sz val="8"/>
        <color rgb="FF585858"/>
        <rFont val="에스코어 드림 3 Light"/>
        <family val="2"/>
      </rPr>
      <t>점수</t>
    </r>
  </si>
  <si>
    <r>
      <rPr>
        <sz val="8"/>
        <color rgb="FF585858"/>
        <rFont val="에스코어 드림 3 Light"/>
        <family val="2"/>
      </rPr>
      <t>백분위</t>
    </r>
  </si>
  <si>
    <r>
      <rPr>
        <sz val="8"/>
        <color rgb="FF585858"/>
        <rFont val="Arial"/>
        <family val="2"/>
      </rPr>
      <t xml:space="preserve">30        </t>
    </r>
    <r>
      <rPr>
        <sz val="8"/>
        <color rgb="FF585858"/>
        <rFont val="에스코어 드림 3 Light"/>
        <family val="2"/>
      </rPr>
      <t xml:space="preserve">백분위 그래프       </t>
    </r>
    <r>
      <rPr>
        <sz val="8"/>
        <color rgb="FF585858"/>
        <rFont val="Arial"/>
        <family val="2"/>
      </rPr>
      <t>70</t>
    </r>
  </si>
  <si>
    <r>
      <rPr>
        <sz val="8"/>
        <color rgb="FF181818"/>
        <rFont val="에스코어 드림 3 Light"/>
        <family val="2"/>
      </rPr>
      <t>기질</t>
    </r>
  </si>
  <si>
    <r>
      <rPr>
        <sz val="8"/>
        <color rgb="FF181818"/>
        <rFont val="에스코어 드림 3 Light"/>
        <family val="2"/>
      </rPr>
      <t>자극추구</t>
    </r>
    <r>
      <rPr>
        <sz val="10"/>
        <color rgb="FF181818"/>
        <rFont val="Arial"/>
        <family val="2"/>
      </rPr>
      <t>(NS)</t>
    </r>
  </si>
  <si>
    <r>
      <rPr>
        <sz val="7"/>
        <rFont val="Arial"/>
        <family val="2"/>
      </rPr>
      <t>NS</t>
    </r>
  </si>
  <si>
    <r>
      <rPr>
        <sz val="8"/>
        <color rgb="FF181818"/>
        <rFont val="에스코어 드림 3 Light"/>
        <family val="2"/>
      </rPr>
      <t>위험회피</t>
    </r>
    <r>
      <rPr>
        <sz val="10"/>
        <color rgb="FF181818"/>
        <rFont val="Arial"/>
        <family val="2"/>
      </rPr>
      <t>(HA)</t>
    </r>
  </si>
  <si>
    <r>
      <rPr>
        <sz val="7"/>
        <rFont val="Arial"/>
        <family val="2"/>
      </rPr>
      <t>HA</t>
    </r>
  </si>
  <si>
    <r>
      <rPr>
        <sz val="8"/>
        <color rgb="FF181818"/>
        <rFont val="에스코어 드림 3 Light"/>
        <family val="2"/>
      </rPr>
      <t>사회적 민감성</t>
    </r>
    <r>
      <rPr>
        <sz val="10"/>
        <color rgb="FF181818"/>
        <rFont val="Arial"/>
        <family val="2"/>
      </rPr>
      <t>(RD)</t>
    </r>
  </si>
  <si>
    <r>
      <rPr>
        <sz val="7"/>
        <rFont val="Arial"/>
        <family val="2"/>
      </rPr>
      <t>RD</t>
    </r>
  </si>
  <si>
    <r>
      <rPr>
        <sz val="8"/>
        <color rgb="FF181818"/>
        <rFont val="에스코어 드림 3 Light"/>
        <family val="2"/>
      </rPr>
      <t>인내력</t>
    </r>
    <r>
      <rPr>
        <sz val="10"/>
        <color rgb="FF181818"/>
        <rFont val="Arial"/>
        <family val="2"/>
      </rPr>
      <t>(PS)</t>
    </r>
  </si>
  <si>
    <r>
      <rPr>
        <sz val="7"/>
        <rFont val="Arial"/>
        <family val="2"/>
      </rPr>
      <t>PS</t>
    </r>
  </si>
  <si>
    <r>
      <rPr>
        <sz val="8"/>
        <color rgb="FF181818"/>
        <rFont val="에스코어 드림 3 Light"/>
        <family val="2"/>
      </rPr>
      <t>성격</t>
    </r>
  </si>
  <si>
    <r>
      <rPr>
        <sz val="8"/>
        <color rgb="FF181818"/>
        <rFont val="에스코어 드림 3 Light"/>
        <family val="2"/>
      </rPr>
      <t>자율성</t>
    </r>
    <r>
      <rPr>
        <sz val="10"/>
        <color rgb="FF181818"/>
        <rFont val="Arial"/>
        <family val="2"/>
      </rPr>
      <t>(SD)</t>
    </r>
  </si>
  <si>
    <r>
      <rPr>
        <sz val="7"/>
        <rFont val="Arial"/>
        <family val="2"/>
      </rPr>
      <t>SD</t>
    </r>
  </si>
  <si>
    <r>
      <rPr>
        <sz val="8"/>
        <color rgb="FF181818"/>
        <rFont val="에스코어 드림 3 Light"/>
        <family val="2"/>
      </rPr>
      <t>연대감</t>
    </r>
    <r>
      <rPr>
        <sz val="10"/>
        <color rgb="FF181818"/>
        <rFont val="Arial"/>
        <family val="2"/>
      </rPr>
      <t>(CO)</t>
    </r>
  </si>
  <si>
    <r>
      <rPr>
        <sz val="7"/>
        <rFont val="Arial"/>
        <family val="2"/>
      </rPr>
      <t>CO</t>
    </r>
  </si>
  <si>
    <r>
      <rPr>
        <sz val="8"/>
        <color rgb="FF181818"/>
        <rFont val="에스코어 드림 3 Light"/>
        <family val="2"/>
      </rPr>
      <t>자기초월</t>
    </r>
    <r>
      <rPr>
        <sz val="10"/>
        <color rgb="FF181818"/>
        <rFont val="Arial"/>
        <family val="2"/>
      </rPr>
      <t>(ST)</t>
    </r>
  </si>
  <si>
    <r>
      <rPr>
        <sz val="7"/>
        <rFont val="Arial"/>
        <family val="2"/>
      </rPr>
      <t>ST</t>
    </r>
  </si>
  <si>
    <r>
      <rPr>
        <sz val="8"/>
        <color rgb="FF181818"/>
        <rFont val="에스코어 드림 3 Light"/>
        <family val="2"/>
      </rPr>
      <t>자율성</t>
    </r>
    <r>
      <rPr>
        <sz val="10"/>
        <color rgb="FF181818"/>
        <rFont val="Arial"/>
        <family val="2"/>
      </rPr>
      <t>+</t>
    </r>
    <r>
      <rPr>
        <sz val="8"/>
        <color rgb="FF181818"/>
        <rFont val="에스코어 드림 3 Light"/>
        <family val="2"/>
      </rPr>
      <t>연대감</t>
    </r>
    <r>
      <rPr>
        <sz val="10"/>
        <color rgb="FF181818"/>
        <rFont val="Arial"/>
        <family val="2"/>
      </rPr>
      <t>(SC)</t>
    </r>
  </si>
  <si>
    <t>외부</t>
    <phoneticPr fontId="1" type="noConversion"/>
  </si>
  <si>
    <r>
      <rPr>
        <sz val="19"/>
        <color rgb="FF181818"/>
        <rFont val="에스코어 드림 3 Light"/>
        <family val="2"/>
      </rPr>
      <t xml:space="preserve">기질 </t>
    </r>
    <r>
      <rPr>
        <sz val="18.5"/>
        <color rgb="FF181818"/>
        <rFont val="에스코어 드림 3 Light"/>
        <family val="2"/>
      </rPr>
      <t xml:space="preserve">및 </t>
    </r>
    <r>
      <rPr>
        <sz val="19"/>
        <color rgb="FF181818"/>
        <rFont val="에스코어 드림 3 Light"/>
        <family val="2"/>
      </rPr>
      <t xml:space="preserve">성격검사
</t>
    </r>
    <r>
      <rPr>
        <sz val="16"/>
        <color rgb="FF04A2BF"/>
        <rFont val="에스코어 드림 3 Light"/>
        <family val="2"/>
      </rPr>
      <t>청소년용 결과지</t>
    </r>
  </si>
  <si>
    <r>
      <rPr>
        <sz val="8"/>
        <color rgb="FF585858"/>
        <rFont val="에스코어 드림 3 Light"/>
        <family val="2"/>
      </rPr>
      <t xml:space="preserve">검사일 </t>
    </r>
    <r>
      <rPr>
        <sz val="10"/>
        <color rgb="FF585858"/>
        <rFont val="Arial"/>
        <family val="2"/>
      </rPr>
      <t>: 20230716</t>
    </r>
  </si>
  <si>
    <r>
      <rPr>
        <sz val="8"/>
        <color rgb="FF585858"/>
        <rFont val="에스코어 드림 3 Light"/>
        <family val="2"/>
      </rPr>
      <t xml:space="preserve">이름 </t>
    </r>
    <r>
      <rPr>
        <sz val="10"/>
        <color rgb="FF585858"/>
        <rFont val="Arial"/>
        <family val="2"/>
      </rPr>
      <t xml:space="preserve">: </t>
    </r>
    <r>
      <rPr>
        <sz val="8"/>
        <color rgb="FF181818"/>
        <rFont val="에스코어 드림 3 Light"/>
        <family val="2"/>
      </rPr>
      <t>조재현</t>
    </r>
  </si>
  <si>
    <r>
      <rPr>
        <sz val="8"/>
        <color rgb="FF585858"/>
        <rFont val="에스코어 드림 3 Light"/>
        <family val="2"/>
      </rPr>
      <t xml:space="preserve">성별 </t>
    </r>
    <r>
      <rPr>
        <sz val="10"/>
        <color rgb="FF585858"/>
        <rFont val="Arial"/>
        <family val="2"/>
      </rPr>
      <t xml:space="preserve">: </t>
    </r>
    <r>
      <rPr>
        <sz val="10"/>
        <color rgb="FF585858"/>
        <rFont val="Arial Unicode MS"/>
        <family val="2"/>
        <charset val="129"/>
      </rPr>
      <t>남</t>
    </r>
    <r>
      <rPr>
        <sz val="8"/>
        <color rgb="FF181818"/>
        <rFont val="에스코어 드림 3 Light"/>
        <family val="2"/>
      </rPr>
      <t>자</t>
    </r>
    <phoneticPr fontId="1" type="noConversion"/>
  </si>
  <si>
    <r>
      <rPr>
        <sz val="8"/>
        <color rgb="FF585858"/>
        <rFont val="에스코어 드림 3 Light"/>
        <family val="2"/>
      </rPr>
      <t xml:space="preserve">연령 </t>
    </r>
    <r>
      <rPr>
        <sz val="10"/>
        <color rgb="FF585858"/>
        <rFont val="Arial"/>
        <family val="2"/>
      </rPr>
      <t xml:space="preserve">: </t>
    </r>
    <r>
      <rPr>
        <sz val="8"/>
        <color rgb="FF181818"/>
        <rFont val="에스코어 드림 3 Light"/>
        <family val="2"/>
      </rPr>
      <t xml:space="preserve">만 </t>
    </r>
    <r>
      <rPr>
        <sz val="10"/>
        <color rgb="FF181818"/>
        <rFont val="Arial"/>
        <family val="2"/>
      </rPr>
      <t xml:space="preserve">12 </t>
    </r>
    <r>
      <rPr>
        <sz val="8"/>
        <color rgb="FF181818"/>
        <rFont val="에스코어 드림 3 Light"/>
        <family val="2"/>
      </rPr>
      <t>세</t>
    </r>
  </si>
  <si>
    <r>
      <rPr>
        <sz val="10"/>
        <color rgb="FF181818"/>
        <rFont val="Arial"/>
        <family val="2"/>
      </rPr>
      <t>6.0 (1.8)</t>
    </r>
  </si>
  <si>
    <r>
      <rPr>
        <sz val="8"/>
        <color rgb="FF585858"/>
        <rFont val="에스코어 드림 3 Light"/>
        <family val="2"/>
      </rPr>
      <t xml:space="preserve">학교 </t>
    </r>
    <r>
      <rPr>
        <sz val="10"/>
        <color rgb="FF585858"/>
        <rFont val="Arial"/>
        <family val="2"/>
      </rPr>
      <t xml:space="preserve">: </t>
    </r>
    <r>
      <rPr>
        <sz val="8"/>
        <color rgb="FF181818"/>
        <rFont val="에스코어 드림 3 Light"/>
        <family val="2"/>
      </rPr>
      <t>산의초</t>
    </r>
  </si>
  <si>
    <r>
      <rPr>
        <sz val="8"/>
        <color rgb="FF585858"/>
        <rFont val="에스코어 드림 3 Light"/>
        <family val="2"/>
      </rPr>
      <t xml:space="preserve">학년 </t>
    </r>
    <r>
      <rPr>
        <sz val="10"/>
        <color rgb="FF585858"/>
        <rFont val="Arial"/>
        <family val="2"/>
      </rPr>
      <t xml:space="preserve">: </t>
    </r>
    <r>
      <rPr>
        <sz val="10"/>
        <color rgb="FF181818"/>
        <rFont val="Arial"/>
        <family val="2"/>
      </rPr>
      <t>6</t>
    </r>
  </si>
  <si>
    <r>
      <rPr>
        <sz val="8"/>
        <color rgb="FF585858"/>
        <rFont val="에스코어 드림 3 Light"/>
        <family val="2"/>
      </rPr>
      <t xml:space="preserve">반 </t>
    </r>
    <r>
      <rPr>
        <sz val="10"/>
        <color rgb="FF585858"/>
        <rFont val="Arial"/>
        <family val="2"/>
      </rPr>
      <t xml:space="preserve">: </t>
    </r>
    <r>
      <rPr>
        <sz val="10"/>
        <color rgb="FF181818"/>
        <rFont val="Arial"/>
        <family val="2"/>
      </rPr>
      <t>10</t>
    </r>
  </si>
  <si>
    <r>
      <rPr>
        <sz val="10"/>
        <color rgb="FF181818"/>
        <rFont val="Arial"/>
        <family val="2"/>
      </rPr>
      <t>5.1 (2.3)</t>
    </r>
  </si>
  <si>
    <r>
      <rPr>
        <sz val="8"/>
        <color rgb="FF585858"/>
        <rFont val="에스코어 드림 3 Light"/>
        <family val="2"/>
      </rPr>
      <t xml:space="preserve">번호 </t>
    </r>
    <r>
      <rPr>
        <sz val="10"/>
        <color rgb="FF585858"/>
        <rFont val="Arial"/>
        <family val="2"/>
      </rPr>
      <t xml:space="preserve">: </t>
    </r>
    <r>
      <rPr>
        <sz val="10"/>
        <color rgb="FF181818"/>
        <rFont val="Arial"/>
        <family val="2"/>
      </rPr>
      <t>26</t>
    </r>
  </si>
  <si>
    <r>
      <rPr>
        <sz val="8"/>
        <color rgb="FF585858"/>
        <rFont val="에스코어 드림 3 Light"/>
        <family val="2"/>
      </rPr>
      <t xml:space="preserve">규준집단 </t>
    </r>
    <r>
      <rPr>
        <sz val="10"/>
        <color rgb="FF585858"/>
        <rFont val="Arial"/>
        <family val="2"/>
      </rPr>
      <t xml:space="preserve">: </t>
    </r>
    <r>
      <rPr>
        <sz val="8"/>
        <color rgb="FF181818"/>
        <rFont val="에스코어 드림 3 Light"/>
        <family val="2"/>
      </rPr>
      <t>중학교</t>
    </r>
  </si>
  <si>
    <r>
      <rPr>
        <sz val="10"/>
        <color rgb="FF181818"/>
        <rFont val="Arial"/>
        <family val="2"/>
      </rPr>
      <t>4.4 (2.4)</t>
    </r>
  </si>
  <si>
    <r>
      <rPr>
        <sz val="7"/>
        <rFont val="Arial"/>
        <family val="2"/>
      </rPr>
      <t xml:space="preserve">JTCI 12-18 </t>
    </r>
    <r>
      <rPr>
        <sz val="8"/>
        <rFont val="에스코어 드림 3 Light"/>
        <family val="2"/>
      </rPr>
      <t>프</t>
    </r>
    <r>
      <rPr>
        <sz val="6.5"/>
        <rFont val="에스코어 드림 3 Light"/>
        <family val="2"/>
      </rPr>
      <t>로</t>
    </r>
    <r>
      <rPr>
        <sz val="8"/>
        <rFont val="에스코어 드림 3 Light"/>
        <family val="2"/>
      </rPr>
      <t>파일</t>
    </r>
  </si>
  <si>
    <r>
      <rPr>
        <sz val="10"/>
        <color rgb="FF181818"/>
        <rFont val="Arial"/>
        <family val="2"/>
      </rPr>
      <t>5.6 (2.2)</t>
    </r>
  </si>
  <si>
    <r>
      <rPr>
        <sz val="10"/>
        <color rgb="FF585858"/>
        <rFont val="Arial"/>
        <family val="2"/>
      </rPr>
      <t>JTCI 12-18</t>
    </r>
  </si>
  <si>
    <r>
      <rPr>
        <sz val="10"/>
        <color rgb="FF181818"/>
        <rFont val="Arial"/>
        <family val="2"/>
      </rPr>
      <t>6.2 (2.0)</t>
    </r>
  </si>
  <si>
    <r>
      <rPr>
        <sz val="10"/>
        <color rgb="FF181818"/>
        <rFont val="Arial"/>
        <family val="2"/>
      </rPr>
      <t>4.8 (2.5)</t>
    </r>
  </si>
  <si>
    <r>
      <rPr>
        <sz val="10"/>
        <color rgb="FF181818"/>
        <rFont val="Arial"/>
        <family val="2"/>
      </rPr>
      <t>7.9 (3.3)</t>
    </r>
  </si>
  <si>
    <r>
      <rPr>
        <sz val="10"/>
        <color rgb="FF181818"/>
        <rFont val="Arial"/>
        <family val="2"/>
      </rPr>
      <t>2.5 (1.7)</t>
    </r>
  </si>
  <si>
    <r>
      <rPr>
        <sz val="10"/>
        <color rgb="FF181818"/>
        <rFont val="Arial"/>
        <family val="2"/>
      </rPr>
      <t>3.5 (2.0)</t>
    </r>
  </si>
  <si>
    <r>
      <rPr>
        <sz val="10"/>
        <color rgb="FF181818"/>
        <rFont val="Arial"/>
        <family val="2"/>
      </rPr>
      <t>9.1 (3.0)</t>
    </r>
  </si>
  <si>
    <r>
      <rPr>
        <sz val="10"/>
        <color rgb="FF181818"/>
        <rFont val="Arial"/>
        <family val="2"/>
      </rPr>
      <t>3.8 (1.3)</t>
    </r>
  </si>
  <si>
    <r>
      <rPr>
        <sz val="10"/>
        <color rgb="FF181818"/>
        <rFont val="Arial"/>
        <family val="2"/>
      </rPr>
      <t>3.8 (2.0)</t>
    </r>
  </si>
  <si>
    <r>
      <rPr>
        <sz val="10"/>
        <color rgb="FF181818"/>
        <rFont val="Arial"/>
        <family val="2"/>
      </rPr>
      <t>5.4 (1.9)</t>
    </r>
  </si>
  <si>
    <r>
      <rPr>
        <sz val="10"/>
        <color rgb="FF181818"/>
        <rFont val="Arial"/>
        <family val="2"/>
      </rPr>
      <t>6.0 (2.1)</t>
    </r>
  </si>
  <si>
    <r>
      <rPr>
        <sz val="10"/>
        <color rgb="FF181818"/>
        <rFont val="Arial"/>
        <family val="2"/>
      </rPr>
      <t>5.8 (2.5)</t>
    </r>
  </si>
  <si>
    <r>
      <rPr>
        <sz val="10"/>
        <color rgb="FF181818"/>
        <rFont val="Arial"/>
        <family val="2"/>
      </rPr>
      <t>4.3 (1.9)</t>
    </r>
  </si>
  <si>
    <r>
      <rPr>
        <sz val="10"/>
        <color rgb="FF181818"/>
        <rFont val="Arial"/>
        <family val="2"/>
      </rPr>
      <t>4.1 (1.3)</t>
    </r>
  </si>
  <si>
    <r>
      <rPr>
        <sz val="10"/>
        <color rgb="FF181818"/>
        <rFont val="Arial"/>
        <family val="2"/>
      </rPr>
      <t>5.6 (1.7)</t>
    </r>
  </si>
  <si>
    <r>
      <rPr>
        <sz val="10"/>
        <color rgb="FF181818"/>
        <rFont val="Arial"/>
        <family val="2"/>
      </rPr>
      <t>4.6 (1.7)</t>
    </r>
  </si>
  <si>
    <r>
      <rPr>
        <sz val="10"/>
        <color rgb="FF181818"/>
        <rFont val="Arial"/>
        <family val="2"/>
      </rPr>
      <t>6.2 (1.5)</t>
    </r>
  </si>
  <si>
    <r>
      <rPr>
        <sz val="10"/>
        <color rgb="FF181818"/>
        <rFont val="Arial"/>
        <family val="2"/>
      </rPr>
      <t>4.4 (1.4)</t>
    </r>
  </si>
  <si>
    <r>
      <rPr>
        <sz val="10"/>
        <color rgb="FF181818"/>
        <rFont val="Arial"/>
        <family val="2"/>
      </rPr>
      <t>6.4 (2.7)</t>
    </r>
  </si>
  <si>
    <r>
      <rPr>
        <sz val="10"/>
        <color rgb="FF181818"/>
        <rFont val="Arial"/>
        <family val="2"/>
      </rPr>
      <t>7.3 (2.5)</t>
    </r>
  </si>
  <si>
    <r>
      <rPr>
        <sz val="10"/>
        <color rgb="FF181818"/>
        <rFont val="Arial"/>
        <family val="2"/>
      </rPr>
      <t>* T</t>
    </r>
    <r>
      <rPr>
        <sz val="8"/>
        <color rgb="FF181818"/>
        <rFont val="에스코어 드림 3 Light"/>
        <family val="2"/>
      </rPr>
      <t xml:space="preserve">점수는 원점수를 평균 </t>
    </r>
    <r>
      <rPr>
        <sz val="10"/>
        <color rgb="FF181818"/>
        <rFont val="Arial"/>
        <family val="2"/>
      </rPr>
      <t xml:space="preserve">50, </t>
    </r>
    <r>
      <rPr>
        <sz val="8"/>
        <color rgb="FF181818"/>
        <rFont val="에스코어 드림 3 Light"/>
        <family val="2"/>
      </rPr>
      <t xml:space="preserve">표준편차 </t>
    </r>
    <r>
      <rPr>
        <sz val="10"/>
        <color rgb="FF181818"/>
        <rFont val="Arial"/>
        <family val="2"/>
      </rPr>
      <t>10</t>
    </r>
    <r>
      <rPr>
        <sz val="8"/>
        <color rgb="FF181818"/>
        <rFont val="에스코어 드림 3 Light"/>
        <family val="2"/>
      </rPr>
      <t>인 점수로 변환한 표준 점수임</t>
    </r>
    <r>
      <rPr>
        <sz val="10"/>
        <color rgb="FF181818"/>
        <rFont val="Arial"/>
        <family val="2"/>
      </rPr>
      <t xml:space="preserve">.
</t>
    </r>
    <r>
      <rPr>
        <sz val="10"/>
        <color rgb="FF181818"/>
        <rFont val="Arial"/>
        <family val="2"/>
      </rPr>
      <t xml:space="preserve">* </t>
    </r>
    <r>
      <rPr>
        <sz val="8"/>
        <color rgb="FF181818"/>
        <rFont val="에스코어 드림 3 Light"/>
        <family val="2"/>
      </rPr>
      <t xml:space="preserve">백분위 점수가 </t>
    </r>
    <r>
      <rPr>
        <sz val="10"/>
        <color rgb="FF181818"/>
        <rFont val="Arial"/>
        <family val="2"/>
      </rPr>
      <t xml:space="preserve">30 </t>
    </r>
    <r>
      <rPr>
        <sz val="8"/>
        <color rgb="FF181818"/>
        <rFont val="에스코어 드림 3 Light"/>
        <family val="2"/>
      </rPr>
      <t>이하이면 해당 척도의 특성이 낮은 것을</t>
    </r>
    <r>
      <rPr>
        <sz val="10"/>
        <color rgb="FF181818"/>
        <rFont val="Arial"/>
        <family val="2"/>
      </rPr>
      <t xml:space="preserve">, 70 </t>
    </r>
    <r>
      <rPr>
        <sz val="8"/>
        <color rgb="FF181818"/>
        <rFont val="에스코어 드림 3 Light"/>
        <family val="2"/>
      </rPr>
      <t>이상이면 해당 척도의 특성이 높은 것을 의미함</t>
    </r>
    <r>
      <rPr>
        <sz val="10"/>
        <color rgb="FF181818"/>
        <rFont val="Arial"/>
        <family val="2"/>
      </rPr>
      <t xml:space="preserve">.
</t>
    </r>
    <r>
      <rPr>
        <sz val="10"/>
        <color rgb="FF181818"/>
        <rFont val="Arial"/>
        <family val="2"/>
      </rPr>
      <t xml:space="preserve">* </t>
    </r>
    <r>
      <rPr>
        <sz val="8"/>
        <color rgb="FF181818"/>
        <rFont val="에스코어 드림 3 Light"/>
        <family val="2"/>
      </rPr>
      <t xml:space="preserve">무응답은 </t>
    </r>
    <r>
      <rPr>
        <sz val="10"/>
        <color rgb="FF181818"/>
        <rFont val="Arial"/>
        <family val="2"/>
      </rPr>
      <t>0~3</t>
    </r>
    <r>
      <rPr>
        <sz val="8"/>
        <color rgb="FF181818"/>
        <rFont val="에스코어 드림 3 Light"/>
        <family val="2"/>
      </rPr>
      <t>점 척도의 중간값</t>
    </r>
    <r>
      <rPr>
        <sz val="10"/>
        <color rgb="FF181818"/>
        <rFont val="Arial"/>
        <family val="2"/>
      </rPr>
      <t>(1.5)</t>
    </r>
    <r>
      <rPr>
        <sz val="8"/>
        <color rgb="FF181818"/>
        <rFont val="에스코어 드림 3 Light"/>
        <family val="2"/>
      </rPr>
      <t>으로 대체되어 원점수</t>
    </r>
    <r>
      <rPr>
        <sz val="10"/>
        <color rgb="FF181818"/>
        <rFont val="Arial"/>
        <family val="2"/>
      </rPr>
      <t>, T</t>
    </r>
    <r>
      <rPr>
        <sz val="8"/>
        <color rgb="FF181818"/>
        <rFont val="에스코어 드림 3 Light"/>
        <family val="2"/>
      </rPr>
      <t>점수 및 백분위 점수가 산출되었음</t>
    </r>
    <r>
      <rPr>
        <sz val="10"/>
        <color rgb="FF181818"/>
        <rFont val="Arial"/>
        <family val="2"/>
      </rPr>
      <t>.</t>
    </r>
  </si>
  <si>
    <t>M-L-H [hR]: 친화적인-사교적인(friendly-sociable)
• 낯선 사람을 위해 위험을 무릅쓰는 행동을 할 정도로 대담하고 인정이 많은 사람이다.
• 어려움이나 곤란이 예상되는 상황에서도 하던 일을 침착하게 지속한다.
• 사회적 상황에 거리낌없이 쉽게 참여하고, 낯선 사람들과의 관계에서도 주도적으로 행동한다.
• 인정이 많고 따뜻하며 동정심이 많아서 어려운 처지에서 힘들어하는 사람들의 이야기를 들으면 진심으로 마음 아파한다.
• 무모하고 저돌적이며 다른 사람을 너무 잘 믿는 듯한 인상을 줄 수 있다.
• 세심하게 계획하고 검토하는 면이 부족해서 지나친 자신감을 보이다가 실수를 하는 경우가 있다.
• 자신의 생각에 확신을 가지고 일을 밀어 부치는 경향이 있어서 다른 사람들의 의견을 무시하는 것처럼 비춰질 수 있다.</t>
    <phoneticPr fontId="1" type="noConversion"/>
  </si>
  <si>
    <t>M-H-H [HR]: 의존적인(avoidant-dependent)
• 원만한 인간관계를 중요시하고, 남을 먼저 배려하는 조심성 있고 공손한 사람이다.
• 본의 아니게 다른 사람의 기분을 상하게 하는 일이 없도록 주의하고, 예의 바르고 순종적인 태도를 지니고 있다.
• 자기 주장을 강하게 내세우지 않으며, 자신의 감정과 욕구를 직접적으로 드러내지 않는다.
• 무모하게 일을 추진하는 경우는 거의 없으며, 일어날 수 있는 다양한 가능성을 세심하게 고려한다.
• 다른 사람들이 쉽게 간과하는 면들에 대해서 면밀히 준비하기 때문에 실수가 적다.
• 다른 사람들의 평가와 인정에 민감하고 인간관계에서 갈등이나 불화가 생기는 것을 두려워 하기 때문에 자신의 의견을 과감하게 주장하지 못할 수 있다.
• 혹시라도 자신의 실수 때문에 다른 사람들로부터 비난을 받을까 봐 노심초사한다.
• 화가 나면 토라지는 형태로 표현하고, 상대방에 대한 반감을 은밀한 방식으로 드러내기도한다.</t>
    <phoneticPr fontId="1" type="noConversion"/>
  </si>
  <si>
    <t>M-H-L [Hr]: 거리를 두는(aloof-distant)
• 다양한 가능성을 고려하면서 조심스럽게 판단한 뒤에 행동하는 신중한 사람이다.
• 남들이 흔히 간과하는 문제점들까지도 미리 챙겨서 대처할 준비를 하기 때문에 실수가 적다.
• 자신에게 닥칠 위험이나 손해를 잘 챙기고 미리 확인하기 때문에 스스로를 잘 보호한다.
• 감상적인 것에는 별로 마음이 끌리지 않으며 현실적이고 독립적인 태도를 보인다.
• 인간관계를 회피하거나 거리를 두고 지내려 한다.
• 작은 일에 걱정하거나, 새로운 일이나 불확실한 상황에서 지나치게 신중할 수 있다.
• 자신이 입을 손해를 두려워하여 주변 사람들을 쉽게 도와주지 못하고, 소심한 사람 또는 이기적인 사람으로 비춰질 수 있다.
• 주변 사람들에게 자신의 속마음을 털어놓지 않으며, 다른 사람들의 마음을 잘 헤아리지 못할 수 있다.
• 자신의 의견을 강력히 주장하지 않기 때문에 사회적인 영향력이나 인간관계의 폭이 줄어들 수 있다.</t>
  </si>
  <si>
    <t>L-M-M [n]: 낮은 자극추구
• 어떤 결정을 내리고 행동으로 옮기기 전에 충분한 시간을 가지고 심사숙고한다.
• 자신에게 익숙하고 편안한 것을 선택하며, 신중하고 체계적이며 계획적이다.
• 매사를 신중하게 생각하며 세부적인 것들까지도 거듭해서 분석하기 때문에 실수가 적다.
• 단조롭고 반복적인 일도 잘 견디고 규칙이나 규정이 있는 일을 선호한다.
• 자신이 말하는 것보다 남의 말을 듣는 것을 더 좋아하고 자신의 감정을 잘 드러내지 않는다.
• 사람들과 친해지는 데 시간이 걸리지만 일단 친해지면 관계가 오래가는 편이다.
• 쉽게 흥분하거나 화내지 않으며 감정의 동요가 적은 편이다.
• 신속한 판단과 실행이 요구되는 일에서 주저할 수 있다.
• 마음을 잘 터놓지 않는다는 인상을 줄 수 있으며, 재미가 없고 열정이 부족하다는 평가를 들을 수 있다.</t>
  </si>
  <si>
    <t>Character</t>
    <phoneticPr fontId="1" type="noConversion"/>
  </si>
  <si>
    <t>위험 감지</t>
  </si>
  <si>
    <t>M-M-M
• 대체로 책임감 있고 자신감 있는 태도를 유지하기는 하지만 현실적이고 즉각적인 만족을 얻기 위해 장기적인 목표를 미루거나 포기하는 경우가 있을 수 있다.
• 다른 사람의 감정을 이해할 수 있지만 때로는 자신만의 이익을 추구하는 방식의 행동을 보일수 있다.
• 자신의 약점에 대해 때로는 방어적인 모습을 보이고 그로부터 벗어나고자 하는 노력을 보인다.
• 적응상에 어려움을 초래할 정도의 큰 어려움은 겪지 않으나 스트레스가 가중되거나 스스로 자신 없다고 판단되는 영역에서는 위축되고 의존적인 모습을 보일 수 있다.</t>
  </si>
  <si>
    <t>NS</t>
    <phoneticPr fontId="1" type="noConversion"/>
  </si>
  <si>
    <t>HA</t>
    <phoneticPr fontId="1" type="noConversion"/>
  </si>
  <si>
    <t xml:space="preserve">차분하고 안정적인  </t>
  </si>
  <si>
    <t>숙고하는/집중하는</t>
  </si>
  <si>
    <t>차분하고 질서정연한</t>
  </si>
  <si>
    <t>검소하고 절약하는</t>
  </si>
  <si>
    <t>익숙함을 고수하는</t>
  </si>
  <si>
    <t>인색한</t>
  </si>
  <si>
    <t>관습적인</t>
    <phoneticPr fontId="1" type="noConversion"/>
  </si>
  <si>
    <t xml:space="preserve">활발히 탐색하는  </t>
  </si>
  <si>
    <t>새로운 것에 개방적인</t>
  </si>
  <si>
    <t xml:space="preserve">가진 것을 십분 즐기는 </t>
  </si>
  <si>
    <t>자유롭고 혁신적인</t>
  </si>
  <si>
    <t>중독에 취약한</t>
  </si>
  <si>
    <t>낭비하는</t>
  </si>
  <si>
    <t>분노조절이 잘 안 되는</t>
  </si>
  <si>
    <t>충동적인/흥분하는</t>
    <phoneticPr fontId="1" type="noConversion"/>
  </si>
  <si>
    <t>Novelty Seeking</t>
    <phoneticPr fontId="1" type="noConversion"/>
  </si>
  <si>
    <t>Harm Avoidence</t>
    <phoneticPr fontId="1" type="noConversion"/>
  </si>
  <si>
    <t>집단평균</t>
    <phoneticPr fontId="1" type="noConversion"/>
  </si>
  <si>
    <t>내부평균</t>
    <phoneticPr fontId="1" type="noConversion"/>
  </si>
  <si>
    <t>SD</t>
    <phoneticPr fontId="1" type="noConversion"/>
  </si>
  <si>
    <t xml:space="preserve">낙관적인/자신감 있는   </t>
  </si>
  <si>
    <t>침착하고 대담한</t>
  </si>
  <si>
    <t>사교적으로 참여하는</t>
  </si>
  <si>
    <t>위험대책이 없는</t>
  </si>
  <si>
    <t>문제를 간과하는</t>
  </si>
  <si>
    <t>쉽게 사람을 믿는</t>
  </si>
  <si>
    <t>과로하는</t>
  </si>
  <si>
    <t xml:space="preserve">활력이 넘치는  </t>
  </si>
  <si>
    <t>잘 대비하는</t>
  </si>
  <si>
    <t xml:space="preserve">안전을 중시하는  </t>
  </si>
  <si>
    <t>신중하게 접근하는</t>
  </si>
  <si>
    <t>몸을 잘 관리하는</t>
  </si>
  <si>
    <t>염려하고 걱정하는</t>
  </si>
  <si>
    <t>위축되고 억제되는</t>
  </si>
  <si>
    <t>낯선 사람 경계하는</t>
  </si>
  <si>
    <t>쉽게 지치는</t>
    <phoneticPr fontId="1" type="noConversion"/>
  </si>
  <si>
    <t xml:space="preserve">강인하고 현실적인  </t>
  </si>
  <si>
    <t>스스로 충전되는</t>
  </si>
  <si>
    <t>독립적인  주관이 뚜렷한</t>
  </si>
  <si>
    <t>타인 영향을 덜 받고 객관적인</t>
    <phoneticPr fontId="1" type="noConversion"/>
  </si>
  <si>
    <t>차갑고 냉정한</t>
  </si>
  <si>
    <t>사회접촉에서 소진되는</t>
  </si>
  <si>
    <t>외골수적이고 눈치가 없는</t>
  </si>
  <si>
    <t>동정심/이해심 많은</t>
  </si>
  <si>
    <t xml:space="preserve">친밀하게 다가가는  </t>
  </si>
  <si>
    <t>마음을 열고 더불어 사는</t>
  </si>
  <si>
    <t>눈치가 빠른</t>
  </si>
  <si>
    <t>의존적인</t>
  </si>
  <si>
    <t>거절/모욕에 민감한</t>
  </si>
  <si>
    <t>마음이 여린</t>
    <phoneticPr fontId="1" type="noConversion"/>
  </si>
  <si>
    <t>기분이 쉽게 변하는</t>
    <phoneticPr fontId="1" type="noConversion"/>
  </si>
  <si>
    <t>Reward dependance</t>
    <phoneticPr fontId="1" type="noConversion"/>
  </si>
  <si>
    <t>Persistence</t>
    <phoneticPr fontId="1" type="noConversion"/>
  </si>
  <si>
    <t>책임감있는</t>
  </si>
  <si>
    <t>심지가 굳고  꾸준한</t>
  </si>
  <si>
    <t>야심적인, 도전하는</t>
  </si>
  <si>
    <t>성취수준이  높은</t>
  </si>
  <si>
    <t>완고한</t>
  </si>
  <si>
    <t>변화의 결단을 미루는</t>
  </si>
  <si>
    <t>무리한 기준을 고수하는</t>
  </si>
  <si>
    <t>자신에게 혹독한</t>
    <phoneticPr fontId="1" type="noConversion"/>
  </si>
  <si>
    <t>전략적이고 융통성있는</t>
  </si>
  <si>
    <t>현재에 만족하는</t>
  </si>
  <si>
    <t>변화에 잘 대응하는</t>
  </si>
  <si>
    <t>실용적인</t>
  </si>
  <si>
    <t>미루는</t>
    <phoneticPr fontId="1" type="noConversion"/>
  </si>
  <si>
    <t>쉽게 포기하는</t>
    <phoneticPr fontId="1" type="noConversion"/>
  </si>
  <si>
    <t>능력보다 작게 성취하는</t>
    <phoneticPr fontId="1" type="noConversion"/>
  </si>
  <si>
    <t>야망이 없는</t>
    <phoneticPr fontId="1" type="noConversion"/>
  </si>
  <si>
    <t>RD</t>
    <phoneticPr fontId="1" type="noConversion"/>
  </si>
  <si>
    <t>PS</t>
    <phoneticPr fontId="1" type="noConversion"/>
  </si>
  <si>
    <t>H-M-M [N]: 높은 자극추구
• 새롭거나 낯선 자극에 남다른 호기심을 가지고 적극적으로 탐색한다.
• 스릴 넘치는 모험이나 짜릿하게 흥분되는 경험을 즐긴다.
• 순간적인 본능이나 직관적인 육감에 따라 행동하는 열정적인 사람이다.
• 흥미와 관심의 범위가 넓고, 변화가 많은 일에 도전하는 것을 좋아한다.
• 어떤 일을 결정하고 실행에 옮기는 속도가 빠르다.
• 자신의 생각이나 감정을 솔직하게 표현하고, 듣기보다는 말하는 것을 선호한다.
• 낯선 사람들과도 빨리 친해진다
• 부주의하고 즉흥적이며 충동적이라는 인상을 줄 수 있다.
• 불충분한 정보에도 불구하고 성급하게 판단을 내리는 경우가 있다.
• 단조롭고 변화가 적은 일에는 쉽게 지루함을 느낀다.
• 원하는 것을 당장 얻지 못하면 참기 어려워 할 수 있다.</t>
    <phoneticPr fontId="1" type="noConversion"/>
  </si>
  <si>
    <r>
      <rPr>
        <sz val="11.5"/>
        <color rgb="FF181818"/>
        <rFont val="나눔스퀘어OTF_ac"/>
        <family val="2"/>
      </rPr>
      <t xml:space="preserve">기질 및 성격검사   </t>
    </r>
    <r>
      <rPr>
        <sz val="9"/>
        <color rgb="FF04A2BF"/>
        <rFont val="나눔스퀘어OTF_ac"/>
        <family val="2"/>
      </rPr>
      <t xml:space="preserve">성인용 결과지
</t>
    </r>
    <r>
      <rPr>
        <sz val="10"/>
        <color rgb="FF181818"/>
        <rFont val="Arial"/>
        <family val="2"/>
      </rPr>
      <t xml:space="preserve">* </t>
    </r>
    <r>
      <rPr>
        <sz val="8"/>
        <color rgb="FF181818"/>
        <rFont val="나눔스퀘어OTF_ac"/>
        <family val="2"/>
      </rPr>
      <t>규준집단의 평균</t>
    </r>
    <r>
      <rPr>
        <sz val="10"/>
        <color rgb="FF181818"/>
        <rFont val="Arial"/>
        <family val="2"/>
      </rPr>
      <t xml:space="preserve">(M) </t>
    </r>
    <r>
      <rPr>
        <sz val="8"/>
        <color rgb="FF181818"/>
        <rFont val="나눔스퀘어OTF_ac"/>
        <family val="2"/>
      </rPr>
      <t>및 표준편차</t>
    </r>
    <r>
      <rPr>
        <sz val="10"/>
        <color rgb="FF181818"/>
        <rFont val="Arial"/>
        <family val="2"/>
      </rPr>
      <t>(SD)</t>
    </r>
    <r>
      <rPr>
        <sz val="8"/>
        <color rgb="FF181818"/>
        <rFont val="나눔스퀘어OTF_ac"/>
        <family val="2"/>
      </rPr>
      <t>에 따라 원점수의 상대적 위치를 나타낸 표입니다</t>
    </r>
    <r>
      <rPr>
        <sz val="10"/>
        <color rgb="FF181818"/>
        <rFont val="Arial"/>
        <family val="2"/>
      </rPr>
      <t xml:space="preserve">.
</t>
    </r>
    <r>
      <rPr>
        <sz val="10"/>
        <color rgb="FF181818"/>
        <rFont val="Arial"/>
        <family val="2"/>
      </rPr>
      <t xml:space="preserve">TCI </t>
    </r>
    <r>
      <rPr>
        <sz val="8"/>
        <color rgb="FF181818"/>
        <rFont val="나눔스퀘어OTF_ac"/>
        <family val="2"/>
      </rPr>
      <t>하위척도들에 포함되는 문항 수가 매우 적으므로 하위척도 결과는 참고자료로만 활용하시기 바랍니다</t>
    </r>
    <r>
      <rPr>
        <sz val="10"/>
        <color rgb="FF181818"/>
        <rFont val="Arial"/>
        <family val="2"/>
      </rPr>
      <t>.</t>
    </r>
  </si>
  <si>
    <r>
      <rPr>
        <sz val="8"/>
        <color rgb="FF585858"/>
        <rFont val="나눔스퀘어OTF_ac"/>
        <family val="2"/>
      </rPr>
      <t xml:space="preserve">유윤선 </t>
    </r>
    <r>
      <rPr>
        <sz val="10"/>
        <color rgb="FF585858"/>
        <rFont val="Arial"/>
        <family val="2"/>
      </rPr>
      <t>(</t>
    </r>
    <r>
      <rPr>
        <sz val="8"/>
        <color rgb="FF585858"/>
        <rFont val="나눔스퀘어OTF_ac"/>
        <family val="2"/>
      </rPr>
      <t>여자</t>
    </r>
    <r>
      <rPr>
        <sz val="10"/>
        <color rgb="FF585858"/>
        <rFont val="Arial"/>
        <family val="2"/>
      </rPr>
      <t>/49</t>
    </r>
    <r>
      <rPr>
        <sz val="8"/>
        <color rgb="FF585858"/>
        <rFont val="나눔스퀘어OTF_ac"/>
        <family val="2"/>
      </rPr>
      <t>세</t>
    </r>
    <r>
      <rPr>
        <sz val="10"/>
        <color rgb="FF585858"/>
        <rFont val="Arial"/>
        <family val="2"/>
      </rPr>
      <t>) / 20240601</t>
    </r>
  </si>
  <si>
    <r>
      <rPr>
        <sz val="7"/>
        <rFont val="Arial"/>
        <family val="2"/>
      </rPr>
      <t xml:space="preserve">TCI-RS </t>
    </r>
    <r>
      <rPr>
        <sz val="8"/>
        <rFont val="나눔스퀘어OTF_ac"/>
        <family val="2"/>
      </rPr>
      <t>하위척도</t>
    </r>
  </si>
  <si>
    <r>
      <rPr>
        <sz val="8"/>
        <color rgb="FF585858"/>
        <rFont val="나눔스퀘어OTF_ac"/>
        <family val="2"/>
      </rPr>
      <t>척도</t>
    </r>
  </si>
  <si>
    <r>
      <rPr>
        <sz val="8"/>
        <color rgb="FF585858"/>
        <rFont val="나눔스퀘어OTF_ac"/>
        <family val="2"/>
      </rPr>
      <t>하위척도</t>
    </r>
  </si>
  <si>
    <r>
      <rPr>
        <sz val="8"/>
        <color rgb="FF585858"/>
        <rFont val="나눔스퀘어OTF_ac"/>
        <family val="2"/>
      </rPr>
      <t>원점수</t>
    </r>
  </si>
  <si>
    <r>
      <rPr>
        <sz val="8"/>
        <color rgb="FF585858"/>
        <rFont val="나눔스퀘어OTF_ac"/>
        <family val="2"/>
      </rPr>
      <t xml:space="preserve">규준집단 </t>
    </r>
    <r>
      <rPr>
        <sz val="10"/>
        <color rgb="FF585858"/>
        <rFont val="Arial"/>
        <family val="2"/>
      </rPr>
      <t>M (SD)</t>
    </r>
  </si>
  <si>
    <r>
      <rPr>
        <sz val="8"/>
        <color rgb="FF585858"/>
        <rFont val="나눔스퀘어OTF_ac"/>
        <family val="2"/>
      </rPr>
      <t>낮은 점수</t>
    </r>
  </si>
  <si>
    <r>
      <rPr>
        <sz val="8"/>
        <color rgb="FF585858"/>
        <rFont val="나눔스퀘어OTF_ac"/>
        <family val="2"/>
      </rPr>
      <t>높은 점수</t>
    </r>
  </si>
  <si>
    <r>
      <rPr>
        <sz val="8"/>
        <color rgb="FF181818"/>
        <rFont val="나눔스퀘어OTF_ac"/>
        <family val="2"/>
      </rPr>
      <t xml:space="preserve">자극추구 </t>
    </r>
    <r>
      <rPr>
        <sz val="10"/>
        <color rgb="FF181818"/>
        <rFont val="Arial"/>
        <family val="2"/>
      </rPr>
      <t>(NS)</t>
    </r>
  </si>
  <si>
    <r>
      <rPr>
        <sz val="8"/>
        <color rgb="FF181818"/>
        <rFont val="나눔스퀘어OTF_ac"/>
        <family val="2"/>
      </rPr>
      <t>관습적 안정성</t>
    </r>
  </si>
  <si>
    <r>
      <rPr>
        <sz val="8"/>
        <color rgb="FF181818"/>
        <rFont val="나눔스퀘어OTF_ac"/>
        <family val="2"/>
      </rPr>
      <t>탐색적 흥분</t>
    </r>
  </si>
  <si>
    <r>
      <rPr>
        <sz val="8"/>
        <color rgb="FF181818"/>
        <rFont val="나눔스퀘어OTF_ac"/>
        <family val="2"/>
      </rPr>
      <t>심사숙고</t>
    </r>
  </si>
  <si>
    <r>
      <rPr>
        <sz val="8"/>
        <color rgb="FF181818"/>
        <rFont val="나눔스퀘어OTF_ac"/>
        <family val="2"/>
      </rPr>
      <t>충동성</t>
    </r>
  </si>
  <si>
    <r>
      <rPr>
        <sz val="8"/>
        <color rgb="FF181818"/>
        <rFont val="나눔스퀘어OTF_ac"/>
        <family val="2"/>
      </rPr>
      <t>절제</t>
    </r>
  </si>
  <si>
    <r>
      <rPr>
        <sz val="8"/>
        <color rgb="FF181818"/>
        <rFont val="나눔스퀘어OTF_ac"/>
        <family val="2"/>
      </rPr>
      <t>무절제</t>
    </r>
  </si>
  <si>
    <r>
      <rPr>
        <sz val="8"/>
        <color rgb="FF181818"/>
        <rFont val="나눔스퀘어OTF_ac"/>
        <family val="2"/>
      </rPr>
      <t>질서정연</t>
    </r>
  </si>
  <si>
    <r>
      <rPr>
        <sz val="8"/>
        <color rgb="FF181818"/>
        <rFont val="나눔스퀘어OTF_ac"/>
        <family val="2"/>
      </rPr>
      <t>자유분방</t>
    </r>
  </si>
  <si>
    <r>
      <rPr>
        <sz val="8"/>
        <color rgb="FF181818"/>
        <rFont val="나눔스퀘어OTF_ac"/>
        <family val="2"/>
      </rPr>
      <t xml:space="preserve">위험회피 </t>
    </r>
    <r>
      <rPr>
        <sz val="10"/>
        <color rgb="FF181818"/>
        <rFont val="Arial"/>
        <family val="2"/>
      </rPr>
      <t>(HA)</t>
    </r>
  </si>
  <si>
    <r>
      <rPr>
        <sz val="8"/>
        <color rgb="FF181818"/>
        <rFont val="나눔스퀘어OTF_ac"/>
        <family val="2"/>
      </rPr>
      <t>낙천성</t>
    </r>
  </si>
  <si>
    <r>
      <rPr>
        <sz val="8"/>
        <color rgb="FF181818"/>
        <rFont val="나눔스퀘어OTF_ac"/>
        <family val="2"/>
      </rPr>
      <t>예기불안</t>
    </r>
  </si>
  <si>
    <r>
      <rPr>
        <sz val="10"/>
        <color rgb="FF181818"/>
        <rFont val="Arial"/>
        <family val="2"/>
      </rPr>
      <t>(</t>
    </r>
    <r>
      <rPr>
        <sz val="8"/>
        <color rgb="FF181818"/>
        <rFont val="나눔스퀘어OTF_ac"/>
        <family val="2"/>
      </rPr>
      <t>낮은</t>
    </r>
    <r>
      <rPr>
        <sz val="10"/>
        <color rgb="FF181818"/>
        <rFont val="Arial"/>
        <family val="2"/>
      </rPr>
      <t xml:space="preserve">) </t>
    </r>
    <r>
      <rPr>
        <sz val="8"/>
        <color rgb="FF181818"/>
        <rFont val="나눔스퀘어OTF_ac"/>
        <family val="2"/>
      </rPr>
      <t>불확실성에 대한 두려움</t>
    </r>
  </si>
  <si>
    <r>
      <rPr>
        <sz val="10"/>
        <color rgb="FF181818"/>
        <rFont val="Arial"/>
        <family val="2"/>
      </rPr>
      <t>(</t>
    </r>
    <r>
      <rPr>
        <sz val="8"/>
        <color rgb="FF181818"/>
        <rFont val="나눔스퀘어OTF_ac"/>
        <family val="2"/>
      </rPr>
      <t>높은</t>
    </r>
    <r>
      <rPr>
        <sz val="10"/>
        <color rgb="FF181818"/>
        <rFont val="Arial"/>
        <family val="2"/>
      </rPr>
      <t xml:space="preserve">) </t>
    </r>
    <r>
      <rPr>
        <sz val="8"/>
        <color rgb="FF181818"/>
        <rFont val="나눔스퀘어OTF_ac"/>
        <family val="2"/>
      </rPr>
      <t>불확실성에 대한 두려움</t>
    </r>
  </si>
  <si>
    <r>
      <rPr>
        <sz val="10"/>
        <color rgb="FF181818"/>
        <rFont val="Arial"/>
        <family val="2"/>
      </rPr>
      <t>(</t>
    </r>
    <r>
      <rPr>
        <sz val="8"/>
        <color rgb="FF181818"/>
        <rFont val="나눔스퀘어OTF_ac"/>
        <family val="2"/>
      </rPr>
      <t>낮은</t>
    </r>
    <r>
      <rPr>
        <sz val="10"/>
        <color rgb="FF181818"/>
        <rFont val="Arial"/>
        <family val="2"/>
      </rPr>
      <t xml:space="preserve">) </t>
    </r>
    <r>
      <rPr>
        <sz val="8"/>
        <color rgb="FF181818"/>
        <rFont val="나눔스퀘어OTF_ac"/>
        <family val="2"/>
      </rPr>
      <t>낯선 사람에 대한 수줍음</t>
    </r>
  </si>
  <si>
    <r>
      <rPr>
        <sz val="10"/>
        <color rgb="FF181818"/>
        <rFont val="Arial"/>
        <family val="2"/>
      </rPr>
      <t>(</t>
    </r>
    <r>
      <rPr>
        <sz val="8"/>
        <color rgb="FF181818"/>
        <rFont val="나눔스퀘어OTF_ac"/>
        <family val="2"/>
      </rPr>
      <t>높은</t>
    </r>
    <r>
      <rPr>
        <sz val="10"/>
        <color rgb="FF181818"/>
        <rFont val="Arial"/>
        <family val="2"/>
      </rPr>
      <t xml:space="preserve">) </t>
    </r>
    <r>
      <rPr>
        <sz val="8"/>
        <color rgb="FF181818"/>
        <rFont val="나눔스퀘어OTF_ac"/>
        <family val="2"/>
      </rPr>
      <t>낯선 사람에 대한 수줍음</t>
    </r>
  </si>
  <si>
    <r>
      <rPr>
        <sz val="8"/>
        <color rgb="FF181818"/>
        <rFont val="나눔스퀘어OTF_ac"/>
        <family val="2"/>
      </rPr>
      <t>활기 넘침</t>
    </r>
  </si>
  <si>
    <r>
      <rPr>
        <sz val="8"/>
        <color rgb="FF181818"/>
        <rFont val="나눔스퀘어OTF_ac"/>
        <family val="2"/>
      </rPr>
      <t>쉽게 지침</t>
    </r>
  </si>
  <si>
    <r>
      <rPr>
        <sz val="8"/>
        <color rgb="FF181818"/>
        <rFont val="나눔스퀘어OTF_ac"/>
        <family val="2"/>
      </rPr>
      <t xml:space="preserve">사회적 민감성 </t>
    </r>
    <r>
      <rPr>
        <sz val="10"/>
        <color rgb="FF181818"/>
        <rFont val="Arial"/>
        <family val="2"/>
      </rPr>
      <t>(RD)</t>
    </r>
  </si>
  <si>
    <r>
      <rPr>
        <sz val="10"/>
        <color rgb="FF181818"/>
        <rFont val="Arial"/>
        <family val="2"/>
      </rPr>
      <t>(</t>
    </r>
    <r>
      <rPr>
        <sz val="8"/>
        <color rgb="FF181818"/>
        <rFont val="나눔스퀘어OTF_ac"/>
        <family val="2"/>
      </rPr>
      <t>낮은</t>
    </r>
    <r>
      <rPr>
        <sz val="10"/>
        <color rgb="FF181818"/>
        <rFont val="Arial"/>
        <family val="2"/>
      </rPr>
      <t xml:space="preserve">) </t>
    </r>
    <r>
      <rPr>
        <sz val="8"/>
        <color rgb="FF181818"/>
        <rFont val="나눔스퀘어OTF_ac"/>
        <family val="2"/>
      </rPr>
      <t>정서적 감수성</t>
    </r>
  </si>
  <si>
    <r>
      <rPr>
        <sz val="10"/>
        <color rgb="FF181818"/>
        <rFont val="Arial"/>
        <family val="2"/>
      </rPr>
      <t>(</t>
    </r>
    <r>
      <rPr>
        <sz val="8"/>
        <color rgb="FF181818"/>
        <rFont val="나눔스퀘어OTF_ac"/>
        <family val="2"/>
      </rPr>
      <t>높은</t>
    </r>
    <r>
      <rPr>
        <sz val="10"/>
        <color rgb="FF181818"/>
        <rFont val="Arial"/>
        <family val="2"/>
      </rPr>
      <t xml:space="preserve">) </t>
    </r>
    <r>
      <rPr>
        <sz val="8"/>
        <color rgb="FF181818"/>
        <rFont val="나눔스퀘어OTF_ac"/>
        <family val="2"/>
      </rPr>
      <t>정서적 감수성</t>
    </r>
  </si>
  <si>
    <r>
      <rPr>
        <sz val="10"/>
        <color rgb="FF181818"/>
        <rFont val="Arial"/>
        <family val="2"/>
      </rPr>
      <t>(</t>
    </r>
    <r>
      <rPr>
        <sz val="8"/>
        <color rgb="FF181818"/>
        <rFont val="나눔스퀘어OTF_ac"/>
        <family val="2"/>
      </rPr>
      <t>낮은</t>
    </r>
    <r>
      <rPr>
        <sz val="10"/>
        <color rgb="FF181818"/>
        <rFont val="Arial"/>
        <family val="2"/>
      </rPr>
      <t xml:space="preserve">) </t>
    </r>
    <r>
      <rPr>
        <sz val="8"/>
        <color rgb="FF181818"/>
        <rFont val="나눔스퀘어OTF_ac"/>
        <family val="2"/>
      </rPr>
      <t>정서적 개방성</t>
    </r>
  </si>
  <si>
    <r>
      <rPr>
        <sz val="10"/>
        <color rgb="FF181818"/>
        <rFont val="Arial"/>
        <family val="2"/>
      </rPr>
      <t>(</t>
    </r>
    <r>
      <rPr>
        <sz val="8"/>
        <color rgb="FF181818"/>
        <rFont val="나눔스퀘어OTF_ac"/>
        <family val="2"/>
      </rPr>
      <t>높은</t>
    </r>
    <r>
      <rPr>
        <sz val="10"/>
        <color rgb="FF181818"/>
        <rFont val="Arial"/>
        <family val="2"/>
      </rPr>
      <t xml:space="preserve">) </t>
    </r>
    <r>
      <rPr>
        <sz val="8"/>
        <color rgb="FF181818"/>
        <rFont val="나눔스퀘어OTF_ac"/>
        <family val="2"/>
      </rPr>
      <t>정서적 개방성</t>
    </r>
  </si>
  <si>
    <r>
      <rPr>
        <sz val="8"/>
        <color rgb="FF181818"/>
        <rFont val="나눔스퀘어OTF_ac"/>
        <family val="2"/>
      </rPr>
      <t>거리두기</t>
    </r>
  </si>
  <si>
    <r>
      <rPr>
        <sz val="8"/>
        <color rgb="FF181818"/>
        <rFont val="나눔스퀘어OTF_ac"/>
        <family val="2"/>
      </rPr>
      <t>친밀감</t>
    </r>
  </si>
  <si>
    <r>
      <rPr>
        <sz val="8"/>
        <color rgb="FF181818"/>
        <rFont val="나눔스퀘어OTF_ac"/>
        <family val="2"/>
      </rPr>
      <t>독립</t>
    </r>
  </si>
  <si>
    <r>
      <rPr>
        <sz val="8"/>
        <color rgb="FF181818"/>
        <rFont val="나눔스퀘어OTF_ac"/>
        <family val="2"/>
      </rPr>
      <t>의존</t>
    </r>
  </si>
  <si>
    <r>
      <rPr>
        <sz val="8"/>
        <color rgb="FF181818"/>
        <rFont val="나눔스퀘어OTF_ac"/>
        <family val="2"/>
      </rPr>
      <t xml:space="preserve">인내력 </t>
    </r>
    <r>
      <rPr>
        <sz val="10"/>
        <color rgb="FF181818"/>
        <rFont val="Arial"/>
        <family val="2"/>
      </rPr>
      <t>(PS)</t>
    </r>
  </si>
  <si>
    <r>
      <rPr>
        <sz val="10"/>
        <color rgb="FF181818"/>
        <rFont val="Arial"/>
        <family val="2"/>
      </rPr>
      <t>(</t>
    </r>
    <r>
      <rPr>
        <sz val="8"/>
        <color rgb="FF181818"/>
        <rFont val="나눔스퀘어OTF_ac"/>
        <family val="2"/>
      </rPr>
      <t>낮은</t>
    </r>
    <r>
      <rPr>
        <sz val="10"/>
        <color rgb="FF181818"/>
        <rFont val="Arial"/>
        <family val="2"/>
      </rPr>
      <t xml:space="preserve">) </t>
    </r>
    <r>
      <rPr>
        <sz val="8"/>
        <color rgb="FF181818"/>
        <rFont val="나눔스퀘어OTF_ac"/>
        <family val="2"/>
      </rPr>
      <t>근면</t>
    </r>
  </si>
  <si>
    <r>
      <rPr>
        <sz val="10"/>
        <color rgb="FF181818"/>
        <rFont val="Arial"/>
        <family val="2"/>
      </rPr>
      <t>(</t>
    </r>
    <r>
      <rPr>
        <sz val="8"/>
        <color rgb="FF181818"/>
        <rFont val="나눔스퀘어OTF_ac"/>
        <family val="2"/>
      </rPr>
      <t>높은</t>
    </r>
    <r>
      <rPr>
        <sz val="10"/>
        <color rgb="FF181818"/>
        <rFont val="Arial"/>
        <family val="2"/>
      </rPr>
      <t xml:space="preserve">) </t>
    </r>
    <r>
      <rPr>
        <sz val="8"/>
        <color rgb="FF181818"/>
        <rFont val="나눔스퀘어OTF_ac"/>
        <family val="2"/>
      </rPr>
      <t>근면</t>
    </r>
  </si>
  <si>
    <r>
      <rPr>
        <sz val="10"/>
        <color rgb="FF181818"/>
        <rFont val="Arial"/>
        <family val="2"/>
      </rPr>
      <t>(</t>
    </r>
    <r>
      <rPr>
        <sz val="8"/>
        <color rgb="FF181818"/>
        <rFont val="나눔스퀘어OTF_ac"/>
        <family val="2"/>
      </rPr>
      <t>낮은</t>
    </r>
    <r>
      <rPr>
        <sz val="10"/>
        <color rgb="FF181818"/>
        <rFont val="Arial"/>
        <family val="2"/>
      </rPr>
      <t xml:space="preserve">) </t>
    </r>
    <r>
      <rPr>
        <sz val="8"/>
        <color rgb="FF181818"/>
        <rFont val="나눔스퀘어OTF_ac"/>
        <family val="2"/>
      </rPr>
      <t>끈기</t>
    </r>
  </si>
  <si>
    <r>
      <rPr>
        <sz val="10"/>
        <color rgb="FF181818"/>
        <rFont val="Arial"/>
        <family val="2"/>
      </rPr>
      <t>(</t>
    </r>
    <r>
      <rPr>
        <sz val="8"/>
        <color rgb="FF181818"/>
        <rFont val="나눔스퀘어OTF_ac"/>
        <family val="2"/>
      </rPr>
      <t>높은</t>
    </r>
    <r>
      <rPr>
        <sz val="10"/>
        <color rgb="FF181818"/>
        <rFont val="Arial"/>
        <family val="2"/>
      </rPr>
      <t xml:space="preserve">) </t>
    </r>
    <r>
      <rPr>
        <sz val="8"/>
        <color rgb="FF181818"/>
        <rFont val="나눔스퀘어OTF_ac"/>
        <family val="2"/>
      </rPr>
      <t>끈기</t>
    </r>
  </si>
  <si>
    <r>
      <rPr>
        <sz val="10"/>
        <color rgb="FF181818"/>
        <rFont val="Arial"/>
        <family val="2"/>
      </rPr>
      <t>(</t>
    </r>
    <r>
      <rPr>
        <sz val="8"/>
        <color rgb="FF181818"/>
        <rFont val="나눔스퀘어OTF_ac"/>
        <family val="2"/>
      </rPr>
      <t>낮은</t>
    </r>
    <r>
      <rPr>
        <sz val="10"/>
        <color rgb="FF181818"/>
        <rFont val="Arial"/>
        <family val="2"/>
      </rPr>
      <t xml:space="preserve">) </t>
    </r>
    <r>
      <rPr>
        <sz val="8"/>
        <color rgb="FF181818"/>
        <rFont val="나눔스퀘어OTF_ac"/>
        <family val="2"/>
      </rPr>
      <t>성취에 대한 야망</t>
    </r>
  </si>
  <si>
    <r>
      <rPr>
        <sz val="10"/>
        <color rgb="FF181818"/>
        <rFont val="Arial"/>
        <family val="2"/>
      </rPr>
      <t>(</t>
    </r>
    <r>
      <rPr>
        <sz val="8"/>
        <color rgb="FF181818"/>
        <rFont val="나눔스퀘어OTF_ac"/>
        <family val="2"/>
      </rPr>
      <t>높은</t>
    </r>
    <r>
      <rPr>
        <sz val="10"/>
        <color rgb="FF181818"/>
        <rFont val="Arial"/>
        <family val="2"/>
      </rPr>
      <t xml:space="preserve">) </t>
    </r>
    <r>
      <rPr>
        <sz val="8"/>
        <color rgb="FF181818"/>
        <rFont val="나눔스퀘어OTF_ac"/>
        <family val="2"/>
      </rPr>
      <t>성취에 대한 야망</t>
    </r>
  </si>
  <si>
    <r>
      <rPr>
        <sz val="10"/>
        <color rgb="FF181818"/>
        <rFont val="Arial"/>
        <family val="2"/>
      </rPr>
      <t>(</t>
    </r>
    <r>
      <rPr>
        <sz val="8"/>
        <color rgb="FF181818"/>
        <rFont val="나눔스퀘어OTF_ac"/>
        <family val="2"/>
      </rPr>
      <t>낮은</t>
    </r>
    <r>
      <rPr>
        <sz val="10"/>
        <color rgb="FF181818"/>
        <rFont val="Arial"/>
        <family val="2"/>
      </rPr>
      <t xml:space="preserve">) </t>
    </r>
    <r>
      <rPr>
        <sz val="8"/>
        <color rgb="FF181818"/>
        <rFont val="나눔스퀘어OTF_ac"/>
        <family val="2"/>
      </rPr>
      <t>완벽주의</t>
    </r>
  </si>
  <si>
    <r>
      <rPr>
        <sz val="10"/>
        <color rgb="FF181818"/>
        <rFont val="Arial"/>
        <family val="2"/>
      </rPr>
      <t>(</t>
    </r>
    <r>
      <rPr>
        <sz val="8"/>
        <color rgb="FF181818"/>
        <rFont val="나눔스퀘어OTF_ac"/>
        <family val="2"/>
      </rPr>
      <t>높은</t>
    </r>
    <r>
      <rPr>
        <sz val="10"/>
        <color rgb="FF181818"/>
        <rFont val="Arial"/>
        <family val="2"/>
      </rPr>
      <t xml:space="preserve">) </t>
    </r>
    <r>
      <rPr>
        <sz val="8"/>
        <color rgb="FF181818"/>
        <rFont val="나눔스퀘어OTF_ac"/>
        <family val="2"/>
      </rPr>
      <t>완벽주의</t>
    </r>
  </si>
  <si>
    <r>
      <rPr>
        <sz val="8"/>
        <color rgb="FF181818"/>
        <rFont val="나눔스퀘어OTF_ac"/>
        <family val="2"/>
      </rPr>
      <t xml:space="preserve">자율성 </t>
    </r>
    <r>
      <rPr>
        <sz val="10"/>
        <color rgb="FF181818"/>
        <rFont val="Arial"/>
        <family val="2"/>
      </rPr>
      <t>(SD)</t>
    </r>
  </si>
  <si>
    <r>
      <rPr>
        <sz val="10"/>
        <color rgb="FF181818"/>
        <rFont val="Arial"/>
        <family val="2"/>
      </rPr>
      <t>(</t>
    </r>
    <r>
      <rPr>
        <sz val="8"/>
        <color rgb="FF181818"/>
        <rFont val="나눔스퀘어OTF_ac"/>
        <family val="2"/>
      </rPr>
      <t>낮은</t>
    </r>
    <r>
      <rPr>
        <sz val="10"/>
        <color rgb="FF181818"/>
        <rFont val="Arial"/>
        <family val="2"/>
      </rPr>
      <t xml:space="preserve">) </t>
    </r>
    <r>
      <rPr>
        <sz val="8"/>
        <color rgb="FF181818"/>
        <rFont val="나눔스퀘어OTF_ac"/>
        <family val="2"/>
      </rPr>
      <t>책임감</t>
    </r>
  </si>
  <si>
    <r>
      <rPr>
        <sz val="10"/>
        <color rgb="FF181818"/>
        <rFont val="Arial"/>
        <family val="2"/>
      </rPr>
      <t>(</t>
    </r>
    <r>
      <rPr>
        <sz val="8"/>
        <color rgb="FF181818"/>
        <rFont val="나눔스퀘어OTF_ac"/>
        <family val="2"/>
      </rPr>
      <t>높은</t>
    </r>
    <r>
      <rPr>
        <sz val="10"/>
        <color rgb="FF181818"/>
        <rFont val="Arial"/>
        <family val="2"/>
      </rPr>
      <t xml:space="preserve">) </t>
    </r>
    <r>
      <rPr>
        <sz val="8"/>
        <color rgb="FF181818"/>
        <rFont val="나눔스퀘어OTF_ac"/>
        <family val="2"/>
      </rPr>
      <t>책임감</t>
    </r>
  </si>
  <si>
    <r>
      <rPr>
        <sz val="10"/>
        <color rgb="FF181818"/>
        <rFont val="Arial"/>
        <family val="2"/>
      </rPr>
      <t>(</t>
    </r>
    <r>
      <rPr>
        <sz val="8"/>
        <color rgb="FF181818"/>
        <rFont val="나눔스퀘어OTF_ac"/>
        <family val="2"/>
      </rPr>
      <t>낮은</t>
    </r>
    <r>
      <rPr>
        <sz val="10"/>
        <color rgb="FF181818"/>
        <rFont val="Arial"/>
        <family val="2"/>
      </rPr>
      <t xml:space="preserve">) </t>
    </r>
    <r>
      <rPr>
        <sz val="8"/>
        <color rgb="FF181818"/>
        <rFont val="나눔스퀘어OTF_ac"/>
        <family val="2"/>
      </rPr>
      <t>목적의식</t>
    </r>
  </si>
  <si>
    <r>
      <rPr>
        <sz val="10"/>
        <color rgb="FF181818"/>
        <rFont val="Arial"/>
        <family val="2"/>
      </rPr>
      <t>(</t>
    </r>
    <r>
      <rPr>
        <sz val="8"/>
        <color rgb="FF181818"/>
        <rFont val="나눔스퀘어OTF_ac"/>
        <family val="2"/>
      </rPr>
      <t>높은</t>
    </r>
    <r>
      <rPr>
        <sz val="10"/>
        <color rgb="FF181818"/>
        <rFont val="Arial"/>
        <family val="2"/>
      </rPr>
      <t xml:space="preserve">) </t>
    </r>
    <r>
      <rPr>
        <sz val="8"/>
        <color rgb="FF181818"/>
        <rFont val="나눔스퀘어OTF_ac"/>
        <family val="2"/>
      </rPr>
      <t>목적의식</t>
    </r>
  </si>
  <si>
    <r>
      <rPr>
        <sz val="10"/>
        <color rgb="FF181818"/>
        <rFont val="Arial"/>
        <family val="2"/>
      </rPr>
      <t>(</t>
    </r>
    <r>
      <rPr>
        <sz val="8"/>
        <color rgb="FF181818"/>
        <rFont val="나눔스퀘어OTF_ac"/>
        <family val="2"/>
      </rPr>
      <t>낮은</t>
    </r>
    <r>
      <rPr>
        <sz val="10"/>
        <color rgb="FF181818"/>
        <rFont val="Arial"/>
        <family val="2"/>
      </rPr>
      <t xml:space="preserve">) </t>
    </r>
    <r>
      <rPr>
        <sz val="8"/>
        <color rgb="FF181818"/>
        <rFont val="나눔스퀘어OTF_ac"/>
        <family val="2"/>
      </rPr>
      <t>유능감</t>
    </r>
  </si>
  <si>
    <r>
      <rPr>
        <sz val="10"/>
        <color rgb="FF181818"/>
        <rFont val="Arial"/>
        <family val="2"/>
      </rPr>
      <t>(</t>
    </r>
    <r>
      <rPr>
        <sz val="8"/>
        <color rgb="FF181818"/>
        <rFont val="나눔스퀘어OTF_ac"/>
        <family val="2"/>
      </rPr>
      <t>높은</t>
    </r>
    <r>
      <rPr>
        <sz val="10"/>
        <color rgb="FF181818"/>
        <rFont val="Arial"/>
        <family val="2"/>
      </rPr>
      <t xml:space="preserve">) </t>
    </r>
    <r>
      <rPr>
        <sz val="8"/>
        <color rgb="FF181818"/>
        <rFont val="나눔스퀘어OTF_ac"/>
        <family val="2"/>
      </rPr>
      <t>유능감</t>
    </r>
  </si>
  <si>
    <r>
      <rPr>
        <sz val="10"/>
        <color rgb="FF181818"/>
        <rFont val="Arial"/>
        <family val="2"/>
      </rPr>
      <t>(</t>
    </r>
    <r>
      <rPr>
        <sz val="8"/>
        <color rgb="FF181818"/>
        <rFont val="나눔스퀘어OTF_ac"/>
        <family val="2"/>
      </rPr>
      <t>낮은</t>
    </r>
    <r>
      <rPr>
        <sz val="10"/>
        <color rgb="FF181818"/>
        <rFont val="Arial"/>
        <family val="2"/>
      </rPr>
      <t xml:space="preserve">) </t>
    </r>
    <r>
      <rPr>
        <sz val="8"/>
        <color rgb="FF181818"/>
        <rFont val="나눔스퀘어OTF_ac"/>
        <family val="2"/>
      </rPr>
      <t>자기수용</t>
    </r>
  </si>
  <si>
    <r>
      <rPr>
        <sz val="10"/>
        <color rgb="FF181818"/>
        <rFont val="Arial"/>
        <family val="2"/>
      </rPr>
      <t>(</t>
    </r>
    <r>
      <rPr>
        <sz val="8"/>
        <color rgb="FF181818"/>
        <rFont val="나눔스퀘어OTF_ac"/>
        <family val="2"/>
      </rPr>
      <t>높은</t>
    </r>
    <r>
      <rPr>
        <sz val="10"/>
        <color rgb="FF181818"/>
        <rFont val="Arial"/>
        <family val="2"/>
      </rPr>
      <t xml:space="preserve">) </t>
    </r>
    <r>
      <rPr>
        <sz val="8"/>
        <color rgb="FF181818"/>
        <rFont val="나눔스퀘어OTF_ac"/>
        <family val="2"/>
      </rPr>
      <t>자기수용</t>
    </r>
  </si>
  <si>
    <r>
      <rPr>
        <sz val="10"/>
        <color rgb="FF181818"/>
        <rFont val="Arial"/>
        <family val="2"/>
      </rPr>
      <t>(</t>
    </r>
    <r>
      <rPr>
        <sz val="8"/>
        <color rgb="FF181818"/>
        <rFont val="나눔스퀘어OTF_ac"/>
        <family val="2"/>
      </rPr>
      <t>낮은</t>
    </r>
    <r>
      <rPr>
        <sz val="10"/>
        <color rgb="FF181818"/>
        <rFont val="Arial"/>
        <family val="2"/>
      </rPr>
      <t xml:space="preserve">) </t>
    </r>
    <r>
      <rPr>
        <sz val="8"/>
        <color rgb="FF181818"/>
        <rFont val="나눔스퀘어OTF_ac"/>
        <family val="2"/>
      </rPr>
      <t>자기일치</t>
    </r>
  </si>
  <si>
    <r>
      <rPr>
        <sz val="10"/>
        <color rgb="FF181818"/>
        <rFont val="Arial"/>
        <family val="2"/>
      </rPr>
      <t>(</t>
    </r>
    <r>
      <rPr>
        <sz val="8"/>
        <color rgb="FF181818"/>
        <rFont val="나눔스퀘어OTF_ac"/>
        <family val="2"/>
      </rPr>
      <t>높은</t>
    </r>
    <r>
      <rPr>
        <sz val="10"/>
        <color rgb="FF181818"/>
        <rFont val="Arial"/>
        <family val="2"/>
      </rPr>
      <t xml:space="preserve">) </t>
    </r>
    <r>
      <rPr>
        <sz val="8"/>
        <color rgb="FF181818"/>
        <rFont val="나눔스퀘어OTF_ac"/>
        <family val="2"/>
      </rPr>
      <t>자기일치</t>
    </r>
  </si>
  <si>
    <r>
      <rPr>
        <sz val="8"/>
        <color rgb="FF181818"/>
        <rFont val="나눔스퀘어OTF_ac"/>
        <family val="2"/>
      </rPr>
      <t xml:space="preserve">연대감 </t>
    </r>
    <r>
      <rPr>
        <sz val="10"/>
        <color rgb="FF181818"/>
        <rFont val="Arial"/>
        <family val="2"/>
      </rPr>
      <t>(CO)</t>
    </r>
  </si>
  <si>
    <r>
      <rPr>
        <sz val="10"/>
        <color rgb="FF181818"/>
        <rFont val="Arial"/>
        <family val="2"/>
      </rPr>
      <t>(</t>
    </r>
    <r>
      <rPr>
        <sz val="8"/>
        <color rgb="FF181818"/>
        <rFont val="나눔스퀘어OTF_ac"/>
        <family val="2"/>
      </rPr>
      <t>낮은</t>
    </r>
    <r>
      <rPr>
        <sz val="10"/>
        <color rgb="FF181818"/>
        <rFont val="Arial"/>
        <family val="2"/>
      </rPr>
      <t xml:space="preserve">) </t>
    </r>
    <r>
      <rPr>
        <sz val="8"/>
        <color rgb="FF181818"/>
        <rFont val="나눔스퀘어OTF_ac"/>
        <family val="2"/>
      </rPr>
      <t>타인수용</t>
    </r>
  </si>
  <si>
    <r>
      <rPr>
        <sz val="10"/>
        <color rgb="FF181818"/>
        <rFont val="Arial"/>
        <family val="2"/>
      </rPr>
      <t>(</t>
    </r>
    <r>
      <rPr>
        <sz val="8"/>
        <color rgb="FF181818"/>
        <rFont val="나눔스퀘어OTF_ac"/>
        <family val="2"/>
      </rPr>
      <t>높은</t>
    </r>
    <r>
      <rPr>
        <sz val="10"/>
        <color rgb="FF181818"/>
        <rFont val="Arial"/>
        <family val="2"/>
      </rPr>
      <t xml:space="preserve">) </t>
    </r>
    <r>
      <rPr>
        <sz val="8"/>
        <color rgb="FF181818"/>
        <rFont val="나눔스퀘어OTF_ac"/>
        <family val="2"/>
      </rPr>
      <t>타인수용</t>
    </r>
  </si>
  <si>
    <r>
      <rPr>
        <sz val="10"/>
        <color rgb="FF181818"/>
        <rFont val="Arial"/>
        <family val="2"/>
      </rPr>
      <t>(</t>
    </r>
    <r>
      <rPr>
        <sz val="8"/>
        <color rgb="FF181818"/>
        <rFont val="나눔스퀘어OTF_ac"/>
        <family val="2"/>
      </rPr>
      <t>낮은</t>
    </r>
    <r>
      <rPr>
        <sz val="10"/>
        <color rgb="FF181818"/>
        <rFont val="Arial"/>
        <family val="2"/>
      </rPr>
      <t xml:space="preserve">) </t>
    </r>
    <r>
      <rPr>
        <sz val="8"/>
        <color rgb="FF181818"/>
        <rFont val="나눔스퀘어OTF_ac"/>
        <family val="2"/>
      </rPr>
      <t>공감</t>
    </r>
  </si>
  <si>
    <r>
      <rPr>
        <sz val="10"/>
        <color rgb="FF181818"/>
        <rFont val="Arial"/>
        <family val="2"/>
      </rPr>
      <t>(</t>
    </r>
    <r>
      <rPr>
        <sz val="8"/>
        <color rgb="FF181818"/>
        <rFont val="나눔스퀘어OTF_ac"/>
        <family val="2"/>
      </rPr>
      <t>높은</t>
    </r>
    <r>
      <rPr>
        <sz val="10"/>
        <color rgb="FF181818"/>
        <rFont val="Arial"/>
        <family val="2"/>
      </rPr>
      <t xml:space="preserve">) </t>
    </r>
    <r>
      <rPr>
        <sz val="8"/>
        <color rgb="FF181818"/>
        <rFont val="나눔스퀘어OTF_ac"/>
        <family val="2"/>
      </rPr>
      <t>공감</t>
    </r>
  </si>
  <si>
    <r>
      <rPr>
        <sz val="10"/>
        <color rgb="FF181818"/>
        <rFont val="Arial"/>
        <family val="2"/>
      </rPr>
      <t>(</t>
    </r>
    <r>
      <rPr>
        <sz val="8"/>
        <color rgb="FF181818"/>
        <rFont val="나눔스퀘어OTF_ac"/>
        <family val="2"/>
      </rPr>
      <t>낮은</t>
    </r>
    <r>
      <rPr>
        <sz val="10"/>
        <color rgb="FF181818"/>
        <rFont val="Arial"/>
        <family val="2"/>
      </rPr>
      <t xml:space="preserve">) </t>
    </r>
    <r>
      <rPr>
        <sz val="8"/>
        <color rgb="FF181818"/>
        <rFont val="나눔스퀘어OTF_ac"/>
        <family val="2"/>
      </rPr>
      <t>이타성</t>
    </r>
  </si>
  <si>
    <r>
      <rPr>
        <sz val="10"/>
        <color rgb="FF181818"/>
        <rFont val="Arial"/>
        <family val="2"/>
      </rPr>
      <t>(</t>
    </r>
    <r>
      <rPr>
        <sz val="8"/>
        <color rgb="FF181818"/>
        <rFont val="나눔스퀘어OTF_ac"/>
        <family val="2"/>
      </rPr>
      <t>높은</t>
    </r>
    <r>
      <rPr>
        <sz val="10"/>
        <color rgb="FF181818"/>
        <rFont val="Arial"/>
        <family val="2"/>
      </rPr>
      <t xml:space="preserve">) </t>
    </r>
    <r>
      <rPr>
        <sz val="8"/>
        <color rgb="FF181818"/>
        <rFont val="나눔스퀘어OTF_ac"/>
        <family val="2"/>
      </rPr>
      <t>이타성</t>
    </r>
  </si>
  <si>
    <r>
      <rPr>
        <sz val="10"/>
        <color rgb="FF181818"/>
        <rFont val="Arial"/>
        <family val="2"/>
      </rPr>
      <t>(</t>
    </r>
    <r>
      <rPr>
        <sz val="8"/>
        <color rgb="FF181818"/>
        <rFont val="나눔스퀘어OTF_ac"/>
        <family val="2"/>
      </rPr>
      <t>낮은</t>
    </r>
    <r>
      <rPr>
        <sz val="10"/>
        <color rgb="FF181818"/>
        <rFont val="Arial"/>
        <family val="2"/>
      </rPr>
      <t xml:space="preserve">) </t>
    </r>
    <r>
      <rPr>
        <sz val="8"/>
        <color rgb="FF181818"/>
        <rFont val="나눔스퀘어OTF_ac"/>
        <family val="2"/>
      </rPr>
      <t>관대함</t>
    </r>
  </si>
  <si>
    <r>
      <rPr>
        <sz val="10"/>
        <color rgb="FF181818"/>
        <rFont val="Arial"/>
        <family val="2"/>
      </rPr>
      <t>(</t>
    </r>
    <r>
      <rPr>
        <sz val="8"/>
        <color rgb="FF181818"/>
        <rFont val="나눔스퀘어OTF_ac"/>
        <family val="2"/>
      </rPr>
      <t>높은</t>
    </r>
    <r>
      <rPr>
        <sz val="10"/>
        <color rgb="FF181818"/>
        <rFont val="Arial"/>
        <family val="2"/>
      </rPr>
      <t xml:space="preserve">) </t>
    </r>
    <r>
      <rPr>
        <sz val="8"/>
        <color rgb="FF181818"/>
        <rFont val="나눔스퀘어OTF_ac"/>
        <family val="2"/>
      </rPr>
      <t>관대함</t>
    </r>
  </si>
  <si>
    <r>
      <rPr>
        <sz val="10"/>
        <color rgb="FF181818"/>
        <rFont val="Arial"/>
        <family val="2"/>
      </rPr>
      <t>(</t>
    </r>
    <r>
      <rPr>
        <sz val="8"/>
        <color rgb="FF181818"/>
        <rFont val="나눔스퀘어OTF_ac"/>
        <family val="2"/>
      </rPr>
      <t>낮은</t>
    </r>
    <r>
      <rPr>
        <sz val="10"/>
        <color rgb="FF181818"/>
        <rFont val="Arial"/>
        <family val="2"/>
      </rPr>
      <t xml:space="preserve">) </t>
    </r>
    <r>
      <rPr>
        <sz val="8"/>
        <color rgb="FF181818"/>
        <rFont val="나눔스퀘어OTF_ac"/>
        <family val="2"/>
      </rPr>
      <t>공평</t>
    </r>
  </si>
  <si>
    <r>
      <rPr>
        <sz val="10"/>
        <color rgb="FF181818"/>
        <rFont val="Arial"/>
        <family val="2"/>
      </rPr>
      <t>(</t>
    </r>
    <r>
      <rPr>
        <sz val="8"/>
        <color rgb="FF181818"/>
        <rFont val="나눔스퀘어OTF_ac"/>
        <family val="2"/>
      </rPr>
      <t>높은</t>
    </r>
    <r>
      <rPr>
        <sz val="10"/>
        <color rgb="FF181818"/>
        <rFont val="Arial"/>
        <family val="2"/>
      </rPr>
      <t xml:space="preserve">) </t>
    </r>
    <r>
      <rPr>
        <sz val="8"/>
        <color rgb="FF181818"/>
        <rFont val="나눔스퀘어OTF_ac"/>
        <family val="2"/>
      </rPr>
      <t>공평</t>
    </r>
  </si>
  <si>
    <r>
      <rPr>
        <sz val="8"/>
        <color rgb="FF181818"/>
        <rFont val="나눔스퀘어OTF_ac"/>
        <family val="2"/>
      </rPr>
      <t xml:space="preserve">자기초월 </t>
    </r>
    <r>
      <rPr>
        <sz val="10"/>
        <color rgb="FF181818"/>
        <rFont val="Arial"/>
        <family val="2"/>
      </rPr>
      <t>(ST)</t>
    </r>
  </si>
  <si>
    <r>
      <rPr>
        <sz val="8"/>
        <color rgb="FF181818"/>
        <rFont val="나눔스퀘어OTF_ac"/>
        <family val="2"/>
      </rPr>
      <t>자의식</t>
    </r>
  </si>
  <si>
    <r>
      <rPr>
        <sz val="8"/>
        <color rgb="FF181818"/>
        <rFont val="나눔스퀘어OTF_ac"/>
        <family val="2"/>
      </rPr>
      <t>창조적 자기망각</t>
    </r>
  </si>
  <si>
    <r>
      <rPr>
        <sz val="10"/>
        <color rgb="FF181818"/>
        <rFont val="Arial"/>
        <family val="2"/>
      </rPr>
      <t>(</t>
    </r>
    <r>
      <rPr>
        <sz val="8"/>
        <color rgb="FF181818"/>
        <rFont val="나눔스퀘어OTF_ac"/>
        <family val="2"/>
      </rPr>
      <t>낮은</t>
    </r>
    <r>
      <rPr>
        <sz val="10"/>
        <color rgb="FF181818"/>
        <rFont val="Arial"/>
        <family val="2"/>
      </rPr>
      <t xml:space="preserve">) </t>
    </r>
    <r>
      <rPr>
        <sz val="8"/>
        <color rgb="FF181818"/>
        <rFont val="나눔스퀘어OTF_ac"/>
        <family val="2"/>
      </rPr>
      <t>우주만물과의 일체감</t>
    </r>
  </si>
  <si>
    <r>
      <rPr>
        <sz val="10"/>
        <color rgb="FF181818"/>
        <rFont val="Arial"/>
        <family val="2"/>
      </rPr>
      <t>(</t>
    </r>
    <r>
      <rPr>
        <sz val="8"/>
        <color rgb="FF181818"/>
        <rFont val="나눔스퀘어OTF_ac"/>
        <family val="2"/>
      </rPr>
      <t>높은</t>
    </r>
    <r>
      <rPr>
        <sz val="10"/>
        <color rgb="FF181818"/>
        <rFont val="Arial"/>
        <family val="2"/>
      </rPr>
      <t xml:space="preserve">) </t>
    </r>
    <r>
      <rPr>
        <sz val="8"/>
        <color rgb="FF181818"/>
        <rFont val="나눔스퀘어OTF_ac"/>
        <family val="2"/>
      </rPr>
      <t>우주만물과의 일체감</t>
    </r>
  </si>
  <si>
    <r>
      <rPr>
        <sz val="8"/>
        <color rgb="FF181818"/>
        <rFont val="나눔스퀘어OTF_ac"/>
        <family val="2"/>
      </rPr>
      <t>합리적 유물론</t>
    </r>
  </si>
  <si>
    <r>
      <rPr>
        <sz val="8"/>
        <color rgb="FF181818"/>
        <rFont val="나눔스퀘어OTF_ac"/>
        <family val="2"/>
      </rPr>
      <t>영성수용</t>
    </r>
  </si>
  <si>
    <t>반복과 유지 지향성</t>
    <phoneticPr fontId="1" type="noConversion"/>
  </si>
  <si>
    <t>착수와 완수 지향성</t>
    <phoneticPr fontId="1" type="noConversion"/>
  </si>
  <si>
    <t>coolnews</t>
  </si>
  <si>
    <t>양파님</t>
  </si>
  <si>
    <t>노쟁님</t>
  </si>
  <si>
    <t>등님</t>
  </si>
  <si>
    <t>달곰님</t>
  </si>
  <si>
    <t>버찌님</t>
  </si>
  <si>
    <t>맑음이님</t>
  </si>
  <si>
    <t>타로님</t>
  </si>
  <si>
    <t>CCY님</t>
  </si>
  <si>
    <t>CO</t>
    <phoneticPr fontId="1" type="noConversion"/>
  </si>
  <si>
    <t>ST</t>
    <phoneticPr fontId="1" type="noConversion"/>
  </si>
  <si>
    <t>대분류</t>
  </si>
  <si>
    <t>애착성향 (관계 충전지향)</t>
    <phoneticPr fontId="1" type="noConversion"/>
  </si>
  <si>
    <t>미래 위험 센서</t>
  </si>
  <si>
    <t>상황 위험 센서</t>
  </si>
  <si>
    <t>사람 위험 센서</t>
  </si>
  <si>
    <t>에너지수준 위험 센서</t>
  </si>
  <si>
    <t>내 숫자</t>
    <phoneticPr fontId="1" type="noConversion"/>
  </si>
  <si>
    <t>유리한 점</t>
    <phoneticPr fontId="1" type="noConversion"/>
  </si>
  <si>
    <t>불리한 점</t>
    <phoneticPr fontId="1" type="noConversion"/>
  </si>
  <si>
    <t>항목의 의미</t>
    <phoneticPr fontId="1" type="noConversion"/>
  </si>
  <si>
    <t>활용하기</t>
    <phoneticPr fontId="1" type="noConversion"/>
  </si>
  <si>
    <t>H/M/L</t>
    <phoneticPr fontId="1" type="noConversion"/>
  </si>
  <si>
    <t>자극추구</t>
  </si>
  <si>
    <t xml:space="preserve">상징동식물: ______________________________   ______________________________   ______________________________ </t>
    <phoneticPr fontId="1" type="noConversion"/>
  </si>
  <si>
    <t>반대특징가진분</t>
    <phoneticPr fontId="1" type="noConversion"/>
  </si>
  <si>
    <t>강점과의 연결</t>
    <phoneticPr fontId="1" type="noConversion"/>
  </si>
  <si>
    <t>레벨업전략</t>
    <phoneticPr fontId="1" type="noConversion"/>
  </si>
  <si>
    <t>레벨업전략 Top3</t>
    <phoneticPr fontId="1" type="noConversion"/>
  </si>
  <si>
    <t>항목</t>
    <phoneticPr fontId="1" type="noConversion"/>
  </si>
  <si>
    <t>목표</t>
    <phoneticPr fontId="1" type="noConversion"/>
  </si>
  <si>
    <t>실천계획</t>
    <phoneticPr fontId="1" type="noConversion"/>
  </si>
  <si>
    <t>현재</t>
    <phoneticPr fontId="1" type="noConversion"/>
  </si>
  <si>
    <t>L-H-M [nH]: 내향적인-보수적인(introverted-rigid)
• 안전하고 평온한 상태를 선호하는 조심성이 많은 사람이다.
• 매사에 다양한 가능성을 고려하고 세심한 주의를 기울인다.
• 정해진 규칙과 질서를 따르고 새로운 일보다는 익숙한 일을 처리하는 데 능숙하다.
• 하던 일이 지연되더라도 참고 기다릴 줄 알며 단조로운 일상도 잘 견딘다.
• 말이 없고 조용한 편으로 대인관계에서는 예의 바른 태도를 보인다.
• 사람들과 친해지는 데 시간이 걸리긴 하지만 일단 친해지면 관계를 오래 유지한다.
• 조심스럽고 융통성이 부족하다는 인상을 줄 수 있다.
• 실수할 것을 미리 염려해서 신속한 의사 결정을 하지 못할 수 있다.
• 자신의 의견이나 주장을 강하게 표현하지 않으며, 낯선 사람들과의 관계에서는 표현을 자제한다.</t>
  </si>
  <si>
    <t>L-L-L [nhr]: 독립적인(independent)
• 어려움에 부딪혀도 쉽게 동요하지 않고 침착함을 유지하고, 매사를 스스로 판단하고 소신 있게 행동하는 독립적인 사람이다.
• 가급적 혼자 조용히 지내는 것을 선호하고, 개인적인 관심이나 흥미가 있는 일에 꾸준히 몰입하는 경향이 있다.
• 혼자 독창적으로 할 수 있는 일들에서 창의적인 능력을 발휘할 수 있고, 남들이 하지 않는 기이하고 별난 생각들을 자주 한다.
• 주변 사람들의 칭찬이나 인정에 연연하지 않으며, 자신이 원하는 일을 꾸준히 지속한다
• 무리 속에 있을 때도 있는 듯 없는 듯 잘 드러나지 않는다
• 주변 사람들에게 무관심할수 있고, 사람들과 잘 어울리지 않고, 냉담하고 냉정하다
• 새로운 사람을 사귀는 것이 어렵고 자신의 감정을 잘 표현하지 않아서, 주변 사람들의 이해를 받기 어려울 수있다.
• 상황의 변화에도 잘 반응하지 않아서 단조롭고 메마른 사람으로 보일 수 있다.</t>
    <phoneticPr fontId="1" type="noConversion"/>
  </si>
  <si>
    <t>H-H-L [NHr]: 폭발적인(explosive)
• 풍부한 감수성과 순발력을 지니고 있는 열정적이고 자유분방한 사람이다.
• 상황 변화에 따른 감정 변화의 폭이 큰 편이며, 자신의 감정을 강하게 표현하기 때문에 정열적인느낌을 준다.
• 대상에 대한 좋고 싫음이 분명하고, 비록 그것이 남들의 생각과 달라도 크게 개의치 않는다.
• 즉각적인 임기응변에 재주가 있고, 남들이 주저하는 일에서도 담대하게 행동한다.
• 감정 기복이 있어, 인간관계에서의 갈등이 있을 수 있다.
• 즉흥적인 충동에 이끌려 행동하는 면이 있고, 성급한 행동을 보일 수 있다.
• 강렬한 감정을 여과없이 표현하며, 다른 사람의 감정을 세심하게 배려하는 일에 서투른 모습을 보인다.
• 애정과 분노가 뒤섞인 관계를 맺을 가능성이 있다.</t>
    <phoneticPr fontId="1" type="noConversion"/>
  </si>
  <si>
    <t>H-M-L [Nr]: 독립적인-자유주의적인(independent-libertarian)
• 진취적이고 순발력이 있으며, 자기 주장과 입장이 분명한 독립적인 사람이다.
• 자신의 행동이 사회적인 파장을 일으킬 것이 예상되어도 그 일이 개인적으로 즐겁다면 거리낌없이 자신의 행동을 즐긴다.
• 다른 사람의 평가보다는 자신의 판단에 우선 순위를 두고 소신껏 행동한다.
• 흥미와 관심의 범위가 넓고, 가능성에 도전하는 것을 즐긴다.
• 목표를 위해 혼자 노력하는 일에 그다지 외로움을 느끼거나 스트레스를 받지 않는다.
• 자기중심적이고 기회주의적이라는 인상을 줄 수 있다.
• 사회적인 압력이나 비난에 별로 신경 쓰지 않으며 다른 사람의 요구에도 잘 부응하지 않아서, 개인적인 사람으로 비칠 수 있다.
• 타인의 입장이나 감정에 대해서는 충분히 공감하거나 이해하지 못할 수 있다.</t>
    <phoneticPr fontId="1" type="noConversion"/>
  </si>
  <si>
    <t>H-L-H [NhR]: 열정적인(passionate) / 연극성(histrionic)
• 사람들과의 어울림을 즐기고, 무리 속에서 인정받고 사랑받는 것을 좋아한다.
• 사교적이고 감정이 풍부한 매력적인 사람이다.
• 자신의 느낌이나 생각을 호소력 있게 전달하는 재주가 있으며, 분위기 메이커의 자질을 갖추고 있다.
• 다른 사람의 감정을 잘 파악하고 배려하여 따뜻하게 표현할 수 있다.
• 남들의 이목이 자신에게 집중되는 상황을 선호하며, 
  일의 부정적인 측면보다는 긍정적인 측면을 먼저 보고 열정적으로 몰입하는 모습을 보인다.
• 감정의 기복이 심하고 정서적으로 불안정한 인상을 줄 수 있다.
• 남들의 시선이나 관심과 같은 외부적인 상황에 과민할 수 있다.
• 신중한 검토나 계획이 부족할수 있다.</t>
    <phoneticPr fontId="1" type="noConversion"/>
  </si>
  <si>
    <t>L-L-L [nhr]: 독립적인(independent) / 조현성(schizoid)
• 어려움에 부딪혀도 쉽게 동요하지 않고 침착함을 유지하고, 매사를 스스로 판단하고 소신 있게 행동하는 독립적인 사람이다.
• 가급적 혼자 조용히 지내는 것을 선호하고, 개인적인 관심이나 흥미가 있는 일에 꾸준히 몰입하는 경향이 있다.
• 혼자 독창적으로 할 수 있는 일들에서 창의적인 능력을 발휘할 수 있고, 남들이 하지 않는 기이하고 별난 생각들을 자주 한다.
• 주변 사람들의 칭찬이나 인정에 연연하지 않으며, 자신이 원하는 일을 꾸준히 지속한다
• 무리 속에 있을 때도 있는 듯 없는 듯 잘 드러나지 않는다
• 주변 사람들에게 무관심할수 있고, 사람들과 잘 어울리지 않고, 냉담하고 냉정하다
• 새로운 사람을 사귀는 것이 어렵고 자신의 감정을 잘 표현하지 않아서, 주변 사람들의 이해를 받기 어려울 수있다.
• 상황의 변화에도 잘 반응하지 않아서 단조롭고 메마른 사람으로 보일 수 있다.</t>
    <phoneticPr fontId="1" type="noConversion"/>
  </si>
  <si>
    <t>H-H-L [NHr]: 폭발적인(explosive)
• 풍부한 감수성과 순발력을 지니고 있는 열정적이고 자유분방한 사람이다.
• 상황 변화에 따른 감정 변화의 폭이 큰 편이며, 자신의 감정을 강하게 표현하기 때문에 정열적인느낌을 준다.
• 대상에 대한 좋고 싫음이 분명하고, 비록 그것이 남들의 생각과 달라도 크게 개의치 않는다.
• 즉각적인 임기응변에 재주가 있고, 남들이 주저하는 일에서도 담대하게 행동한다.
• 감정 기복이 있어, 인간관계에서의 갈등이 있을 수 있다.
• 즉흥적인 충동에 이끌려 행동하는 면이 있고, 성급한 행동을 보일 수 있다.
• 강렬한 감정을 여과없이 표현하며, 다른 사람의 감정을 세심하게 배려하는 일에 서투른 모습을 보인다.
• 애정과 분노가 뒤섞인 관계를 맺을 가능성이 있다.</t>
    <phoneticPr fontId="1" type="noConversion"/>
  </si>
  <si>
    <t>H-M-L [Nr]: 독립적인-자유주의적인(independent-libertarian)
• 진취적이고 순발력이 있으며, 자기 주장과 입장이 분명한 독립적인 사람이다.
• 자신의 행동이 사회적인 파장을 일으킬 것이 예상되어도 그 일이 개인적으로 즐겁다면 거리낌없이 자신의 행동을 즐긴다.
• 다른 사람의 평가보다는 자신의 판단에 우선 순위를 두고 소신껏 행동한다.
• 흥미와 관심의 범위가 넓고, 가능성에 도전하는 것을 즐긴다.
• 목표를 위해 혼자 노력하는 일에 그다지 외로움을 느끼거나 스트레스를 받지 않는다.
• 자기중심적이고 기회주의적이라는 인상을 줄 수 있다.
• 사회적인 압력이나 비난에 별로 신경 쓰지 않으며 다른 사람의 요구에도 잘 부응하지 않아서, 개인적인 사람으로 비칠 수 있다.
• 타인의 입장이나 감정에 대해서는 충분히 공감하거나 이해하지 못할 수 있다.</t>
    <phoneticPr fontId="1" type="noConversion"/>
  </si>
  <si>
    <t>H-L-L [Nhr]: 모험적인(adventurous)
• 흥미와 관심의 범위가 넓고 활동적이며, 모험적이고 대담하다.
• 자기 주장이 강한 독립적인 사람이다.
• 새로운 가능성에 도전하는 것을 즐기고 불확실하거나 어려움이 예상되는 상황에서도 적극적으로 일을 추진해 나간다.
• 주변의 눈치를 보지 않고 자유분방하게 자주적으로 행동한다.
• 사소한 대인관계 갈등이나 마찰에 개의치 않고 거리낌 없이 행동한다.
• 자신의 행동이 초래할 파장이나 부정적인 영향을 미리 충분히 고려하지 않아서 실수를 범하는 경우가 있다.
• 감정조절이 안될 때 분노 표현이 나오거나 냉정하게 보일 수 있다.</t>
    <phoneticPr fontId="1" type="noConversion"/>
  </si>
  <si>
    <t>H-L-L [Nhr]: 모험적인(adventurous) / 반사회성
• 흥미와 관심의 범위가 넓고 활동적이며, 모험적이고 대담하다.
• 자기 주장이 강한 독립적인 사람이다.
• 새로운 가능성에 도전하는 것을 즐기고 불확실하거나 어려움이 예상되는 상황에서도 적극적으로 일을 추진해 나간다.
• 주변의 눈치를 보지 않고 자유분방하게 자주적으로 행동한다.
• 사소한 대인관계 갈등이나 마찰에 개의치 않고 거리낌 없이 행동한다.
• 자신의 행동이 초래할 파장이나 부정적인 영향을 미리 충분히 고려하지 않아서 실수를 범하는 경우가 있다.
• 감정조절이 안될 때 분노 표현이 나오거나 냉정하게 보일 수 있다.</t>
    <phoneticPr fontId="1" type="noConversion"/>
  </si>
  <si>
    <t>나눔조</t>
    <phoneticPr fontId="1" type="noConversion"/>
  </si>
  <si>
    <t>자극추구와 위험회피 상호작용</t>
    <phoneticPr fontId="1" type="noConversion"/>
  </si>
  <si>
    <t>위험회피</t>
  </si>
  <si>
    <t>기질유형</t>
  </si>
  <si>
    <t>해석</t>
  </si>
  <si>
    <r>
      <rPr>
        <b/>
        <sz val="14"/>
        <color theme="1"/>
        <rFont val="맑은 고딕"/>
        <family val="3"/>
        <charset val="129"/>
        <scheme val="minor"/>
      </rPr>
      <t>행동</t>
    </r>
    <r>
      <rPr>
        <sz val="14"/>
        <color theme="1"/>
        <rFont val="맑은 고딕"/>
        <family val="3"/>
        <charset val="129"/>
        <scheme val="minor"/>
      </rPr>
      <t xml:space="preserve"> 유지 시스템(Behavioral Maintenance System) 
</t>
    </r>
    <r>
      <rPr>
        <sz val="11"/>
        <color theme="1"/>
        <rFont val="맑은 고딕"/>
        <family val="3"/>
        <charset val="129"/>
        <scheme val="minor"/>
      </rPr>
      <t xml:space="preserve">
1. 생물학적으로 동물의 행동 유형은 유쾌한 것(보상)에 접근하느냐, 불쾌한 것(위협)으로부터 도망치느냐 이렇게 구분할 수 있습니다. 우리의 뇌도 이런 접근행동과 회피행동을 관장하는 다양한 체계들이 구성되어 있습니다.
1. 행동 접근 체계(behavioral activation system, BAS)는 '쾌락 혹은 즐거움'과 같은 정서와 관련이 있습니다. 다시 말하면, 보상가가 있는 무언가를 얻으려는 추동과 접근 행동을 이끄는 두뇌의 조직입니다. 이 체계가 민감한 사람들은 긍정적인 정서 성향이 강하지만, 그만큼 충동적인 모습을 보이기도 합니다.
1. 행동 억제 체계(behavioral inhibition system, BIS)는 우리가 소위 '불안'이라고 하는 정서와 관련이 있습니다. 불안이란 불분명한 대상에 대해 느끼는 두려움으로 설명될 수 있는데, 이 체계가 민감한 사람들은 사소한 것에도 걱정이 많으며 위협자극에 민감합니다.
1. 투쟁도피동결체게(fight flight freeze system, FFFS)는 '공포'와 밀접하게 연결되는 정서를 유발시키는 두뇌 행동체계입니다. 불안과 달리 공포는 대상이 분명하며, 그것으로부터 도망치고 싶은 행동을 생성해내죠. 이 체계가 너무 민감하면 공포장애로 이어질 수도 있습</t>
    </r>
    <r>
      <rPr>
        <sz val="11"/>
        <color theme="1"/>
        <rFont val="맑은 고딕"/>
        <family val="2"/>
        <charset val="129"/>
        <scheme val="minor"/>
      </rPr>
      <t>니다.</t>
    </r>
    <phoneticPr fontId="1" type="noConversion"/>
  </si>
  <si>
    <t>H</t>
  </si>
  <si>
    <t xml:space="preserve">보상을 위한 접근행동과 위험을 피하기 위한 회피행동이 함께 나타남으로써, 접근-회피 갈등을 빈번히 경험한다. 자극추구에 의한 즉각적인 충동이 나타난다면 위험회피가 이를 이차적으로 검열하여 억제함으로써 신경증적 행동이 나타날 수 있음. 한편에서 즐거움과 보상을 얻기 위해 새로운 자극에 다가가려하고, 다른 한편에서 안전함을 느끼기 위해 새로운 자극을 피하려고 하는 상반된 욕구를 느끼기 떄문에 그 사이에서 행복한 균형을 찾는 데 어려움을 느낄 수 있고 만성적으로 좌절감과 우울한 기분을 느끼기 쉽다. </t>
    <phoneticPr fontId="1" type="noConversion"/>
  </si>
  <si>
    <t>L</t>
  </si>
  <si>
    <t>보상에 의해 활성화 되지 않으면서 처벌에 의해 억제 되지도 않기 때문에 새로운 상황에서 쉽게 흥분하거나 위축되지 않는 경향을 보인다. 불안이나 우울, 분노 등의 부정적인 감정으로부터 비교적 자유로우며, 명랑하고 태평하며 자신감이 넘치는 모습을 보임</t>
  </si>
  <si>
    <t>Nh</t>
  </si>
  <si>
    <t>새로운 상황을 접할 때 보상에 의해서 행동이 활성화되지만 처벌체 의해서 억제되지 않기 문에, 충동적이고 외향적이며 분노를 직접적으로 표현하는 공격적 특성을 드러냄. 이들은 흥분과 위험을 동시에 추구할 수 있는 활동에 참여하는 것을 즐김</t>
    <phoneticPr fontId="1" type="noConversion"/>
  </si>
  <si>
    <t>보상을 얻기 위한 접근행동이 활성화 되지 않고 다만 처벌 가능성에 의해 억제됨으로써, 내향적이고 안전 지향적이며 사회적 관습에 동조하고 분노를 바깥으로 표현하지 않은 특성 보임. 이들은 외부세계의 사람이나 사물에 관심을 보이기보다는 내면의 정신생활을 더 추구하는 경향이 있음</t>
    <phoneticPr fontId="1" type="noConversion"/>
  </si>
  <si>
    <t>자극추구와 사회적민감성 상호작용</t>
    <phoneticPr fontId="1" type="noConversion"/>
  </si>
  <si>
    <t>사회적
민감성</t>
    <phoneticPr fontId="1" type="noConversion"/>
  </si>
  <si>
    <t>NR</t>
  </si>
  <si>
    <t>새로운 관계와 친숙한 관계 모두에서 접근적인 행동을 보이므로, 대인관계에서 자신의 감정을 잘 드러내며 어느자리에서나 타인의 주목을 끌 만큼 사교적인 모습 보임.</t>
  </si>
  <si>
    <t>nr</t>
  </si>
  <si>
    <t>새로운 관계에서든 친숙한 관계에서든 관계에서의 보상에 의해 크게 이끌리지 않기 때문에 관계보다는 개인생활을 더 중시하고 어느자리에서나 잘 드러나지 않은 특성 보임</t>
  </si>
  <si>
    <t>충동적인 보상과 즐거움을 추구하면서 타인의 욕구와 감정에는 덜 민감하기 떄문에, 기회주의적이고 비관습적이며 감정표현의 깊이와 진실성이 부족한 특성 보임</t>
  </si>
  <si>
    <t>새로운 관계보다는 친숙한 관계를 중시하며 관습과 질서를 중시하면서도 타인의 욕구와 감정에 민감하기 때문에 , 보수적이고 전통적이며 양심적이고 감정표현이 깊이 있고, 진솔한 경향을 보임</t>
  </si>
  <si>
    <t>위험회피와 사회적민감성 상호작용</t>
    <phoneticPr fontId="1" type="noConversion"/>
  </si>
  <si>
    <t>위험회피</t>
    <phoneticPr fontId="1" type="noConversion"/>
  </si>
  <si>
    <t>HR</t>
  </si>
  <si>
    <t xml:space="preserve">처벌의 위협이나 고통을 잘 견디지 못할뿐 아니라 사회적 거절을 두려워하기 때문에, 수동적으로 회피적이면서 복종적 모습 보임. 친밀감을 원하면서도 처벌과 거절을 두려워 하기 때문에, 한편으로 자신의 의사를 직접적으로 표현하지 못하고, 간접적이로 우회적인 방식으로 표현하는 의존적인 모습 보일 수 있고, 다른 한편으로 처벌과 거절의 위험이 내포된 사회적 관계를 회피한느 모습 보일 수 있음. </t>
    <phoneticPr fontId="1" type="noConversion"/>
  </si>
  <si>
    <t>hr</t>
  </si>
  <si>
    <t>관계에서 처벌위험에 둔감하면서 사회적 거절에도 둔감하기 떄문에, 관계를 두려워하지 않으면서도 관계로부터 이탈된 무관심을 보일 수 있음. 자신의 의사를 직선적으로 표현하는 경향을 보이고, 종동 타인의 눈에 반항적인 모습으로 비칠 수 있음</t>
  </si>
  <si>
    <t>관계에서 보상이 없을 때 관계로부터 철수하는 경향을 보이며, 관계에서의 처벌로부터 자신을 보호하기 위하여 회피와 고립을 선택함. 다른 사람들로부터 거리를 두고 떨어져 있는 경우가 많아서 대인 영향력이 작을 수 있음.</t>
  </si>
  <si>
    <t>관계에서의 보상이 없는 상황에서도 억제됨 없이 타인에게 접근하는 경향을 보임. 친화적이고 사교적이며, 따뜻한 사회적 행동에 참여하길 좋아함. 두려움 없이 타인에게 다가가기 때문에 대인 영향력이 큰 사람</t>
  </si>
  <si>
    <t>인내력과 성격/기질 유형과 상호작용</t>
    <phoneticPr fontId="1" type="noConversion"/>
  </si>
  <si>
    <t>인내력</t>
  </si>
  <si>
    <t>장단점</t>
  </si>
  <si>
    <t>높음</t>
  </si>
  <si>
    <t>장점</t>
  </si>
  <si>
    <t>많은 성취를 이뤄낼 수 있고, 강한 회복탄력성(resilience)을 지니며, 이는 높은 긍정적 정서 경험으로 이어질 수 있다.</t>
  </si>
  <si>
    <t>단점</t>
  </si>
  <si>
    <t>지속적인 노력과 화석처럼 굳은 습관이 더이상 보상을 가져오지 않는 상황에서는 높은 인내력이 정서적 부담을 초래할 수 있으며, 이는 높은 부정적 정서 경험으로 이어질 수 있다.</t>
  </si>
  <si>
    <t xml:space="preserve">L </t>
  </si>
  <si>
    <t>낮음</t>
  </si>
  <si>
    <t xml:space="preserve">지속적으로 노력한다 해도 더 이상 보상이 주어지지 않는 상황에서는 이전의 습관을 빨리 내려놓을 수 있는 사람, 즉 인내력이 낮은 사람이 불필요한 노력을 절약할 수 있다. 이들은 그만큼 더 유연하고 실용적이며, 부정적 정서를 덜 경험한다는 장점을 지닌다. </t>
  </si>
  <si>
    <t>자신이 지닌 능력에 비해 성취가 적고, 회복탄력성이 약하며, 이로 인해 긍정적 정서 경험이 부족하다.</t>
  </si>
  <si>
    <t>자극추구, 위험회피 및 사회적 민감성의 상호작용 : 성격장애경향성</t>
    <phoneticPr fontId="1" type="noConversion"/>
  </si>
  <si>
    <t>성격장애경향성</t>
  </si>
  <si>
    <t xml:space="preserve">분노와 좌절을 담아 두었다가 폭발하는 경향 보일 수 있음. 이들은 접근-회피 갈등을 느끼면 사회적 단서를 읽는데 둔감함. 불안과 분노를 쉽게 느끼는 반면 타인의 욕구와 필요를 읽는데 능숙하지 못하여 종종 개인적인 사회적인 문제를 일으킬 수 있음. </t>
  </si>
  <si>
    <t>폭발적인(explosive)</t>
  </si>
  <si>
    <t>경계선(borderline)</t>
  </si>
  <si>
    <t>질서를 존중하고 침착하며 타인의 인정과 승인을 추구하기 때문에, 자신에게 기대되는 일을 제대로 할 것이라는 신뢰를 얻는 경향이 있음. 우리는 또한 이들이 안정적이고 친화적이며 믿을 만한 사람이라고 기대할 수 있음.</t>
  </si>
  <si>
    <t>신뢰로운(reliable)</t>
  </si>
  <si>
    <t xml:space="preserve">충동적이고, 위험을 무릅쓰며, 정서적으로 차갑다. 종종 위험이나 위협을 두려워하지 않으며 다른 사람이 자신으 어떻게 </t>
  </si>
  <si>
    <t>모험적인(adventurous)</t>
  </si>
  <si>
    <t>반사회성(antisocial)</t>
  </si>
  <si>
    <t>위험을 회피하려는 경향을 보일 뿐 아니라, 거부, 비판 및 수치에 예민하여 갈등을 피하려고 스스로를 고립시키며 상처받지 않으려고 스스로를 보호함. 그로 인해 이들은 외로움과 두려움을 느끼기 쉬움. “모험적인” 사람과 “조심스러운”사람은 사회적 고립의 외양은 서로 비슷해도 내적인 동기는 매우 달라서, “모험적인” 사람이 차갑고 무관심하여 다른 사람들로부터 이탈되어 있다면, “조심스러운” 사람은 상처받을까 봐 두려워 겉으로는 관계를 회피하지만 속으로는 애정에 목말라 하며 혼자 외로워함.</t>
  </si>
  <si>
    <t>조심스러운(cautious)</t>
  </si>
  <si>
    <t>회피성(avoidant)</t>
  </si>
  <si>
    <t>연예인이나 정치인 중에 흔히 나타날 수 있음. 이들은 관심과 주목의 대상이 되는 것을 좋아하고 외향적이며 사교적이고 친화적이어서 집단에서 가장 눈에 잘 띄는 사람임</t>
  </si>
  <si>
    <t>열정적인(passioonate)</t>
  </si>
  <si>
    <t>연극성(histrionic)</t>
  </si>
  <si>
    <t>질서정연한 것을 좋아하고 세부사항에 주의를 기울이며 사치나 낭비를 싫어하고 위험을 회피함 이들은 또한 내향적이고 사생활을 추구하며 관계에서 냉담한 경향이 있어서 집단에서 가장 덜 드러나는 사람임</t>
  </si>
  <si>
    <t>조직적인(methodical)</t>
  </si>
  <si>
    <t>강박성(obsessional)</t>
  </si>
  <si>
    <t xml:space="preserve">세 가지 기질차원에서 모두 높은 점수를 보이는 만큼, 다양한 정서적 갈등을 겪을 수 있음. 세 기질차원의 욕구들(보상과 즐거움을 추구하고, 위험과 처벌을 회피하고, 사회적 애정과 인정을 갈구하는 등)이 각자 충족을 원하는 만큼, 이 욕구들 간에는 서로 충돌과 갈 등이 나타나지 않을 수 없음. 그 결과로 이들은 자기 중심적이거나 수동 공격적인 모습을 보일 수 있음. </t>
  </si>
  <si>
    <t>예민한(sesstive)</t>
  </si>
  <si>
    <t>자기애성(narcissistic)</t>
  </si>
  <si>
    <t>세 가지 기절차원에서의 욕구가 모두 적어서 쉽게 동기화되지 않는 사람임. 즉 보상과 즐거움, 위험과 처벌의 위협, 사회적 인정과 명예 등 어떤 동기화에 의해서도 덜 영향을 받는 사람임.</t>
  </si>
  <si>
    <t>독립적인(independent)</t>
  </si>
  <si>
    <t>조현성(schizoid)</t>
  </si>
  <si>
    <t>성격유형의 해석</t>
    <phoneticPr fontId="1" type="noConversion"/>
  </si>
  <si>
    <t xml:space="preserve"> 자율성, 연대감, 자기초월의 3원 상호작용(Cloninger의 3원 상호작용)</t>
    <phoneticPr fontId="1" type="noConversion"/>
  </si>
  <si>
    <t>자기초월</t>
  </si>
  <si>
    <t>성격유형</t>
  </si>
  <si>
    <t>나에게 인생이란 힘들고 고달프며, 사람들은 비열하고, 나는 결국 죽을것이라는 삶의 태도 지님. 이들은 자신에 대한 수치심을 느끼거나 다른 사람들에게 분노나 미움을 갖는 등 전반적으로 부정적인 감정에 압도되기 쉽다. 대체로 가라앉은 기분에 젖어 있으며 우울증에 취약하여 “우울성” 유형이라 부름</t>
  </si>
  <si>
    <t>창조적인(creative)</t>
  </si>
  <si>
    <t>인생은 배우고 성장할 수 있는 온갖 기회로 가득하고 사람들은 사랑을 주고 받는 것을 즐기며, 삶은 영원하고 무한한 것이라는 삶의 태도 지님. 이들은 성숙하고 건강할뿐 아니라, 행복감을 포함한 긍정적인 감정을 자주 느낌</t>
  </si>
  <si>
    <t>조직화된(organized)</t>
  </si>
  <si>
    <t xml:space="preserve">프로이트가 이상적으로 여기는 건강한 성격유형이고, 또는 서구문화에서 선호하는 성숙한 성격유형임. 이들은 합리적이며 타인에게 신뢰를 주고, 일을 효율적으로 추진하면서도 원만한 협력관계를 유지함. 이들은 성숙하고 건강하지만, “창조적인” 유형만큼 긍정적인 감정을 자주 느끼지는 않음. </t>
  </si>
  <si>
    <t>높른 자기초월과 낮은 자율성이 결합하여 마술적인 사고로 나타날 수 있으며, 낮은 연대감과 결합하여 타인에 대한 의심과 피해의식을 드러낼 수 있음.이들의 높은 자기초월은 때로 정신병에 취약성으로 드러날 수 있는데, 특히 조현병이나 조현형 성격장애에 취약하여“조현병”유형으로 불림.</t>
    <phoneticPr fontId="1" type="noConversion"/>
  </si>
  <si>
    <t>타인에게 따뜻하고 공감적이며 사려깊고 친절한 모습을 보이지만, 다른 한편으로 수동적이고 복종적이며 거절당하는 것에 예민하고 쉽게 상처를 받을 수 있음. 이들의 높은 자기 초월에 기인하는 삶의 긍정적인 감정은 정서적 불안정성 및 생생한 상상력과 결합하여 잦은 기분의 기복으로 나타날 수 있음. 이들은 양극성 장애에 취약하여 “순환성” 유형으로 불림</t>
    <phoneticPr fontId="1" type="noConversion"/>
  </si>
  <si>
    <t>독재적인(autocratic)</t>
  </si>
  <si>
    <t>논리적이고 목표지향적이며 자기 통제력이 강한 반면, 자기 중심적이고 통제적이고 공격적인 모습을 보일 수 있음. 이들의 강한 목표 지향성과 자기 통제력은 타인에 대한 배려 부족 및 경쟁심, 적대감과 결합하여 강하게 밀어붙이는 식의 리더쉽을 낳을 수 있음. 이들이 주로 느끼는 감정은 분노와 적대감이여, 기쁨 등의 긍정적 감정을 잘 느끼지 못하고, 감정의 폭이 제한적임</t>
  </si>
  <si>
    <t xml:space="preserve">자기주도적이고 자기 확신이 강하며, 이들의 뛰어난 독창성과 창조성은 의심에 기반을 둔 날카로운 통찰력 및 생생한 상상력과 결합하여, 일찍이 Kaaepelin이 기술한 바 있는 편집성 성격과 유사한 모습보일수 있음. 편집성 유형이라 불림 </t>
  </si>
  <si>
    <t>의존적인(dependent)</t>
  </si>
  <si>
    <t>전반적으로 따뜻하고 협조적이며, 순종적이고 의존적이며, 다른 사람을 잘 믿고 정서적으로 반응적인 경향을 보임. 이들은 사회적 지지를 잃을까봐 두려워하며 거절이나 비판에 취약하여 쉽게 상처를 입지만, 일상적인 상황에서는 타인을 신뢰하는 보수적인 안정성으로 인해 “조직화된”유형의 사람들처럼 잘 적응하는 모습을 보일 수 있음.</t>
  </si>
  <si>
    <t>기관ID</t>
    <phoneticPr fontId="0" type="Hiragana"/>
  </si>
  <si>
    <t>성  명</t>
    <phoneticPr fontId="0" type="Hiragana"/>
  </si>
  <si>
    <t>홍길동</t>
    <phoneticPr fontId="1" type="noConversion"/>
  </si>
  <si>
    <t>일련번호</t>
    <phoneticPr fontId="0" type="Hiragana"/>
  </si>
  <si>
    <t>성  별</t>
    <phoneticPr fontId="0" type="Hiragana"/>
  </si>
  <si>
    <t>남</t>
    <phoneticPr fontId="1" type="noConversion"/>
  </si>
  <si>
    <t>연  령</t>
    <phoneticPr fontId="0" type="Hiragana"/>
  </si>
  <si>
    <t>검사일</t>
    <phoneticPr fontId="0" type="Hiragana"/>
  </si>
  <si>
    <t>TCI-RS</t>
    <phoneticPr fontId="0" type="Hiragana"/>
  </si>
  <si>
    <t>척도</t>
    <phoneticPr fontId="0" type="Hiragana"/>
  </si>
  <si>
    <t>원점수</t>
    <phoneticPr fontId="0" type="Hiragana"/>
  </si>
  <si>
    <t>T 점수</t>
    <phoneticPr fontId="1" type="noConversion"/>
  </si>
  <si>
    <t>백분위</t>
    <phoneticPr fontId="0" type="Hiragana"/>
  </si>
  <si>
    <t>유형</t>
    <phoneticPr fontId="0" type="Hiragana"/>
  </si>
  <si>
    <t>해 석</t>
    <phoneticPr fontId="0" type="Hiragana"/>
  </si>
  <si>
    <t>결 과</t>
    <phoneticPr fontId="1" type="noConversion"/>
  </si>
  <si>
    <t>기질</t>
    <phoneticPr fontId="0" type="Hiragana"/>
  </si>
  <si>
    <t>자극 추구(NS)</t>
    <phoneticPr fontId="0" type="Hiragana"/>
  </si>
  <si>
    <t>위험 회피(HA)</t>
    <phoneticPr fontId="0" type="Hiragana"/>
  </si>
  <si>
    <t>사회적민감성(RD)</t>
    <phoneticPr fontId="0" type="Hiragana"/>
  </si>
  <si>
    <t>인내력(P)</t>
    <phoneticPr fontId="0" type="Hiragana"/>
  </si>
  <si>
    <t>성격</t>
    <phoneticPr fontId="0" type="Hiragana"/>
  </si>
  <si>
    <t>자율성(SD)</t>
    <phoneticPr fontId="0" type="Hiragana"/>
  </si>
  <si>
    <t>연대감(C)</t>
    <phoneticPr fontId="0" type="Hiragana"/>
  </si>
  <si>
    <t>자기초월(ST)</t>
    <phoneticPr fontId="0" type="Hiragana"/>
  </si>
  <si>
    <t>자율성+연대감</t>
    <phoneticPr fontId="0" type="Hiragana"/>
  </si>
  <si>
    <t>세부사항</t>
    <phoneticPr fontId="0" type="Hiragana"/>
  </si>
  <si>
    <t>규준집단의평균</t>
    <phoneticPr fontId="0" type="Hiragana"/>
  </si>
  <si>
    <t>규준집단의 표준편차</t>
    <phoneticPr fontId="1" type="noConversion"/>
  </si>
  <si>
    <t>자극추구 (NS)</t>
    <phoneticPr fontId="0" type="Hiragana"/>
  </si>
  <si>
    <t>NS1                                     탐색적 흥분/ 관습적 안정성</t>
    <phoneticPr fontId="1" type="noConversion"/>
  </si>
  <si>
    <t>NS2                                 충동성/ 심사숙고</t>
    <phoneticPr fontId="1" type="noConversion"/>
  </si>
  <si>
    <t>NS3                                 무절제/ 절제</t>
    <phoneticPr fontId="1" type="noConversion"/>
  </si>
  <si>
    <t>NS4                                 자유분방/ 질서정연</t>
    <phoneticPr fontId="1" type="noConversion"/>
  </si>
  <si>
    <t>위험회피 (HA)</t>
    <phoneticPr fontId="0" type="Hiragana"/>
  </si>
  <si>
    <t>HA1                                 예기불안/ 낙천성</t>
    <phoneticPr fontId="1" type="noConversion"/>
  </si>
  <si>
    <t>HA2                                 불확실성에 대한 두려움</t>
    <phoneticPr fontId="1" type="noConversion"/>
  </si>
  <si>
    <t>HA3                                 낯선 사람에 대한 수줍음</t>
    <phoneticPr fontId="1" type="noConversion"/>
  </si>
  <si>
    <t>HA4                                 쉽게 지침/ 활기 넘침</t>
    <phoneticPr fontId="1" type="noConversion"/>
  </si>
  <si>
    <t>사회적 민감성 (RD)</t>
    <phoneticPr fontId="0" type="Hiragana"/>
  </si>
  <si>
    <t xml:space="preserve">RD1                                                     정서적 감수성                               </t>
    <phoneticPr fontId="1" type="noConversion"/>
  </si>
  <si>
    <t>RD2                                                     정서적 개방성</t>
    <phoneticPr fontId="1" type="noConversion"/>
  </si>
  <si>
    <t>RD3                                                     친밀감/ 거리두기</t>
    <phoneticPr fontId="1" type="noConversion"/>
  </si>
  <si>
    <t>RD4                                                     의존/ 독립</t>
    <phoneticPr fontId="1" type="noConversion"/>
  </si>
  <si>
    <t>인내력 (PS)</t>
    <phoneticPr fontId="0" type="Hiragana"/>
  </si>
  <si>
    <t>PS1                                                     근면</t>
    <phoneticPr fontId="1" type="noConversion"/>
  </si>
  <si>
    <t>PS2                                                     끈기</t>
    <phoneticPr fontId="1" type="noConversion"/>
  </si>
  <si>
    <t>PS3                                                     성취에 대한 야망</t>
    <phoneticPr fontId="1" type="noConversion"/>
  </si>
  <si>
    <t>PS4                                                     완벽주의</t>
    <phoneticPr fontId="1" type="noConversion"/>
  </si>
  <si>
    <t>자율성 (SD)</t>
    <phoneticPr fontId="0" type="Hiragana"/>
  </si>
  <si>
    <t>SD1                                                     책임감/ 책임전가</t>
    <phoneticPr fontId="1" type="noConversion"/>
  </si>
  <si>
    <t>SD2                                                     목적의식</t>
    <phoneticPr fontId="1" type="noConversion"/>
  </si>
  <si>
    <t>SD3                                                     유능감/ 무능감</t>
    <phoneticPr fontId="1" type="noConversion"/>
  </si>
  <si>
    <t>SD4                                                     자기수용/ 자기불만</t>
    <phoneticPr fontId="1" type="noConversion"/>
  </si>
  <si>
    <t>SD5                                                     자기일치</t>
    <phoneticPr fontId="1" type="noConversion"/>
  </si>
  <si>
    <t>연대감    ( CO )</t>
    <phoneticPr fontId="0" type="Hiragana"/>
  </si>
  <si>
    <t>CO1                                                     타인수용</t>
    <phoneticPr fontId="1" type="noConversion"/>
  </si>
  <si>
    <t>CO2                                                     공감/ 둔감</t>
    <phoneticPr fontId="1" type="noConversion"/>
  </si>
  <si>
    <t>CO3                                                     이타성/ 이기성</t>
    <phoneticPr fontId="1" type="noConversion"/>
  </si>
  <si>
    <t>CO4                                                     관대함/ 복수심</t>
    <phoneticPr fontId="1" type="noConversion"/>
  </si>
  <si>
    <t>CO5                                                     공평/ 편파</t>
    <phoneticPr fontId="1" type="noConversion"/>
  </si>
  <si>
    <t>자기초월 (ST)</t>
    <phoneticPr fontId="0" type="Hiragana"/>
  </si>
  <si>
    <t>ST1                                                     창조적 자기망각/ 자의식</t>
    <phoneticPr fontId="1" type="noConversion"/>
  </si>
  <si>
    <t>ST2                                                     우주만물과의 일체감</t>
    <phoneticPr fontId="1" type="noConversion"/>
  </si>
  <si>
    <t>ST3                                                     영성수용/ 합리적 유물론</t>
    <phoneticPr fontId="1" type="noConversion"/>
  </si>
  <si>
    <r>
      <t>다른 사람들로부터 정서적 지지와 승인을 얻는 것에 의존적인 사람임</t>
    </r>
    <r>
      <rPr>
        <sz val="10"/>
        <color rgb="FF000000"/>
        <rFont val="함초롬바탕"/>
        <family val="1"/>
        <charset val="129"/>
      </rPr>
      <t xml:space="preserve">. </t>
    </r>
    <r>
      <rPr>
        <sz val="10"/>
        <color rgb="FF000000"/>
        <rFont val="맑은 고딕"/>
        <family val="3"/>
        <charset val="129"/>
        <scheme val="minor"/>
      </rPr>
      <t>남들이 자신을 어떻게 생각할 것인지에 대해 신경을 많이 쓰고</t>
    </r>
    <r>
      <rPr>
        <sz val="10"/>
        <color rgb="FF000000"/>
        <rFont val="함초롬바탕"/>
        <family val="1"/>
        <charset val="129"/>
      </rPr>
      <t xml:space="preserve">, </t>
    </r>
    <r>
      <rPr>
        <sz val="10"/>
        <color rgb="FF000000"/>
        <rFont val="맑은 고딕"/>
        <family val="3"/>
        <charset val="129"/>
        <scheme val="minor"/>
      </rPr>
      <t>심지어는 남들로부터 보호와 지배를 자극하고 이끌어내려는 경향을 보임</t>
    </r>
    <r>
      <rPr>
        <sz val="10"/>
        <color rgb="FF000000"/>
        <rFont val="함초롬바탕"/>
        <family val="1"/>
        <charset val="129"/>
      </rPr>
      <t xml:space="preserve">. </t>
    </r>
    <r>
      <rPr>
        <sz val="10"/>
        <color rgb="FF000000"/>
        <rFont val="맑은 고딕"/>
        <family val="3"/>
        <charset val="129"/>
        <scheme val="minor"/>
      </rPr>
      <t>자기가 스스로 어떤 일을 해야 하거나 혼자서 어떤 결정을 내려야 할 때 주저함</t>
    </r>
    <r>
      <rPr>
        <sz val="10"/>
        <color rgb="FF000000"/>
        <rFont val="함초롬바탕"/>
        <family val="1"/>
        <charset val="129"/>
      </rPr>
      <t xml:space="preserve">. </t>
    </r>
    <r>
      <rPr>
        <sz val="10"/>
        <color rgb="FF000000"/>
        <rFont val="맑은 고딕"/>
        <family val="3"/>
        <charset val="129"/>
        <scheme val="minor"/>
      </rPr>
      <t>다른 사람의 지지와 보호를 바라기 때문에</t>
    </r>
    <r>
      <rPr>
        <sz val="10"/>
        <color rgb="FF000000"/>
        <rFont val="함초롬바탕"/>
        <family val="1"/>
        <charset val="129"/>
      </rPr>
      <t xml:space="preserve">, </t>
    </r>
    <r>
      <rPr>
        <sz val="10"/>
        <color rgb="FF000000"/>
        <rFont val="맑은 고딕"/>
        <family val="3"/>
        <charset val="129"/>
        <scheme val="minor"/>
      </rPr>
      <t>다른 사람들을 즐겁게 해주기 위해서라면 자신의 것을 희생하거나 자신이 원하지 않는 일을 자원하여 하기도 함</t>
    </r>
    <r>
      <rPr>
        <sz val="10"/>
        <color rgb="FF000000"/>
        <rFont val="함초롬바탕"/>
        <family val="1"/>
        <charset val="129"/>
      </rPr>
      <t xml:space="preserve">. </t>
    </r>
    <r>
      <rPr>
        <sz val="10"/>
        <color rgb="FF000000"/>
        <rFont val="맑은 고딕"/>
        <family val="3"/>
        <charset val="129"/>
        <scheme val="minor"/>
      </rPr>
      <t>따라서 비판을 당하거나 인정을 받지 못할 때 쉽게 마음의 상처를 입음</t>
    </r>
    <r>
      <rPr>
        <sz val="10"/>
        <color rgb="FF000000"/>
        <rFont val="함초롬바탕"/>
        <family val="1"/>
        <charset val="129"/>
      </rPr>
      <t xml:space="preserve">. </t>
    </r>
    <r>
      <rPr>
        <sz val="10"/>
        <color rgb="FF000000"/>
        <rFont val="맑은 고딕"/>
        <family val="3"/>
        <charset val="129"/>
        <scheme val="minor"/>
      </rPr>
      <t>버림받는 것에 대한 두려움에 집착하며</t>
    </r>
    <r>
      <rPr>
        <sz val="10"/>
        <color rgb="FF000000"/>
        <rFont val="함초롬바탕"/>
        <family val="1"/>
        <charset val="129"/>
      </rPr>
      <t xml:space="preserve">, </t>
    </r>
    <r>
      <rPr>
        <sz val="10"/>
        <color rgb="FF000000"/>
        <rFont val="맑은 고딕"/>
        <family val="3"/>
        <charset val="129"/>
        <scheme val="minor"/>
      </rPr>
      <t>사회적인 단서에 민감하고 사회적인 압력에 쉽게 굴복</t>
    </r>
    <r>
      <rPr>
        <sz val="10"/>
        <color rgb="FF000000"/>
        <rFont val="함초롬바탕"/>
        <family val="1"/>
        <charset val="129"/>
      </rPr>
      <t>.</t>
    </r>
  </si>
  <si>
    <r>
      <t>다른 사람에게 의존적이지도 않고</t>
    </r>
    <r>
      <rPr>
        <sz val="10"/>
        <color rgb="FF000000"/>
        <rFont val="함초롬바탕"/>
        <family val="1"/>
        <charset val="129"/>
      </rPr>
      <t xml:space="preserve">, </t>
    </r>
    <r>
      <rPr>
        <sz val="10"/>
        <color rgb="FF000000"/>
        <rFont val="맑은 고딕"/>
        <family val="3"/>
        <charset val="129"/>
        <scheme val="minor"/>
      </rPr>
      <t>다른 사람의 정서적 지지나 인정을 적극적으로 구하려 하지도 않음</t>
    </r>
    <r>
      <rPr>
        <sz val="10"/>
        <color rgb="FF000000"/>
        <rFont val="함초롬바탕"/>
        <family val="1"/>
        <charset val="129"/>
      </rPr>
      <t xml:space="preserve">. </t>
    </r>
    <r>
      <rPr>
        <sz val="10"/>
        <color rgb="FF000000"/>
        <rFont val="맑은 고딕"/>
        <family val="3"/>
        <charset val="129"/>
        <scheme val="minor"/>
      </rPr>
      <t>사회적 압력이나 비판</t>
    </r>
    <r>
      <rPr>
        <sz val="10"/>
        <color rgb="FF000000"/>
        <rFont val="함초롬바탕"/>
        <family val="1"/>
        <charset val="129"/>
      </rPr>
      <t xml:space="preserve">, </t>
    </r>
    <r>
      <rPr>
        <sz val="10"/>
        <color rgb="FF000000"/>
        <rFont val="맑은 고딕"/>
        <family val="3"/>
        <charset val="129"/>
        <scheme val="minor"/>
      </rPr>
      <t>배척에 대해서도 별로 예민하지 않음</t>
    </r>
    <r>
      <rPr>
        <sz val="10"/>
        <color rgb="FF000000"/>
        <rFont val="함초롬바탕"/>
        <family val="1"/>
        <charset val="129"/>
      </rPr>
      <t xml:space="preserve">. </t>
    </r>
    <r>
      <rPr>
        <sz val="10"/>
        <color rgb="FF000000"/>
        <rFont val="맑은 고딕"/>
        <family val="3"/>
        <charset val="129"/>
        <scheme val="minor"/>
      </rPr>
      <t>타인의 감정이나 욕구 때문에 자신의 의견이 크게 흔들리지 않으며</t>
    </r>
    <r>
      <rPr>
        <sz val="10"/>
        <color rgb="FF000000"/>
        <rFont val="함초롬바탕"/>
        <family val="1"/>
        <charset val="129"/>
      </rPr>
      <t xml:space="preserve">, </t>
    </r>
    <r>
      <rPr>
        <sz val="10"/>
        <color rgb="FF000000"/>
        <rFont val="맑은 고딕"/>
        <family val="3"/>
        <charset val="129"/>
        <scheme val="minor"/>
      </rPr>
      <t>정서적 지지나 보호를 얻기 위해서 특별히 남을 기쁘게 하려고 애쓰지 않음</t>
    </r>
    <r>
      <rPr>
        <sz val="10"/>
        <color rgb="FF000000"/>
        <rFont val="함초롬바탕"/>
        <family val="1"/>
        <charset val="129"/>
      </rPr>
      <t xml:space="preserve">. </t>
    </r>
    <r>
      <rPr>
        <sz val="10"/>
        <color rgb="FF000000"/>
        <rFont val="맑은 고딕"/>
        <family val="3"/>
        <charset val="129"/>
        <scheme val="minor"/>
      </rPr>
      <t>다른 사람들에게 독립적이고 자족적이며 사회적 압력에 쉽게 굴복하지 않는 사람으로 인식됨</t>
    </r>
    <r>
      <rPr>
        <sz val="10"/>
        <color rgb="FF000000"/>
        <rFont val="함초롬바탕"/>
        <family val="1"/>
        <charset val="129"/>
      </rPr>
      <t xml:space="preserve">. </t>
    </r>
  </si>
  <si>
    <t>ST1</t>
    <phoneticPr fontId="1" type="noConversion"/>
  </si>
  <si>
    <r>
      <t>관계 속에 깊이 몰입할 때나 자신이 하고 있는 일에 집중할 때 자기경계를 초월하는 경향을 보임</t>
    </r>
    <r>
      <rPr>
        <sz val="10"/>
        <color rgb="FF000000"/>
        <rFont val="함초롬바탕"/>
        <family val="1"/>
        <charset val="129"/>
      </rPr>
      <t xml:space="preserve">. </t>
    </r>
    <r>
      <rPr>
        <sz val="10"/>
        <color rgb="FF000000"/>
        <rFont val="맑은 고딕"/>
        <family val="3"/>
        <charset val="129"/>
        <scheme val="minor"/>
      </rPr>
      <t>결과적으로</t>
    </r>
    <r>
      <rPr>
        <sz val="10"/>
        <color rgb="FF000000"/>
        <rFont val="함초롬바탕"/>
        <family val="1"/>
        <charset val="129"/>
      </rPr>
      <t xml:space="preserve">, </t>
    </r>
    <r>
      <rPr>
        <sz val="10"/>
        <color rgb="FF000000"/>
        <rFont val="맑은 고딕"/>
        <family val="3"/>
        <charset val="129"/>
        <scheme val="minor"/>
      </rPr>
      <t>잠시동안 자신이 지금 어디에 있는지</t>
    </r>
    <r>
      <rPr>
        <sz val="10"/>
        <color rgb="FF000000"/>
        <rFont val="함초롬바탕"/>
        <family val="1"/>
        <charset val="129"/>
      </rPr>
      <t xml:space="preserve">, </t>
    </r>
    <r>
      <rPr>
        <sz val="10"/>
        <color rgb="FF000000"/>
        <rFont val="맑은 고딕"/>
        <family val="3"/>
        <charset val="129"/>
        <scheme val="minor"/>
      </rPr>
      <t>자신이 어떻게 흘러가고 있는지의 시공간을 잊어버리는 경향이 있음</t>
    </r>
    <r>
      <rPr>
        <sz val="10"/>
        <color rgb="FF000000"/>
        <rFont val="함초롬바탕"/>
        <family val="1"/>
        <charset val="129"/>
      </rPr>
      <t xml:space="preserve">. </t>
    </r>
    <r>
      <rPr>
        <sz val="10"/>
        <color rgb="FF000000"/>
        <rFont val="맑은 고딕"/>
        <family val="3"/>
        <charset val="129"/>
        <scheme val="minor"/>
      </rPr>
      <t>이 때문에 이들은 딴 세계에 있는 듯 보이기도 하고 생각이 없는 듯 보일 수도 있음</t>
    </r>
    <r>
      <rPr>
        <sz val="10"/>
        <color rgb="FF000000"/>
        <rFont val="함초롬바탕"/>
        <family val="1"/>
        <charset val="129"/>
      </rPr>
      <t xml:space="preserve">. </t>
    </r>
    <r>
      <rPr>
        <sz val="10"/>
        <color rgb="FF000000"/>
        <rFont val="맑은 고딕"/>
        <family val="3"/>
        <charset val="129"/>
        <scheme val="minor"/>
      </rPr>
      <t>이러한 몰입의 상태는 무아지경</t>
    </r>
    <r>
      <rPr>
        <sz val="10"/>
        <color rgb="FF000000"/>
        <rFont val="함초롬바탕"/>
        <family val="1"/>
        <charset val="129"/>
      </rPr>
      <t xml:space="preserve">, </t>
    </r>
    <r>
      <rPr>
        <sz val="10"/>
        <color rgb="FF000000"/>
        <rFont val="맑은 고딕"/>
        <family val="3"/>
        <charset val="129"/>
        <scheme val="minor"/>
      </rPr>
      <t>절정 경험</t>
    </r>
    <r>
      <rPr>
        <sz val="10"/>
        <color rgb="FF000000"/>
        <rFont val="함초롬바탕"/>
        <family val="1"/>
        <charset val="129"/>
      </rPr>
      <t xml:space="preserve">, </t>
    </r>
    <r>
      <rPr>
        <sz val="10"/>
        <color rgb="FF000000"/>
        <rFont val="맑은 고딕"/>
        <family val="3"/>
        <charset val="129"/>
        <scheme val="minor"/>
      </rPr>
      <t>혹은 통찰을 지향하는 명상의 높은 단계에서 나타나는 특징이기도 함</t>
    </r>
    <r>
      <rPr>
        <sz val="10"/>
        <color rgb="FF000000"/>
        <rFont val="함초롬바탕"/>
        <family val="1"/>
        <charset val="129"/>
      </rPr>
      <t xml:space="preserve">. </t>
    </r>
    <r>
      <rPr>
        <sz val="10"/>
        <color rgb="FF000000"/>
        <rFont val="맑은 고딕"/>
        <family val="3"/>
        <charset val="129"/>
        <scheme val="minor"/>
      </rPr>
      <t>이러한 방식의 자기망각을 경험하는 사람은 종종 창조적이고 독창적이라고 기술됨</t>
    </r>
    <r>
      <rPr>
        <sz val="10"/>
        <color rgb="FF000000"/>
        <rFont val="함초롬바탕"/>
        <family val="1"/>
        <charset val="129"/>
      </rPr>
      <t>.</t>
    </r>
  </si>
  <si>
    <r>
      <t>대인관계나 일에 집중할 때도 자신의 개별성에 대한 인식을 늘 유지하는 경향이 있다</t>
    </r>
    <r>
      <rPr>
        <sz val="10"/>
        <color rgb="FF000000"/>
        <rFont val="함초롬바탕"/>
        <family val="1"/>
        <charset val="129"/>
      </rPr>
      <t xml:space="preserve">. </t>
    </r>
    <r>
      <rPr>
        <sz val="10"/>
        <color rgb="FF000000"/>
        <rFont val="맑은 고딕"/>
        <family val="3"/>
        <charset val="129"/>
        <scheme val="minor"/>
      </rPr>
      <t>이들은 예술이나 아름다움에 대해 깊은 감동에 빠지는 일이 별로 없다</t>
    </r>
    <r>
      <rPr>
        <sz val="10"/>
        <color rgb="FF000000"/>
        <rFont val="함초롬바탕"/>
        <family val="1"/>
        <charset val="129"/>
      </rPr>
      <t>.</t>
    </r>
  </si>
  <si>
    <t>TCI 기질 및 성격검사 (대학생용 결과지)</t>
    <phoneticPr fontId="0" type="Hiragana"/>
  </si>
  <si>
    <t>2020-00002</t>
    <phoneticPr fontId="0" type="Hiragana"/>
  </si>
  <si>
    <t>PS3              
성취에 대한 야망</t>
    <phoneticPr fontId="1" type="noConversion"/>
  </si>
  <si>
    <t>CO2                                                
공감/ 둔감</t>
    <phoneticPr fontId="1" type="noConversion"/>
  </si>
  <si>
    <t>CO3                                                    
이타성/ 이기성</t>
    <phoneticPr fontId="1" type="noConversion"/>
  </si>
  <si>
    <t>CO4                                                    
관대함/ 복수심</t>
    <phoneticPr fontId="1" type="noConversion"/>
  </si>
  <si>
    <t>CO5                                                     
공평/ 편파</t>
    <phoneticPr fontId="1" type="noConversion"/>
  </si>
  <si>
    <t>ST1                                                     
창조적 자기망각
자의식</t>
    <phoneticPr fontId="1" type="noConversion"/>
  </si>
  <si>
    <t>ST2                                                    
우주만물과의 
일체감</t>
    <phoneticPr fontId="1" type="noConversion"/>
  </si>
  <si>
    <t>ST3                                                   
영성수용 
합리적 유물론</t>
    <phoneticPr fontId="1" type="noConversion"/>
  </si>
  <si>
    <t>TCI 기질 및 성격검사 (청소년용 결과지)</t>
    <phoneticPr fontId="0" type="Hiragana"/>
  </si>
  <si>
    <t>2020-00003</t>
    <phoneticPr fontId="0" type="Hiragana"/>
  </si>
  <si>
    <t>NS1
탐색적 흥분/
관습적 안정성</t>
    <phoneticPr fontId="1" type="noConversion"/>
  </si>
  <si>
    <t>NS4                                 
자유분방/
질서정연</t>
    <phoneticPr fontId="1" type="noConversion"/>
  </si>
  <si>
    <t>HA4                                 
쉽게 지침/ 
활기 넘침</t>
    <phoneticPr fontId="1" type="noConversion"/>
  </si>
  <si>
    <t>RD2                                                     친밀감/거리두기</t>
    <phoneticPr fontId="1" type="noConversion"/>
  </si>
  <si>
    <t>RD3                                                     의존 / 독립</t>
    <phoneticPr fontId="1" type="noConversion"/>
  </si>
  <si>
    <t>SD1                                                     책임감/책임전가</t>
    <phoneticPr fontId="1" type="noConversion"/>
  </si>
  <si>
    <t>SD4                                                     
자기수용/ 
자기불만</t>
    <phoneticPr fontId="1" type="noConversion"/>
  </si>
  <si>
    <t>TCI 기질 및 성격검사 (아동용 결과지)</t>
    <phoneticPr fontId="0" type="Hiragana"/>
  </si>
  <si>
    <t>2020-00004</t>
    <phoneticPr fontId="0" type="Hiragana"/>
  </si>
  <si>
    <t>NS1                                     
탐색적 흥분/
관습적 안정성</t>
    <phoneticPr fontId="1" type="noConversion"/>
  </si>
  <si>
    <t>NS2                                 
충동성/
심사숙고</t>
    <phoneticPr fontId="1" type="noConversion"/>
  </si>
  <si>
    <t>NS3                                 
무절제/절제</t>
    <phoneticPr fontId="1" type="noConversion"/>
  </si>
  <si>
    <t>HA1                                 예기불안/낙천성</t>
    <phoneticPr fontId="1" type="noConversion"/>
  </si>
  <si>
    <t>HA4                                 
쉽게 지침/
활기 넘침</t>
    <phoneticPr fontId="1" type="noConversion"/>
  </si>
  <si>
    <t>P1                                                     근면</t>
    <phoneticPr fontId="1" type="noConversion"/>
  </si>
  <si>
    <t>SD4                                                     
자기수용/
자기불만</t>
    <phoneticPr fontId="1" type="noConversion"/>
  </si>
  <si>
    <t>ST1
환상</t>
    <phoneticPr fontId="1" type="noConversion"/>
  </si>
  <si>
    <t xml:space="preserve">ST2
영성                                          </t>
    <phoneticPr fontId="1" type="noConversion"/>
  </si>
  <si>
    <t>TCI 기질 및 성격검사 (유아용 결과지)</t>
    <phoneticPr fontId="0" type="Hiragana"/>
  </si>
  <si>
    <t>2020-00005</t>
    <phoneticPr fontId="0" type="Hiragana"/>
  </si>
  <si>
    <t>RD2                                                     친밀감/ 거리두기</t>
    <phoneticPr fontId="1" type="noConversion"/>
  </si>
  <si>
    <t>RD3                                                     의존/독립</t>
    <phoneticPr fontId="1" type="noConversion"/>
  </si>
  <si>
    <t>PS1                                                     끈기</t>
    <phoneticPr fontId="1" type="noConversion"/>
  </si>
  <si>
    <t>PS2                                                     완벽주의 및
성취에 대한 야망</t>
    <phoneticPr fontId="1" type="noConversion"/>
  </si>
  <si>
    <t>SD1                                                     목적의식</t>
    <phoneticPr fontId="1" type="noConversion"/>
  </si>
  <si>
    <t>SD2                                                     
자기수용/
자기불만</t>
    <phoneticPr fontId="1" type="noConversion"/>
  </si>
  <si>
    <t>ST1                                                     환상</t>
    <phoneticPr fontId="1" type="noConversion"/>
  </si>
  <si>
    <t>ST2                                                     영성</t>
    <phoneticPr fontId="1" type="noConversion"/>
  </si>
  <si>
    <t>TCI 기질 및 성격검사(단독척도해석)</t>
    <phoneticPr fontId="1" type="noConversion"/>
  </si>
  <si>
    <t>TCI</t>
    <phoneticPr fontId="1" type="noConversion"/>
  </si>
  <si>
    <t>단독척도</t>
    <phoneticPr fontId="1" type="noConversion"/>
  </si>
  <si>
    <t>백분율</t>
    <phoneticPr fontId="1" type="noConversion"/>
  </si>
  <si>
    <t xml:space="preserve">유형 </t>
    <phoneticPr fontId="1" type="noConversion"/>
  </si>
  <si>
    <t>해석</t>
    <phoneticPr fontId="1" type="noConversion"/>
  </si>
  <si>
    <t>기질</t>
    <phoneticPr fontId="1" type="noConversion"/>
  </si>
  <si>
    <t>자극 추구(NS)</t>
  </si>
  <si>
    <t>위험 회피(HA)</t>
  </si>
  <si>
    <t>사회적민감성(RD)</t>
  </si>
  <si>
    <t>인내력(P)</t>
  </si>
  <si>
    <t>T점수</t>
    <phoneticPr fontId="1" type="noConversion"/>
  </si>
  <si>
    <t>성격</t>
    <phoneticPr fontId="1" type="noConversion"/>
  </si>
  <si>
    <t>자율성(SD)</t>
  </si>
  <si>
    <t>연대감(C)</t>
  </si>
  <si>
    <t>자기초월(ST)</t>
  </si>
  <si>
    <t>자율성 + 연대감</t>
    <phoneticPr fontId="1" type="noConversion"/>
  </si>
  <si>
    <t>성경성숙도</t>
    <phoneticPr fontId="1" type="noConversion"/>
  </si>
  <si>
    <t xml:space="preserve">성격의 성숙도(혹은 개인의 적응도, 성격장애의 심각도)는 성격척도 점수(자율성과 연대감의 백분위 점수)에 기초하여 판단해야만 함. 즉 자율성 및 연대감 점수가 개인의 행동이 적응적인지 아닌지(혹은 성숙한지 미숙한지)를 결정하고 기질유형은 개인의 행동 양식결정함. </t>
    <phoneticPr fontId="1" type="noConversion"/>
  </si>
  <si>
    <t>기질척도</t>
    <phoneticPr fontId="1" type="noConversion"/>
  </si>
  <si>
    <t>성격척도</t>
    <phoneticPr fontId="1" type="noConversion"/>
  </si>
  <si>
    <t>결과</t>
    <phoneticPr fontId="1" type="noConversion"/>
  </si>
  <si>
    <t>자극 추구(NS)</t>
    <phoneticPr fontId="1" type="noConversion"/>
  </si>
  <si>
    <t>NS-높음</t>
    <phoneticPr fontId="1" type="noConversion"/>
  </si>
  <si>
    <r>
      <t xml:space="preserve">성미가 급하고 쉽게 흥분하며 탐색적이고 호기심이 많으며 충동적이고 열정적이면서도 쉽게 지루해하고 자유분방한 사람으로 기술된다. 이들은 자극적인 모험을 추구하며 낯선 장소나 상황을 탐색하는 데서 흥분을 느낀다. 구조화된 단조로운 작업을 지루해하고 견디기 힘들어하며, 변화를 일으키려 한다. 종종 즉흥적인 인상에 따라 충동적으로 행동하고, 감정 변화가 많다. 일반적으로 돈이나 에너지를 절제하지 못하고, 감정 절제도 어려운 편이다. 이들은 또한 규칙이나 규정에 매이는 것을 좋아하지 않으며, 좌절스러운 상황을 잘 견디지 못한다. </t>
    </r>
    <r>
      <rPr>
        <sz val="11"/>
        <color theme="1"/>
        <rFont val="맑은 고딕"/>
        <family val="3"/>
        <charset val="129"/>
        <scheme val="minor"/>
      </rPr>
      <t xml:space="preserve">(장점) 새롭고 낯선 것일지라도 열정적으로 탐색한다는 데 있다. 따라서 이들은 남들이 예견하지 못하는 숨어있는 보상을 잘 발견한다. (단점) 욕구가 좌절될 때 쉽게 화를 내거나 의욕을 상실한다는 것이다. 따라서 대인관계에 있어서 불안정하고, 일에 있어서 지속적인 노력이 부족할 수 있다. </t>
    </r>
    <phoneticPr fontId="1" type="noConversion"/>
  </si>
  <si>
    <t>NS-낮음</t>
    <phoneticPr fontId="1" type="noConversion"/>
  </si>
  <si>
    <t xml:space="preserve">성미가 느리고 호기심이 부족하며 정적이고 심사숙고하며 검소하고 절제되어 있으며 단조로움을 잘 견디고 체계적인 사람으로 기술된다. 이들은   새로운 자극에 대한 흥미가 별로 없다. 익숙한 것을 더 편하게 느끼고, 새로운 자극에 대해서는 오히려 저항적인 태도를 보인다. 이들은 신중하게 생각하고 분석적이며 종종 한 가지 일에 뛰어난 집중력을 나타낸다. 근검절약하며 사치나    낭비를 즐기지 않는 편이다. 또한 이들은 쉽게 흥분하지 않으며, 따라서 화내기를 더디 한다. 분명한 규칙을 좋아하고 좌절을 잘 견디며 매사에 체계적이고 질서를 중시한다. </t>
    <phoneticPr fontId="1" type="noConversion"/>
  </si>
  <si>
    <t>위험 회피(HA)</t>
    <phoneticPr fontId="1" type="noConversion"/>
  </si>
  <si>
    <t>HA-높음</t>
    <phoneticPr fontId="1" type="noConversion"/>
  </si>
  <si>
    <t xml:space="preserve">조심성이 많고 잘 긴장하며 겁이 많고 안전을 중시하며 수동적이다. 다른 사람은 별로 걱정하지 않는 상황에서도 걱정이 많고 비관적인 경향을 보인다. 불확실한 상황이나 익숙하지 않은 상황에 대한 두려움이 많고, 많은 사회적 상황에서 위축되고 수줍어한다. 이들은 에너지 수준이 낮아서 자주 피곤해 하고 쉽게 지친다. 결과적으로 다른 사람보다 더 많은 지지와 격려가 필요하고, 비판과 처벌에 대해서 민감하다. (장점) 위험이 예상되는 상황에서 조심스럽게 미리 세심한 대비를 하기 때문에 위험이 실제 현실로 나타날 때 사전 계획과 준비가 큰도움이 된다는 것이다. (단점) 위험이 현실적이지 않을 때에도 불필요한 걱정을 한다는 것이다. </t>
    <phoneticPr fontId="1" type="noConversion"/>
  </si>
  <si>
    <t>HA-낮음</t>
    <phoneticPr fontId="1" type="noConversion"/>
  </si>
  <si>
    <t xml:space="preserve">걱정이 없고 이완되어 있으며, 과감하고 용기가 있으며, 위험 상황속에서도   침착하고 낙관적인 경향을 보인다. 이들은 대부분의 사회적 상황에서 사교적이고 대담하며 자신감이 있는 것으로 기술된다. 또한 에너지 수준이 높은 경향을 보이고, 타인에게 역동적이고 활발하며 정력적이라는 인상을 준다. (장점)   위험과 불확실성에 직면했을 때 자신감이 있고 낙관적이어서 큰 고통없이   정력적인 노력을 기울일 수 있다는 것이다. (단점)무모한 낙관주의로 인해   위험에 둔감하다는 것이다. </t>
    <phoneticPr fontId="1" type="noConversion"/>
  </si>
  <si>
    <t>사회적민감성(RD)</t>
    <phoneticPr fontId="1" type="noConversion"/>
  </si>
  <si>
    <t>RD-높음</t>
    <phoneticPr fontId="1" type="noConversion"/>
  </si>
  <si>
    <t xml:space="preserve">마음이 여리고 애정이 많고 따뜻하며 민감하고 헌신적이다. 타인에게 의존적이며 사교적이고, 사회적 접촉을 좋아하고 다른 사람과의 교류에 열려있다. 타인의 고통에 깊이 마음이 움직이고 자신의 감정을 잘 내보인다. 이들은 가는 곳마다 자신이 좋아하는 사람들을 곧잘 발견한다. (장점)사회적 보상 신호와 타인의 잠정에 민감하기 때문에 따뜻한 사회적 관계를 더 쉽게 형성하고 타인의 감정을 더 잘 이해할 수 있다는 점이다. (단점)타인에 의해서 자신의 견해와 감정이 곧잘 영향을 받기 때문에 객관성을 상실하는 경우가 많다는 것이다. </t>
    <phoneticPr fontId="1" type="noConversion"/>
  </si>
  <si>
    <t>RD-낮음</t>
    <phoneticPr fontId="1" type="noConversion"/>
  </si>
  <si>
    <t xml:space="preserve">사람은 실용적이고 강인하며 타인의 감정에 둔감하고 무관심하며 냉정한    사람으로 기술된다. 혼자 있는 것에 만족하고, 남과의 교류를 먼저 시작하는 경우가 드물다. 오히려 남과 거리를 유지하는 것이 더 편하고, 자신과 타인의 공통점을 찾는 데 더 어려움을 느낀다. 이들은 또한 사회적 압력이나 비판에 대해서도 둔감하기 때문에, 타인의 영향을 덜 받는다. (장점) 감정적 호소로  부터 독립성을 유지할 수 있기 때문에, 남을 기쁘게 하기 위해서 혹은 소망적사고에 의해서 현실을 이탈하지 않고 객관적인 견해를 유지할 수 있다는 점이다.   (단점) 이러한 사회적 분리 성향은, 자신에게 유익한 사회적 친분을 맺는 데 방해가 된다. </t>
    <phoneticPr fontId="1" type="noConversion"/>
  </si>
  <si>
    <t>인내력(P)</t>
    <phoneticPr fontId="1" type="noConversion"/>
  </si>
  <si>
    <t>P-높음</t>
    <phoneticPr fontId="1" type="noConversion"/>
  </si>
  <si>
    <t xml:space="preserve">부지런하고 열심히 일하며 끈기가 있고 좌절과 피로에도 불구하고 꾸준히 노력하는 경향을 보인다. 이들은 보상이 기대될 때 한층 더 노력을 기울인다. 이들은 할 일이 있을 때 기꺼이 그 일에 뛰어들며, 어떤 의무가 주어졌을 때 더 빨리 그 일을 시작한다. 이들은 좌절과 피곤을 개인적인 도전으로 받아들이는 경향이 있다. 쉽게 포기하거나 단념하지 않으며, 자신이 한일이 좌절에 부딪치거나 비판을 받을 때 오히려 더 열심히 하는 경향을 보인다. 이들은 성공을 위해서 큰 희생도 감수할 의지가 있는 성취 지향적인 야심가들이다. 또한 이들은 문제 해결에 필요한 것 이상으로 자신을 몰아붙이는 완벽주의자요. 일 중독자이다. 이들은 융통성이 부족하고 이전에 성공한 적이 있는 확실한 방법을 고집스럽게 지속한다. 따라서 높은 인내력은 보상이 항상 주어지지는 않지만 그 보상 확률이 일정하게 안정적일 때는 적응적인 행동 책략이 될 수 있다. 그러나 보상이 우연적으로 주어지거나 빠르게 변하는 상황에서는 높은 인내력이 부적응적인 책략이 된다. </t>
    <phoneticPr fontId="1" type="noConversion"/>
  </si>
  <si>
    <t>P-낮음</t>
    <phoneticPr fontId="1" type="noConversion"/>
  </si>
  <si>
    <t xml:space="preserve">보상이 안정적으로 기대되는 상황에서도 게으르고 비활동적이며 일관성과   끈기가 부족하고 노력을 많이 하지 않는다. 이들은 꼭 해야 하는 일만을 마지못해 하고, 어렵지 않은 일에서도 시작이 더딘 경향을 보인다. 또한 좌절이나   비판, 피곤, 장애물에 부딪치면 쉽게 포기한다. 자신이 현재 성취한 것에 만족을 느끼며, 더 큰 성취 혹은 더 나은 개선을 위해서 부가적인 노력을 기울이지  않는다.   따라서 이들은 실제 자신이 이룰 수 있는 것에 비해서 성취나 업적이  적은 사람들이다. 이들은 항상 타협할 준비가 되어있는 실용주의자들이다. 따라서 낮은 인내력은 보상이 빠르게 변하는 상황에서는 적응적인 책략인   반면, 보상이 자주 있지는 않아도 장시간 후에 결국은 주어지는 상황에서는   부적응적인 책략이 된다. </t>
    <phoneticPr fontId="1" type="noConversion"/>
  </si>
  <si>
    <t>자율성(SD)</t>
    <phoneticPr fontId="1" type="noConversion"/>
  </si>
  <si>
    <t>SD-높음</t>
    <phoneticPr fontId="1" type="noConversion"/>
  </si>
  <si>
    <t xml:space="preserve">성숙하고 강하며 가족적이고 책임감 있고 믿을 만한 사람으로 기술된다. 또한 이들은 목표 지향적이고 건설적이며 대인관계에서 통솔하는 위치에 있을 때 잘 통합된 면을 보인다. 이들은 자존감이 높고 자신을 신뢰한다. 이들의 가장 큰 특징은 이들이 효율적인 사람이라는 것이다. 즉, 이들은 자신이 선택한    목표나 가치와 어긋나는 명령이나 지시를 받을 때, 그들의 명령에 따르기 보다는 이에 도전하기 때문에 때로 다루기 힘든 반항아로 비칠 수 있다. </t>
    <phoneticPr fontId="1" type="noConversion"/>
  </si>
  <si>
    <t>SD-낮음</t>
    <phoneticPr fontId="1" type="noConversion"/>
  </si>
  <si>
    <t xml:space="preserve">미성숙하고 약하며 상처 받기 쉽고 남을 원망하거나 비난하는 경향을 보인다. 또한 이들은 비효율적이고 책임감이 부족하고 신뢰할 만하지 않다고 기술된다. 이들은 빈번히 치료자들에 의해서 미성숙하거나 성격장애를 지닌것으로 기술되기도 한다. 이들은 내적으로 조직화된 원칙이 부족해서 의미 있는 목표를 정의하고 설정하고 추구하는 데 어려움을 보인다. 장기적으로 지속될 수 있는 개인적 의미와 자기실현에 이르지 못하고, 사소하고 단기적이며 때로는 상호 배타적인 다양한 동기에 따라 행동하는 경향이 있다. 즉, 자신의 개인적 목표나 가치에 따라 행동하기 보다는, 외부환경의 자극과 압력에 반응하여 행동이 이끌리는 경향을 보인다. </t>
    <phoneticPr fontId="1" type="noConversion"/>
  </si>
  <si>
    <t>연대감( C)</t>
    <phoneticPr fontId="1" type="noConversion"/>
  </si>
  <si>
    <t>C-높음</t>
    <phoneticPr fontId="1" type="noConversion"/>
  </si>
  <si>
    <t xml:space="preserve">공감적이고 관대하며 동정심이 많고 지지적인 사람이다. 공정하며 도덕적 원칙이 분명하고, 남을 위해 봉사하는 것을 즐거워하며 가능한 한 다른 사람에게 협력하려고 노력한다. 이들은 자신의 욕구나 선호만큼이나 욕구나 선호를 이해하고 존중한다. 이러한 능력은 팀웍과 조화롭고 균형있는 관계를 이루는 데 중요한 요인이 되지만, 독자적으로 행동하기를 선호하는 사람에게는 덜 요구되는 자질이다. </t>
    <phoneticPr fontId="1" type="noConversion"/>
  </si>
  <si>
    <t>C-낮음</t>
    <phoneticPr fontId="1" type="noConversion"/>
  </si>
  <si>
    <t xml:space="preserve">자신에 몰두해 있고 타인에게 관대하지 않으며 비판적이고 비협조적이며 기회주의적이다. 이들은 우선적으로 자신의 이익을 구하며, 다른 사람의 권리나 감정에 대한 배려가 적은 경향이 있다. 낮은 연대감은 혼자 독자적으로 행동하는 것을 더 선호하는 사람들이 보이는 특징이다. 그러나 이러한 특성은 또래들이나 동료들과의 사회적 관계를 이루는 데에는 장애가 된다. 만약 어느 집단의 지도자가 자율성은 높지만 연대감이 낮다면, 그는 공감과 동정심 및 윤리적 원칙의 결여로 인해 독재적인 지도력을 발휘할 수 있다. </t>
    <phoneticPr fontId="1" type="noConversion"/>
  </si>
  <si>
    <t>자기초월(ST)</t>
    <phoneticPr fontId="1" type="noConversion"/>
  </si>
  <si>
    <t>ST-높음</t>
    <phoneticPr fontId="1" type="noConversion"/>
  </si>
  <si>
    <t>꾸밈이 없고 충만하며 참을성이 있고 창조적이며 사심이 없고 영적인 사람으로 기술된다. 동양에서는 이러한 사람을 깨달음을 얻는 현자라고 생각하지만, 서양에서는 같은 특성을 순진하다고 표현하기도 한다. 이들은 모호함과 불확실성을 잘 견딜 수 있는 것으로 보인다. 또한 결과를 모르고도 이를 통제하려는 충동을 느끼지 않으면서 자신이 하는 활동을 충분히 즐길 수 있다. 이들은 우주가 원래의 제 모습으로 펼쳐지고 있음을 느끼지 않으면서 자신이 하는 활동을 충분히 즐길 수 있다. 이들은 우주가 원래의 제 모습으로 펼쳐지고 있음을 느낀다고 진지하게 말한다. 또한 이들은 자신의 영성이 삶의 참된 목적으로 이해할 수 있도록 도와주었다고 느낀다. 자기 초월적인 사람은 자신이 최선을 타했는데도 불구하고 실패했을 때 이를 기꺼이 받아들이고 자신의 성공 뿐 아니라 실패에 대해서 감사할 줄 아는 겸손한 사람으로 인식된다.</t>
    <phoneticPr fontId="1" type="noConversion"/>
  </si>
  <si>
    <t>ST-낮음</t>
    <phoneticPr fontId="1" type="noConversion"/>
  </si>
  <si>
    <t xml:space="preserve">자긍심이 높고 참을성이 적고 상상력이 부족하며 예술에 드물게 감화된다.   자의식이 강하고 유물론적이며 마음의 충만한 느낌이 부족하다. 이들은 모호함이나 불확실함, 경이로움 등을 잘 견디지 못한다. 그 대신에 이들은 거의 모든것을 통제하려고 애쓴다. 이들은 자신이 현재 가진 것만으로는 만족할 수 없는 사람으로 비친다. 고통과 죽음을 평온하게 받아들이는 게 어려운데, 이로 인해 노년이 되면서 적응상의 곤란을 겪을 수 있다. </t>
    <phoneticPr fontId="1" type="noConversion"/>
  </si>
  <si>
    <t>자율성+연대감</t>
    <phoneticPr fontId="1" type="noConversion"/>
  </si>
  <si>
    <t>자율성,연대감-높음</t>
    <phoneticPr fontId="1" type="noConversion"/>
  </si>
  <si>
    <t>자율성, 연대감-낮음</t>
    <phoneticPr fontId="1" type="noConversion"/>
  </si>
  <si>
    <t>평균</t>
    <phoneticPr fontId="1" type="noConversion"/>
  </si>
  <si>
    <t>표준편차</t>
    <phoneticPr fontId="1" type="noConversion"/>
  </si>
  <si>
    <t xml:space="preserve">진취적이고 순발력이 있으며, 자기 주장과 입장이 분명한 독립적인 사람. 자신의 행동이 사회적인 파장을 일으킬 것이 예상되어도 그 일이 개인적으로 즐겁다면 거리낌없이 자신의 행동을 즐김. 다른 사람의 평가보다는 자신의 판단에 우선 순위를 두고 소신껏 행동함. 흥미와 관심의 범위가 넓고, 가능성에 도전하는 것을 즐김. 목표를 위해 혼자 노력하는 일에 그다지 외로움을 느끼거나 스트레스를 받지 않음. 자기중심적이고 기회주의적이라는 인상을 줄 수 있음. 사회적인 압력이나 비난에 별로 신경 쓰지 않으며, 다른 사람의 요구에도 잘 부응하지 않아서, 개인적인 이득만을 고려하는 이기적인 사람으로 비춰질 수 있음. 주변 사람들을 매혹하는 재주가 있지만, 타인의 입장이나 감정에 대해서는 충분히 이해하지 못함. 때에 따라서는 인간관계의 깊이가 없고 진실성이 부족하다는 평가를 들을 수 있음. </t>
  </si>
  <si>
    <t>독립적인-자유주의적인</t>
  </si>
  <si>
    <t xml:space="preserve">타인에 대한 이해와 배려가 부족하여 자신에게 이익이 되는 방식으로 이기적으로 행동할 가능성이 높음. 관대함이 부족하고 소유욕이 높은 편이어서 양보를 잘 하지 않음. 대인관계에서 사려 깊지 못하고 분별력이 부족한 양상을 보일 수 있음. 주변 사람들에게 다소 무관심하고 냉담한 모습을 보임. 상황이나 상대에 따른 융통성과 유연성을 잘 발휘하지 못함.  </t>
  </si>
  <si>
    <t>이기적인</t>
  </si>
  <si>
    <t xml:space="preserve">감수성이 풍부하여 다양한 감정을 섬세하게 느끼면서도 원만한 인간관계를 위해 직접적으로 감정을 표현하는 일은 별로 없는 신중하고 민감한 사람. 새롭거나 흥미로운 일에 쉽게 끌리기도 하지만, 사소한 부분에 대해서도 심사숙고하기 때문에 매사에 빈틈이 없음. 대인관계에서 공손하고 예의바른 태도를 보이며, 거친 감정을 경솔하게 드러내는 경우는 별로 없음. 자기 주장은 강하게 펼치지 않으면서 남의 의견에 귀를 기울이며 사람들과의 관계에서 상처 받지 않으려고 조심함. 근심이 많고 비관적이며 주변 사람들의 평가에 민감하다는 인상을 줄 수 있음. 지나친 조심성 때문에 불필요한 걱정이 많고, 사소한 것까지 신경을 쓰다가 빨리 지치고 수동적인 모습을 보이게 됨. 주변 사람들과의 갈등 상황에서 당황하고 우유부단한 모습을 보일 수 있음. 대개의 경우 화가 나거나 불만이 있어도 우회적으로만 표현하나, 때로는 억제 감정을 충동적으로 드러내기도 함. </t>
  </si>
  <si>
    <t>예민한/
자기애성</t>
  </si>
  <si>
    <t xml:space="preserve">따뜻하고 협조적이며, 순종적이고 의존적이며, 다른 사람을 잘 믿는 경향이 있음. 다른 사람의 사소한 거절이나 비판 등에 쉽게 상처를 입고 수치심을 느낌. 다른 사람들의 지지와 관심을 잃는 것이 두려워, 친구를 사귈 때 한편으로는 의존하고 싶으면서도 다른 한편으로는 거절을 두려워하는 양가적인 태도를 보일 수 있음. 스스로에 대한 강한 동정심을 느끼기도 하고, 불안정한 공허감을 메우고자 하는 시도를 보이기도 함. 스트레스가 심해지는 경우, 비전형적인 우울 증상(예: 음식을 많이 먹거나 지나치게 잠을 많이 자는 등)을 보일 수 있음. </t>
  </si>
  <si>
    <t xml:space="preserve">사람들과 어울림을 즐기고, 무리 속에서 인정받고 사랑 받는 것을 좋아함. 사교적이고 감정이 풍부한 매력적인 사람. 자신의 느낌이나 생각은 호소력 있게 전달하는 재주가 있으며, 분위기 메이커의 자질을 가지고 있음. 다른 사람의 감정을 잘 파악하고 배려하여 따뜻하게 표현할 수 있음. 남들이 이목이 자신에 집중되는 상황을 선호하고, 일의 부정적인 측면보다는 긍정적인 측면을 먼저 보고 열정적으로 몰입하는 모습을 보임. 감정의 기복이 심하고 정서적으로 불안정한 인상을 줄 수 있음. 감정을 다소 과장하여 드라마틱하게 표현하며, 남들의 시선이나 관심과 같은 외부적인 상황에 매우 민감하게 반응함. 관계 초기에는 매력적인 인상을 주지만 다소 피상적이라는 평을 들을 수 있음. 신중한 검토나 계획이 부족하고, 구체적이고 세부적인 사항보다는 주관적이고 모호한 인상을 중시하는 경향으로 자칫 오해를 살 수도 있음. </t>
  </si>
  <si>
    <t>열정적인/연극성</t>
  </si>
  <si>
    <t>타인에게 따뜻하고 공감적이며 사려 깊은 모습을 보이지만, 한편으로는 다른 사람들로부터 거절 당하는 것에 예민하고 상처를 받기 쉬움. 거절 당하는 상황에 직면하면 공허감과 수치심을 느끼며 우울해지는 경향이 있음. 기분 변화의 폭이 크고 잦은 편이어서 행동조절에 어려움을 겪을 수 있음. 장기적인 목표를 추구하기 위해 일관적인 행동 방식을 유지하는 데 곤란을 경험할 수 있음.</t>
  </si>
  <si>
    <t>기분이 변하는/
순환성(Cyclothymic)</t>
  </si>
  <si>
    <t xml:space="preserve">성미가 급하고 쉽게 흥분하며 탐색적이고 호기심이 많으며 충동적이고 열정적이면서도 쉽게 지루해하고 자유분방한 사람으로 기술된다. 이들은 자극적인 모험을 추구하며 낯선 장소나 상황을 탐색하는 데서 흥분을 느낀다. 구조화된 단조로운 작업을 지루해하고 견디기 힘들어하며, 변화를 일으키려 한다. 종종 즉흥적인 인상에 따라 충동적으로 행동하고, 감정 변화가 많다. 일반적으로 돈이나 에너지를 절제하지 못하고, 감정 절제도 어려운 편이다. 이들은 또한 규칙이나 규정에 매이는 것을 좋아하지 않으며, 좌절스러운 상황을 잘 견디지 못한다. (장점) 새롭고 낯선 것일지라도 열정적으로 탐색한다는 데 있다. 따라서 이들은 남들이 예견하지 못하는 숨어있는 보상을 잘 발견한다. (단점) 욕구가 좌절될 때 쉽게 화를 내거나 의욕을 상실한다는 것이다. 따라서 대인관계에 있어서 불안정하고, 일에 있어서 지속적인 노력이 부족할 수 있다. </t>
  </si>
  <si>
    <t xml:space="preserve">마음이 여리고 애정이 많고 따뜻하며 민감하고 헌신적이다. 타인에게 의존적이며 사교적이고, 사회적 접촉을 좋아하고 다른 사람과의 교류에 열려있다. 타인의 고통에 깊이 마음이 움직이고 자신의 감정을 잘 내보인다. 이들은 가는 곳마다 자신이 좋아하는 사람들을 곧잘 발견한다. (장점)사회적 보상 신호와 타인의 잠정에 민감하기 때문에 따뜻한 사회적 관계를 더 쉽게 형성하고 타인의 감정을 더 잘 이해할 수 있다는 점이다. (단점)타인에 의해서 자신의 견해와 감정이 곧잘 영향을 받기 때문에 객관성을 상실하는 경우가 많다는 것이다. </t>
  </si>
  <si>
    <t xml:space="preserve">부지런하고 열심히 일하며 끈기가 있고 좌절과 피로에도 불구하고 꾸준히 노력하는 경향을 보인다. 이들은 보상이 기대될 때 한층 더 노력을 기울인다. 이들은 할 일이 있을 때 기꺼이 그 일에 뛰어들며, 어떤 의무가 주어졌을 때 더 빨리 그 일을 시작한다. 이들은 좌절과 피곤을 개인적인 도전으로 받아들이는 경향이 있다. 쉽게 포기하거나 단념하지 않으며, 자신이 한일이 좌절에 부딪치거나 비판을 받을 때 오히려 더 열심히 하는 경향을 보인다. 이들은 성공을 위해서 큰 희생도 감수할 의지가 있는 성취 지향적인 야심가들이다. 또한 이들은 문제 해결에 필요한 것 이상으로 자신을 몰아붙이는 완벽주의자요. 일 중독자이다. 이들은 융통성이 부족하고 이전에 성공한 적이 있는 확실한 방법을 고집스럽게 지속한다. 따라서 높은 인내력은 보상이 항상 주어지지는 않지만 그 보상 확률이 일정하게 안정적일 때는 적응적인 행동 책략이 될 수 있다. 그러나 보상이 우연적으로 주어지거나 빠르게 변하는 상황에서는 높은 인내력이 부적응적인 책략이 된다. </t>
  </si>
  <si>
    <t xml:space="preserve">미성숙하고 약하며 상처 받기 쉽고 남을 원망하거나 비난하는 경향을 보인다. 또한 이들은 비효율적이고 책임감이 부족하고 신뢰할 만하지 않다고 기술된다. 이들은 빈번히 치료자들에 의해서 미성숙하거나 성격장애를 지닌것으로 기술되기도 한다. 이들은 내적으로 조직화된 원칙이 부족해서 의미 있는 목표를 정의하고 설정하고 추구하는 데 어려움을 보인다. 장기적으로 지속될 수 있는 개인적 의미와 자기실현에 이르지 못하고, 사소하고 단기적이며 때로는 상호 배타적인 다양한 동기에 따라 행동하는 경향이 있다. 즉, 자신의 개인적 목표나 가치에 따라 행동하기 보다는, 외부환경의 자극과 압력에 반응하여 행동이 이끌리는 경향을 보인다. </t>
  </si>
  <si>
    <t>관심을 끌기 원하는</t>
  </si>
  <si>
    <t xml:space="preserve"> </t>
  </si>
  <si>
    <t>NS-HA</t>
    <phoneticPr fontId="1" type="noConversion"/>
  </si>
  <si>
    <t>HA-RD</t>
    <phoneticPr fontId="1" type="noConversion"/>
  </si>
  <si>
    <t>NA-RD</t>
    <phoneticPr fontId="1" type="noConversion"/>
  </si>
  <si>
    <t>풀이죽은(downcast)/
우울성(melancholic)</t>
    <phoneticPr fontId="1" type="noConversion"/>
  </si>
  <si>
    <t>기분이 변하는(mood)/
순환성(cyclothymic)</t>
    <phoneticPr fontId="1" type="noConversion"/>
  </si>
  <si>
    <t>광신적인(fanatical)/
편집성(paranoid)</t>
    <phoneticPr fontId="1" type="noConversion"/>
  </si>
  <si>
    <t>비조직화된(unorganized)/
조현병schizotypal)</t>
    <phoneticPr fontId="1" type="noConversion"/>
  </si>
  <si>
    <t>LLL</t>
  </si>
  <si>
    <t>HHH</t>
  </si>
  <si>
    <t>HHL</t>
  </si>
  <si>
    <t>LLH</t>
  </si>
  <si>
    <t>LHH</t>
  </si>
  <si>
    <t>HLL</t>
  </si>
  <si>
    <t>HLH</t>
  </si>
  <si>
    <t>LHL</t>
  </si>
  <si>
    <t>nH</t>
    <phoneticPr fontId="1" type="noConversion"/>
  </si>
  <si>
    <t>Hr</t>
    <phoneticPr fontId="1" type="noConversion"/>
  </si>
  <si>
    <t>hR</t>
    <phoneticPr fontId="1" type="noConversion"/>
  </si>
  <si>
    <t>NH</t>
    <phoneticPr fontId="1" type="noConversion"/>
  </si>
  <si>
    <t>nh</t>
    <phoneticPr fontId="1" type="noConversion"/>
  </si>
  <si>
    <t>Nr</t>
    <phoneticPr fontId="1" type="noConversion"/>
  </si>
  <si>
    <t>nR</t>
    <phoneticPr fontId="1" type="noConversion"/>
  </si>
  <si>
    <t>안정된
(staid)</t>
    <phoneticPr fontId="1" type="noConversion"/>
  </si>
  <si>
    <t>활발히 탐색하는  
새로운 것에 개방적인
가진 것을 십분 즐기는 
자유롭고 혁신적인</t>
    <phoneticPr fontId="1" type="noConversion"/>
  </si>
  <si>
    <t>충동적/흥분하는
중독에 취약한
낭비하는
분노조절 잘안되는</t>
    <phoneticPr fontId="1" type="noConversion"/>
  </si>
  <si>
    <r>
      <t>다른 사람들로부터 정서적 지지와 승인을 얻는 것에 의존적인 사람임</t>
    </r>
    <r>
      <rPr>
        <b/>
        <sz val="10"/>
        <color rgb="FF000000"/>
        <rFont val="함초롬바탕"/>
        <family val="1"/>
        <charset val="129"/>
      </rPr>
      <t xml:space="preserve">. </t>
    </r>
    <r>
      <rPr>
        <b/>
        <sz val="10"/>
        <color rgb="FF000000"/>
        <rFont val="맑은 고딕"/>
        <family val="3"/>
        <charset val="129"/>
        <scheme val="minor"/>
      </rPr>
      <t>남들이 자신을 어떻게 생각할 것인지에 대해 신경을 많이 쓰고</t>
    </r>
    <r>
      <rPr>
        <b/>
        <sz val="10"/>
        <color rgb="FF000000"/>
        <rFont val="함초롬바탕"/>
        <family val="1"/>
        <charset val="129"/>
      </rPr>
      <t xml:space="preserve">, </t>
    </r>
    <r>
      <rPr>
        <b/>
        <sz val="10"/>
        <color rgb="FF000000"/>
        <rFont val="맑은 고딕"/>
        <family val="3"/>
        <charset val="129"/>
        <scheme val="minor"/>
      </rPr>
      <t>심지어는 남들로부터 보호와 지배를 자극하고 이끌어내려는 경향을 보임</t>
    </r>
    <r>
      <rPr>
        <b/>
        <sz val="10"/>
        <color rgb="FF000000"/>
        <rFont val="함초롬바탕"/>
        <family val="1"/>
        <charset val="129"/>
      </rPr>
      <t xml:space="preserve">. </t>
    </r>
    <r>
      <rPr>
        <b/>
        <sz val="10"/>
        <color rgb="FF000000"/>
        <rFont val="맑은 고딕"/>
        <family val="3"/>
        <charset val="129"/>
        <scheme val="minor"/>
      </rPr>
      <t>자기가 스스로 어떤 일을 해야 하거나 혼자서 어떤 결정을 내려야 할 때 주저함</t>
    </r>
    <r>
      <rPr>
        <b/>
        <sz val="10"/>
        <color rgb="FF000000"/>
        <rFont val="함초롬바탕"/>
        <family val="1"/>
        <charset val="129"/>
      </rPr>
      <t xml:space="preserve">. </t>
    </r>
    <r>
      <rPr>
        <b/>
        <sz val="10"/>
        <color rgb="FF000000"/>
        <rFont val="맑은 고딕"/>
        <family val="3"/>
        <charset val="129"/>
        <scheme val="minor"/>
      </rPr>
      <t>다른 사람의 지지와 보호를 바라기 때문에</t>
    </r>
    <r>
      <rPr>
        <b/>
        <sz val="10"/>
        <color rgb="FF000000"/>
        <rFont val="함초롬바탕"/>
        <family val="1"/>
        <charset val="129"/>
      </rPr>
      <t xml:space="preserve">, </t>
    </r>
    <r>
      <rPr>
        <b/>
        <sz val="10"/>
        <color rgb="FF000000"/>
        <rFont val="맑은 고딕"/>
        <family val="3"/>
        <charset val="129"/>
        <scheme val="minor"/>
      </rPr>
      <t>다른 사람들을 즐겁게 해주기 위해서라면 자신의 것을 희생하거나 자신이 원하지 않는 일을 자원하여 하기도 함</t>
    </r>
    <r>
      <rPr>
        <b/>
        <sz val="10"/>
        <color rgb="FF000000"/>
        <rFont val="함초롬바탕"/>
        <family val="1"/>
        <charset val="129"/>
      </rPr>
      <t xml:space="preserve">. </t>
    </r>
    <r>
      <rPr>
        <b/>
        <sz val="10"/>
        <color rgb="FF000000"/>
        <rFont val="맑은 고딕"/>
        <family val="3"/>
        <charset val="129"/>
        <scheme val="minor"/>
      </rPr>
      <t>따라서 비판을 당하거나 인정을 받지 못할 때 쉽게 마음의 상처를 입음</t>
    </r>
    <r>
      <rPr>
        <b/>
        <sz val="10"/>
        <color rgb="FF000000"/>
        <rFont val="함초롬바탕"/>
        <family val="1"/>
        <charset val="129"/>
      </rPr>
      <t xml:space="preserve">. </t>
    </r>
    <r>
      <rPr>
        <b/>
        <sz val="10"/>
        <color rgb="FF000000"/>
        <rFont val="맑은 고딕"/>
        <family val="3"/>
        <charset val="129"/>
        <scheme val="minor"/>
      </rPr>
      <t>버림받는 것에 대한 두려움에 집착하며</t>
    </r>
    <r>
      <rPr>
        <b/>
        <sz val="10"/>
        <color rgb="FF000000"/>
        <rFont val="함초롬바탕"/>
        <family val="1"/>
        <charset val="129"/>
      </rPr>
      <t xml:space="preserve">, </t>
    </r>
    <r>
      <rPr>
        <b/>
        <sz val="10"/>
        <color rgb="FF000000"/>
        <rFont val="맑은 고딕"/>
        <family val="3"/>
        <charset val="129"/>
        <scheme val="minor"/>
      </rPr>
      <t>사회적인 단서에 민감하고 사회적인 압력에 쉽게 굴복</t>
    </r>
    <r>
      <rPr>
        <b/>
        <sz val="10"/>
        <color rgb="FF000000"/>
        <rFont val="함초롬바탕"/>
        <family val="1"/>
        <charset val="129"/>
      </rPr>
      <t>.</t>
    </r>
  </si>
  <si>
    <r>
      <t>관계 속에 깊이 몰입할 때나 자신이 하고 있는 일에 집중할 때 자기경계를 초월하는 경향을 보임</t>
    </r>
    <r>
      <rPr>
        <b/>
        <sz val="10"/>
        <color rgb="FF000000"/>
        <rFont val="함초롬바탕"/>
        <family val="1"/>
        <charset val="129"/>
      </rPr>
      <t xml:space="preserve">. </t>
    </r>
    <r>
      <rPr>
        <b/>
        <sz val="10"/>
        <color rgb="FF000000"/>
        <rFont val="맑은 고딕"/>
        <family val="3"/>
        <charset val="129"/>
        <scheme val="minor"/>
      </rPr>
      <t>결과적으로</t>
    </r>
    <r>
      <rPr>
        <b/>
        <sz val="10"/>
        <color rgb="FF000000"/>
        <rFont val="함초롬바탕"/>
        <family val="1"/>
        <charset val="129"/>
      </rPr>
      <t xml:space="preserve">, </t>
    </r>
    <r>
      <rPr>
        <b/>
        <sz val="10"/>
        <color rgb="FF000000"/>
        <rFont val="맑은 고딕"/>
        <family val="3"/>
        <charset val="129"/>
        <scheme val="minor"/>
      </rPr>
      <t>잠시동안 자신이 지금 어디에 있는지</t>
    </r>
    <r>
      <rPr>
        <b/>
        <sz val="10"/>
        <color rgb="FF000000"/>
        <rFont val="함초롬바탕"/>
        <family val="1"/>
        <charset val="129"/>
      </rPr>
      <t xml:space="preserve">, </t>
    </r>
    <r>
      <rPr>
        <b/>
        <sz val="10"/>
        <color rgb="FF000000"/>
        <rFont val="맑은 고딕"/>
        <family val="3"/>
        <charset val="129"/>
        <scheme val="minor"/>
      </rPr>
      <t>자신이 어떻게 흘러가고 있는지의 시공간을 잊어버리는 경향이 있음</t>
    </r>
    <r>
      <rPr>
        <b/>
        <sz val="10"/>
        <color rgb="FF000000"/>
        <rFont val="함초롬바탕"/>
        <family val="1"/>
        <charset val="129"/>
      </rPr>
      <t xml:space="preserve">. </t>
    </r>
    <r>
      <rPr>
        <b/>
        <sz val="10"/>
        <color rgb="FF000000"/>
        <rFont val="맑은 고딕"/>
        <family val="3"/>
        <charset val="129"/>
        <scheme val="minor"/>
      </rPr>
      <t>이 때문에 이들은 딴 세계에 있는 듯 보이기도 하고 생각이 없는 듯 보일 수도 있음</t>
    </r>
    <r>
      <rPr>
        <b/>
        <sz val="10"/>
        <color rgb="FF000000"/>
        <rFont val="함초롬바탕"/>
        <family val="1"/>
        <charset val="129"/>
      </rPr>
      <t xml:space="preserve">. </t>
    </r>
    <r>
      <rPr>
        <b/>
        <sz val="10"/>
        <color rgb="FF000000"/>
        <rFont val="맑은 고딕"/>
        <family val="3"/>
        <charset val="129"/>
        <scheme val="minor"/>
      </rPr>
      <t>이러한 몰입의 상태는 무아지경</t>
    </r>
    <r>
      <rPr>
        <b/>
        <sz val="10"/>
        <color rgb="FF000000"/>
        <rFont val="함초롬바탕"/>
        <family val="1"/>
        <charset val="129"/>
      </rPr>
      <t xml:space="preserve">, </t>
    </r>
    <r>
      <rPr>
        <b/>
        <sz val="10"/>
        <color rgb="FF000000"/>
        <rFont val="맑은 고딕"/>
        <family val="3"/>
        <charset val="129"/>
        <scheme val="minor"/>
      </rPr>
      <t>절정 경험</t>
    </r>
    <r>
      <rPr>
        <b/>
        <sz val="10"/>
        <color rgb="FF000000"/>
        <rFont val="함초롬바탕"/>
        <family val="1"/>
        <charset val="129"/>
      </rPr>
      <t xml:space="preserve">, </t>
    </r>
    <r>
      <rPr>
        <b/>
        <sz val="10"/>
        <color rgb="FF000000"/>
        <rFont val="맑은 고딕"/>
        <family val="3"/>
        <charset val="129"/>
        <scheme val="minor"/>
      </rPr>
      <t>혹은 통찰을 지향하는 명상의 높은 단계에서 나타나는 특징이기도 함</t>
    </r>
    <r>
      <rPr>
        <b/>
        <sz val="10"/>
        <color rgb="FF000000"/>
        <rFont val="함초롬바탕"/>
        <family val="1"/>
        <charset val="129"/>
      </rPr>
      <t xml:space="preserve">. </t>
    </r>
    <r>
      <rPr>
        <b/>
        <sz val="10"/>
        <color rgb="FF000000"/>
        <rFont val="맑은 고딕"/>
        <family val="3"/>
        <charset val="129"/>
        <scheme val="minor"/>
      </rPr>
      <t>이러한 방식의 자기망각을 경험하는 사람은 종종 창조적이고 독창적이라고 기술됨</t>
    </r>
    <r>
      <rPr>
        <b/>
        <sz val="10"/>
        <color rgb="FF000000"/>
        <rFont val="함초롬바탕"/>
        <family val="1"/>
        <charset val="129"/>
      </rPr>
      <t>.</t>
    </r>
  </si>
  <si>
    <t>차분하고 안정적인  
숙고하는/집중하는
차분하고 질서정연한
검소하고 절약하는</t>
    <phoneticPr fontId="1" type="noConversion"/>
  </si>
  <si>
    <t>무덤덤한</t>
    <phoneticPr fontId="1" type="noConversion"/>
  </si>
  <si>
    <t>익숙함을 고수하는
관습적인
인색한
무덤덤한</t>
    <phoneticPr fontId="1" type="noConversion"/>
  </si>
  <si>
    <t>에너지수준 센서</t>
    <phoneticPr fontId="1" type="noConversion"/>
  </si>
  <si>
    <t>잘 대비하는
안전을 중시하는  
신중하게 접근하는
몸을 잘 관리하는</t>
    <phoneticPr fontId="1" type="noConversion"/>
  </si>
  <si>
    <t>염려하고 걱정하는
위축되고 억제되는
낯선 사람 경계하는
쉽게 지치는</t>
    <phoneticPr fontId="1" type="noConversion"/>
  </si>
  <si>
    <t>낙관적인/자신감 있는   
침착하고 대담한
사교적으로 참여하는
활력이 넘치는</t>
    <phoneticPr fontId="1" type="noConversion"/>
  </si>
  <si>
    <t>위험대책이 없는
문제를 간과하는
쉽게 사람을 믿는
과로하는</t>
    <phoneticPr fontId="1" type="noConversion"/>
  </si>
  <si>
    <t>기분이 쉽게 변하는
마음이 여린
의존적인
거절/모욕에 민감한</t>
    <phoneticPr fontId="1" type="noConversion"/>
  </si>
  <si>
    <t>둔감하고 무관심한</t>
    <phoneticPr fontId="1" type="noConversion"/>
  </si>
  <si>
    <t>책임감있는
심지가 굳고  꾸준한
야심적인, 도전하는
성취수준이  높은</t>
    <phoneticPr fontId="1" type="noConversion"/>
  </si>
  <si>
    <t>전략적이고 융통성있는
현재에 만족하는
변화에 잘 대응하는
실용적인</t>
    <phoneticPr fontId="1" type="noConversion"/>
  </si>
  <si>
    <t>기
질</t>
    <phoneticPr fontId="0" type="Hiragana"/>
  </si>
  <si>
    <t>성
격</t>
    <phoneticPr fontId="0" type="Hiragana"/>
  </si>
  <si>
    <t>동정심/이해심 많은
친밀하게 다가가는  
마음열고 더불어 사는
눈치가 빠른</t>
    <phoneticPr fontId="1" type="noConversion"/>
  </si>
  <si>
    <t>일반적인 해 석</t>
    <phoneticPr fontId="0" type="Hiragana"/>
  </si>
  <si>
    <t>강인하고 현실적인  
타인영향 덜받고 객관적인
스스로 충전되는
독립적인/주관이 뚜렷한</t>
    <phoneticPr fontId="1" type="noConversion"/>
  </si>
  <si>
    <t>일반적인 해석</t>
    <phoneticPr fontId="0" type="Hiragana"/>
  </si>
  <si>
    <t>TCI Report (성인-상위척도)</t>
    <phoneticPr fontId="0" type="Hiragana"/>
  </si>
  <si>
    <t>TCI Report (성인-세부척도)</t>
    <phoneticPr fontId="0" type="Hiragana"/>
  </si>
  <si>
    <t>안정성 vs 탐색적흥분</t>
    <phoneticPr fontId="1" type="noConversion"/>
  </si>
  <si>
    <t>애착(관계충전)성향</t>
    <phoneticPr fontId="1" type="noConversion"/>
  </si>
  <si>
    <t>정서적지지 선호성향</t>
    <phoneticPr fontId="1" type="noConversion"/>
  </si>
  <si>
    <t>익숙함에 안주</t>
    <phoneticPr fontId="1" type="noConversion"/>
  </si>
  <si>
    <t>탐색적, 혁신적
변화에 잘 적응</t>
    <phoneticPr fontId="1" type="noConversion"/>
  </si>
  <si>
    <t>둔감하고 무관심한
차갑고 냉정한
사회접촉에서 소진되는
외골수적이고 눈치없는</t>
    <phoneticPr fontId="1" type="noConversion"/>
  </si>
  <si>
    <t>미루는
쉽게 포기하는
야망이 없는
능력보다 작게 성취</t>
    <phoneticPr fontId="1" type="noConversion"/>
  </si>
  <si>
    <t>완고한
변화 결단을 미루는
무리한 기준을 고수
자신에게 혹독한</t>
    <phoneticPr fontId="1" type="noConversion"/>
  </si>
  <si>
    <t>싫증 잘 내는
흥분추구</t>
    <phoneticPr fontId="1" type="noConversion"/>
  </si>
  <si>
    <t>감정변화가 극적
성급한 결정</t>
    <phoneticPr fontId="1" type="noConversion"/>
  </si>
  <si>
    <t>기분파
과감한 결단</t>
    <phoneticPr fontId="1" type="noConversion"/>
  </si>
  <si>
    <t>지나친 숙고로 실기</t>
    <phoneticPr fontId="1" type="noConversion"/>
  </si>
  <si>
    <t>숙고하고 집중
안정적 감정관리</t>
    <phoneticPr fontId="1" type="noConversion"/>
  </si>
  <si>
    <t>차분하고 안정적
기존것의 가치인식</t>
    <phoneticPr fontId="1" type="noConversion"/>
  </si>
  <si>
    <t>인색한</t>
    <phoneticPr fontId="1" type="noConversion"/>
  </si>
  <si>
    <t>리소스 향유
풍성한 삶의 외형</t>
    <phoneticPr fontId="1" type="noConversion"/>
  </si>
  <si>
    <t>리소스 관리 난조
소진 가능성</t>
    <phoneticPr fontId="1" type="noConversion"/>
  </si>
  <si>
    <t>검소하고 절약
리소스 관리 우수</t>
    <phoneticPr fontId="1" type="noConversion"/>
  </si>
  <si>
    <t>분노 폭발
법규칙 무시</t>
    <phoneticPr fontId="1" type="noConversion"/>
  </si>
  <si>
    <t>답답하고 경직된
융통성 없는</t>
    <phoneticPr fontId="1" type="noConversion"/>
  </si>
  <si>
    <t>질서정연
준법
조직 만족</t>
    <phoneticPr fontId="1" type="noConversion"/>
  </si>
  <si>
    <t>자유분방
주변을 즐겁게
개인 만족</t>
    <phoneticPr fontId="1" type="noConversion"/>
  </si>
  <si>
    <t>비관적 관점
걱정 근심
당혹한경험 곱씹음</t>
    <phoneticPr fontId="1" type="noConversion"/>
  </si>
  <si>
    <t>재난예측
위험대비</t>
    <phoneticPr fontId="1" type="noConversion"/>
  </si>
  <si>
    <t>긴장 불안
위험 회피</t>
    <phoneticPr fontId="1" type="noConversion"/>
  </si>
  <si>
    <t>낙관적
자신감</t>
    <phoneticPr fontId="1" type="noConversion"/>
  </si>
  <si>
    <t>침착함
대담함</t>
    <phoneticPr fontId="1" type="noConversion"/>
  </si>
  <si>
    <t>문제 간과</t>
    <phoneticPr fontId="1" type="noConversion"/>
  </si>
  <si>
    <t>대책 없는</t>
    <phoneticPr fontId="1" type="noConversion"/>
  </si>
  <si>
    <t>사기당할 우려</t>
    <phoneticPr fontId="1" type="noConversion"/>
  </si>
  <si>
    <t>새로운 사람 잘 사귀는</t>
    <phoneticPr fontId="1" type="noConversion"/>
  </si>
  <si>
    <t>사람위험 대비
신중한 대인관계</t>
    <phoneticPr fontId="1" type="noConversion"/>
  </si>
  <si>
    <t>지나친 경계심
사교성 부족</t>
    <phoneticPr fontId="1" type="noConversion"/>
  </si>
  <si>
    <t>활력이 낮은 느낌
잘 지치는 느낌</t>
    <phoneticPr fontId="1" type="noConversion"/>
  </si>
  <si>
    <t>큰 병 예방
체력관리</t>
    <phoneticPr fontId="1" type="noConversion"/>
  </si>
  <si>
    <t>활력이 높음
잘 회복하는</t>
    <phoneticPr fontId="1" type="noConversion"/>
  </si>
  <si>
    <t>오버 드라이브
체력,건강을 과신</t>
    <phoneticPr fontId="1" type="noConversion"/>
  </si>
  <si>
    <t>타인의 감정의 소용돌이에 빠질우려</t>
    <phoneticPr fontId="1" type="noConversion"/>
  </si>
  <si>
    <t>타인의 감정을 잘 읽고 공감
동정심, 이해심</t>
    <phoneticPr fontId="1" type="noConversion"/>
  </si>
  <si>
    <t>강인하고 현실적
감정 중립성 유지
객관적 태도</t>
    <phoneticPr fontId="1" type="noConversion"/>
  </si>
  <si>
    <t>상황적 위험 대응
안전 지향</t>
    <phoneticPr fontId="1" type="noConversion"/>
  </si>
  <si>
    <t>무관심하고 차가운감정적 유대감 부족</t>
    <phoneticPr fontId="1" type="noConversion"/>
  </si>
  <si>
    <t>속을 모를 사람
마음을 열지 않는</t>
    <phoneticPr fontId="1" type="noConversion"/>
  </si>
  <si>
    <t>마음 열고 다가감
교류와 사귐</t>
    <phoneticPr fontId="1" type="noConversion"/>
  </si>
  <si>
    <t>다른 사람의 폐쇄성을 이해 못하고 상처받음</t>
    <phoneticPr fontId="1" type="noConversion"/>
  </si>
  <si>
    <t>독립적인
스스로 충전되는
거부를 잘 견디는</t>
    <phoneticPr fontId="1" type="noConversion"/>
  </si>
  <si>
    <t>눈치없는</t>
    <phoneticPr fontId="1" type="noConversion"/>
  </si>
  <si>
    <t>칭찬과 비판에 과민
의존적인</t>
    <phoneticPr fontId="1" type="noConversion"/>
  </si>
  <si>
    <t>외골수
사회접촉에서 소진</t>
    <phoneticPr fontId="1" type="noConversion"/>
  </si>
  <si>
    <t>친밀한
사회접촉에서 충전</t>
    <phoneticPr fontId="1" type="noConversion"/>
  </si>
  <si>
    <t>외로움에 취약한
타인 반응에 민감</t>
    <phoneticPr fontId="1" type="noConversion"/>
  </si>
  <si>
    <t>척도 (기준 0)</t>
    <phoneticPr fontId="0" type="Hiragana"/>
  </si>
  <si>
    <t>척도 (기준 50)</t>
    <phoneticPr fontId="0" type="Hiragana"/>
  </si>
  <si>
    <t>초연히 자존함
주관이 뚜렷한</t>
    <phoneticPr fontId="1" type="noConversion"/>
  </si>
  <si>
    <t>신비감과 권위
적정한 거리감</t>
    <phoneticPr fontId="1" type="noConversion"/>
  </si>
  <si>
    <t>눈치빠르게 상대의 필요를 빨리 아는.
배려와 협력</t>
    <phoneticPr fontId="1" type="noConversion"/>
  </si>
  <si>
    <t>착수 지연
미루거나 꾸물댐</t>
    <phoneticPr fontId="1" type="noConversion"/>
  </si>
  <si>
    <t>신중함
철저한 준비</t>
    <phoneticPr fontId="1" type="noConversion"/>
  </si>
  <si>
    <t>책임감
성실함</t>
    <phoneticPr fontId="1" type="noConversion"/>
  </si>
  <si>
    <t>꾸준함
근면성</t>
    <phoneticPr fontId="1" type="noConversion"/>
  </si>
  <si>
    <t>남탓 하기 쉬우며 의미 있는 목표를 정의하고 설정하고 추구하는 데 어려움을 보임. 자신의 개인적 목표나 가치에 따라 행동하기 보다는, 외부환경의 자극과 압력에 반응하여 행동이 이끌리는 경향</t>
    <phoneticPr fontId="1" type="noConversion"/>
  </si>
  <si>
    <t>자신에 몰두해 있고  혼자 독자적으로 행동하는 것을 더 선호하는 경향. 이러한 특성은 또래들이나 동료들과의 사회적 관계를 이루는 데에는 장애가 될 수 있음</t>
    <phoneticPr fontId="1" type="noConversion"/>
  </si>
  <si>
    <t xml:space="preserve">자긍심이 높고 현실적이며 유물론적. 모호함이나 불확실함, 경이로움 등을 잘 견디지 못하고, 거의 모든것을 통제하려고 애씀. 고통과 죽음을 평온하게 받아들이는 게 어려운데, 이로 인해 노년이 되면서 적응상의 곤란을 겪을 수 있음. </t>
    <phoneticPr fontId="1" type="noConversion"/>
  </si>
  <si>
    <t xml:space="preserve">성숙하고 강하며 가족적이고 책임감 있고 믿을 만한 사람. 또한 이들은 목표 지향적이고 건설적. 자존감 높고 자신을 신뢰한다. 
자신이 선택한 목표나 가치와 어긋나는 명령이나 지시를 받을 때, 그들의 명령에 따르기 보다는 이에 도전하기 때문에 때로 다루기 힘든 반항아로 비칠 수 있음. </t>
    <phoneticPr fontId="1" type="noConversion"/>
  </si>
  <si>
    <t>꾸밈이 없고 창조적이며 영적인 사람. 모호함과 불확실성을 잘 견딜 수 있음. 결과를 모르고도 이를 통제하려는 충동을 느끼지 않으면서 자신이 하는 활동을 충분히 즐길 수 있음. 자신이 최선을 다했는데도 불구하고 실패했을 때 기꺼이 받아들이고 자신의 성공 뿐 아니라 실패에 대해서 감사할 줄 아는 겸손한 사람</t>
    <phoneticPr fontId="1" type="noConversion"/>
  </si>
  <si>
    <t>목표가 높은
성취품질이 높은</t>
    <phoneticPr fontId="1" type="noConversion"/>
  </si>
  <si>
    <t>도전하는
야심찬</t>
    <phoneticPr fontId="1" type="noConversion"/>
  </si>
  <si>
    <t>조급함
보상에 쉬 매혹되는</t>
    <phoneticPr fontId="1" type="noConversion"/>
  </si>
  <si>
    <t>완고한
변화의 결단을 피함</t>
    <phoneticPr fontId="1" type="noConversion"/>
  </si>
  <si>
    <t>무리한 기준을 고수</t>
    <phoneticPr fontId="1" type="noConversion"/>
  </si>
  <si>
    <t>탄력적인
변화에 잘 대응</t>
    <phoneticPr fontId="1" type="noConversion"/>
  </si>
  <si>
    <t>게으름
포기함</t>
    <phoneticPr fontId="1" type="noConversion"/>
  </si>
  <si>
    <t>목표가 낮아서
능력보다 덜 성취함</t>
    <phoneticPr fontId="1" type="noConversion"/>
  </si>
  <si>
    <t>실용적인
현실적인</t>
    <phoneticPr fontId="1" type="noConversion"/>
  </si>
  <si>
    <t>자족하는
협력적인</t>
    <phoneticPr fontId="1" type="noConversion"/>
  </si>
  <si>
    <t>목표가 없어서
능력보다 덜 성취함</t>
    <phoneticPr fontId="1" type="noConversion"/>
  </si>
  <si>
    <t>과한 경쟁심, 승부욕
권력욕
성공 위한 과한 희생</t>
    <phoneticPr fontId="1" type="noConversion"/>
  </si>
  <si>
    <t>제로베이스</t>
    <phoneticPr fontId="1" type="noConversion"/>
  </si>
  <si>
    <t>공감적이고 관대하며 동정심 많고 지지적. 
공정하며 도덕적 원칙이 분명하고, 봉사하는 것을 즐거워하며 타인에 협력하려고 노력. 자신의 욕구나 선호만큼이나 타인의 욕구나 선호를 존중. 이 능력은 팀웍과 조화롭고 균형있는 관계를 이루는 데 중요한 요인이 되지만, 때에 따라 독립적으로 행동하는데 지장이 될 수도 있음.</t>
    <phoneticPr fontId="1" type="noConversion"/>
  </si>
  <si>
    <t>높일수록</t>
    <phoneticPr fontId="1" type="noConversion"/>
  </si>
  <si>
    <t>남탓하는
책임 전가하는</t>
    <phoneticPr fontId="1" type="noConversion"/>
  </si>
  <si>
    <t>책임지는
신뢰로운</t>
    <phoneticPr fontId="1" type="noConversion"/>
  </si>
  <si>
    <t>장기적 목표와 가치 지향
욕구만족 지연</t>
    <phoneticPr fontId="1" type="noConversion"/>
  </si>
  <si>
    <t>목적,의미 탐색중인
현재상황과 욕구충족 중심</t>
    <phoneticPr fontId="1" type="noConversion"/>
  </si>
  <si>
    <t>무능감
타인 의존</t>
    <phoneticPr fontId="1" type="noConversion"/>
  </si>
  <si>
    <t>심리적 자원 풍부
문제해결력
도전의식</t>
    <phoneticPr fontId="1" type="noConversion"/>
  </si>
  <si>
    <t>힘겹게 분투중인
타인의 모습을 꿈꾸는
환상의 세계에 머무는</t>
    <phoneticPr fontId="1" type="noConversion"/>
  </si>
  <si>
    <t>자신의 단점과 한계 인정, 수용
가장없이 본인을 드러냄
훈련과 노력을 통한 한계 돌파</t>
    <phoneticPr fontId="1" type="noConversion"/>
  </si>
  <si>
    <t>자신의 가치에 부합하는 행동
좋은 습관 (자동적 행동)</t>
    <phoneticPr fontId="1" type="noConversion"/>
  </si>
  <si>
    <t>유혹에 굴복
마음따로 몸따로</t>
    <phoneticPr fontId="1" type="noConversion"/>
  </si>
  <si>
    <t>역지사지
타인의 감정 존중</t>
    <phoneticPr fontId="1" type="noConversion"/>
  </si>
  <si>
    <t>타인의 가치와 목표 존중
관대하고 우호적</t>
    <phoneticPr fontId="1" type="noConversion"/>
  </si>
  <si>
    <t>타인의 감정에 대한 배려 부족</t>
    <phoneticPr fontId="1" type="noConversion"/>
  </si>
  <si>
    <t>자신과 다른 가치, 목표가진 사람 수용않음
자기 중심적, 비판적</t>
    <phoneticPr fontId="1" type="noConversion"/>
  </si>
  <si>
    <t>이타적
격려와 위로
팀웍 선호</t>
    <phoneticPr fontId="1" type="noConversion"/>
  </si>
  <si>
    <t>이기적
자신을 돋보이고 싶어함
혼자 일하는 것 선호</t>
    <phoneticPr fontId="1" type="noConversion"/>
  </si>
  <si>
    <t>동정심과 자비심
용서하고 관대함</t>
    <phoneticPr fontId="1" type="noConversion"/>
  </si>
  <si>
    <t>복수의 화신</t>
    <phoneticPr fontId="1" type="noConversion"/>
  </si>
  <si>
    <t>윤리적 원칙과 양심 통합
일관되고 공정함
공평과 정직 우선</t>
    <phoneticPr fontId="1" type="noConversion"/>
  </si>
  <si>
    <t>기회주의적
편파적</t>
    <phoneticPr fontId="1" type="noConversion"/>
  </si>
  <si>
    <t>늘 깨어 있는
감동에 빠지지 않는
무미건조</t>
    <phoneticPr fontId="1" type="noConversion"/>
  </si>
  <si>
    <t>자기경계를  초월
몰입
창조적, 독창적</t>
    <phoneticPr fontId="1" type="noConversion"/>
  </si>
  <si>
    <t>자연을 도구로 봄
개인주의</t>
    <phoneticPr fontId="1" type="noConversion"/>
  </si>
  <si>
    <t>개인을 초월한 인류 차원의 연결감
이상주의</t>
    <phoneticPr fontId="1" type="noConversion"/>
  </si>
  <si>
    <t>유물론, 경험주의
설명할 수 없는 상황 대처 곤란</t>
    <phoneticPr fontId="1" type="noConversion"/>
  </si>
  <si>
    <t>초감각적 영적 세계에 대한 믿음
초월적 섭리를 인정하여 회복력 높음</t>
    <phoneticPr fontId="1" type="noConversion"/>
  </si>
  <si>
    <r>
      <rPr>
        <sz val="11.5"/>
        <color rgb="FF181818"/>
        <rFont val="Arial Unicode MS"/>
        <family val="3"/>
      </rPr>
      <t xml:space="preserve">기질 및 성격검사  </t>
    </r>
    <r>
      <rPr>
        <sz val="9"/>
        <color rgb="FF04A2BF"/>
        <rFont val="Arial Unicode MS"/>
        <family val="3"/>
      </rPr>
      <t xml:space="preserve">성인용 결과지
</t>
    </r>
    <r>
      <rPr>
        <sz val="10"/>
        <color rgb="FF181818"/>
        <rFont val="Noto Sans CJK KR Regular"/>
        <family val="2"/>
      </rPr>
      <t xml:space="preserve">* </t>
    </r>
    <r>
      <rPr>
        <sz val="8"/>
        <color rgb="FF181818"/>
        <rFont val="Arial Unicode MS"/>
        <family val="3"/>
      </rPr>
      <t>규준집단의 평균</t>
    </r>
    <r>
      <rPr>
        <sz val="10"/>
        <color rgb="FF181818"/>
        <rFont val="Noto Sans CJK KR Regular"/>
        <family val="2"/>
      </rPr>
      <t xml:space="preserve">(M) </t>
    </r>
    <r>
      <rPr>
        <sz val="8"/>
        <color rgb="FF181818"/>
        <rFont val="Arial Unicode MS"/>
        <family val="3"/>
      </rPr>
      <t>및 표준편차</t>
    </r>
    <r>
      <rPr>
        <sz val="10"/>
        <color rgb="FF181818"/>
        <rFont val="Noto Sans CJK KR Regular"/>
        <family val="2"/>
      </rPr>
      <t>(SD)</t>
    </r>
    <r>
      <rPr>
        <sz val="8"/>
        <color rgb="FF181818"/>
        <rFont val="Arial Unicode MS"/>
        <family val="3"/>
      </rPr>
      <t>에 따라 원점수의 상대적 위치를 나타낸 표입니다</t>
    </r>
    <r>
      <rPr>
        <sz val="10"/>
        <color rgb="FF181818"/>
        <rFont val="Noto Sans CJK KR Regular"/>
        <family val="2"/>
      </rPr>
      <t xml:space="preserve">.
</t>
    </r>
    <r>
      <rPr>
        <sz val="10"/>
        <color rgb="FF181818"/>
        <rFont val="Noto Sans CJK KR Regular"/>
        <family val="2"/>
      </rPr>
      <t xml:space="preserve">TCI </t>
    </r>
    <r>
      <rPr>
        <sz val="8"/>
        <color rgb="FF181818"/>
        <rFont val="Arial Unicode MS"/>
        <family val="3"/>
      </rPr>
      <t>하위척도들에 포함되는 문항 수가 매우 적으므로 하위척도 결과는 참고자료로만 활용하시기 바랍니다</t>
    </r>
    <r>
      <rPr>
        <sz val="10"/>
        <color rgb="FF181818"/>
        <rFont val="Noto Sans CJK KR Regular"/>
        <family val="2"/>
      </rPr>
      <t>.</t>
    </r>
  </si>
  <si>
    <r>
      <rPr>
        <sz val="8"/>
        <color rgb="FF585858"/>
        <rFont val="Arial Unicode MS"/>
        <family val="3"/>
      </rPr>
      <t xml:space="preserve">이유나 </t>
    </r>
    <r>
      <rPr>
        <sz val="10"/>
        <color rgb="FF585858"/>
        <rFont val="Noto Sans CJK KR Regular"/>
        <family val="2"/>
      </rPr>
      <t>(</t>
    </r>
    <r>
      <rPr>
        <sz val="8"/>
        <color rgb="FF585858"/>
        <rFont val="Arial Unicode MS"/>
        <family val="3"/>
      </rPr>
      <t>여자</t>
    </r>
    <r>
      <rPr>
        <sz val="10"/>
        <color rgb="FF585858"/>
        <rFont val="Noto Sans CJK KR Regular"/>
        <family val="2"/>
      </rPr>
      <t>/19</t>
    </r>
    <r>
      <rPr>
        <sz val="8"/>
        <color rgb="FF585858"/>
        <rFont val="Arial Unicode MS"/>
        <family val="3"/>
      </rPr>
      <t>세</t>
    </r>
    <r>
      <rPr>
        <sz val="10"/>
        <color rgb="FF585858"/>
        <rFont val="Noto Sans CJK KR Regular"/>
        <family val="2"/>
      </rPr>
      <t>) / 20240619</t>
    </r>
  </si>
  <si>
    <r>
      <rPr>
        <sz val="7"/>
        <rFont val="Arial"/>
        <family val="2"/>
      </rPr>
      <t xml:space="preserve">TCI-RS </t>
    </r>
    <r>
      <rPr>
        <sz val="8"/>
        <rFont val="Arial Unicode MS"/>
        <family val="3"/>
      </rPr>
      <t>하위척도</t>
    </r>
  </si>
  <si>
    <r>
      <rPr>
        <sz val="8"/>
        <color rgb="FF585858"/>
        <rFont val="Arial Unicode MS"/>
        <family val="3"/>
      </rPr>
      <t>척도</t>
    </r>
  </si>
  <si>
    <r>
      <rPr>
        <sz val="8"/>
        <color rgb="FF585858"/>
        <rFont val="Arial Unicode MS"/>
        <family val="3"/>
      </rPr>
      <t>하위척도</t>
    </r>
  </si>
  <si>
    <r>
      <rPr>
        <sz val="8"/>
        <color rgb="FF585858"/>
        <rFont val="Arial Unicode MS"/>
        <family val="3"/>
      </rPr>
      <t>원점수</t>
    </r>
  </si>
  <si>
    <r>
      <rPr>
        <sz val="8"/>
        <color rgb="FF585858"/>
        <rFont val="Arial Unicode MS"/>
        <family val="3"/>
      </rPr>
      <t xml:space="preserve">규준집단 </t>
    </r>
    <r>
      <rPr>
        <sz val="10"/>
        <color rgb="FF585858"/>
        <rFont val="Noto Sans CJK KR Regular"/>
        <family val="2"/>
      </rPr>
      <t>M (SD)</t>
    </r>
  </si>
  <si>
    <r>
      <rPr>
        <sz val="8"/>
        <color rgb="FF585858"/>
        <rFont val="Arial Unicode MS"/>
        <family val="3"/>
      </rPr>
      <t>낮은 점수</t>
    </r>
  </si>
  <si>
    <r>
      <rPr>
        <sz val="10"/>
        <color rgb="FF585858"/>
        <rFont val="Noto Sans CJK KR Regular"/>
        <family val="2"/>
      </rPr>
      <t>-1SD   M   +1SD</t>
    </r>
  </si>
  <si>
    <r>
      <rPr>
        <sz val="8"/>
        <color rgb="FF585858"/>
        <rFont val="Arial Unicode MS"/>
        <family val="3"/>
      </rPr>
      <t>높은 점수</t>
    </r>
  </si>
  <si>
    <r>
      <rPr>
        <sz val="8"/>
        <color rgb="FF181818"/>
        <rFont val="Arial Unicode MS"/>
        <family val="3"/>
      </rPr>
      <t xml:space="preserve">자극추구 </t>
    </r>
    <r>
      <rPr>
        <sz val="10"/>
        <color rgb="FF181818"/>
        <rFont val="Noto Sans CJK KR Regular"/>
        <family val="2"/>
      </rPr>
      <t>(NS)</t>
    </r>
  </si>
  <si>
    <r>
      <rPr>
        <sz val="10"/>
        <color rgb="FF181818"/>
        <rFont val="Noto Sans CJK KR Regular"/>
        <family val="2"/>
      </rPr>
      <t>NS1</t>
    </r>
  </si>
  <si>
    <r>
      <rPr>
        <sz val="10"/>
        <color rgb="FF181818"/>
        <rFont val="Noto Sans CJK KR Regular"/>
        <family val="2"/>
      </rPr>
      <t>11.6 (3.4)</t>
    </r>
  </si>
  <si>
    <r>
      <rPr>
        <sz val="8"/>
        <color rgb="FF181818"/>
        <rFont val="Arial Unicode MS"/>
        <family val="3"/>
      </rPr>
      <t>관습적 안정성</t>
    </r>
  </si>
  <si>
    <r>
      <rPr>
        <sz val="8"/>
        <color rgb="FF181818"/>
        <rFont val="Arial Unicode MS"/>
        <family val="3"/>
      </rPr>
      <t>탐색적 흥분</t>
    </r>
  </si>
  <si>
    <r>
      <rPr>
        <sz val="10"/>
        <color rgb="FF181818"/>
        <rFont val="Noto Sans CJK KR Regular"/>
        <family val="2"/>
      </rPr>
      <t>NS2</t>
    </r>
  </si>
  <si>
    <r>
      <rPr>
        <sz val="10"/>
        <color rgb="FF181818"/>
        <rFont val="Noto Sans CJK KR Regular"/>
        <family val="2"/>
      </rPr>
      <t>8.8 (3.6)</t>
    </r>
  </si>
  <si>
    <r>
      <rPr>
        <sz val="8"/>
        <color rgb="FF181818"/>
        <rFont val="Arial Unicode MS"/>
        <family val="3"/>
      </rPr>
      <t>심사숙고</t>
    </r>
  </si>
  <si>
    <r>
      <rPr>
        <sz val="8"/>
        <color rgb="FF181818"/>
        <rFont val="Arial Unicode MS"/>
        <family val="3"/>
      </rPr>
      <t>충동성</t>
    </r>
  </si>
  <si>
    <r>
      <rPr>
        <sz val="10"/>
        <color rgb="FF181818"/>
        <rFont val="Noto Sans CJK KR Regular"/>
        <family val="2"/>
      </rPr>
      <t>NS3</t>
    </r>
  </si>
  <si>
    <r>
      <rPr>
        <sz val="10"/>
        <color rgb="FF181818"/>
        <rFont val="Noto Sans CJK KR Regular"/>
        <family val="2"/>
      </rPr>
      <t>7.9 (3.8)</t>
    </r>
  </si>
  <si>
    <r>
      <rPr>
        <sz val="8"/>
        <color rgb="FF181818"/>
        <rFont val="Arial Unicode MS"/>
        <family val="3"/>
      </rPr>
      <t>절제</t>
    </r>
  </si>
  <si>
    <r>
      <rPr>
        <sz val="8"/>
        <color rgb="FF181818"/>
        <rFont val="Arial Unicode MS"/>
        <family val="3"/>
      </rPr>
      <t>무절제</t>
    </r>
  </si>
  <si>
    <r>
      <rPr>
        <sz val="10"/>
        <color rgb="FF181818"/>
        <rFont val="Noto Sans CJK KR Regular"/>
        <family val="2"/>
      </rPr>
      <t>NS4</t>
    </r>
  </si>
  <si>
    <r>
      <rPr>
        <sz val="10"/>
        <color rgb="FF181818"/>
        <rFont val="Noto Sans CJK KR Regular"/>
        <family val="2"/>
      </rPr>
      <t>9.4 (3.3)</t>
    </r>
  </si>
  <si>
    <r>
      <rPr>
        <sz val="8"/>
        <color rgb="FF181818"/>
        <rFont val="Arial Unicode MS"/>
        <family val="3"/>
      </rPr>
      <t>질서정연</t>
    </r>
  </si>
  <si>
    <r>
      <rPr>
        <sz val="8"/>
        <color rgb="FF181818"/>
        <rFont val="Arial Unicode MS"/>
        <family val="3"/>
      </rPr>
      <t>자유분방</t>
    </r>
  </si>
  <si>
    <r>
      <rPr>
        <sz val="8"/>
        <color rgb="FF181818"/>
        <rFont val="Arial Unicode MS"/>
        <family val="3"/>
      </rPr>
      <t xml:space="preserve">위험회피 </t>
    </r>
    <r>
      <rPr>
        <sz val="10"/>
        <color rgb="FF181818"/>
        <rFont val="Noto Sans CJK KR Regular"/>
        <family val="2"/>
      </rPr>
      <t>(HA)</t>
    </r>
  </si>
  <si>
    <r>
      <rPr>
        <sz val="10"/>
        <color rgb="FF181818"/>
        <rFont val="Noto Sans CJK KR Regular"/>
        <family val="2"/>
      </rPr>
      <t>HA1</t>
    </r>
  </si>
  <si>
    <r>
      <rPr>
        <sz val="10"/>
        <color rgb="FF181818"/>
        <rFont val="Noto Sans CJK KR Regular"/>
        <family val="2"/>
      </rPr>
      <t>10.6 (4.6)</t>
    </r>
  </si>
  <si>
    <r>
      <rPr>
        <sz val="8"/>
        <color rgb="FF181818"/>
        <rFont val="Arial Unicode MS"/>
        <family val="3"/>
      </rPr>
      <t>낙천성</t>
    </r>
  </si>
  <si>
    <r>
      <rPr>
        <sz val="8"/>
        <color rgb="FF181818"/>
        <rFont val="Arial Unicode MS"/>
        <family val="3"/>
      </rPr>
      <t>예기불안</t>
    </r>
  </si>
  <si>
    <r>
      <rPr>
        <sz val="10"/>
        <color rgb="FF181818"/>
        <rFont val="Noto Sans CJK KR Regular"/>
        <family val="2"/>
      </rPr>
      <t>HA2</t>
    </r>
  </si>
  <si>
    <r>
      <rPr>
        <sz val="10"/>
        <color rgb="FF181818"/>
        <rFont val="Noto Sans CJK KR Regular"/>
        <family val="2"/>
      </rPr>
      <t>10.3 (3.2)</t>
    </r>
  </si>
  <si>
    <r>
      <rPr>
        <sz val="10"/>
        <color rgb="FF181818"/>
        <rFont val="Noto Sans CJK KR Regular"/>
        <family val="2"/>
      </rPr>
      <t>(</t>
    </r>
    <r>
      <rPr>
        <sz val="8"/>
        <color rgb="FF181818"/>
        <rFont val="Arial Unicode MS"/>
        <family val="3"/>
      </rPr>
      <t>낮은</t>
    </r>
    <r>
      <rPr>
        <sz val="10"/>
        <color rgb="FF181818"/>
        <rFont val="Noto Sans CJK KR Regular"/>
        <family val="2"/>
      </rPr>
      <t xml:space="preserve">) </t>
    </r>
    <r>
      <rPr>
        <sz val="8"/>
        <color rgb="FF181818"/>
        <rFont val="Arial Unicode MS"/>
        <family val="3"/>
      </rPr>
      <t>불확실성에 대한 두려움</t>
    </r>
  </si>
  <si>
    <r>
      <rPr>
        <sz val="10"/>
        <color rgb="FF181818"/>
        <rFont val="Noto Sans CJK KR Regular"/>
        <family val="2"/>
      </rPr>
      <t>(</t>
    </r>
    <r>
      <rPr>
        <sz val="8"/>
        <color rgb="FF181818"/>
        <rFont val="Arial Unicode MS"/>
        <family val="3"/>
      </rPr>
      <t>높은</t>
    </r>
    <r>
      <rPr>
        <sz val="10"/>
        <color rgb="FF181818"/>
        <rFont val="Noto Sans CJK KR Regular"/>
        <family val="2"/>
      </rPr>
      <t xml:space="preserve">) </t>
    </r>
    <r>
      <rPr>
        <sz val="8"/>
        <color rgb="FF181818"/>
        <rFont val="Arial Unicode MS"/>
        <family val="3"/>
      </rPr>
      <t>불확실성에 대한 두려움</t>
    </r>
  </si>
  <si>
    <r>
      <rPr>
        <sz val="10"/>
        <color rgb="FF181818"/>
        <rFont val="Noto Sans CJK KR Regular"/>
        <family val="2"/>
      </rPr>
      <t>HA3</t>
    </r>
  </si>
  <si>
    <r>
      <rPr>
        <sz val="10"/>
        <color rgb="FF181818"/>
        <rFont val="Noto Sans CJK KR Regular"/>
        <family val="2"/>
      </rPr>
      <t>9.9 (4.3)</t>
    </r>
  </si>
  <si>
    <r>
      <rPr>
        <sz val="10"/>
        <color rgb="FF181818"/>
        <rFont val="Noto Sans CJK KR Regular"/>
        <family val="2"/>
      </rPr>
      <t>(</t>
    </r>
    <r>
      <rPr>
        <sz val="8"/>
        <color rgb="FF181818"/>
        <rFont val="Arial Unicode MS"/>
        <family val="3"/>
      </rPr>
      <t>낮은</t>
    </r>
    <r>
      <rPr>
        <sz val="10"/>
        <color rgb="FF181818"/>
        <rFont val="Noto Sans CJK KR Regular"/>
        <family val="2"/>
      </rPr>
      <t xml:space="preserve">) </t>
    </r>
    <r>
      <rPr>
        <sz val="8"/>
        <color rgb="FF181818"/>
        <rFont val="Arial Unicode MS"/>
        <family val="3"/>
      </rPr>
      <t>낯선 사람에 대한 수줍음</t>
    </r>
  </si>
  <si>
    <r>
      <rPr>
        <sz val="10"/>
        <color rgb="FF181818"/>
        <rFont val="Noto Sans CJK KR Regular"/>
        <family val="2"/>
      </rPr>
      <t>(</t>
    </r>
    <r>
      <rPr>
        <sz val="8"/>
        <color rgb="FF181818"/>
        <rFont val="Arial Unicode MS"/>
        <family val="3"/>
      </rPr>
      <t>높은</t>
    </r>
    <r>
      <rPr>
        <sz val="10"/>
        <color rgb="FF181818"/>
        <rFont val="Noto Sans CJK KR Regular"/>
        <family val="2"/>
      </rPr>
      <t xml:space="preserve">) </t>
    </r>
    <r>
      <rPr>
        <sz val="8"/>
        <color rgb="FF181818"/>
        <rFont val="Arial Unicode MS"/>
        <family val="3"/>
      </rPr>
      <t>낯선 사람에 대한 수줍음</t>
    </r>
  </si>
  <si>
    <r>
      <rPr>
        <sz val="10"/>
        <color rgb="FF181818"/>
        <rFont val="Noto Sans CJK KR Regular"/>
        <family val="2"/>
      </rPr>
      <t>HA4</t>
    </r>
  </si>
  <si>
    <r>
      <rPr>
        <sz val="10"/>
        <color rgb="FF181818"/>
        <rFont val="Noto Sans CJK KR Regular"/>
        <family val="2"/>
      </rPr>
      <t>9.2 (3.8)</t>
    </r>
  </si>
  <si>
    <r>
      <rPr>
        <sz val="8"/>
        <color rgb="FF181818"/>
        <rFont val="Arial Unicode MS"/>
        <family val="3"/>
      </rPr>
      <t>활기 넘침</t>
    </r>
  </si>
  <si>
    <r>
      <rPr>
        <sz val="8"/>
        <color rgb="FF181818"/>
        <rFont val="Arial Unicode MS"/>
        <family val="3"/>
      </rPr>
      <t>쉽게 지침</t>
    </r>
  </si>
  <si>
    <r>
      <rPr>
        <sz val="8"/>
        <color rgb="FF181818"/>
        <rFont val="Arial Unicode MS"/>
        <family val="3"/>
      </rPr>
      <t xml:space="preserve">사회적 민감성
</t>
    </r>
    <r>
      <rPr>
        <sz val="10"/>
        <color rgb="FF181818"/>
        <rFont val="Noto Sans CJK KR Regular"/>
        <family val="2"/>
      </rPr>
      <t>(RD)</t>
    </r>
  </si>
  <si>
    <r>
      <rPr>
        <sz val="10"/>
        <color rgb="FF181818"/>
        <rFont val="Noto Sans CJK KR Regular"/>
        <family val="2"/>
      </rPr>
      <t>RD1</t>
    </r>
  </si>
  <si>
    <r>
      <rPr>
        <sz val="10"/>
        <color rgb="FF181818"/>
        <rFont val="Noto Sans CJK KR Regular"/>
        <family val="2"/>
      </rPr>
      <t>12.6 (2.9)</t>
    </r>
  </si>
  <si>
    <r>
      <rPr>
        <sz val="10"/>
        <color rgb="FF181818"/>
        <rFont val="Noto Sans CJK KR Regular"/>
        <family val="2"/>
      </rPr>
      <t>(</t>
    </r>
    <r>
      <rPr>
        <sz val="8"/>
        <color rgb="FF181818"/>
        <rFont val="Arial Unicode MS"/>
        <family val="3"/>
      </rPr>
      <t>낮은</t>
    </r>
    <r>
      <rPr>
        <sz val="10"/>
        <color rgb="FF181818"/>
        <rFont val="Noto Sans CJK KR Regular"/>
        <family val="2"/>
      </rPr>
      <t xml:space="preserve">) </t>
    </r>
    <r>
      <rPr>
        <sz val="8"/>
        <color rgb="FF181818"/>
        <rFont val="Arial Unicode MS"/>
        <family val="3"/>
      </rPr>
      <t>정서적 감수성</t>
    </r>
  </si>
  <si>
    <r>
      <rPr>
        <sz val="10"/>
        <color rgb="FF181818"/>
        <rFont val="Noto Sans CJK KR Regular"/>
        <family val="2"/>
      </rPr>
      <t>(</t>
    </r>
    <r>
      <rPr>
        <sz val="8"/>
        <color rgb="FF181818"/>
        <rFont val="Arial Unicode MS"/>
        <family val="3"/>
      </rPr>
      <t>높은</t>
    </r>
    <r>
      <rPr>
        <sz val="10"/>
        <color rgb="FF181818"/>
        <rFont val="Noto Sans CJK KR Regular"/>
        <family val="2"/>
      </rPr>
      <t xml:space="preserve">) </t>
    </r>
    <r>
      <rPr>
        <sz val="8"/>
        <color rgb="FF181818"/>
        <rFont val="Arial Unicode MS"/>
        <family val="3"/>
      </rPr>
      <t>정서적 감수성</t>
    </r>
  </si>
  <si>
    <r>
      <rPr>
        <sz val="10"/>
        <color rgb="FF181818"/>
        <rFont val="Noto Sans CJK KR Regular"/>
        <family val="2"/>
      </rPr>
      <t>RD2</t>
    </r>
  </si>
  <si>
    <r>
      <rPr>
        <sz val="10"/>
        <color rgb="FF181818"/>
        <rFont val="Noto Sans CJK KR Regular"/>
        <family val="2"/>
      </rPr>
      <t>11.0 (3.6)</t>
    </r>
  </si>
  <si>
    <r>
      <rPr>
        <sz val="10"/>
        <color rgb="FF181818"/>
        <rFont val="Noto Sans CJK KR Regular"/>
        <family val="2"/>
      </rPr>
      <t>(</t>
    </r>
    <r>
      <rPr>
        <sz val="8"/>
        <color rgb="FF181818"/>
        <rFont val="Arial Unicode MS"/>
        <family val="3"/>
      </rPr>
      <t>낮은</t>
    </r>
    <r>
      <rPr>
        <sz val="10"/>
        <color rgb="FF181818"/>
        <rFont val="Noto Sans CJK KR Regular"/>
        <family val="2"/>
      </rPr>
      <t xml:space="preserve">) </t>
    </r>
    <r>
      <rPr>
        <sz val="8"/>
        <color rgb="FF181818"/>
        <rFont val="Arial Unicode MS"/>
        <family val="3"/>
      </rPr>
      <t>정서적 개방성</t>
    </r>
  </si>
  <si>
    <r>
      <rPr>
        <sz val="10"/>
        <color rgb="FF181818"/>
        <rFont val="Noto Sans CJK KR Regular"/>
        <family val="2"/>
      </rPr>
      <t>(</t>
    </r>
    <r>
      <rPr>
        <sz val="8"/>
        <color rgb="FF181818"/>
        <rFont val="Arial Unicode MS"/>
        <family val="3"/>
      </rPr>
      <t>높은</t>
    </r>
    <r>
      <rPr>
        <sz val="10"/>
        <color rgb="FF181818"/>
        <rFont val="Noto Sans CJK KR Regular"/>
        <family val="2"/>
      </rPr>
      <t xml:space="preserve">) </t>
    </r>
    <r>
      <rPr>
        <sz val="8"/>
        <color rgb="FF181818"/>
        <rFont val="Arial Unicode MS"/>
        <family val="3"/>
      </rPr>
      <t>정서적 개방성</t>
    </r>
  </si>
  <si>
    <r>
      <rPr>
        <sz val="10"/>
        <color rgb="FF181818"/>
        <rFont val="Noto Sans CJK KR Regular"/>
        <family val="2"/>
      </rPr>
      <t>RD3</t>
    </r>
  </si>
  <si>
    <r>
      <rPr>
        <sz val="10"/>
        <color rgb="FF181818"/>
        <rFont val="Noto Sans CJK KR Regular"/>
        <family val="2"/>
      </rPr>
      <t>12.3 (3.7)</t>
    </r>
  </si>
  <si>
    <r>
      <rPr>
        <sz val="8"/>
        <color rgb="FF181818"/>
        <rFont val="Arial Unicode MS"/>
        <family val="3"/>
      </rPr>
      <t>거리두기</t>
    </r>
  </si>
  <si>
    <r>
      <rPr>
        <sz val="8"/>
        <color rgb="FF181818"/>
        <rFont val="Arial Unicode MS"/>
        <family val="3"/>
      </rPr>
      <t>친밀감</t>
    </r>
  </si>
  <si>
    <r>
      <rPr>
        <sz val="10"/>
        <color rgb="FF181818"/>
        <rFont val="Noto Sans CJK KR Regular"/>
        <family val="2"/>
      </rPr>
      <t>RD4</t>
    </r>
  </si>
  <si>
    <r>
      <rPr>
        <sz val="10"/>
        <color rgb="FF181818"/>
        <rFont val="Noto Sans CJK KR Regular"/>
        <family val="2"/>
      </rPr>
      <t>10.7 (3.0)</t>
    </r>
  </si>
  <si>
    <r>
      <rPr>
        <sz val="8"/>
        <color rgb="FF181818"/>
        <rFont val="Arial Unicode MS"/>
        <family val="3"/>
      </rPr>
      <t>독립</t>
    </r>
  </si>
  <si>
    <r>
      <rPr>
        <sz val="8"/>
        <color rgb="FF181818"/>
        <rFont val="Arial Unicode MS"/>
        <family val="3"/>
      </rPr>
      <t>의존</t>
    </r>
  </si>
  <si>
    <r>
      <rPr>
        <sz val="8"/>
        <color rgb="FF181818"/>
        <rFont val="Arial Unicode MS"/>
        <family val="3"/>
      </rPr>
      <t xml:space="preserve">인내력 </t>
    </r>
    <r>
      <rPr>
        <sz val="10"/>
        <color rgb="FF181818"/>
        <rFont val="Noto Sans CJK KR Regular"/>
        <family val="2"/>
      </rPr>
      <t>(PS)</t>
    </r>
  </si>
  <si>
    <r>
      <rPr>
        <sz val="10"/>
        <color rgb="FF181818"/>
        <rFont val="Noto Sans CJK KR Regular"/>
        <family val="2"/>
      </rPr>
      <t>PS1</t>
    </r>
  </si>
  <si>
    <r>
      <rPr>
        <sz val="10"/>
        <color rgb="FF181818"/>
        <rFont val="Noto Sans CJK KR Regular"/>
        <family val="2"/>
      </rPr>
      <t>10.7 (3.2)</t>
    </r>
  </si>
  <si>
    <r>
      <rPr>
        <sz val="10"/>
        <color rgb="FF181818"/>
        <rFont val="Noto Sans CJK KR Regular"/>
        <family val="2"/>
      </rPr>
      <t>(</t>
    </r>
    <r>
      <rPr>
        <sz val="8"/>
        <color rgb="FF181818"/>
        <rFont val="Arial Unicode MS"/>
        <family val="3"/>
      </rPr>
      <t>낮은</t>
    </r>
    <r>
      <rPr>
        <sz val="10"/>
        <color rgb="FF181818"/>
        <rFont val="Noto Sans CJK KR Regular"/>
        <family val="2"/>
      </rPr>
      <t xml:space="preserve">) </t>
    </r>
    <r>
      <rPr>
        <sz val="8"/>
        <color rgb="FF181818"/>
        <rFont val="Arial Unicode MS"/>
        <family val="3"/>
      </rPr>
      <t>근면</t>
    </r>
  </si>
  <si>
    <r>
      <rPr>
        <sz val="10"/>
        <color rgb="FF181818"/>
        <rFont val="Noto Sans CJK KR Regular"/>
        <family val="2"/>
      </rPr>
      <t>(</t>
    </r>
    <r>
      <rPr>
        <sz val="8"/>
        <color rgb="FF181818"/>
        <rFont val="Arial Unicode MS"/>
        <family val="3"/>
      </rPr>
      <t>높은</t>
    </r>
    <r>
      <rPr>
        <sz val="10"/>
        <color rgb="FF181818"/>
        <rFont val="Noto Sans CJK KR Regular"/>
        <family val="2"/>
      </rPr>
      <t xml:space="preserve">) </t>
    </r>
    <r>
      <rPr>
        <sz val="8"/>
        <color rgb="FF181818"/>
        <rFont val="Arial Unicode MS"/>
        <family val="3"/>
      </rPr>
      <t>근면</t>
    </r>
  </si>
  <si>
    <r>
      <rPr>
        <sz val="10"/>
        <color rgb="FF181818"/>
        <rFont val="Noto Sans CJK KR Regular"/>
        <family val="2"/>
      </rPr>
      <t>PS2</t>
    </r>
  </si>
  <si>
    <r>
      <rPr>
        <sz val="10"/>
        <color rgb="FF181818"/>
        <rFont val="Noto Sans CJK KR Regular"/>
        <family val="2"/>
      </rPr>
      <t>11.2 (3.1)</t>
    </r>
  </si>
  <si>
    <r>
      <rPr>
        <sz val="10"/>
        <color rgb="FF181818"/>
        <rFont val="Noto Sans CJK KR Regular"/>
        <family val="2"/>
      </rPr>
      <t>(</t>
    </r>
    <r>
      <rPr>
        <sz val="8"/>
        <color rgb="FF181818"/>
        <rFont val="Arial Unicode MS"/>
        <family val="3"/>
      </rPr>
      <t>낮은</t>
    </r>
    <r>
      <rPr>
        <sz val="10"/>
        <color rgb="FF181818"/>
        <rFont val="Noto Sans CJK KR Regular"/>
        <family val="2"/>
      </rPr>
      <t xml:space="preserve">) </t>
    </r>
    <r>
      <rPr>
        <sz val="8"/>
        <color rgb="FF181818"/>
        <rFont val="Arial Unicode MS"/>
        <family val="3"/>
      </rPr>
      <t>끈기</t>
    </r>
  </si>
  <si>
    <r>
      <rPr>
        <sz val="10"/>
        <color rgb="FF181818"/>
        <rFont val="Noto Sans CJK KR Regular"/>
        <family val="2"/>
      </rPr>
      <t>(</t>
    </r>
    <r>
      <rPr>
        <sz val="8"/>
        <color rgb="FF181818"/>
        <rFont val="Arial Unicode MS"/>
        <family val="3"/>
      </rPr>
      <t>높은</t>
    </r>
    <r>
      <rPr>
        <sz val="10"/>
        <color rgb="FF181818"/>
        <rFont val="Noto Sans CJK KR Regular"/>
        <family val="2"/>
      </rPr>
      <t xml:space="preserve">) </t>
    </r>
    <r>
      <rPr>
        <sz val="8"/>
        <color rgb="FF181818"/>
        <rFont val="Arial Unicode MS"/>
        <family val="3"/>
      </rPr>
      <t>끈기</t>
    </r>
  </si>
  <si>
    <r>
      <rPr>
        <sz val="10"/>
        <color rgb="FF181818"/>
        <rFont val="Noto Sans CJK KR Regular"/>
        <family val="2"/>
      </rPr>
      <t>PS3</t>
    </r>
  </si>
  <si>
    <r>
      <rPr>
        <sz val="10"/>
        <color rgb="FF181818"/>
        <rFont val="Noto Sans CJK KR Regular"/>
        <family val="2"/>
      </rPr>
      <t>12.4 (3.3)</t>
    </r>
  </si>
  <si>
    <r>
      <rPr>
        <sz val="10"/>
        <color rgb="FF181818"/>
        <rFont val="Noto Sans CJK KR Regular"/>
        <family val="2"/>
      </rPr>
      <t>(</t>
    </r>
    <r>
      <rPr>
        <sz val="8"/>
        <color rgb="FF181818"/>
        <rFont val="Arial Unicode MS"/>
        <family val="3"/>
      </rPr>
      <t>낮은</t>
    </r>
    <r>
      <rPr>
        <sz val="10"/>
        <color rgb="FF181818"/>
        <rFont val="Noto Sans CJK KR Regular"/>
        <family val="2"/>
      </rPr>
      <t xml:space="preserve">) </t>
    </r>
    <r>
      <rPr>
        <sz val="8"/>
        <color rgb="FF181818"/>
        <rFont val="Arial Unicode MS"/>
        <family val="3"/>
      </rPr>
      <t>성취에 대한 야망</t>
    </r>
  </si>
  <si>
    <r>
      <rPr>
        <sz val="10"/>
        <color rgb="FF181818"/>
        <rFont val="Noto Sans CJK KR Regular"/>
        <family val="2"/>
      </rPr>
      <t>(</t>
    </r>
    <r>
      <rPr>
        <sz val="8"/>
        <color rgb="FF181818"/>
        <rFont val="Arial Unicode MS"/>
        <family val="3"/>
      </rPr>
      <t>높은</t>
    </r>
    <r>
      <rPr>
        <sz val="10"/>
        <color rgb="FF181818"/>
        <rFont val="Noto Sans CJK KR Regular"/>
        <family val="2"/>
      </rPr>
      <t xml:space="preserve">) </t>
    </r>
    <r>
      <rPr>
        <sz val="8"/>
        <color rgb="FF181818"/>
        <rFont val="Arial Unicode MS"/>
        <family val="3"/>
      </rPr>
      <t>성취에 대한 야망</t>
    </r>
  </si>
  <si>
    <r>
      <rPr>
        <sz val="10"/>
        <color rgb="FF181818"/>
        <rFont val="Noto Sans CJK KR Regular"/>
        <family val="2"/>
      </rPr>
      <t>PS4</t>
    </r>
  </si>
  <si>
    <r>
      <rPr>
        <sz val="10"/>
        <color rgb="FF181818"/>
        <rFont val="Noto Sans CJK KR Regular"/>
        <family val="2"/>
      </rPr>
      <t>10.6 (3.5)</t>
    </r>
  </si>
  <si>
    <r>
      <rPr>
        <sz val="10"/>
        <color rgb="FF181818"/>
        <rFont val="Noto Sans CJK KR Regular"/>
        <family val="2"/>
      </rPr>
      <t>(</t>
    </r>
    <r>
      <rPr>
        <sz val="8"/>
        <color rgb="FF181818"/>
        <rFont val="Arial Unicode MS"/>
        <family val="3"/>
      </rPr>
      <t>낮은</t>
    </r>
    <r>
      <rPr>
        <sz val="10"/>
        <color rgb="FF181818"/>
        <rFont val="Noto Sans CJK KR Regular"/>
        <family val="2"/>
      </rPr>
      <t xml:space="preserve">) </t>
    </r>
    <r>
      <rPr>
        <sz val="8"/>
        <color rgb="FF181818"/>
        <rFont val="Arial Unicode MS"/>
        <family val="3"/>
      </rPr>
      <t>완벽주의</t>
    </r>
  </si>
  <si>
    <r>
      <rPr>
        <sz val="10"/>
        <color rgb="FF181818"/>
        <rFont val="Noto Sans CJK KR Regular"/>
        <family val="2"/>
      </rPr>
      <t>(</t>
    </r>
    <r>
      <rPr>
        <sz val="8"/>
        <color rgb="FF181818"/>
        <rFont val="Arial Unicode MS"/>
        <family val="3"/>
      </rPr>
      <t>높은</t>
    </r>
    <r>
      <rPr>
        <sz val="10"/>
        <color rgb="FF181818"/>
        <rFont val="Noto Sans CJK KR Regular"/>
        <family val="2"/>
      </rPr>
      <t xml:space="preserve">) </t>
    </r>
    <r>
      <rPr>
        <sz val="8"/>
        <color rgb="FF181818"/>
        <rFont val="Arial Unicode MS"/>
        <family val="3"/>
      </rPr>
      <t>완벽주의</t>
    </r>
  </si>
  <si>
    <r>
      <rPr>
        <sz val="8"/>
        <color rgb="FF181818"/>
        <rFont val="Arial Unicode MS"/>
        <family val="3"/>
      </rPr>
      <t xml:space="preserve">자율성 </t>
    </r>
    <r>
      <rPr>
        <sz val="10"/>
        <color rgb="FF181818"/>
        <rFont val="Noto Sans CJK KR Regular"/>
        <family val="2"/>
      </rPr>
      <t>(SD)</t>
    </r>
  </si>
  <si>
    <r>
      <rPr>
        <sz val="10"/>
        <color rgb="FF181818"/>
        <rFont val="Noto Sans CJK KR Regular"/>
        <family val="2"/>
      </rPr>
      <t>SD1</t>
    </r>
  </si>
  <si>
    <r>
      <rPr>
        <sz val="10"/>
        <color rgb="FF181818"/>
        <rFont val="Noto Sans CJK KR Regular"/>
        <family val="2"/>
      </rPr>
      <t>11.9 (3.2)</t>
    </r>
  </si>
  <si>
    <r>
      <rPr>
        <sz val="10"/>
        <color rgb="FF181818"/>
        <rFont val="Noto Sans CJK KR Regular"/>
        <family val="2"/>
      </rPr>
      <t>(</t>
    </r>
    <r>
      <rPr>
        <sz val="8"/>
        <color rgb="FF181818"/>
        <rFont val="Arial Unicode MS"/>
        <family val="3"/>
      </rPr>
      <t>낮은</t>
    </r>
    <r>
      <rPr>
        <sz val="10"/>
        <color rgb="FF181818"/>
        <rFont val="Noto Sans CJK KR Regular"/>
        <family val="2"/>
      </rPr>
      <t xml:space="preserve">) </t>
    </r>
    <r>
      <rPr>
        <sz val="8"/>
        <color rgb="FF181818"/>
        <rFont val="Arial Unicode MS"/>
        <family val="3"/>
      </rPr>
      <t>책임감</t>
    </r>
  </si>
  <si>
    <r>
      <rPr>
        <sz val="10"/>
        <color rgb="FF181818"/>
        <rFont val="Noto Sans CJK KR Regular"/>
        <family val="2"/>
      </rPr>
      <t>(</t>
    </r>
    <r>
      <rPr>
        <sz val="8"/>
        <color rgb="FF181818"/>
        <rFont val="Arial Unicode MS"/>
        <family val="3"/>
      </rPr>
      <t>높은</t>
    </r>
    <r>
      <rPr>
        <sz val="10"/>
        <color rgb="FF181818"/>
        <rFont val="Noto Sans CJK KR Regular"/>
        <family val="2"/>
      </rPr>
      <t xml:space="preserve">) </t>
    </r>
    <r>
      <rPr>
        <sz val="8"/>
        <color rgb="FF181818"/>
        <rFont val="Arial Unicode MS"/>
        <family val="3"/>
      </rPr>
      <t>책임감</t>
    </r>
  </si>
  <si>
    <r>
      <rPr>
        <sz val="10"/>
        <color rgb="FF181818"/>
        <rFont val="Noto Sans CJK KR Regular"/>
        <family val="2"/>
      </rPr>
      <t>SD2</t>
    </r>
  </si>
  <si>
    <r>
      <rPr>
        <sz val="10"/>
        <color rgb="FF181818"/>
        <rFont val="Noto Sans CJK KR Regular"/>
        <family val="2"/>
      </rPr>
      <t>10.6 (3.7)</t>
    </r>
  </si>
  <si>
    <r>
      <rPr>
        <sz val="10"/>
        <color rgb="FF181818"/>
        <rFont val="Noto Sans CJK KR Regular"/>
        <family val="2"/>
      </rPr>
      <t>(</t>
    </r>
    <r>
      <rPr>
        <sz val="8"/>
        <color rgb="FF181818"/>
        <rFont val="Arial Unicode MS"/>
        <family val="3"/>
      </rPr>
      <t>낮은</t>
    </r>
    <r>
      <rPr>
        <sz val="10"/>
        <color rgb="FF181818"/>
        <rFont val="Noto Sans CJK KR Regular"/>
        <family val="2"/>
      </rPr>
      <t xml:space="preserve">) </t>
    </r>
    <r>
      <rPr>
        <sz val="8"/>
        <color rgb="FF181818"/>
        <rFont val="Arial Unicode MS"/>
        <family val="3"/>
      </rPr>
      <t>목적의식</t>
    </r>
  </si>
  <si>
    <r>
      <rPr>
        <sz val="10"/>
        <color rgb="FF181818"/>
        <rFont val="Noto Sans CJK KR Regular"/>
        <family val="2"/>
      </rPr>
      <t>(</t>
    </r>
    <r>
      <rPr>
        <sz val="8"/>
        <color rgb="FF181818"/>
        <rFont val="Arial Unicode MS"/>
        <family val="3"/>
      </rPr>
      <t>높은</t>
    </r>
    <r>
      <rPr>
        <sz val="10"/>
        <color rgb="FF181818"/>
        <rFont val="Noto Sans CJK KR Regular"/>
        <family val="2"/>
      </rPr>
      <t xml:space="preserve">) </t>
    </r>
    <r>
      <rPr>
        <sz val="8"/>
        <color rgb="FF181818"/>
        <rFont val="Arial Unicode MS"/>
        <family val="3"/>
      </rPr>
      <t>목적의식</t>
    </r>
  </si>
  <si>
    <r>
      <rPr>
        <sz val="10"/>
        <color rgb="FF181818"/>
        <rFont val="Noto Sans CJK KR Regular"/>
        <family val="2"/>
      </rPr>
      <t>SD3</t>
    </r>
  </si>
  <si>
    <r>
      <rPr>
        <sz val="10"/>
        <color rgb="FF181818"/>
        <rFont val="Noto Sans CJK KR Regular"/>
        <family val="2"/>
      </rPr>
      <t>6.4 (1.9)</t>
    </r>
  </si>
  <si>
    <r>
      <rPr>
        <sz val="10"/>
        <color rgb="FF181818"/>
        <rFont val="Noto Sans CJK KR Regular"/>
        <family val="2"/>
      </rPr>
      <t>(</t>
    </r>
    <r>
      <rPr>
        <sz val="8"/>
        <color rgb="FF181818"/>
        <rFont val="Arial Unicode MS"/>
        <family val="3"/>
      </rPr>
      <t>낮은</t>
    </r>
    <r>
      <rPr>
        <sz val="10"/>
        <color rgb="FF181818"/>
        <rFont val="Noto Sans CJK KR Regular"/>
        <family val="2"/>
      </rPr>
      <t xml:space="preserve">) </t>
    </r>
    <r>
      <rPr>
        <sz val="8"/>
        <color rgb="FF181818"/>
        <rFont val="Arial Unicode MS"/>
        <family val="3"/>
      </rPr>
      <t>유능감</t>
    </r>
  </si>
  <si>
    <r>
      <rPr>
        <sz val="10"/>
        <color rgb="FF181818"/>
        <rFont val="Noto Sans CJK KR Regular"/>
        <family val="2"/>
      </rPr>
      <t>(</t>
    </r>
    <r>
      <rPr>
        <sz val="8"/>
        <color rgb="FF181818"/>
        <rFont val="Arial Unicode MS"/>
        <family val="3"/>
      </rPr>
      <t>높은</t>
    </r>
    <r>
      <rPr>
        <sz val="10"/>
        <color rgb="FF181818"/>
        <rFont val="Noto Sans CJK KR Regular"/>
        <family val="2"/>
      </rPr>
      <t xml:space="preserve">) </t>
    </r>
    <r>
      <rPr>
        <sz val="8"/>
        <color rgb="FF181818"/>
        <rFont val="Arial Unicode MS"/>
        <family val="3"/>
      </rPr>
      <t>유능감</t>
    </r>
  </si>
  <si>
    <r>
      <rPr>
        <sz val="10"/>
        <color rgb="FF181818"/>
        <rFont val="Noto Sans CJK KR Regular"/>
        <family val="2"/>
      </rPr>
      <t>SD4</t>
    </r>
  </si>
  <si>
    <r>
      <rPr>
        <sz val="10"/>
        <color rgb="FF181818"/>
        <rFont val="Noto Sans CJK KR Regular"/>
        <family val="2"/>
      </rPr>
      <t>3.8 (1.7)</t>
    </r>
  </si>
  <si>
    <r>
      <rPr>
        <sz val="10"/>
        <color rgb="FF181818"/>
        <rFont val="Noto Sans CJK KR Regular"/>
        <family val="2"/>
      </rPr>
      <t>(</t>
    </r>
    <r>
      <rPr>
        <sz val="8"/>
        <color rgb="FF181818"/>
        <rFont val="Arial Unicode MS"/>
        <family val="3"/>
      </rPr>
      <t>낮은</t>
    </r>
    <r>
      <rPr>
        <sz val="10"/>
        <color rgb="FF181818"/>
        <rFont val="Noto Sans CJK KR Regular"/>
        <family val="2"/>
      </rPr>
      <t xml:space="preserve">) </t>
    </r>
    <r>
      <rPr>
        <sz val="8"/>
        <color rgb="FF181818"/>
        <rFont val="Arial Unicode MS"/>
        <family val="3"/>
      </rPr>
      <t>자기수용</t>
    </r>
  </si>
  <si>
    <r>
      <rPr>
        <sz val="10"/>
        <color rgb="FF181818"/>
        <rFont val="Noto Sans CJK KR Regular"/>
        <family val="2"/>
      </rPr>
      <t>(</t>
    </r>
    <r>
      <rPr>
        <sz val="8"/>
        <color rgb="FF181818"/>
        <rFont val="Arial Unicode MS"/>
        <family val="3"/>
      </rPr>
      <t>높은</t>
    </r>
    <r>
      <rPr>
        <sz val="10"/>
        <color rgb="FF181818"/>
        <rFont val="Noto Sans CJK KR Regular"/>
        <family val="2"/>
      </rPr>
      <t xml:space="preserve">) </t>
    </r>
    <r>
      <rPr>
        <sz val="8"/>
        <color rgb="FF181818"/>
        <rFont val="Arial Unicode MS"/>
        <family val="3"/>
      </rPr>
      <t>자기수용</t>
    </r>
  </si>
  <si>
    <r>
      <rPr>
        <sz val="10"/>
        <color rgb="FF181818"/>
        <rFont val="Noto Sans CJK KR Regular"/>
        <family val="2"/>
      </rPr>
      <t>SD5</t>
    </r>
  </si>
  <si>
    <r>
      <rPr>
        <sz val="10"/>
        <color rgb="FF181818"/>
        <rFont val="Noto Sans CJK KR Regular"/>
        <family val="2"/>
      </rPr>
      <t>11.1 (3.3)</t>
    </r>
  </si>
  <si>
    <r>
      <rPr>
        <sz val="10"/>
        <color rgb="FF181818"/>
        <rFont val="Noto Sans CJK KR Regular"/>
        <family val="2"/>
      </rPr>
      <t>(</t>
    </r>
    <r>
      <rPr>
        <sz val="8"/>
        <color rgb="FF181818"/>
        <rFont val="Arial Unicode MS"/>
        <family val="3"/>
      </rPr>
      <t>낮은</t>
    </r>
    <r>
      <rPr>
        <sz val="10"/>
        <color rgb="FF181818"/>
        <rFont val="Noto Sans CJK KR Regular"/>
        <family val="2"/>
      </rPr>
      <t xml:space="preserve">) </t>
    </r>
    <r>
      <rPr>
        <sz val="8"/>
        <color rgb="FF181818"/>
        <rFont val="Arial Unicode MS"/>
        <family val="3"/>
      </rPr>
      <t>자기일치</t>
    </r>
  </si>
  <si>
    <r>
      <rPr>
        <sz val="10"/>
        <color rgb="FF181818"/>
        <rFont val="Noto Sans CJK KR Regular"/>
        <family val="2"/>
      </rPr>
      <t>(</t>
    </r>
    <r>
      <rPr>
        <sz val="8"/>
        <color rgb="FF181818"/>
        <rFont val="Arial Unicode MS"/>
        <family val="3"/>
      </rPr>
      <t>높은</t>
    </r>
    <r>
      <rPr>
        <sz val="10"/>
        <color rgb="FF181818"/>
        <rFont val="Noto Sans CJK KR Regular"/>
        <family val="2"/>
      </rPr>
      <t xml:space="preserve">) </t>
    </r>
    <r>
      <rPr>
        <sz val="8"/>
        <color rgb="FF181818"/>
        <rFont val="Arial Unicode MS"/>
        <family val="3"/>
      </rPr>
      <t>자기일치</t>
    </r>
  </si>
  <si>
    <r>
      <rPr>
        <sz val="8"/>
        <color rgb="FF181818"/>
        <rFont val="Arial Unicode MS"/>
        <family val="3"/>
      </rPr>
      <t xml:space="preserve">연대감 </t>
    </r>
    <r>
      <rPr>
        <sz val="10"/>
        <color rgb="FF181818"/>
        <rFont val="Noto Sans CJK KR Regular"/>
        <family val="2"/>
      </rPr>
      <t>(CO)</t>
    </r>
  </si>
  <si>
    <r>
      <rPr>
        <sz val="10"/>
        <color rgb="FF181818"/>
        <rFont val="Noto Sans CJK KR Regular"/>
        <family val="2"/>
      </rPr>
      <t>CO1</t>
    </r>
  </si>
  <si>
    <r>
      <rPr>
        <sz val="10"/>
        <color rgb="FF181818"/>
        <rFont val="Noto Sans CJK KR Regular"/>
        <family val="2"/>
      </rPr>
      <t>12.2 (3.1)</t>
    </r>
  </si>
  <si>
    <r>
      <rPr>
        <sz val="10"/>
        <color rgb="FF181818"/>
        <rFont val="Noto Sans CJK KR Regular"/>
        <family val="2"/>
      </rPr>
      <t>(</t>
    </r>
    <r>
      <rPr>
        <sz val="8"/>
        <color rgb="FF181818"/>
        <rFont val="Arial Unicode MS"/>
        <family val="3"/>
      </rPr>
      <t>낮은</t>
    </r>
    <r>
      <rPr>
        <sz val="10"/>
        <color rgb="FF181818"/>
        <rFont val="Noto Sans CJK KR Regular"/>
        <family val="2"/>
      </rPr>
      <t xml:space="preserve">) </t>
    </r>
    <r>
      <rPr>
        <sz val="8"/>
        <color rgb="FF181818"/>
        <rFont val="Arial Unicode MS"/>
        <family val="3"/>
      </rPr>
      <t>타인수용</t>
    </r>
  </si>
  <si>
    <r>
      <rPr>
        <sz val="10"/>
        <color rgb="FF181818"/>
        <rFont val="Noto Sans CJK KR Regular"/>
        <family val="2"/>
      </rPr>
      <t>(</t>
    </r>
    <r>
      <rPr>
        <sz val="8"/>
        <color rgb="FF181818"/>
        <rFont val="Arial Unicode MS"/>
        <family val="3"/>
      </rPr>
      <t>높은</t>
    </r>
    <r>
      <rPr>
        <sz val="10"/>
        <color rgb="FF181818"/>
        <rFont val="Noto Sans CJK KR Regular"/>
        <family val="2"/>
      </rPr>
      <t xml:space="preserve">) </t>
    </r>
    <r>
      <rPr>
        <sz val="8"/>
        <color rgb="FF181818"/>
        <rFont val="Arial Unicode MS"/>
        <family val="3"/>
      </rPr>
      <t>타인수용</t>
    </r>
  </si>
  <si>
    <r>
      <rPr>
        <sz val="10"/>
        <color rgb="FF181818"/>
        <rFont val="Noto Sans CJK KR Regular"/>
        <family val="2"/>
      </rPr>
      <t>CO2</t>
    </r>
  </si>
  <si>
    <r>
      <rPr>
        <sz val="10"/>
        <color rgb="FF181818"/>
        <rFont val="Noto Sans CJK KR Regular"/>
        <family val="2"/>
      </rPr>
      <t>10.1 (2.6)</t>
    </r>
  </si>
  <si>
    <r>
      <rPr>
        <sz val="10"/>
        <color rgb="FF181818"/>
        <rFont val="Noto Sans CJK KR Regular"/>
        <family val="2"/>
      </rPr>
      <t>(</t>
    </r>
    <r>
      <rPr>
        <sz val="8"/>
        <color rgb="FF181818"/>
        <rFont val="Arial Unicode MS"/>
        <family val="3"/>
      </rPr>
      <t>낮은</t>
    </r>
    <r>
      <rPr>
        <sz val="10"/>
        <color rgb="FF181818"/>
        <rFont val="Noto Sans CJK KR Regular"/>
        <family val="2"/>
      </rPr>
      <t xml:space="preserve">) </t>
    </r>
    <r>
      <rPr>
        <sz val="8"/>
        <color rgb="FF181818"/>
        <rFont val="Arial Unicode MS"/>
        <family val="3"/>
      </rPr>
      <t>공감</t>
    </r>
  </si>
  <si>
    <r>
      <rPr>
        <sz val="10"/>
        <color rgb="FF181818"/>
        <rFont val="Noto Sans CJK KR Regular"/>
        <family val="2"/>
      </rPr>
      <t>(</t>
    </r>
    <r>
      <rPr>
        <sz val="8"/>
        <color rgb="FF181818"/>
        <rFont val="Arial Unicode MS"/>
        <family val="3"/>
      </rPr>
      <t>높은</t>
    </r>
    <r>
      <rPr>
        <sz val="10"/>
        <color rgb="FF181818"/>
        <rFont val="Noto Sans CJK KR Regular"/>
        <family val="2"/>
      </rPr>
      <t xml:space="preserve">) </t>
    </r>
    <r>
      <rPr>
        <sz val="8"/>
        <color rgb="FF181818"/>
        <rFont val="Arial Unicode MS"/>
        <family val="3"/>
      </rPr>
      <t>공감</t>
    </r>
  </si>
  <si>
    <r>
      <rPr>
        <sz val="10"/>
        <color rgb="FF181818"/>
        <rFont val="Noto Sans CJK KR Regular"/>
        <family val="2"/>
      </rPr>
      <t>CO3</t>
    </r>
  </si>
  <si>
    <r>
      <rPr>
        <sz val="10"/>
        <color rgb="FF181818"/>
        <rFont val="Noto Sans CJK KR Regular"/>
        <family val="2"/>
      </rPr>
      <t>10.2 (2.6)</t>
    </r>
  </si>
  <si>
    <r>
      <rPr>
        <sz val="10"/>
        <color rgb="FF181818"/>
        <rFont val="Noto Sans CJK KR Regular"/>
        <family val="2"/>
      </rPr>
      <t>(</t>
    </r>
    <r>
      <rPr>
        <sz val="8"/>
        <color rgb="FF181818"/>
        <rFont val="Arial Unicode MS"/>
        <family val="3"/>
      </rPr>
      <t>낮은</t>
    </r>
    <r>
      <rPr>
        <sz val="10"/>
        <color rgb="FF181818"/>
        <rFont val="Noto Sans CJK KR Regular"/>
        <family val="2"/>
      </rPr>
      <t xml:space="preserve">) </t>
    </r>
    <r>
      <rPr>
        <sz val="8"/>
        <color rgb="FF181818"/>
        <rFont val="Arial Unicode MS"/>
        <family val="3"/>
      </rPr>
      <t>이타성</t>
    </r>
  </si>
  <si>
    <r>
      <rPr>
        <sz val="10"/>
        <color rgb="FF181818"/>
        <rFont val="Noto Sans CJK KR Regular"/>
        <family val="2"/>
      </rPr>
      <t>(</t>
    </r>
    <r>
      <rPr>
        <sz val="8"/>
        <color rgb="FF181818"/>
        <rFont val="Arial Unicode MS"/>
        <family val="3"/>
      </rPr>
      <t>높은</t>
    </r>
    <r>
      <rPr>
        <sz val="10"/>
        <color rgb="FF181818"/>
        <rFont val="Noto Sans CJK KR Regular"/>
        <family val="2"/>
      </rPr>
      <t xml:space="preserve">) </t>
    </r>
    <r>
      <rPr>
        <sz val="8"/>
        <color rgb="FF181818"/>
        <rFont val="Arial Unicode MS"/>
        <family val="3"/>
      </rPr>
      <t>이타성</t>
    </r>
  </si>
  <si>
    <r>
      <rPr>
        <sz val="10"/>
        <color rgb="FF181818"/>
        <rFont val="Noto Sans CJK KR Regular"/>
        <family val="2"/>
      </rPr>
      <t>CO4</t>
    </r>
  </si>
  <si>
    <r>
      <rPr>
        <sz val="10"/>
        <color rgb="FF181818"/>
        <rFont val="Noto Sans CJK KR Regular"/>
        <family val="2"/>
      </rPr>
      <t>7.9 (3.0)</t>
    </r>
  </si>
  <si>
    <r>
      <rPr>
        <sz val="10"/>
        <color rgb="FF181818"/>
        <rFont val="Noto Sans CJK KR Regular"/>
        <family val="2"/>
      </rPr>
      <t>(</t>
    </r>
    <r>
      <rPr>
        <sz val="8"/>
        <color rgb="FF181818"/>
        <rFont val="Arial Unicode MS"/>
        <family val="3"/>
      </rPr>
      <t>낮은</t>
    </r>
    <r>
      <rPr>
        <sz val="10"/>
        <color rgb="FF181818"/>
        <rFont val="Noto Sans CJK KR Regular"/>
        <family val="2"/>
      </rPr>
      <t xml:space="preserve">) </t>
    </r>
    <r>
      <rPr>
        <sz val="8"/>
        <color rgb="FF181818"/>
        <rFont val="Arial Unicode MS"/>
        <family val="3"/>
      </rPr>
      <t>관대함</t>
    </r>
  </si>
  <si>
    <r>
      <rPr>
        <sz val="10"/>
        <color rgb="FF181818"/>
        <rFont val="Noto Sans CJK KR Regular"/>
        <family val="2"/>
      </rPr>
      <t>(</t>
    </r>
    <r>
      <rPr>
        <sz val="8"/>
        <color rgb="FF181818"/>
        <rFont val="Arial Unicode MS"/>
        <family val="3"/>
      </rPr>
      <t>높은</t>
    </r>
    <r>
      <rPr>
        <sz val="10"/>
        <color rgb="FF181818"/>
        <rFont val="Noto Sans CJK KR Regular"/>
        <family val="2"/>
      </rPr>
      <t xml:space="preserve">) </t>
    </r>
    <r>
      <rPr>
        <sz val="8"/>
        <color rgb="FF181818"/>
        <rFont val="Arial Unicode MS"/>
        <family val="3"/>
      </rPr>
      <t>관대함</t>
    </r>
  </si>
  <si>
    <r>
      <rPr>
        <sz val="10"/>
        <color rgb="FF181818"/>
        <rFont val="Noto Sans CJK KR Regular"/>
        <family val="2"/>
      </rPr>
      <t>CO5</t>
    </r>
  </si>
  <si>
    <r>
      <rPr>
        <sz val="10"/>
        <color rgb="FF181818"/>
        <rFont val="Noto Sans CJK KR Regular"/>
        <family val="2"/>
      </rPr>
      <t>14.1 (2.7)</t>
    </r>
  </si>
  <si>
    <r>
      <rPr>
        <sz val="10"/>
        <color rgb="FF181818"/>
        <rFont val="Noto Sans CJK KR Regular"/>
        <family val="2"/>
      </rPr>
      <t>(</t>
    </r>
    <r>
      <rPr>
        <sz val="8"/>
        <color rgb="FF181818"/>
        <rFont val="Arial Unicode MS"/>
        <family val="3"/>
      </rPr>
      <t>낮은</t>
    </r>
    <r>
      <rPr>
        <sz val="10"/>
        <color rgb="FF181818"/>
        <rFont val="Noto Sans CJK KR Regular"/>
        <family val="2"/>
      </rPr>
      <t xml:space="preserve">) </t>
    </r>
    <r>
      <rPr>
        <sz val="8"/>
        <color rgb="FF181818"/>
        <rFont val="Arial Unicode MS"/>
        <family val="3"/>
      </rPr>
      <t>공평</t>
    </r>
  </si>
  <si>
    <r>
      <rPr>
        <sz val="10"/>
        <color rgb="FF181818"/>
        <rFont val="Noto Sans CJK KR Regular"/>
        <family val="2"/>
      </rPr>
      <t>(</t>
    </r>
    <r>
      <rPr>
        <sz val="8"/>
        <color rgb="FF181818"/>
        <rFont val="Arial Unicode MS"/>
        <family val="3"/>
      </rPr>
      <t>높은</t>
    </r>
    <r>
      <rPr>
        <sz val="10"/>
        <color rgb="FF181818"/>
        <rFont val="Noto Sans CJK KR Regular"/>
        <family val="2"/>
      </rPr>
      <t xml:space="preserve">) </t>
    </r>
    <r>
      <rPr>
        <sz val="8"/>
        <color rgb="FF181818"/>
        <rFont val="Arial Unicode MS"/>
        <family val="3"/>
      </rPr>
      <t>공평</t>
    </r>
  </si>
  <si>
    <r>
      <rPr>
        <sz val="8"/>
        <color rgb="FF181818"/>
        <rFont val="Arial Unicode MS"/>
        <family val="3"/>
      </rPr>
      <t xml:space="preserve">자기초월 </t>
    </r>
    <r>
      <rPr>
        <sz val="10"/>
        <color rgb="FF181818"/>
        <rFont val="Noto Sans CJK KR Regular"/>
        <family val="2"/>
      </rPr>
      <t>(ST)</t>
    </r>
  </si>
  <si>
    <r>
      <rPr>
        <sz val="10"/>
        <color rgb="FF181818"/>
        <rFont val="Noto Sans CJK KR Regular"/>
        <family val="2"/>
      </rPr>
      <t>ST1</t>
    </r>
  </si>
  <si>
    <r>
      <rPr>
        <sz val="10"/>
        <color rgb="FF181818"/>
        <rFont val="Noto Sans CJK KR Regular"/>
        <family val="2"/>
      </rPr>
      <t>11.8 (4.1)</t>
    </r>
  </si>
  <si>
    <r>
      <rPr>
        <sz val="8"/>
        <color rgb="FF181818"/>
        <rFont val="Arial Unicode MS"/>
        <family val="3"/>
      </rPr>
      <t>자의식</t>
    </r>
  </si>
  <si>
    <r>
      <rPr>
        <sz val="8"/>
        <color rgb="FF181818"/>
        <rFont val="Arial Unicode MS"/>
        <family val="3"/>
      </rPr>
      <t>창조적 자기망각</t>
    </r>
  </si>
  <si>
    <r>
      <rPr>
        <sz val="10"/>
        <color rgb="FF181818"/>
        <rFont val="Noto Sans CJK KR Regular"/>
        <family val="2"/>
      </rPr>
      <t>ST2</t>
    </r>
  </si>
  <si>
    <r>
      <rPr>
        <sz val="10"/>
        <color rgb="FF181818"/>
        <rFont val="Noto Sans CJK KR Regular"/>
        <family val="2"/>
      </rPr>
      <t>7.6 (4.3)</t>
    </r>
  </si>
  <si>
    <r>
      <rPr>
        <sz val="10"/>
        <color rgb="FF181818"/>
        <rFont val="Noto Sans CJK KR Regular"/>
        <family val="2"/>
      </rPr>
      <t>(</t>
    </r>
    <r>
      <rPr>
        <sz val="8"/>
        <color rgb="FF181818"/>
        <rFont val="Arial Unicode MS"/>
        <family val="3"/>
      </rPr>
      <t>낮은</t>
    </r>
    <r>
      <rPr>
        <sz val="10"/>
        <color rgb="FF181818"/>
        <rFont val="Noto Sans CJK KR Regular"/>
        <family val="2"/>
      </rPr>
      <t xml:space="preserve">) </t>
    </r>
    <r>
      <rPr>
        <sz val="8"/>
        <color rgb="FF181818"/>
        <rFont val="Arial Unicode MS"/>
        <family val="3"/>
      </rPr>
      <t>우주만물과의 일체감</t>
    </r>
  </si>
  <si>
    <r>
      <rPr>
        <sz val="10"/>
        <color rgb="FF181818"/>
        <rFont val="Noto Sans CJK KR Regular"/>
        <family val="2"/>
      </rPr>
      <t>(</t>
    </r>
    <r>
      <rPr>
        <sz val="8"/>
        <color rgb="FF181818"/>
        <rFont val="Arial Unicode MS"/>
        <family val="3"/>
      </rPr>
      <t>높은</t>
    </r>
    <r>
      <rPr>
        <sz val="10"/>
        <color rgb="FF181818"/>
        <rFont val="Noto Sans CJK KR Regular"/>
        <family val="2"/>
      </rPr>
      <t xml:space="preserve">) </t>
    </r>
    <r>
      <rPr>
        <sz val="8"/>
        <color rgb="FF181818"/>
        <rFont val="Arial Unicode MS"/>
        <family val="3"/>
      </rPr>
      <t>우주만물과의 일체감</t>
    </r>
  </si>
  <si>
    <r>
      <rPr>
        <sz val="10"/>
        <color rgb="FF181818"/>
        <rFont val="Noto Sans CJK KR Regular"/>
        <family val="2"/>
      </rPr>
      <t>ST3</t>
    </r>
  </si>
  <si>
    <r>
      <rPr>
        <sz val="10"/>
        <color rgb="FF181818"/>
        <rFont val="Noto Sans CJK KR Regular"/>
        <family val="2"/>
      </rPr>
      <t>9.4 (5.6)</t>
    </r>
  </si>
  <si>
    <r>
      <rPr>
        <sz val="8"/>
        <color rgb="FF181818"/>
        <rFont val="Arial Unicode MS"/>
        <family val="3"/>
      </rPr>
      <t>합리적 유물론</t>
    </r>
  </si>
  <si>
    <r>
      <rPr>
        <sz val="8"/>
        <color rgb="FF181818"/>
        <rFont val="Arial Unicode MS"/>
        <family val="3"/>
      </rPr>
      <t>영성수용</t>
    </r>
  </si>
  <si>
    <t>일반성인</t>
  </si>
  <si>
    <t>F</t>
  </si>
  <si>
    <t>L-L-H [scT]: 비조직화된(disorganized) / 조현형(schizotypal)
• 말이나 생각이 체계적이거나 논리적이지 못하고, 상상과 공상이 많다.
• 논리적으로 분석하고 사고하는 능력이 부족하며, 신비주의적이거나 마술적인 사고(예: 육감이나 텔레파시)를 보이는 경우가 있다.
• 행동 방식이 다소 부적절하거나 특이하게 보일 수 있다.
• 타인에 대한 신뢰가 부족하여 다른 사람들과 친밀한 정서적인 관계를 형성하지 못한다.
• 타인에 대한 의심과 불신이 깊어질 때는 불필요한 피해의식을 가지게 되는 경우도 있을 수 있다.</t>
    <phoneticPr fontId="1" type="noConversion"/>
  </si>
  <si>
    <t>책임감수</t>
    <phoneticPr fontId="1" type="noConversion"/>
  </si>
  <si>
    <t>H-M-L [Nr]: 독립적인-자유주의적인(independent-libertarian)
• 진취적이고 순발력이 있으며, 자기 주장과 입장이 분명한 독립적인 사람이다.
• 자신의 행동이 사회적인 파장을 일으킬 것이 예상되어도 그 일이 개인적으로 즐겁다면 거리낌없이 자신의 행동을 즐긴다.
• 다른 사람의 평가보다는 자신의 판단에 우선 순위를 두고 소신껏 행동한다.
• 흥미와 관심의 범위가 넓고, 가능성에 도전하는 것을 즐긴다.
• 목표를 위해 혼자 노력하는 일에 그다지 외로움을 느끼거나 스트레스를 받지 않는다.
• 자기중심적이고 기회주의적이라는 인상을 줄 수 있다.
• 사회적인 압력이나 비난에 별로 신경 쓰지 않으며 다른 사람의 요구에도 잘 부응하지 않아서, 개인적인 사람으로 비칠 수 있다.
• 타인의 입장이나 감정에 대해서는 충분히 공감하거나 이해하지 못할 수 있다.</t>
  </si>
  <si>
    <t>M</t>
  </si>
  <si>
    <t>LJH</t>
    <phoneticPr fontId="1" type="noConversion"/>
  </si>
  <si>
    <t>JYJ</t>
    <phoneticPr fontId="1" type="noConversion"/>
  </si>
  <si>
    <t>LEK</t>
    <phoneticPr fontId="1" type="noConversion"/>
  </si>
  <si>
    <t>CHJ</t>
    <phoneticPr fontId="1" type="noConversion"/>
  </si>
  <si>
    <t>PYC</t>
    <phoneticPr fontId="1" type="noConversion"/>
  </si>
  <si>
    <t>KJH</t>
    <phoneticPr fontId="1" type="noConversion"/>
  </si>
  <si>
    <t>KJC</t>
    <phoneticPr fontId="1" type="noConversion"/>
  </si>
  <si>
    <t>인쇄대상</t>
    <phoneticPr fontId="1" type="noConversion"/>
  </si>
  <si>
    <t>조
탁
동
시</t>
    <phoneticPr fontId="1" type="noConversion"/>
  </si>
  <si>
    <t>손한선</t>
  </si>
  <si>
    <t>ACC</t>
  </si>
  <si>
    <t>강명철</t>
  </si>
  <si>
    <t>실행관성력</t>
    <phoneticPr fontId="1" type="noConversion"/>
  </si>
  <si>
    <t>착수지향성</t>
    <phoneticPr fontId="1" type="noConversion"/>
  </si>
  <si>
    <t>유지지향성</t>
    <phoneticPr fontId="1" type="noConversion"/>
  </si>
  <si>
    <t>성취지향성</t>
    <phoneticPr fontId="1" type="noConversion"/>
  </si>
  <si>
    <t>완벽지향성</t>
    <phoneticPr fontId="1" type="noConversion"/>
  </si>
  <si>
    <t>한수산</t>
    <phoneticPr fontId="1" type="noConversion"/>
  </si>
  <si>
    <t>채영운</t>
  </si>
  <si>
    <t>최철영</t>
  </si>
  <si>
    <t>최동준</t>
  </si>
  <si>
    <t>ACC전문코치반</t>
  </si>
  <si>
    <t>2501기</t>
  </si>
  <si>
    <t>전동섭</t>
  </si>
  <si>
    <t>윤영호</t>
  </si>
  <si>
    <t>최은강</t>
  </si>
  <si>
    <t>임경업</t>
  </si>
  <si>
    <t>이재원</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</si>
</sst>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76" formatCode="0_ "/>
    <numFmt numFmtId="177" formatCode="_-* #,##0.0_-;\-* #,##0.0_-;_-* &quot;-&quot;_-;_-@_-"/>
    <numFmt numFmtId="178" formatCode="0.0"/>
    <numFmt numFmtId="179" formatCode="yyyy&quot;-&quot;m&quot;-&quot;d;@"/>
  </numFmts>
  <fonts count="144">
    <font>
      <sz val="11"/>
      <color theme="1"/>
      <name val="맑은 고딕"/>
      <family val="2"/>
      <charset val="129"/>
      <scheme val="minor"/>
    </font>
    <font>
      <sz val="8"/>
      <name val="맑은 고딕"/>
      <family val="2"/>
      <charset val="129"/>
      <scheme val="minor"/>
    </font>
    <font>
      <b/>
      <sz val="12"/>
      <color theme="1"/>
      <name val="맑은 고딕"/>
      <family val="3"/>
      <charset val="129"/>
      <scheme val="minor"/>
    </font>
    <font>
      <sz val="14"/>
      <color theme="1"/>
      <name val="맑은 고딕"/>
      <family val="3"/>
      <charset val="129"/>
      <scheme val="minor"/>
    </font>
    <font>
      <sz val="11.5"/>
      <color rgb="FF181818"/>
      <name val="에스코어 드림 3 Light"/>
      <family val="2"/>
    </font>
    <font>
      <sz val="9"/>
      <color rgb="FF04A2BF"/>
      <name val="에스코어 드림 3 Light"/>
      <family val="2"/>
    </font>
    <font>
      <sz val="10"/>
      <color rgb="FF181818"/>
      <name val="Arial"/>
      <family val="2"/>
    </font>
    <font>
      <sz val="8"/>
      <color rgb="FF181818"/>
      <name val="에스코어 드림 3 Light"/>
      <family val="2"/>
    </font>
    <font>
      <sz val="8"/>
      <color rgb="FF585858"/>
      <name val="에스코어 드림 3 Light"/>
      <family val="2"/>
    </font>
    <font>
      <sz val="10"/>
      <color rgb="FF585858"/>
      <name val="Arial"/>
      <family val="2"/>
    </font>
    <font>
      <sz val="7"/>
      <name val="Arial"/>
      <family val="2"/>
    </font>
    <font>
      <sz val="8"/>
      <name val="에스코어 드림 3 Light"/>
      <family val="2"/>
    </font>
    <font>
      <sz val="8"/>
      <name val="에스코어 드림 3 Light"/>
      <family val="2"/>
      <charset val="129"/>
    </font>
    <font>
      <sz val="10"/>
      <name val="Arial"/>
      <family val="2"/>
    </font>
    <font>
      <sz val="11"/>
      <color rgb="FF181818"/>
      <name val="맑은 고딕"/>
      <family val="2"/>
      <charset val="129"/>
    </font>
    <font>
      <sz val="11"/>
      <color theme="1"/>
      <name val="맑은 고딕"/>
      <family val="2"/>
      <charset val="129"/>
      <scheme val="minor"/>
    </font>
    <font>
      <b/>
      <sz val="18"/>
      <color theme="0"/>
      <name val="맑은 고딕"/>
      <family val="3"/>
      <charset val="129"/>
      <scheme val="minor"/>
    </font>
    <font>
      <sz val="18"/>
      <color theme="1"/>
      <name val="맑은 고딕"/>
      <family val="2"/>
      <charset val="129"/>
      <scheme val="minor"/>
    </font>
    <font>
      <sz val="18"/>
      <color theme="1"/>
      <name val="맑은 고딕"/>
      <family val="3"/>
      <charset val="129"/>
      <scheme val="minor"/>
    </font>
    <font>
      <sz val="14"/>
      <color theme="1"/>
      <name val="맑은 고딕"/>
      <family val="2"/>
      <charset val="129"/>
      <scheme val="minor"/>
    </font>
    <font>
      <b/>
      <sz val="14"/>
      <color theme="0"/>
      <name val="Arial"/>
      <family val="2"/>
    </font>
    <font>
      <sz val="12"/>
      <color theme="1"/>
      <name val="맑은 고딕"/>
      <family val="3"/>
      <charset val="129"/>
      <scheme val="minor"/>
    </font>
    <font>
      <sz val="12"/>
      <color theme="1"/>
      <name val="맑은 고딕"/>
      <family val="2"/>
      <charset val="129"/>
      <scheme val="minor"/>
    </font>
    <font>
      <b/>
      <sz val="12"/>
      <color theme="0"/>
      <name val="맑은 고딕"/>
      <family val="2"/>
      <charset val="129"/>
      <scheme val="minor"/>
    </font>
    <font>
      <b/>
      <sz val="12"/>
      <color theme="0"/>
      <name val="Arial"/>
      <family val="2"/>
    </font>
    <font>
      <sz val="12"/>
      <color theme="1"/>
      <name val="Arial"/>
      <family val="2"/>
    </font>
    <font>
      <b/>
      <sz val="14"/>
      <name val="맑은 고딕"/>
      <family val="3"/>
      <charset val="129"/>
      <scheme val="minor"/>
    </font>
    <font>
      <sz val="9"/>
      <color theme="1"/>
      <name val="맑은 고딕"/>
      <family val="2"/>
      <charset val="129"/>
      <scheme val="minor"/>
    </font>
    <font>
      <sz val="9"/>
      <name val="Arial"/>
      <family val="2"/>
      <charset val="129"/>
    </font>
    <font>
      <sz val="9"/>
      <name val="Arial Unicode MS"/>
      <family val="2"/>
      <charset val="129"/>
    </font>
    <font>
      <sz val="9"/>
      <name val="Arial"/>
      <family val="2"/>
    </font>
    <font>
      <sz val="9"/>
      <color theme="1"/>
      <name val="맑은 고딕"/>
      <family val="3"/>
      <charset val="129"/>
      <scheme val="minor"/>
    </font>
    <font>
      <sz val="9"/>
      <color theme="0" tint="-0.14999847407452621"/>
      <name val="Arial"/>
      <family val="2"/>
    </font>
    <font>
      <sz val="9"/>
      <color theme="2" tint="-0.499984740745262"/>
      <name val="맑은 고딕"/>
      <family val="2"/>
      <charset val="129"/>
      <scheme val="minor"/>
    </font>
    <font>
      <sz val="9"/>
      <name val="맑은 고딕"/>
      <family val="3"/>
      <charset val="129"/>
      <scheme val="minor"/>
    </font>
    <font>
      <sz val="18"/>
      <name val="Arial"/>
      <family val="2"/>
    </font>
    <font>
      <sz val="12"/>
      <color rgb="FF000000"/>
      <name val="맑은 고딕"/>
      <family val="3"/>
      <charset val="129"/>
    </font>
    <font>
      <sz val="9"/>
      <color theme="0" tint="-0.499984740745262"/>
      <name val="맑은 고딕"/>
      <family val="3"/>
      <charset val="129"/>
    </font>
    <font>
      <b/>
      <sz val="10"/>
      <color theme="1"/>
      <name val="맑은 고딕"/>
      <family val="3"/>
      <charset val="129"/>
    </font>
    <font>
      <b/>
      <sz val="12"/>
      <color theme="0"/>
      <name val="맑은 고딕"/>
      <family val="3"/>
      <charset val="129"/>
      <scheme val="minor"/>
    </font>
    <font>
      <b/>
      <sz val="12"/>
      <name val="맑은 고딕"/>
      <family val="3"/>
      <charset val="129"/>
      <scheme val="minor"/>
    </font>
    <font>
      <sz val="16"/>
      <color theme="1"/>
      <name val="맑은 고딕"/>
      <family val="2"/>
      <charset val="129"/>
      <scheme val="minor"/>
    </font>
    <font>
      <sz val="22"/>
      <color theme="1"/>
      <name val="맑은 고딕"/>
      <family val="3"/>
      <charset val="129"/>
      <scheme val="minor"/>
    </font>
    <font>
      <sz val="8"/>
      <color rgb="FF585858"/>
      <name val="Arial"/>
      <family val="2"/>
    </font>
    <font>
      <sz val="7"/>
      <color rgb="FF04A2BF"/>
      <name val="Arial"/>
      <family val="2"/>
    </font>
    <font>
      <sz val="9"/>
      <color rgb="FF04A2BF"/>
      <name val="Arial"/>
      <family val="2"/>
    </font>
    <font>
      <sz val="19"/>
      <color rgb="FF181818"/>
      <name val="에스코어 드림 3 Light"/>
      <family val="2"/>
    </font>
    <font>
      <sz val="18.5"/>
      <color rgb="FF181818"/>
      <name val="에스코어 드림 3 Light"/>
      <family val="2"/>
    </font>
    <font>
      <sz val="16"/>
      <color rgb="FF04A2BF"/>
      <name val="에스코어 드림 3 Light"/>
      <family val="2"/>
    </font>
    <font>
      <sz val="11"/>
      <color theme="1"/>
      <name val="맑은 고딕"/>
      <family val="2"/>
      <charset val="129"/>
    </font>
    <font>
      <sz val="10"/>
      <color rgb="FF585858"/>
      <name val="Arial Unicode MS"/>
      <family val="2"/>
      <charset val="129"/>
    </font>
    <font>
      <sz val="6.5"/>
      <name val="에스코어 드림 3 Light"/>
      <family val="2"/>
    </font>
    <font>
      <sz val="20"/>
      <color theme="1"/>
      <name val="맑은 고딕"/>
      <family val="2"/>
      <charset val="129"/>
      <scheme val="minor"/>
    </font>
    <font>
      <b/>
      <sz val="16"/>
      <color theme="0"/>
      <name val="맑은 고딕"/>
      <family val="3"/>
      <charset val="129"/>
      <scheme val="minor"/>
    </font>
    <font>
      <sz val="12"/>
      <color theme="0"/>
      <name val="Arial"/>
      <family val="2"/>
    </font>
    <font>
      <sz val="12"/>
      <color theme="0" tint="-0.14999847407452621"/>
      <name val="Arial"/>
      <family val="2"/>
    </font>
    <font>
      <sz val="18"/>
      <color rgb="FF000000"/>
      <name val="아리따-돋움4.0(OTF)-Light"/>
      <family val="1"/>
      <charset val="129"/>
    </font>
    <font>
      <b/>
      <sz val="18"/>
      <color theme="4" tint="-0.249977111117893"/>
      <name val="맑은 고딕"/>
      <family val="3"/>
      <charset val="129"/>
      <scheme val="minor"/>
    </font>
    <font>
      <sz val="18"/>
      <color theme="4" tint="-0.249977111117893"/>
      <name val="맑은 고딕"/>
      <family val="3"/>
      <charset val="129"/>
      <scheme val="minor"/>
    </font>
    <font>
      <sz val="12"/>
      <color theme="1" tint="0.499984740745262"/>
      <name val="Arial"/>
      <family val="2"/>
    </font>
    <font>
      <sz val="12"/>
      <color theme="1" tint="0.499984740745262"/>
      <name val="Arial Unicode MS"/>
      <family val="2"/>
      <charset val="129"/>
    </font>
    <font>
      <b/>
      <sz val="14"/>
      <color theme="4" tint="-0.249977111117893"/>
      <name val="Arial"/>
      <family val="2"/>
    </font>
    <font>
      <b/>
      <sz val="12"/>
      <color theme="1" tint="0.499984740745262"/>
      <name val="Arial"/>
      <family val="2"/>
    </font>
    <font>
      <sz val="18"/>
      <color rgb="FF000000"/>
      <name val="맑은 고딕"/>
      <family val="3"/>
      <charset val="129"/>
      <scheme val="minor"/>
    </font>
    <font>
      <sz val="12"/>
      <color rgb="FFFF0000"/>
      <name val="Arial"/>
      <family val="2"/>
    </font>
    <font>
      <sz val="12"/>
      <color theme="0"/>
      <name val="맑은 고딕"/>
      <family val="3"/>
      <charset val="129"/>
      <scheme val="minor"/>
    </font>
    <font>
      <sz val="10"/>
      <color theme="1" tint="0.499984740745262"/>
      <name val="Arial"/>
      <family val="2"/>
    </font>
    <font>
      <b/>
      <sz val="18"/>
      <color rgb="FFC00000"/>
      <name val="맑은 고딕"/>
      <family val="3"/>
      <charset val="129"/>
      <scheme val="minor"/>
    </font>
    <font>
      <b/>
      <sz val="18"/>
      <color theme="9" tint="-0.499984740745262"/>
      <name val="맑은 고딕"/>
      <family val="3"/>
      <charset val="129"/>
      <scheme val="minor"/>
    </font>
    <font>
      <sz val="18"/>
      <color theme="0"/>
      <name val="맑은 고딕"/>
      <family val="3"/>
      <charset val="129"/>
      <scheme val="minor"/>
    </font>
    <font>
      <sz val="10"/>
      <color theme="1"/>
      <name val="맑은 고딕"/>
      <family val="2"/>
      <charset val="129"/>
      <scheme val="minor"/>
    </font>
    <font>
      <b/>
      <sz val="11"/>
      <color theme="0"/>
      <name val="맑은 고딕"/>
      <family val="2"/>
      <charset val="129"/>
      <scheme val="minor"/>
    </font>
    <font>
      <sz val="11.5"/>
      <color rgb="FF181818"/>
      <name val="나눔스퀘어OTF_ac"/>
      <family val="2"/>
    </font>
    <font>
      <sz val="9"/>
      <color rgb="FF04A2BF"/>
      <name val="나눔스퀘어OTF_ac"/>
      <family val="2"/>
    </font>
    <font>
      <sz val="8"/>
      <color rgb="FF181818"/>
      <name val="나눔스퀘어OTF_ac"/>
      <family val="2"/>
    </font>
    <font>
      <sz val="8"/>
      <color rgb="FF585858"/>
      <name val="나눔스퀘어OTF_ac"/>
      <family val="2"/>
    </font>
    <font>
      <sz val="8"/>
      <name val="나눔스퀘어OTF_ac"/>
      <family val="2"/>
    </font>
    <font>
      <sz val="8"/>
      <name val="나눔스퀘어OTF_ac"/>
      <family val="2"/>
      <charset val="129"/>
    </font>
    <font>
      <sz val="14"/>
      <color theme="1"/>
      <name val="Arial"/>
      <family val="2"/>
    </font>
    <font>
      <sz val="8"/>
      <color rgb="FFF7F7F7"/>
      <name val="맑은 고딕"/>
      <family val="3"/>
      <charset val="129"/>
      <scheme val="minor"/>
    </font>
    <font>
      <b/>
      <sz val="8"/>
      <color rgb="FFF7F7F7"/>
      <name val="맑은 고딕"/>
      <family val="3"/>
      <charset val="129"/>
      <scheme val="minor"/>
    </font>
    <font>
      <sz val="6"/>
      <color rgb="FFF7F7F7"/>
      <name val="맑은 고딕"/>
      <family val="3"/>
      <charset val="129"/>
      <scheme val="minor"/>
    </font>
    <font>
      <b/>
      <sz val="16"/>
      <color theme="0"/>
      <name val="Arial"/>
      <family val="2"/>
    </font>
    <font>
      <b/>
      <sz val="16"/>
      <color theme="4" tint="-0.499984740745262"/>
      <name val="Arial"/>
      <family val="2"/>
    </font>
    <font>
      <sz val="16"/>
      <color theme="2" tint="-0.499984740745262"/>
      <name val="맑은 고딕"/>
      <family val="3"/>
      <charset val="129"/>
      <scheme val="minor"/>
    </font>
    <font>
      <sz val="16"/>
      <color theme="1"/>
      <name val="Arial"/>
      <family val="2"/>
    </font>
    <font>
      <sz val="16"/>
      <color theme="0" tint="-0.14999847407452621"/>
      <name val="Arial"/>
      <family val="2"/>
    </font>
    <font>
      <sz val="11"/>
      <color rgb="FF9C0006"/>
      <name val="맑은 고딕"/>
      <family val="2"/>
      <charset val="129"/>
      <scheme val="minor"/>
    </font>
    <font>
      <b/>
      <sz val="10"/>
      <color rgb="FF000000"/>
      <name val="한컴돋움"/>
      <family val="1"/>
      <charset val="129"/>
    </font>
    <font>
      <sz val="11"/>
      <color theme="1"/>
      <name val="맑은 고딕"/>
      <family val="3"/>
      <charset val="129"/>
      <scheme val="minor"/>
    </font>
    <font>
      <b/>
      <sz val="14"/>
      <color theme="1"/>
      <name val="맑은 고딕"/>
      <family val="3"/>
      <charset val="129"/>
      <scheme val="minor"/>
    </font>
    <font>
      <b/>
      <sz val="12"/>
      <color rgb="FF000000"/>
      <name val="한컴돋움"/>
      <family val="1"/>
      <charset val="129"/>
    </font>
    <font>
      <sz val="11"/>
      <color rgb="FF000000"/>
      <name val="한컴돋움"/>
      <family val="1"/>
      <charset val="129"/>
    </font>
    <font>
      <b/>
      <sz val="11"/>
      <color theme="1"/>
      <name val="맑은 고딕"/>
      <family val="3"/>
      <charset val="129"/>
      <scheme val="minor"/>
    </font>
    <font>
      <b/>
      <sz val="11"/>
      <color rgb="FF000000"/>
      <name val="한컴돋움"/>
      <family val="1"/>
      <charset val="129"/>
    </font>
    <font>
      <b/>
      <sz val="18"/>
      <color theme="1"/>
      <name val="맑은 고딕"/>
      <family val="3"/>
      <charset val="129"/>
      <scheme val="minor"/>
    </font>
    <font>
      <b/>
      <sz val="22"/>
      <color theme="1"/>
      <name val="HY견고딕"/>
      <family val="1"/>
      <charset val="129"/>
    </font>
    <font>
      <sz val="10"/>
      <color theme="1"/>
      <name val="맑은 고딕"/>
      <family val="3"/>
      <charset val="129"/>
      <scheme val="minor"/>
    </font>
    <font>
      <b/>
      <sz val="10"/>
      <color theme="1"/>
      <name val="맑은 고딕"/>
      <family val="3"/>
      <charset val="129"/>
      <scheme val="minor"/>
    </font>
    <font>
      <b/>
      <sz val="10"/>
      <color indexed="8"/>
      <name val="맑은 고딕"/>
      <family val="3"/>
      <charset val="129"/>
    </font>
    <font>
      <b/>
      <sz val="9"/>
      <color theme="1"/>
      <name val="맑은 고딕"/>
      <family val="3"/>
      <charset val="129"/>
      <scheme val="minor"/>
    </font>
    <font>
      <sz val="10"/>
      <color rgb="FF000000"/>
      <name val="맑은 고딕"/>
      <family val="3"/>
      <charset val="129"/>
      <scheme val="minor"/>
    </font>
    <font>
      <sz val="10"/>
      <color rgb="FF000000"/>
      <name val="함초롬바탕"/>
      <family val="1"/>
      <charset val="129"/>
    </font>
    <font>
      <sz val="18"/>
      <color theme="1"/>
      <name val="HY견고딕"/>
      <family val="1"/>
      <charset val="129"/>
    </font>
    <font>
      <b/>
      <sz val="9.5"/>
      <color theme="1"/>
      <name val="맑은 고딕"/>
      <family val="3"/>
      <charset val="129"/>
      <scheme val="minor"/>
    </font>
    <font>
      <sz val="10"/>
      <color rgb="FF9C0006"/>
      <name val="맑은 고딕"/>
      <family val="2"/>
      <charset val="129"/>
      <scheme val="minor"/>
    </font>
    <font>
      <b/>
      <sz val="12"/>
      <name val="Arial"/>
      <family val="2"/>
    </font>
    <font>
      <sz val="12"/>
      <name val="Arial"/>
      <family val="2"/>
    </font>
    <font>
      <b/>
      <sz val="22"/>
      <color theme="0"/>
      <name val="HY견고딕"/>
      <family val="1"/>
      <charset val="129"/>
    </font>
    <font>
      <b/>
      <sz val="10"/>
      <color theme="0"/>
      <name val="맑은 고딕"/>
      <family val="3"/>
      <charset val="129"/>
    </font>
    <font>
      <b/>
      <sz val="10"/>
      <color theme="0"/>
      <name val="맑은 고딕"/>
      <family val="3"/>
      <charset val="129"/>
      <scheme val="minor"/>
    </font>
    <font>
      <b/>
      <sz val="11"/>
      <color theme="1"/>
      <name val="맑은 고딕"/>
      <family val="2"/>
      <charset val="129"/>
      <scheme val="minor"/>
    </font>
    <font>
      <b/>
      <sz val="11"/>
      <color theme="4" tint="-0.499984740745262"/>
      <name val="맑은 고딕"/>
      <family val="3"/>
      <charset val="129"/>
      <scheme val="minor"/>
    </font>
    <font>
      <sz val="9"/>
      <color theme="0" tint="-4.9989318521683403E-2"/>
      <name val="맑은 고딕"/>
      <family val="2"/>
      <charset val="129"/>
      <scheme val="minor"/>
    </font>
    <font>
      <b/>
      <sz val="10"/>
      <color theme="1"/>
      <name val="맑은 고딕"/>
      <family val="2"/>
      <charset val="129"/>
      <scheme val="minor"/>
    </font>
    <font>
      <b/>
      <sz val="10"/>
      <color rgb="FF000000"/>
      <name val="맑은 고딕"/>
      <family val="3"/>
      <charset val="129"/>
      <scheme val="minor"/>
    </font>
    <font>
      <b/>
      <sz val="10"/>
      <color rgb="FF000000"/>
      <name val="함초롬바탕"/>
      <family val="1"/>
      <charset val="129"/>
    </font>
    <font>
      <sz val="9"/>
      <color theme="0"/>
      <name val="맑은 고딕"/>
      <family val="2"/>
      <charset val="129"/>
      <scheme val="minor"/>
    </font>
    <font>
      <sz val="8"/>
      <color theme="1"/>
      <name val="맑은 고딕"/>
      <family val="3"/>
      <charset val="129"/>
      <scheme val="minor"/>
    </font>
    <font>
      <sz val="10"/>
      <color theme="4" tint="0.79998168889431442"/>
      <name val="맑은 고딕"/>
      <family val="3"/>
      <charset val="129"/>
    </font>
    <font>
      <sz val="10"/>
      <color theme="4" tint="0.79998168889431442"/>
      <name val="맑은 고딕"/>
      <family val="3"/>
      <charset val="129"/>
      <scheme val="minor"/>
    </font>
    <font>
      <b/>
      <sz val="11"/>
      <color theme="0"/>
      <name val="맑은 고딕"/>
      <family val="3"/>
      <charset val="129"/>
      <scheme val="minor"/>
    </font>
    <font>
      <sz val="11.5"/>
      <color rgb="FF181818"/>
      <name val="Arial Unicode MS"/>
      <family val="3"/>
    </font>
    <font>
      <sz val="9"/>
      <color rgb="FF04A2BF"/>
      <name val="Arial Unicode MS"/>
      <family val="3"/>
    </font>
    <font>
      <sz val="10"/>
      <color rgb="FF181818"/>
      <name val="Noto Sans CJK KR Regular"/>
      <family val="2"/>
    </font>
    <font>
      <sz val="8"/>
      <color rgb="FF181818"/>
      <name val="Arial Unicode MS"/>
      <family val="3"/>
    </font>
    <font>
      <sz val="8"/>
      <color rgb="FF585858"/>
      <name val="Arial Unicode MS"/>
      <family val="3"/>
    </font>
    <font>
      <sz val="10"/>
      <color rgb="FF585858"/>
      <name val="Noto Sans CJK KR Regular"/>
      <family val="2"/>
    </font>
    <font>
      <sz val="8"/>
      <name val="Arial Unicode MS"/>
      <family val="3"/>
    </font>
    <font>
      <sz val="8"/>
      <name val="Arial Unicode MS"/>
      <family val="3"/>
      <charset val="129"/>
    </font>
    <font>
      <sz val="10"/>
      <name val="Noto Sans CJK KR Regular"/>
      <family val="2"/>
      <charset val="129"/>
    </font>
    <font>
      <sz val="6"/>
      <color theme="0"/>
      <name val="맑은 고딕"/>
      <family val="2"/>
      <charset val="129"/>
      <scheme val="minor"/>
    </font>
    <font>
      <sz val="1"/>
      <color theme="0" tint="-0.14999847407452621"/>
      <name val="맑은 고딕"/>
      <family val="2"/>
      <charset val="129"/>
      <scheme val="minor"/>
    </font>
    <font>
      <sz val="11"/>
      <color theme="0" tint="-4.9989318521683403E-2"/>
      <name val="맑은 고딕"/>
      <family val="2"/>
      <charset val="129"/>
      <scheme val="minor"/>
    </font>
    <font>
      <sz val="2"/>
      <color theme="0"/>
      <name val="맑은 고딕"/>
      <family val="2"/>
      <charset val="129"/>
      <scheme val="minor"/>
    </font>
    <font>
      <b/>
      <sz val="18"/>
      <color theme="0"/>
      <name val="HY견고딕"/>
      <family val="1"/>
      <charset val="129"/>
    </font>
    <font>
      <sz val="18"/>
      <color theme="0"/>
      <name val="맑은 고딕"/>
      <family val="2"/>
      <charset val="129"/>
      <scheme val="minor"/>
    </font>
    <font>
      <b/>
      <sz val="8"/>
      <color theme="1"/>
      <name val="맑은 고딕"/>
      <family val="3"/>
      <charset val="129"/>
      <scheme val="minor"/>
    </font>
    <font>
      <sz val="8"/>
      <color theme="0"/>
      <name val="맑은 고딕"/>
      <family val="3"/>
      <charset val="129"/>
      <scheme val="minor"/>
    </font>
    <font>
      <b/>
      <sz val="8"/>
      <color theme="0"/>
      <name val="맑은 고딕"/>
      <family val="3"/>
      <charset val="129"/>
      <scheme val="minor"/>
    </font>
    <font>
      <sz val="8"/>
      <color theme="1"/>
      <name val="맑은 고딕"/>
      <family val="2"/>
      <charset val="129"/>
      <scheme val="minor"/>
    </font>
    <font>
      <sz val="14"/>
      <color theme="0"/>
      <name val="HY견고딕"/>
      <family val="1"/>
      <charset val="129"/>
    </font>
    <font>
      <sz val="11"/>
      <color rgb="FFFF0000"/>
      <name val="맑은 고딕"/>
      <family val="2"/>
      <charset val="129"/>
      <scheme val="minor"/>
    </font>
    <font>
      <sz val="10"/>
      <color rgb="FFFF0000"/>
      <name val="맑은 고딕"/>
      <family val="3"/>
      <charset val="129"/>
      <scheme val="minor"/>
    </font>
  </fonts>
  <fills count="23">
    <fill>
      <patternFill patternType="none"/>
    </fill>
    <fill>
      <patternFill patternType="gray125"/>
    </fill>
    <fill>
      <patternFill patternType="solid">
        <fgColor rgb="FF002060"/>
        <bgColor indexed="64"/>
      </patternFill>
    </fill>
    <fill>
      <patternFill patternType="solid">
        <fgColor rgb="FFEDEDED"/>
      </patternFill>
    </fill>
    <fill>
      <patternFill patternType="solid">
        <fgColor rgb="FFF4F4F4"/>
      </patternFill>
    </fill>
    <fill>
      <patternFill patternType="solid">
        <fgColor rgb="FFDFDFDF"/>
      </patternFill>
    </fill>
    <fill>
      <patternFill patternType="solid">
        <fgColor rgb="FFCCECF1"/>
      </patternFill>
    </fill>
    <fill>
      <patternFill patternType="solid">
        <fgColor theme="9" tint="0.79998168889431442"/>
        <bgColor indexed="64"/>
      </patternFill>
    </fill>
    <fill>
      <patternFill patternType="solid">
        <fgColor theme="4" tint="-0.499984740745262"/>
        <bgColor indexed="64"/>
      </patternFill>
    </fill>
    <fill>
      <patternFill patternType="solid">
        <fgColor rgb="FF04A2BF"/>
      </patternFill>
    </fill>
    <fill>
      <patternFill patternType="solid">
        <fgColor theme="0"/>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4"/>
        <bgColor theme="4"/>
      </patternFill>
    </fill>
    <fill>
      <patternFill patternType="solid">
        <fgColor rgb="FFFFC7CE"/>
      </patternFill>
    </fill>
    <fill>
      <patternFill patternType="solid">
        <fgColor rgb="FFFFFFCC"/>
      </patternFill>
    </fill>
    <fill>
      <patternFill patternType="solid">
        <fgColor rgb="FFC4D79B"/>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FFF8E5"/>
        <bgColor indexed="64"/>
      </patternFill>
    </fill>
    <fill>
      <patternFill patternType="solid">
        <fgColor theme="9" tint="-0.499984740745262"/>
        <bgColor indexed="64"/>
      </patternFill>
    </fill>
  </fills>
  <borders count="206">
    <border>
      <left/>
      <right/>
      <top/>
      <bottom/>
      <diagonal/>
    </border>
    <border>
      <left/>
      <right/>
      <top/>
      <bottom style="thin">
        <color indexed="64"/>
      </bottom>
      <diagonal/>
    </border>
    <border>
      <left style="thin">
        <color rgb="FFCCCCCC"/>
      </left>
      <right style="thin">
        <color rgb="FFCCCCCC"/>
      </right>
      <top style="thin">
        <color rgb="FFCCCCCC"/>
      </top>
      <bottom style="thin">
        <color rgb="FFCCCCCC"/>
      </bottom>
      <diagonal/>
    </border>
    <border>
      <left style="thin">
        <color rgb="FFCCCCCC"/>
      </left>
      <right/>
      <top style="thin">
        <color rgb="FFCCCCCC"/>
      </top>
      <bottom style="thin">
        <color rgb="FFCCCCCC"/>
      </bottom>
      <diagonal/>
    </border>
    <border>
      <left/>
      <right/>
      <top style="thin">
        <color rgb="FFCCCCCC"/>
      </top>
      <bottom style="thin">
        <color rgb="FFCCCCCC"/>
      </bottom>
      <diagonal/>
    </border>
    <border>
      <left/>
      <right style="thin">
        <color rgb="FFCCCCCC"/>
      </right>
      <top style="thin">
        <color rgb="FFCCCCCC"/>
      </top>
      <bottom style="thin">
        <color rgb="FFCCCCCC"/>
      </bottom>
      <diagonal/>
    </border>
    <border>
      <left style="thin">
        <color rgb="FFCCCCCC"/>
      </left>
      <right style="thin">
        <color rgb="FF666666"/>
      </right>
      <top style="thin">
        <color rgb="FFCCCCCC"/>
      </top>
      <bottom style="thin">
        <color rgb="FFCCCCCC"/>
      </bottom>
      <diagonal/>
    </border>
    <border>
      <left style="thin">
        <color rgb="FF666666"/>
      </left>
      <right style="thin">
        <color rgb="FF666666"/>
      </right>
      <top style="thin">
        <color rgb="FF666666"/>
      </top>
      <bottom style="thin">
        <color rgb="FFCCCCCC"/>
      </bottom>
      <diagonal/>
    </border>
    <border>
      <left style="thin">
        <color rgb="FF666666"/>
      </left>
      <right style="thin">
        <color rgb="FFCCCCCC"/>
      </right>
      <top style="thin">
        <color rgb="FFCCCCCC"/>
      </top>
      <bottom style="thin">
        <color rgb="FFCCCCCC"/>
      </bottom>
      <diagonal/>
    </border>
    <border>
      <left style="thin">
        <color rgb="FFCCCCCC"/>
      </left>
      <right style="thin">
        <color rgb="FF999999"/>
      </right>
      <top style="thin">
        <color rgb="FFCCCCCC"/>
      </top>
      <bottom style="thin">
        <color rgb="FFCCCCCC"/>
      </bottom>
      <diagonal/>
    </border>
    <border>
      <left style="thin">
        <color rgb="FF999999"/>
      </left>
      <right/>
      <top style="thin">
        <color rgb="FF999999"/>
      </top>
      <bottom style="thin">
        <color rgb="FFCCCCCC"/>
      </bottom>
      <diagonal/>
    </border>
    <border>
      <left/>
      <right/>
      <top style="thin">
        <color rgb="FF999999"/>
      </top>
      <bottom style="thin">
        <color rgb="FFCCCCCC"/>
      </bottom>
      <diagonal/>
    </border>
    <border>
      <left/>
      <right style="thin">
        <color rgb="FF999999"/>
      </right>
      <top style="thin">
        <color rgb="FF999999"/>
      </top>
      <bottom style="thin">
        <color rgb="FFCCCCCC"/>
      </bottom>
      <diagonal/>
    </border>
    <border>
      <left style="thin">
        <color rgb="FF999999"/>
      </left>
      <right style="thin">
        <color rgb="FFCCCCCC"/>
      </right>
      <top style="thin">
        <color rgb="FFCCCCCC"/>
      </top>
      <bottom style="thin">
        <color rgb="FFCCCCCC"/>
      </bottom>
      <diagonal/>
    </border>
    <border>
      <left style="thin">
        <color rgb="FFCCCCCC"/>
      </left>
      <right/>
      <top style="thin">
        <color rgb="FFCCCCCC"/>
      </top>
      <bottom/>
      <diagonal/>
    </border>
    <border>
      <left/>
      <right style="thin">
        <color rgb="FFE3E3E3"/>
      </right>
      <top style="thin">
        <color rgb="FFCCCCCC"/>
      </top>
      <bottom/>
      <diagonal/>
    </border>
    <border>
      <left style="thin">
        <color rgb="FFE3E3E3"/>
      </left>
      <right style="thin">
        <color rgb="FF666666"/>
      </right>
      <top style="thin">
        <color rgb="FFCCCCCC"/>
      </top>
      <bottom style="thin">
        <color rgb="FFE3E3E3"/>
      </bottom>
      <diagonal/>
    </border>
    <border>
      <left style="thin">
        <color rgb="FF666666"/>
      </left>
      <right style="thin">
        <color rgb="FF666666"/>
      </right>
      <top style="thin">
        <color rgb="FFCCCCCC"/>
      </top>
      <bottom style="thin">
        <color rgb="FFE3E3E3"/>
      </bottom>
      <diagonal/>
    </border>
    <border>
      <left style="thin">
        <color rgb="FF666666"/>
      </left>
      <right style="thin">
        <color rgb="FFE3E3E3"/>
      </right>
      <top style="thin">
        <color rgb="FFCCCCCC"/>
      </top>
      <bottom style="thin">
        <color rgb="FFE3E3E3"/>
      </bottom>
      <diagonal/>
    </border>
    <border>
      <left style="thin">
        <color rgb="FFE3E3E3"/>
      </left>
      <right style="thin">
        <color rgb="FF999999"/>
      </right>
      <top style="thin">
        <color rgb="FFCCCCCC"/>
      </top>
      <bottom style="thin">
        <color rgb="FFE3E3E3"/>
      </bottom>
      <diagonal/>
    </border>
    <border>
      <left style="thin">
        <color rgb="FF999999"/>
      </left>
      <right/>
      <top style="thin">
        <color rgb="FFCCCCCC"/>
      </top>
      <bottom style="thin">
        <color rgb="FFE3E3E3"/>
      </bottom>
      <diagonal/>
    </border>
    <border>
      <left/>
      <right style="thin">
        <color rgb="FFE3E3E3"/>
      </right>
      <top style="thin">
        <color rgb="FFCCCCCC"/>
      </top>
      <bottom style="thin">
        <color rgb="FFE3E3E3"/>
      </bottom>
      <diagonal/>
    </border>
    <border>
      <left style="thin">
        <color rgb="FFE3E3E3"/>
      </left>
      <right/>
      <top style="thin">
        <color rgb="FFCCCCCC"/>
      </top>
      <bottom style="thin">
        <color rgb="FFE3E3E3"/>
      </bottom>
      <diagonal/>
    </border>
    <border>
      <left/>
      <right/>
      <top style="thin">
        <color rgb="FFCCCCCC"/>
      </top>
      <bottom style="thin">
        <color rgb="FFE3E3E3"/>
      </bottom>
      <diagonal/>
    </border>
    <border>
      <left/>
      <right style="thin">
        <color rgb="FF999999"/>
      </right>
      <top style="thin">
        <color rgb="FFCCCCCC"/>
      </top>
      <bottom style="thin">
        <color rgb="FFE3E3E3"/>
      </bottom>
      <diagonal/>
    </border>
    <border>
      <left style="thin">
        <color rgb="FF999999"/>
      </left>
      <right style="thin">
        <color rgb="FFCCCCCC"/>
      </right>
      <top style="thin">
        <color rgb="FFCCCCCC"/>
      </top>
      <bottom style="thin">
        <color rgb="FFE3E3E3"/>
      </bottom>
      <diagonal/>
    </border>
    <border>
      <left style="thin">
        <color rgb="FFCCCCCC"/>
      </left>
      <right/>
      <top/>
      <bottom/>
      <diagonal/>
    </border>
    <border>
      <left/>
      <right style="thin">
        <color rgb="FFE3E3E3"/>
      </right>
      <top/>
      <bottom/>
      <diagonal/>
    </border>
    <border>
      <left style="thin">
        <color rgb="FFE3E3E3"/>
      </left>
      <right style="thin">
        <color rgb="FF666666"/>
      </right>
      <top style="thin">
        <color rgb="FFE3E3E3"/>
      </top>
      <bottom style="thin">
        <color rgb="FFE3E3E3"/>
      </bottom>
      <diagonal/>
    </border>
    <border>
      <left style="thin">
        <color rgb="FF666666"/>
      </left>
      <right style="thin">
        <color rgb="FF666666"/>
      </right>
      <top style="thin">
        <color rgb="FFE3E3E3"/>
      </top>
      <bottom style="thin">
        <color rgb="FFE3E3E3"/>
      </bottom>
      <diagonal/>
    </border>
    <border>
      <left style="thin">
        <color rgb="FF666666"/>
      </left>
      <right style="thin">
        <color rgb="FFE3E3E3"/>
      </right>
      <top style="thin">
        <color rgb="FFE3E3E3"/>
      </top>
      <bottom style="thin">
        <color rgb="FFE3E3E3"/>
      </bottom>
      <diagonal/>
    </border>
    <border>
      <left style="thin">
        <color rgb="FFE3E3E3"/>
      </left>
      <right style="thin">
        <color rgb="FF999999"/>
      </right>
      <top style="thin">
        <color rgb="FFE3E3E3"/>
      </top>
      <bottom style="thin">
        <color rgb="FFE3E3E3"/>
      </bottom>
      <diagonal/>
    </border>
    <border>
      <left style="thin">
        <color rgb="FF999999"/>
      </left>
      <right/>
      <top style="thin">
        <color rgb="FFE3E3E3"/>
      </top>
      <bottom style="thin">
        <color rgb="FFE3E3E3"/>
      </bottom>
      <diagonal/>
    </border>
    <border>
      <left/>
      <right style="thin">
        <color rgb="FFE3E3E3"/>
      </right>
      <top style="thin">
        <color rgb="FFE3E3E3"/>
      </top>
      <bottom style="thin">
        <color rgb="FFE3E3E3"/>
      </bottom>
      <diagonal/>
    </border>
    <border>
      <left style="thin">
        <color rgb="FFE3E3E3"/>
      </left>
      <right/>
      <top style="thin">
        <color rgb="FFE3E3E3"/>
      </top>
      <bottom style="thin">
        <color rgb="FFE3E3E3"/>
      </bottom>
      <diagonal/>
    </border>
    <border>
      <left/>
      <right/>
      <top style="thin">
        <color rgb="FFE3E3E3"/>
      </top>
      <bottom style="thin">
        <color rgb="FFE3E3E3"/>
      </bottom>
      <diagonal/>
    </border>
    <border>
      <left/>
      <right style="thin">
        <color rgb="FF999999"/>
      </right>
      <top style="thin">
        <color rgb="FFE3E3E3"/>
      </top>
      <bottom style="thin">
        <color rgb="FFE3E3E3"/>
      </bottom>
      <diagonal/>
    </border>
    <border>
      <left style="thin">
        <color rgb="FF999999"/>
      </left>
      <right style="thin">
        <color rgb="FFCCCCCC"/>
      </right>
      <top style="thin">
        <color rgb="FFE3E3E3"/>
      </top>
      <bottom style="thin">
        <color rgb="FFE3E3E3"/>
      </bottom>
      <diagonal/>
    </border>
    <border>
      <left style="thin">
        <color rgb="FFCCCCCC"/>
      </left>
      <right/>
      <top/>
      <bottom style="thin">
        <color rgb="FFCCCCCC"/>
      </bottom>
      <diagonal/>
    </border>
    <border>
      <left/>
      <right style="thin">
        <color rgb="FFE3E3E3"/>
      </right>
      <top/>
      <bottom style="thin">
        <color rgb="FFCCCCCC"/>
      </bottom>
      <diagonal/>
    </border>
    <border>
      <left style="thin">
        <color rgb="FFE3E3E3"/>
      </left>
      <right style="thin">
        <color rgb="FF666666"/>
      </right>
      <top style="thin">
        <color rgb="FFE3E3E3"/>
      </top>
      <bottom style="thin">
        <color rgb="FFCCCCCC"/>
      </bottom>
      <diagonal/>
    </border>
    <border>
      <left style="thin">
        <color rgb="FF666666"/>
      </left>
      <right style="thin">
        <color rgb="FF666666"/>
      </right>
      <top style="thin">
        <color rgb="FFE3E3E3"/>
      </top>
      <bottom style="thin">
        <color rgb="FFCCCCCC"/>
      </bottom>
      <diagonal/>
    </border>
    <border>
      <left style="thin">
        <color rgb="FF666666"/>
      </left>
      <right style="thin">
        <color rgb="FFE3E3E3"/>
      </right>
      <top style="thin">
        <color rgb="FFE3E3E3"/>
      </top>
      <bottom style="thin">
        <color rgb="FFCCCCCC"/>
      </bottom>
      <diagonal/>
    </border>
    <border>
      <left style="thin">
        <color rgb="FFE3E3E3"/>
      </left>
      <right style="thin">
        <color rgb="FF999999"/>
      </right>
      <top style="thin">
        <color rgb="FFE3E3E3"/>
      </top>
      <bottom style="thin">
        <color rgb="FFCCCCCC"/>
      </bottom>
      <diagonal/>
    </border>
    <border>
      <left style="thin">
        <color rgb="FF999999"/>
      </left>
      <right/>
      <top style="thin">
        <color rgb="FFE3E3E3"/>
      </top>
      <bottom style="thin">
        <color rgb="FFCCCCCC"/>
      </bottom>
      <diagonal/>
    </border>
    <border>
      <left/>
      <right style="thin">
        <color rgb="FFE3E3E3"/>
      </right>
      <top style="thin">
        <color rgb="FFE3E3E3"/>
      </top>
      <bottom style="thin">
        <color rgb="FFCCCCCC"/>
      </bottom>
      <diagonal/>
    </border>
    <border>
      <left style="thin">
        <color rgb="FFE3E3E3"/>
      </left>
      <right/>
      <top style="thin">
        <color rgb="FFE3E3E3"/>
      </top>
      <bottom style="thin">
        <color rgb="FFCCCCCC"/>
      </bottom>
      <diagonal/>
    </border>
    <border>
      <left/>
      <right/>
      <top style="thin">
        <color rgb="FFE3E3E3"/>
      </top>
      <bottom style="thin">
        <color rgb="FFCCCCCC"/>
      </bottom>
      <diagonal/>
    </border>
    <border>
      <left/>
      <right style="thin">
        <color rgb="FF999999"/>
      </right>
      <top style="thin">
        <color rgb="FFE3E3E3"/>
      </top>
      <bottom style="thin">
        <color rgb="FFCCCCCC"/>
      </bottom>
      <diagonal/>
    </border>
    <border>
      <left style="thin">
        <color rgb="FF999999"/>
      </left>
      <right style="thin">
        <color rgb="FFCCCCCC"/>
      </right>
      <top style="thin">
        <color rgb="FFE3E3E3"/>
      </top>
      <bottom style="thin">
        <color rgb="FFCCCCCC"/>
      </bottom>
      <diagonal/>
    </border>
    <border>
      <left style="thin">
        <color rgb="FF666666"/>
      </left>
      <right style="thin">
        <color rgb="FF666666"/>
      </right>
      <top style="thin">
        <color rgb="FFE3E3E3"/>
      </top>
      <bottom style="thin">
        <color rgb="FF666666"/>
      </bottom>
      <diagonal/>
    </border>
    <border>
      <left style="thin">
        <color rgb="FF999999"/>
      </left>
      <right/>
      <top style="thin">
        <color rgb="FFE3E3E3"/>
      </top>
      <bottom style="thin">
        <color rgb="FF999999"/>
      </bottom>
      <diagonal/>
    </border>
    <border>
      <left/>
      <right style="thin">
        <color rgb="FFE3E3E3"/>
      </right>
      <top style="thin">
        <color rgb="FFE3E3E3"/>
      </top>
      <bottom style="thin">
        <color rgb="FF999999"/>
      </bottom>
      <diagonal/>
    </border>
    <border>
      <left style="thin">
        <color rgb="FFE3E3E3"/>
      </left>
      <right/>
      <top style="thin">
        <color rgb="FFE3E3E3"/>
      </top>
      <bottom style="thin">
        <color rgb="FF999999"/>
      </bottom>
      <diagonal/>
    </border>
    <border>
      <left/>
      <right/>
      <top style="thin">
        <color rgb="FFE3E3E3"/>
      </top>
      <bottom style="thin">
        <color rgb="FF999999"/>
      </bottom>
      <diagonal/>
    </border>
    <border>
      <left/>
      <right style="thin">
        <color rgb="FF999999"/>
      </right>
      <top style="thin">
        <color rgb="FFE3E3E3"/>
      </top>
      <bottom style="thin">
        <color rgb="FF999999"/>
      </bottom>
      <diagonal/>
    </border>
    <border>
      <left/>
      <right/>
      <top style="thin">
        <color auto="1"/>
      </top>
      <bottom style="thin">
        <color auto="1"/>
      </bottom>
      <diagonal/>
    </border>
    <border>
      <left style="thin">
        <color indexed="64"/>
      </left>
      <right/>
      <top style="thin">
        <color indexed="64"/>
      </top>
      <bottom style="thin">
        <color auto="1"/>
      </bottom>
      <diagonal/>
    </border>
    <border>
      <left/>
      <right style="thin">
        <color indexed="64"/>
      </right>
      <top style="thin">
        <color indexed="64"/>
      </top>
      <bottom style="thin">
        <color auto="1"/>
      </bottom>
      <diagonal/>
    </border>
    <border>
      <left/>
      <right/>
      <top/>
      <bottom style="medium">
        <color indexed="64"/>
      </bottom>
      <diagonal/>
    </border>
    <border>
      <left/>
      <right style="thin">
        <color indexed="64"/>
      </right>
      <top/>
      <bottom style="medium">
        <color indexed="64"/>
      </bottom>
      <diagonal/>
    </border>
    <border>
      <left/>
      <right style="thin">
        <color indexed="64"/>
      </right>
      <top/>
      <bottom/>
      <diagonal/>
    </border>
    <border>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dotted">
        <color rgb="FF000000"/>
      </left>
      <right style="thin">
        <color rgb="FF000000"/>
      </right>
      <top style="thin">
        <color rgb="FF000000"/>
      </top>
      <bottom/>
      <diagonal/>
    </border>
    <border>
      <left style="dotted">
        <color rgb="FF000000"/>
      </left>
      <right style="thin">
        <color rgb="FF000000"/>
      </right>
      <top/>
      <bottom/>
      <diagonal/>
    </border>
    <border>
      <left style="dotted">
        <color rgb="FF000000"/>
      </left>
      <right style="thin">
        <color rgb="FF000000"/>
      </right>
      <top/>
      <bottom style="thin">
        <color rgb="FF000000"/>
      </bottom>
      <diagonal/>
    </border>
    <border>
      <left style="thin">
        <color rgb="FF000000"/>
      </left>
      <right/>
      <top style="thin">
        <color rgb="FF000000"/>
      </top>
      <bottom/>
      <diagonal/>
    </border>
    <border>
      <left style="thin">
        <color rgb="FF000000"/>
      </left>
      <right/>
      <top/>
      <bottom/>
      <diagonal/>
    </border>
    <border>
      <left style="thin">
        <color rgb="FF000000"/>
      </left>
      <right/>
      <top/>
      <bottom style="thin">
        <color rgb="FF000000"/>
      </bottom>
      <diagonal/>
    </border>
    <border>
      <left style="dotted">
        <color rgb="FF000000"/>
      </left>
      <right/>
      <top style="thin">
        <color rgb="FF000000"/>
      </top>
      <bottom/>
      <diagonal/>
    </border>
    <border>
      <left style="dotted">
        <color rgb="FF000000"/>
      </left>
      <right/>
      <top/>
      <bottom/>
      <diagonal/>
    </border>
    <border>
      <left style="dotted">
        <color rgb="FF000000"/>
      </left>
      <right/>
      <top/>
      <bottom style="thin">
        <color rgb="FF000000"/>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top style="medium">
        <color indexed="64"/>
      </top>
      <bottom style="thin">
        <color rgb="FF000000"/>
      </bottom>
      <diagonal/>
    </border>
    <border>
      <left style="dotted">
        <color rgb="FF000000"/>
      </left>
      <right style="thin">
        <color rgb="FF000000"/>
      </right>
      <top style="medium">
        <color indexed="64"/>
      </top>
      <bottom style="thin">
        <color rgb="FF000000"/>
      </bottom>
      <diagonal/>
    </border>
    <border>
      <left style="dotted">
        <color rgb="FF000000"/>
      </left>
      <right/>
      <top style="medium">
        <color indexed="64"/>
      </top>
      <bottom style="thin">
        <color rgb="FF000000"/>
      </bottom>
      <diagonal/>
    </border>
    <border>
      <left style="dotted">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dotted">
        <color rgb="FF000000"/>
      </left>
      <right style="medium">
        <color indexed="64"/>
      </right>
      <top style="thin">
        <color rgb="FF000000"/>
      </top>
      <bottom/>
      <diagonal/>
    </border>
    <border>
      <left style="medium">
        <color indexed="64"/>
      </left>
      <right style="thin">
        <color rgb="FF000000"/>
      </right>
      <top/>
      <bottom/>
      <diagonal/>
    </border>
    <border>
      <left style="dotted">
        <color rgb="FF000000"/>
      </left>
      <right style="medium">
        <color indexed="64"/>
      </right>
      <top/>
      <bottom/>
      <diagonal/>
    </border>
    <border>
      <left style="medium">
        <color indexed="64"/>
      </left>
      <right style="thin">
        <color rgb="FF000000"/>
      </right>
      <top/>
      <bottom style="thin">
        <color rgb="FF000000"/>
      </bottom>
      <diagonal/>
    </border>
    <border>
      <left style="dotted">
        <color rgb="FF000000"/>
      </left>
      <right style="medium">
        <color indexed="64"/>
      </right>
      <top/>
      <bottom style="thin">
        <color rgb="FF000000"/>
      </bottom>
      <diagonal/>
    </border>
    <border>
      <left style="medium">
        <color indexed="64"/>
      </left>
      <right style="thin">
        <color rgb="FF000000"/>
      </right>
      <top/>
      <bottom style="medium">
        <color indexed="64"/>
      </bottom>
      <diagonal/>
    </border>
    <border>
      <left style="thin">
        <color rgb="FF000000"/>
      </left>
      <right style="thin">
        <color rgb="FF000000"/>
      </right>
      <top/>
      <bottom style="medium">
        <color indexed="64"/>
      </bottom>
      <diagonal/>
    </border>
    <border>
      <left style="thin">
        <color rgb="FF000000"/>
      </left>
      <right/>
      <top/>
      <bottom style="medium">
        <color indexed="64"/>
      </bottom>
      <diagonal/>
    </border>
    <border>
      <left style="dotted">
        <color rgb="FF000000"/>
      </left>
      <right style="thin">
        <color rgb="FF000000"/>
      </right>
      <top/>
      <bottom style="medium">
        <color indexed="64"/>
      </bottom>
      <diagonal/>
    </border>
    <border>
      <left style="dotted">
        <color rgb="FF000000"/>
      </left>
      <right/>
      <top/>
      <bottom style="medium">
        <color indexed="64"/>
      </bottom>
      <diagonal/>
    </border>
    <border>
      <left style="dotted">
        <color rgb="FF000000"/>
      </left>
      <right style="medium">
        <color indexed="64"/>
      </right>
      <top/>
      <bottom style="medium">
        <color indexed="64"/>
      </bottom>
      <diagonal/>
    </border>
    <border>
      <left style="medium">
        <color indexed="64"/>
      </left>
      <right style="thin">
        <color rgb="FF000000"/>
      </right>
      <top style="thin">
        <color indexed="64"/>
      </top>
      <bottom style="thin">
        <color indexed="64"/>
      </bottom>
      <diagonal/>
    </border>
    <border>
      <left style="medium">
        <color indexed="64"/>
      </left>
      <right style="thin">
        <color rgb="FF000000"/>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rgb="FFCCCCCC"/>
      </left>
      <right/>
      <top style="thin">
        <color rgb="FFCCCCCC"/>
      </top>
      <bottom style="thin">
        <color rgb="FFE3E3E3"/>
      </bottom>
      <diagonal/>
    </border>
    <border>
      <left/>
      <right style="thin">
        <color rgb="FFCCCCCC"/>
      </right>
      <top style="thin">
        <color rgb="FFCCCCCC"/>
      </top>
      <bottom style="thin">
        <color rgb="FFE3E3E3"/>
      </bottom>
      <diagonal/>
    </border>
    <border>
      <left style="thin">
        <color rgb="FFCCCCCC"/>
      </left>
      <right/>
      <top style="thin">
        <color rgb="FFE3E3E3"/>
      </top>
      <bottom style="thin">
        <color rgb="FFE3E3E3"/>
      </bottom>
      <diagonal/>
    </border>
    <border>
      <left/>
      <right style="thin">
        <color rgb="FFCCCCCC"/>
      </right>
      <top style="thin">
        <color rgb="FFE3E3E3"/>
      </top>
      <bottom style="thin">
        <color rgb="FFE3E3E3"/>
      </bottom>
      <diagonal/>
    </border>
    <border>
      <left style="thin">
        <color rgb="FFCCCCCC"/>
      </left>
      <right/>
      <top style="thin">
        <color rgb="FFE3E3E3"/>
      </top>
      <bottom style="thin">
        <color rgb="FFCCCCCC"/>
      </bottom>
      <diagonal/>
    </border>
    <border>
      <left/>
      <right style="thin">
        <color rgb="FFCCCCCC"/>
      </right>
      <top style="thin">
        <color rgb="FFE3E3E3"/>
      </top>
      <bottom style="thin">
        <color rgb="FFCCCCCC"/>
      </bottom>
      <diagonal/>
    </border>
    <border>
      <left/>
      <right/>
      <top style="thin">
        <color rgb="FFCCCCCC"/>
      </top>
      <bottom/>
      <diagonal/>
    </border>
    <border>
      <left style="thin">
        <color rgb="FFE3E3E3"/>
      </left>
      <right style="thin">
        <color rgb="FFE3E3E3"/>
      </right>
      <top style="thin">
        <color rgb="FFE3E3E3"/>
      </top>
      <bottom/>
      <diagonal/>
    </border>
    <border>
      <left style="thin">
        <color rgb="FFE3E3E3"/>
      </left>
      <right/>
      <top style="thin">
        <color rgb="FFE3E3E3"/>
      </top>
      <bottom/>
      <diagonal/>
    </border>
    <border>
      <left/>
      <right style="thin">
        <color rgb="FFE3E3E3"/>
      </right>
      <top style="thin">
        <color rgb="FFE3E3E3"/>
      </top>
      <bottom/>
      <diagonal/>
    </border>
    <border>
      <left/>
      <right/>
      <top style="thin">
        <color rgb="FFE3E3E3"/>
      </top>
      <bottom/>
      <diagonal/>
    </border>
    <border>
      <left/>
      <right style="thin">
        <color rgb="FFA1A1A1"/>
      </right>
      <top style="thin">
        <color rgb="FFE3E3E3"/>
      </top>
      <bottom/>
      <diagonal/>
    </border>
    <border>
      <left style="thin">
        <color rgb="FFA1A1A1"/>
      </left>
      <right/>
      <top style="thin">
        <color rgb="FFE3E3E3"/>
      </top>
      <bottom/>
      <diagonal/>
    </border>
    <border>
      <left/>
      <right style="thin">
        <color rgb="FFCCCCCC"/>
      </right>
      <top style="thin">
        <color rgb="FFE3E3E3"/>
      </top>
      <bottom/>
      <diagonal/>
    </border>
    <border>
      <left style="thin">
        <color rgb="FFE3E3E3"/>
      </left>
      <right style="thin">
        <color rgb="FFE3E3E3"/>
      </right>
      <top/>
      <bottom/>
      <diagonal/>
    </border>
    <border>
      <left style="thin">
        <color rgb="FFE3E3E3"/>
      </left>
      <right/>
      <top/>
      <bottom/>
      <diagonal/>
    </border>
    <border>
      <left/>
      <right style="thin">
        <color rgb="FFA1A1A1"/>
      </right>
      <top/>
      <bottom/>
      <diagonal/>
    </border>
    <border>
      <left style="thin">
        <color rgb="FFA1A1A1"/>
      </left>
      <right/>
      <top/>
      <bottom/>
      <diagonal/>
    </border>
    <border>
      <left/>
      <right style="thin">
        <color rgb="FFCCCCCC"/>
      </right>
      <top/>
      <bottom/>
      <diagonal/>
    </border>
    <border>
      <left style="thin">
        <color rgb="FFE3E3E3"/>
      </left>
      <right style="thin">
        <color rgb="FFE3E3E3"/>
      </right>
      <top/>
      <bottom style="thin">
        <color rgb="FFE3E3E3"/>
      </bottom>
      <diagonal/>
    </border>
    <border>
      <left style="thin">
        <color rgb="FFE3E3E3"/>
      </left>
      <right/>
      <top/>
      <bottom style="thin">
        <color rgb="FFE3E3E3"/>
      </bottom>
      <diagonal/>
    </border>
    <border>
      <left/>
      <right style="thin">
        <color rgb="FFE3E3E3"/>
      </right>
      <top/>
      <bottom style="thin">
        <color rgb="FFE3E3E3"/>
      </bottom>
      <diagonal/>
    </border>
    <border>
      <left/>
      <right/>
      <top/>
      <bottom style="thin">
        <color rgb="FFE3E3E3"/>
      </bottom>
      <diagonal/>
    </border>
    <border>
      <left/>
      <right style="thin">
        <color rgb="FFA1A1A1"/>
      </right>
      <top/>
      <bottom style="thin">
        <color rgb="FFE3E3E3"/>
      </bottom>
      <diagonal/>
    </border>
    <border>
      <left style="thin">
        <color rgb="FFA1A1A1"/>
      </left>
      <right/>
      <top/>
      <bottom style="thin">
        <color rgb="FFE3E3E3"/>
      </bottom>
      <diagonal/>
    </border>
    <border>
      <left/>
      <right style="thin">
        <color rgb="FFCCCCCC"/>
      </right>
      <top/>
      <bottom style="thin">
        <color rgb="FFE3E3E3"/>
      </bottom>
      <diagonal/>
    </border>
    <border>
      <left style="thin">
        <color rgb="FFCCCCCC"/>
      </left>
      <right/>
      <top/>
      <bottom style="thin">
        <color rgb="FFE3E3E3"/>
      </bottom>
      <diagonal/>
    </border>
    <border>
      <left style="thin">
        <color rgb="FFCCCCCC"/>
      </left>
      <right/>
      <top style="thin">
        <color rgb="FFE3E3E3"/>
      </top>
      <bottom/>
      <diagonal/>
    </border>
    <border>
      <left style="thin">
        <color rgb="FFE3E3E3"/>
      </left>
      <right style="thin">
        <color rgb="FFE3E3E3"/>
      </right>
      <top style="thin">
        <color rgb="FFE3E3E3"/>
      </top>
      <bottom style="thin">
        <color rgb="FFE3E3E3"/>
      </bottom>
      <diagonal/>
    </border>
    <border>
      <left/>
      <right style="thin">
        <color rgb="FFA1A1A1"/>
      </right>
      <top style="thin">
        <color rgb="FFE3E3E3"/>
      </top>
      <bottom style="thin">
        <color rgb="FFE3E3E3"/>
      </bottom>
      <diagonal/>
    </border>
    <border>
      <left style="thin">
        <color rgb="FFA1A1A1"/>
      </left>
      <right/>
      <top style="thin">
        <color rgb="FFE3E3E3"/>
      </top>
      <bottom style="thin">
        <color rgb="FFE3E3E3"/>
      </bottom>
      <diagonal/>
    </border>
    <border>
      <left/>
      <right/>
      <top/>
      <bottom style="thin">
        <color rgb="FFCCCCCC"/>
      </bottom>
      <diagonal/>
    </border>
    <border>
      <left style="thin">
        <color rgb="FFE3E3E3"/>
      </left>
      <right style="thin">
        <color rgb="FFE3E3E3"/>
      </right>
      <top style="thin">
        <color rgb="FFE3E3E3"/>
      </top>
      <bottom style="thin">
        <color rgb="FFCCCCCC"/>
      </bottom>
      <diagonal/>
    </border>
    <border>
      <left style="thin">
        <color rgb="FFE3E3E3"/>
      </left>
      <right/>
      <top style="thin">
        <color rgb="FFCCCCCC"/>
      </top>
      <bottom/>
      <diagonal/>
    </border>
    <border>
      <left style="thin">
        <color rgb="FFE3E3E3"/>
      </left>
      <right style="thin">
        <color rgb="FFE3E3E3"/>
      </right>
      <top style="thin">
        <color rgb="FFCCCCCC"/>
      </top>
      <bottom/>
      <diagonal/>
    </border>
    <border>
      <left/>
      <right style="thin">
        <color rgb="FFA1A1A1"/>
      </right>
      <top style="thin">
        <color rgb="FFCCCCCC"/>
      </top>
      <bottom/>
      <diagonal/>
    </border>
    <border>
      <left style="thin">
        <color rgb="FFA1A1A1"/>
      </left>
      <right/>
      <top style="thin">
        <color rgb="FFCCCCCC"/>
      </top>
      <bottom/>
      <diagonal/>
    </border>
    <border>
      <left/>
      <right style="thin">
        <color rgb="FFCCCCCC"/>
      </right>
      <top style="thin">
        <color rgb="FFCCCCCC"/>
      </top>
      <bottom/>
      <diagonal/>
    </border>
    <border>
      <left/>
      <right/>
      <top style="thin">
        <color indexed="64"/>
      </top>
      <bottom/>
      <diagonal/>
    </border>
    <border>
      <left/>
      <right style="thin">
        <color indexed="64"/>
      </right>
      <top/>
      <bottom style="thin">
        <color auto="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bottom style="thin">
        <color auto="1"/>
      </bottom>
      <diagonal/>
    </border>
    <border>
      <left style="thin">
        <color indexed="64"/>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right/>
      <top/>
      <bottom style="thin">
        <color rgb="FFB2B2B2"/>
      </bottom>
      <diagonal/>
    </border>
    <border>
      <left/>
      <right style="thin">
        <color rgb="FF000000"/>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ck">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medium">
        <color indexed="64"/>
      </bottom>
      <diagonal/>
    </border>
    <border>
      <left/>
      <right style="medium">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n">
        <color indexed="64"/>
      </top>
      <bottom style="medium">
        <color indexed="64"/>
      </bottom>
      <diagonal/>
    </border>
    <border>
      <left/>
      <right style="thin">
        <color indexed="64"/>
      </right>
      <top style="medium">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diagonal/>
    </border>
    <border>
      <left style="thin">
        <color indexed="64"/>
      </left>
      <right style="medium">
        <color indexed="64"/>
      </right>
      <top style="medium">
        <color indexed="64"/>
      </top>
      <bottom/>
      <diagonal/>
    </border>
    <border>
      <left style="thick">
        <color indexed="64"/>
      </left>
      <right/>
      <top/>
      <bottom/>
      <diagonal/>
    </border>
    <border>
      <left style="thin">
        <color indexed="64"/>
      </left>
      <right style="medium">
        <color indexed="64"/>
      </right>
      <top/>
      <bottom/>
      <diagonal/>
    </border>
  </borders>
  <cellStyleXfs count="4">
    <xf numFmtId="0" fontId="0" fillId="0" borderId="0">
      <alignment vertical="center"/>
    </xf>
    <xf numFmtId="41" fontId="15" fillId="0" borderId="0" applyFont="0" applyFill="0" applyBorder="0" applyAlignment="0" applyProtection="0">
      <alignment vertical="center"/>
    </xf>
    <xf numFmtId="0" fontId="87" fillId="14" borderId="0" applyNumberFormat="0" applyBorder="0" applyAlignment="0" applyProtection="0">
      <alignment vertical="center"/>
    </xf>
    <xf numFmtId="0" fontId="15" fillId="15" borderId="140" applyNumberFormat="0" applyFont="0" applyAlignment="0" applyProtection="0">
      <alignment vertical="center"/>
    </xf>
  </cellStyleXfs>
  <cellXfs count="1017">
    <xf numFmtId="0" fontId="0" fillId="0" borderId="0" xfId="0">
      <alignment vertical="center"/>
    </xf>
    <xf numFmtId="0" fontId="0" fillId="0" borderId="0" xfId="0" applyAlignment="1">
      <alignment horizontal="center" vertical="center"/>
    </xf>
    <xf numFmtId="11" fontId="0" fillId="0" borderId="0" xfId="0" applyNumberFormat="1">
      <alignment vertical="center"/>
    </xf>
    <xf numFmtId="0" fontId="0" fillId="0" borderId="0" xfId="0" applyAlignment="1">
      <alignment horizontal="center" vertical="center" wrapText="1"/>
    </xf>
    <xf numFmtId="0" fontId="2" fillId="0" borderId="0" xfId="0" applyFont="1" applyAlignment="1">
      <alignment horizontal="center" vertical="center"/>
    </xf>
    <xf numFmtId="0" fontId="0" fillId="0" borderId="0" xfId="0" applyAlignment="1">
      <alignment horizontal="left" vertical="top" wrapText="1"/>
    </xf>
    <xf numFmtId="0" fontId="0" fillId="0" borderId="0" xfId="0" applyAlignment="1">
      <alignment horizontal="left" vertical="top"/>
    </xf>
    <xf numFmtId="0" fontId="3" fillId="0" borderId="0" xfId="0" applyFont="1" applyAlignment="1">
      <alignment horizontal="left" vertical="top" wrapText="1"/>
    </xf>
    <xf numFmtId="0" fontId="0" fillId="0" borderId="2" xfId="0" applyBorder="1" applyAlignment="1">
      <alignment horizontal="left" vertical="center" wrapText="1"/>
    </xf>
    <xf numFmtId="0" fontId="0" fillId="0" borderId="0" xfId="0" applyAlignment="1">
      <alignment horizontal="left" vertical="center" wrapText="1"/>
    </xf>
    <xf numFmtId="0" fontId="12" fillId="4" borderId="6" xfId="0" applyFont="1" applyFill="1" applyBorder="1" applyAlignment="1">
      <alignment horizontal="center" vertical="center" wrapText="1"/>
    </xf>
    <xf numFmtId="0" fontId="12" fillId="4" borderId="7" xfId="0" applyFont="1" applyFill="1" applyBorder="1" applyAlignment="1">
      <alignment horizontal="center" vertical="center" wrapText="1"/>
    </xf>
    <xf numFmtId="0" fontId="0" fillId="4" borderId="8" xfId="0" applyFill="1" applyBorder="1" applyAlignment="1">
      <alignment horizontal="left" vertical="top" wrapText="1" indent="1"/>
    </xf>
    <xf numFmtId="0" fontId="12" fillId="4" borderId="9" xfId="0" applyFont="1" applyFill="1" applyBorder="1" applyAlignment="1">
      <alignment horizontal="right" vertical="center" wrapText="1"/>
    </xf>
    <xf numFmtId="0" fontId="12" fillId="4" borderId="13" xfId="0" applyFont="1" applyFill="1" applyBorder="1" applyAlignment="1">
      <alignment horizontal="left" vertical="center" wrapText="1"/>
    </xf>
    <xf numFmtId="0" fontId="13" fillId="0" borderId="16" xfId="0" applyFont="1" applyBorder="1" applyAlignment="1">
      <alignment horizontal="center" vertical="top" wrapText="1"/>
    </xf>
    <xf numFmtId="1" fontId="6" fillId="0" borderId="17" xfId="0" applyNumberFormat="1" applyFont="1" applyBorder="1" applyAlignment="1">
      <alignment horizontal="center" vertical="top" shrinkToFit="1"/>
    </xf>
    <xf numFmtId="0" fontId="13" fillId="0" borderId="18" xfId="0" applyFont="1" applyBorder="1" applyAlignment="1">
      <alignment horizontal="center" vertical="top" wrapText="1"/>
    </xf>
    <xf numFmtId="0" fontId="12" fillId="0" borderId="19" xfId="0" applyFont="1" applyBorder="1" applyAlignment="1">
      <alignment horizontal="right" vertical="top" wrapText="1"/>
    </xf>
    <xf numFmtId="0" fontId="0" fillId="5" borderId="20" xfId="0" applyFill="1" applyBorder="1" applyAlignment="1">
      <alignment horizontal="left" vertical="center" wrapText="1"/>
    </xf>
    <xf numFmtId="0" fontId="0" fillId="0" borderId="21" xfId="0" applyBorder="1" applyAlignment="1">
      <alignment horizontal="left" vertical="center" wrapText="1"/>
    </xf>
    <xf numFmtId="0" fontId="0" fillId="0" borderId="22" xfId="0" applyBorder="1" applyAlignment="1">
      <alignment horizontal="left" vertical="center" wrapText="1"/>
    </xf>
    <xf numFmtId="0" fontId="12" fillId="0" borderId="25" xfId="0" applyFont="1" applyBorder="1" applyAlignment="1">
      <alignment horizontal="left" vertical="top" wrapText="1"/>
    </xf>
    <xf numFmtId="0" fontId="13" fillId="0" borderId="28" xfId="0" applyFont="1" applyBorder="1" applyAlignment="1">
      <alignment horizontal="center" vertical="top" wrapText="1"/>
    </xf>
    <xf numFmtId="1" fontId="6" fillId="0" borderId="29" xfId="0" applyNumberFormat="1" applyFont="1" applyBorder="1" applyAlignment="1">
      <alignment horizontal="center" vertical="top" shrinkToFit="1"/>
    </xf>
    <xf numFmtId="0" fontId="13" fillId="0" borderId="30" xfId="0" applyFont="1" applyBorder="1" applyAlignment="1">
      <alignment horizontal="center" vertical="top" wrapText="1"/>
    </xf>
    <xf numFmtId="0" fontId="12" fillId="0" borderId="31" xfId="0" applyFont="1" applyBorder="1" applyAlignment="1">
      <alignment horizontal="right" vertical="top" wrapText="1"/>
    </xf>
    <xf numFmtId="0" fontId="0" fillId="5" borderId="32" xfId="0" applyFill="1" applyBorder="1" applyAlignment="1">
      <alignment horizontal="left" vertical="center" wrapText="1"/>
    </xf>
    <xf numFmtId="0" fontId="0" fillId="0" borderId="33" xfId="0" applyBorder="1" applyAlignment="1">
      <alignment horizontal="left" vertical="center" wrapText="1"/>
    </xf>
    <xf numFmtId="0" fontId="0" fillId="0" borderId="34" xfId="0" applyBorder="1" applyAlignment="1">
      <alignment horizontal="left" vertical="center" wrapText="1"/>
    </xf>
    <xf numFmtId="0" fontId="12" fillId="0" borderId="37" xfId="0" applyFont="1" applyBorder="1" applyAlignment="1">
      <alignment horizontal="left" vertical="top" wrapText="1"/>
    </xf>
    <xf numFmtId="0" fontId="13" fillId="0" borderId="40" xfId="0" applyFont="1" applyBorder="1" applyAlignment="1">
      <alignment horizontal="center" vertical="top" wrapText="1"/>
    </xf>
    <xf numFmtId="1" fontId="6" fillId="0" borderId="41" xfId="0" applyNumberFormat="1" applyFont="1" applyBorder="1" applyAlignment="1">
      <alignment horizontal="center" vertical="top" shrinkToFit="1"/>
    </xf>
    <xf numFmtId="0" fontId="13" fillId="0" borderId="42" xfId="0" applyFont="1" applyBorder="1" applyAlignment="1">
      <alignment horizontal="center" vertical="top" wrapText="1"/>
    </xf>
    <xf numFmtId="0" fontId="12" fillId="0" borderId="43" xfId="0" applyFont="1" applyBorder="1" applyAlignment="1">
      <alignment horizontal="right" vertical="top" wrapText="1"/>
    </xf>
    <xf numFmtId="0" fontId="0" fillId="5" borderId="44" xfId="0" applyFill="1" applyBorder="1" applyAlignment="1">
      <alignment horizontal="left" vertical="center" wrapText="1"/>
    </xf>
    <xf numFmtId="0" fontId="0" fillId="0" borderId="45" xfId="0" applyBorder="1" applyAlignment="1">
      <alignment horizontal="left" vertical="center" wrapText="1"/>
    </xf>
    <xf numFmtId="0" fontId="0" fillId="0" borderId="46" xfId="0" applyBorder="1" applyAlignment="1">
      <alignment horizontal="left" vertical="center" wrapText="1"/>
    </xf>
    <xf numFmtId="0" fontId="12" fillId="0" borderId="49" xfId="0" applyFont="1" applyBorder="1" applyAlignment="1">
      <alignment horizontal="left" vertical="top" wrapText="1"/>
    </xf>
    <xf numFmtId="0" fontId="0" fillId="0" borderId="31" xfId="0" applyBorder="1" applyAlignment="1">
      <alignment horizontal="right" vertical="top" wrapText="1"/>
    </xf>
    <xf numFmtId="0" fontId="0" fillId="0" borderId="37" xfId="0" applyBorder="1" applyAlignment="1">
      <alignment horizontal="left" vertical="top" wrapText="1"/>
    </xf>
    <xf numFmtId="0" fontId="0" fillId="0" borderId="19" xfId="0" applyBorder="1" applyAlignment="1">
      <alignment horizontal="right" vertical="top" wrapText="1"/>
    </xf>
    <xf numFmtId="0" fontId="0" fillId="0" borderId="25" xfId="0" applyBorder="1" applyAlignment="1">
      <alignment horizontal="left" vertical="top" wrapText="1"/>
    </xf>
    <xf numFmtId="0" fontId="0" fillId="0" borderId="43" xfId="0" applyBorder="1" applyAlignment="1">
      <alignment horizontal="right" vertical="top" wrapText="1"/>
    </xf>
    <xf numFmtId="0" fontId="0" fillId="0" borderId="49" xfId="0" applyBorder="1" applyAlignment="1">
      <alignment horizontal="left" vertical="top" wrapText="1"/>
    </xf>
    <xf numFmtId="1" fontId="6" fillId="0" borderId="50" xfId="0" applyNumberFormat="1" applyFont="1" applyBorder="1" applyAlignment="1">
      <alignment horizontal="center" vertical="top" shrinkToFit="1"/>
    </xf>
    <xf numFmtId="0" fontId="0" fillId="5" borderId="51" xfId="0" applyFill="1" applyBorder="1" applyAlignment="1">
      <alignment horizontal="left" vertical="center" wrapText="1"/>
    </xf>
    <xf numFmtId="0" fontId="0" fillId="0" borderId="52" xfId="0" applyBorder="1" applyAlignment="1">
      <alignment horizontal="left" vertical="center" wrapText="1"/>
    </xf>
    <xf numFmtId="0" fontId="0" fillId="0" borderId="53" xfId="0" applyBorder="1" applyAlignment="1">
      <alignment horizontal="left" vertical="center" wrapText="1"/>
    </xf>
    <xf numFmtId="0" fontId="12" fillId="4" borderId="13" xfId="0" applyFont="1" applyFill="1" applyBorder="1" applyAlignment="1">
      <alignment horizontal="center" vertical="center" wrapText="1"/>
    </xf>
    <xf numFmtId="176" fontId="0" fillId="0" borderId="0" xfId="0" applyNumberFormat="1" applyAlignment="1">
      <alignment horizontal="center" vertical="center"/>
    </xf>
    <xf numFmtId="176" fontId="0" fillId="0" borderId="0" xfId="0" applyNumberFormat="1" applyAlignment="1">
      <alignment horizontal="left" vertical="top"/>
    </xf>
    <xf numFmtId="0" fontId="14" fillId="0" borderId="25" xfId="0" applyFont="1" applyBorder="1" applyAlignment="1">
      <alignment horizontal="left" vertical="top" wrapText="1"/>
    </xf>
    <xf numFmtId="0" fontId="14" fillId="0" borderId="37" xfId="0" applyFont="1" applyBorder="1" applyAlignment="1">
      <alignment horizontal="left" vertical="top" wrapText="1"/>
    </xf>
    <xf numFmtId="0" fontId="7" fillId="0" borderId="37" xfId="0" applyFont="1" applyBorder="1" applyAlignment="1">
      <alignment horizontal="left" vertical="top" wrapText="1"/>
    </xf>
    <xf numFmtId="0" fontId="7" fillId="0" borderId="49" xfId="0" applyFont="1" applyBorder="1" applyAlignment="1">
      <alignment horizontal="left" vertical="top" wrapText="1"/>
    </xf>
    <xf numFmtId="0" fontId="3" fillId="0" borderId="0" xfId="0" applyFont="1" applyAlignment="1">
      <alignment horizontal="center" vertical="center" wrapText="1"/>
    </xf>
    <xf numFmtId="0" fontId="16" fillId="2" borderId="0" xfId="0" applyFont="1" applyFill="1" applyAlignment="1">
      <alignment vertical="top"/>
    </xf>
    <xf numFmtId="0" fontId="17" fillId="0" borderId="0" xfId="0" applyFont="1" applyAlignment="1">
      <alignment horizontal="center" vertical="center"/>
    </xf>
    <xf numFmtId="0" fontId="18" fillId="0" borderId="0" xfId="0" applyFont="1" applyAlignment="1">
      <alignment horizontal="center" vertical="center" wrapText="1"/>
    </xf>
    <xf numFmtId="0" fontId="19" fillId="0" borderId="0" xfId="0" applyFont="1" applyAlignment="1">
      <alignment horizontal="center" vertical="center"/>
    </xf>
    <xf numFmtId="0" fontId="20" fillId="0" borderId="0" xfId="0" applyFont="1" applyAlignment="1">
      <alignment horizontal="center" vertical="center" wrapText="1"/>
    </xf>
    <xf numFmtId="0" fontId="19" fillId="0" borderId="0" xfId="0" applyFont="1" applyAlignment="1">
      <alignment horizontal="center" vertical="center" shrinkToFit="1"/>
    </xf>
    <xf numFmtId="0" fontId="22" fillId="0" borderId="0" xfId="0" applyFont="1" applyAlignment="1">
      <alignment horizontal="center" vertical="center" shrinkToFit="1"/>
    </xf>
    <xf numFmtId="0" fontId="22" fillId="7" borderId="0" xfId="0" applyFont="1" applyFill="1" applyAlignment="1">
      <alignment horizontal="center" vertical="center" shrinkToFit="1"/>
    </xf>
    <xf numFmtId="0" fontId="23" fillId="8" borderId="56" xfId="0" applyFont="1" applyFill="1" applyBorder="1" applyAlignment="1">
      <alignment horizontal="center" vertical="center"/>
    </xf>
    <xf numFmtId="0" fontId="24" fillId="8" borderId="56" xfId="0" applyFont="1" applyFill="1" applyBorder="1" applyAlignment="1">
      <alignment horizontal="center" vertical="center"/>
    </xf>
    <xf numFmtId="0" fontId="24" fillId="8" borderId="56" xfId="0" applyFont="1" applyFill="1" applyBorder="1" applyAlignment="1">
      <alignment horizontal="center" vertical="center" wrapText="1"/>
    </xf>
    <xf numFmtId="0" fontId="22" fillId="0" borderId="56" xfId="0" applyFont="1" applyBorder="1" applyAlignment="1">
      <alignment horizontal="center" vertical="center"/>
    </xf>
    <xf numFmtId="0" fontId="25" fillId="0" borderId="56" xfId="0" applyFont="1" applyBorder="1" applyAlignment="1">
      <alignment horizontal="center" vertical="center"/>
    </xf>
    <xf numFmtId="0" fontId="24" fillId="0" borderId="0" xfId="0" applyFont="1" applyAlignment="1">
      <alignment horizontal="center" vertical="center" wrapText="1"/>
    </xf>
    <xf numFmtId="0" fontId="16" fillId="0" borderId="0" xfId="0" applyFont="1" applyAlignment="1">
      <alignment vertical="top"/>
    </xf>
    <xf numFmtId="0" fontId="19" fillId="0" borderId="59" xfId="0" applyFont="1" applyBorder="1" applyAlignment="1">
      <alignment horizontal="center" vertical="center"/>
    </xf>
    <xf numFmtId="0" fontId="3" fillId="0" borderId="0" xfId="0" applyFont="1" applyAlignment="1">
      <alignment horizontal="center" vertical="center" shrinkToFit="1"/>
    </xf>
    <xf numFmtId="0" fontId="3" fillId="0" borderId="0" xfId="0" applyFont="1" applyAlignment="1">
      <alignment horizontal="center" vertical="center"/>
    </xf>
    <xf numFmtId="0" fontId="26" fillId="0" borderId="0" xfId="0" applyFont="1" applyAlignment="1">
      <alignment horizontal="center" vertical="center"/>
    </xf>
    <xf numFmtId="0" fontId="27" fillId="0" borderId="0" xfId="0" applyFont="1" applyAlignment="1">
      <alignment horizontal="center" vertical="center" shrinkToFit="1"/>
    </xf>
    <xf numFmtId="0" fontId="32" fillId="0" borderId="0" xfId="0" applyFont="1" applyAlignment="1">
      <alignment horizontal="center" vertical="center" wrapText="1"/>
    </xf>
    <xf numFmtId="178" fontId="33" fillId="0" borderId="0" xfId="0" applyNumberFormat="1" applyFont="1" applyAlignment="1">
      <alignment horizontal="center" vertical="center"/>
    </xf>
    <xf numFmtId="177" fontId="34" fillId="0" borderId="0" xfId="1" applyNumberFormat="1" applyFont="1" applyFill="1" applyAlignment="1">
      <alignment horizontal="center" vertical="center" wrapText="1"/>
    </xf>
    <xf numFmtId="0" fontId="27" fillId="0" borderId="0" xfId="0" applyFont="1" applyAlignment="1">
      <alignment horizontal="center" vertical="center"/>
    </xf>
    <xf numFmtId="0" fontId="31" fillId="0" borderId="0" xfId="0" applyFont="1" applyAlignment="1">
      <alignment horizontal="center" vertical="center" shrinkToFit="1"/>
    </xf>
    <xf numFmtId="0" fontId="28" fillId="0" borderId="0" xfId="0" applyFont="1" applyAlignment="1">
      <alignment horizontal="center" vertical="center" wrapText="1"/>
    </xf>
    <xf numFmtId="178" fontId="2" fillId="0" borderId="0" xfId="0" applyNumberFormat="1" applyFont="1" applyAlignment="1">
      <alignment horizontal="center" vertical="center"/>
    </xf>
    <xf numFmtId="0" fontId="21" fillId="0" borderId="0" xfId="0" applyFont="1" applyAlignment="1">
      <alignment horizontal="center" vertical="center"/>
    </xf>
    <xf numFmtId="0" fontId="19" fillId="0" borderId="62" xfId="0" applyFont="1" applyBorder="1" applyAlignment="1">
      <alignment horizontal="center" vertical="center" shrinkToFit="1"/>
    </xf>
    <xf numFmtId="0" fontId="19" fillId="0" borderId="61" xfId="0" applyFont="1" applyBorder="1" applyAlignment="1">
      <alignment horizontal="center" vertical="center" shrinkToFit="1"/>
    </xf>
    <xf numFmtId="0" fontId="19" fillId="0" borderId="60" xfId="0" applyFont="1" applyBorder="1" applyAlignment="1">
      <alignment horizontal="center" vertical="center" shrinkToFit="1"/>
    </xf>
    <xf numFmtId="0" fontId="36" fillId="7" borderId="75" xfId="0" applyFont="1" applyFill="1" applyBorder="1" applyAlignment="1">
      <alignment horizontal="center" vertical="center" wrapText="1" readingOrder="1"/>
    </xf>
    <xf numFmtId="0" fontId="36" fillId="7" borderId="76" xfId="0" applyFont="1" applyFill="1" applyBorder="1" applyAlignment="1">
      <alignment horizontal="center" vertical="center" wrapText="1" readingOrder="1"/>
    </xf>
    <xf numFmtId="0" fontId="36" fillId="7" borderId="77" xfId="0" applyFont="1" applyFill="1" applyBorder="1" applyAlignment="1">
      <alignment horizontal="center" vertical="center" wrapText="1" readingOrder="1"/>
    </xf>
    <xf numFmtId="0" fontId="36" fillId="7" borderId="78" xfId="0" applyFont="1" applyFill="1" applyBorder="1" applyAlignment="1">
      <alignment horizontal="center" vertical="center" wrapText="1" readingOrder="1"/>
    </xf>
    <xf numFmtId="0" fontId="36" fillId="7" borderId="79" xfId="0" applyFont="1" applyFill="1" applyBorder="1" applyAlignment="1">
      <alignment horizontal="center" vertical="center" wrapText="1" readingOrder="1"/>
    </xf>
    <xf numFmtId="0" fontId="36" fillId="7" borderId="80" xfId="0" applyFont="1" applyFill="1" applyBorder="1" applyAlignment="1">
      <alignment horizontal="center" vertical="center" wrapText="1" readingOrder="1"/>
    </xf>
    <xf numFmtId="0" fontId="37" fillId="0" borderId="63" xfId="0" applyFont="1" applyBorder="1" applyAlignment="1">
      <alignment horizontal="center" vertical="center" wrapText="1" readingOrder="1"/>
    </xf>
    <xf numFmtId="0" fontId="37" fillId="0" borderId="64" xfId="0" applyFont="1" applyBorder="1" applyAlignment="1">
      <alignment horizontal="center" vertical="center" wrapText="1" readingOrder="1"/>
    </xf>
    <xf numFmtId="0" fontId="37" fillId="0" borderId="65" xfId="0" applyFont="1" applyBorder="1" applyAlignment="1">
      <alignment horizontal="center" vertical="center" wrapText="1" readingOrder="1"/>
    </xf>
    <xf numFmtId="0" fontId="37" fillId="0" borderId="88" xfId="0" applyFont="1" applyBorder="1" applyAlignment="1">
      <alignment horizontal="center" vertical="center" wrapText="1" readingOrder="1"/>
    </xf>
    <xf numFmtId="0" fontId="38" fillId="0" borderId="64" xfId="0" applyFont="1" applyBorder="1" applyAlignment="1">
      <alignment horizontal="center" vertical="center" wrapText="1" readingOrder="1"/>
    </xf>
    <xf numFmtId="0" fontId="39" fillId="0" borderId="0" xfId="0" applyFont="1" applyAlignment="1">
      <alignment vertical="top"/>
    </xf>
    <xf numFmtId="0" fontId="21" fillId="0" borderId="0" xfId="0" applyFont="1" applyAlignment="1">
      <alignment horizontal="center" vertical="center" shrinkToFit="1"/>
    </xf>
    <xf numFmtId="0" fontId="21" fillId="0" borderId="62" xfId="0" applyFont="1" applyBorder="1" applyAlignment="1">
      <alignment horizontal="center" vertical="center" shrinkToFit="1"/>
    </xf>
    <xf numFmtId="0" fontId="21" fillId="0" borderId="61" xfId="0" applyFont="1" applyBorder="1" applyAlignment="1">
      <alignment horizontal="center" vertical="center" shrinkToFit="1"/>
    </xf>
    <xf numFmtId="0" fontId="21" fillId="0" borderId="60" xfId="0" applyFont="1" applyBorder="1" applyAlignment="1">
      <alignment horizontal="center" vertical="center" shrinkToFit="1"/>
    </xf>
    <xf numFmtId="0" fontId="21" fillId="0" borderId="59" xfId="0" applyFont="1" applyBorder="1" applyAlignment="1">
      <alignment horizontal="center" vertical="center"/>
    </xf>
    <xf numFmtId="0" fontId="21" fillId="0" borderId="0" xfId="0" applyFont="1" applyAlignment="1">
      <alignment horizontal="center" vertical="center" wrapText="1"/>
    </xf>
    <xf numFmtId="0" fontId="40" fillId="0" borderId="0" xfId="0" applyFont="1" applyAlignment="1">
      <alignment horizontal="center" vertical="center"/>
    </xf>
    <xf numFmtId="0" fontId="21" fillId="0" borderId="0" xfId="0" applyFont="1" applyAlignment="1">
      <alignment horizontal="left" vertical="top" wrapText="1"/>
    </xf>
    <xf numFmtId="0" fontId="0" fillId="0" borderId="95" xfId="0" applyBorder="1" applyAlignment="1">
      <alignment horizontal="left" vertical="center" wrapText="1"/>
    </xf>
    <xf numFmtId="0" fontId="0" fillId="0" borderId="95" xfId="0" applyBorder="1" applyAlignment="1">
      <alignment horizontal="center" vertical="top"/>
    </xf>
    <xf numFmtId="0" fontId="0" fillId="0" borderId="0" xfId="0" applyAlignment="1">
      <alignment horizontal="center" vertical="top"/>
    </xf>
    <xf numFmtId="0" fontId="12" fillId="4" borderId="2" xfId="0" applyFont="1" applyFill="1" applyBorder="1" applyAlignment="1">
      <alignment horizontal="center" vertical="top" wrapText="1"/>
    </xf>
    <xf numFmtId="0" fontId="0" fillId="4" borderId="2" xfId="0" applyFill="1" applyBorder="1" applyAlignment="1">
      <alignment horizontal="center" vertical="top" wrapText="1"/>
    </xf>
    <xf numFmtId="0" fontId="0" fillId="9" borderId="111" xfId="0" applyFill="1" applyBorder="1" applyAlignment="1">
      <alignment horizontal="left" wrapText="1"/>
    </xf>
    <xf numFmtId="0" fontId="0" fillId="9" borderId="112" xfId="0" applyFill="1" applyBorder="1" applyAlignment="1">
      <alignment horizontal="left" wrapText="1"/>
    </xf>
    <xf numFmtId="0" fontId="0" fillId="9" borderId="113" xfId="0" applyFill="1" applyBorder="1" applyAlignment="1">
      <alignment horizontal="left" wrapText="1"/>
    </xf>
    <xf numFmtId="1" fontId="45" fillId="0" borderId="114" xfId="0" applyNumberFormat="1" applyFont="1" applyBorder="1" applyAlignment="1">
      <alignment horizontal="left" vertical="top" shrinkToFit="1"/>
    </xf>
    <xf numFmtId="0" fontId="0" fillId="9" borderId="0" xfId="0" applyFill="1" applyAlignment="1">
      <alignment horizontal="left" wrapText="1"/>
    </xf>
    <xf numFmtId="0" fontId="0" fillId="9" borderId="27" xfId="0" applyFill="1" applyBorder="1" applyAlignment="1">
      <alignment horizontal="left" wrapText="1"/>
    </xf>
    <xf numFmtId="1" fontId="6" fillId="0" borderId="124" xfId="0" applyNumberFormat="1" applyFont="1" applyBorder="1" applyAlignment="1">
      <alignment horizontal="center" vertical="top" shrinkToFit="1"/>
    </xf>
    <xf numFmtId="0" fontId="10" fillId="0" borderId="124" xfId="0" applyFont="1" applyBorder="1" applyAlignment="1">
      <alignment horizontal="center" vertical="center" wrapText="1"/>
    </xf>
    <xf numFmtId="1" fontId="6" fillId="0" borderId="128" xfId="0" applyNumberFormat="1" applyFont="1" applyBorder="1" applyAlignment="1">
      <alignment horizontal="center" vertical="top" shrinkToFit="1"/>
    </xf>
    <xf numFmtId="1" fontId="0" fillId="0" borderId="0" xfId="0" applyNumberFormat="1">
      <alignment vertical="center"/>
    </xf>
    <xf numFmtId="0" fontId="13" fillId="0" borderId="18" xfId="0" applyFont="1" applyBorder="1" applyAlignment="1">
      <alignment horizontal="right" vertical="top" wrapText="1" indent="1"/>
    </xf>
    <xf numFmtId="0" fontId="13" fillId="0" borderId="30" xfId="0" applyFont="1" applyBorder="1" applyAlignment="1">
      <alignment horizontal="right" vertical="top" wrapText="1" indent="1"/>
    </xf>
    <xf numFmtId="0" fontId="13" fillId="0" borderId="42" xfId="0" applyFont="1" applyBorder="1" applyAlignment="1">
      <alignment horizontal="right" vertical="top" wrapText="1" indent="1"/>
    </xf>
    <xf numFmtId="1" fontId="44" fillId="0" borderId="124" xfId="0" applyNumberFormat="1" applyFont="1" applyBorder="1" applyAlignment="1">
      <alignment horizontal="center" vertical="center" shrinkToFit="1"/>
    </xf>
    <xf numFmtId="1" fontId="44" fillId="0" borderId="128" xfId="0" applyNumberFormat="1" applyFont="1" applyBorder="1" applyAlignment="1">
      <alignment horizontal="center" vertical="center" shrinkToFit="1"/>
    </xf>
    <xf numFmtId="0" fontId="23" fillId="8" borderId="56" xfId="0" applyFont="1" applyFill="1" applyBorder="1" applyAlignment="1">
      <alignment horizontal="center" vertical="center" shrinkToFit="1"/>
    </xf>
    <xf numFmtId="0" fontId="22" fillId="0" borderId="56" xfId="0" applyFont="1" applyBorder="1" applyAlignment="1">
      <alignment horizontal="center" vertical="center" shrinkToFit="1"/>
    </xf>
    <xf numFmtId="0" fontId="19" fillId="0" borderId="0" xfId="0" applyFont="1">
      <alignment vertical="center"/>
    </xf>
    <xf numFmtId="0" fontId="52" fillId="0" borderId="0" xfId="0" applyFont="1">
      <alignment vertical="center"/>
    </xf>
    <xf numFmtId="0" fontId="41" fillId="0" borderId="0" xfId="0" applyFont="1" applyAlignment="1">
      <alignment vertical="center" shrinkToFit="1"/>
    </xf>
    <xf numFmtId="0" fontId="41" fillId="0" borderId="134" xfId="0" applyFont="1" applyBorder="1" applyAlignment="1">
      <alignment vertical="center" shrinkToFit="1"/>
    </xf>
    <xf numFmtId="0" fontId="41" fillId="0" borderId="59" xfId="0" applyFont="1" applyBorder="1" applyAlignment="1">
      <alignment vertical="center" shrinkToFit="1"/>
    </xf>
    <xf numFmtId="0" fontId="41" fillId="0" borderId="134" xfId="0" applyFont="1" applyBorder="1">
      <alignment vertical="center"/>
    </xf>
    <xf numFmtId="0" fontId="41" fillId="0" borderId="0" xfId="0" applyFont="1">
      <alignment vertical="center"/>
    </xf>
    <xf numFmtId="0" fontId="41" fillId="0" borderId="59" xfId="0" applyFont="1" applyBorder="1">
      <alignment vertical="center"/>
    </xf>
    <xf numFmtId="0" fontId="19" fillId="0" borderId="134" xfId="0" applyFont="1" applyBorder="1">
      <alignment vertical="center"/>
    </xf>
    <xf numFmtId="0" fontId="19" fillId="0" borderId="59" xfId="0" applyFont="1" applyBorder="1">
      <alignment vertical="center"/>
    </xf>
    <xf numFmtId="0" fontId="19" fillId="0" borderId="1" xfId="0" applyFont="1" applyBorder="1">
      <alignment vertical="center"/>
    </xf>
    <xf numFmtId="0" fontId="52" fillId="0" borderId="1" xfId="0" applyFont="1" applyBorder="1">
      <alignment vertical="center"/>
    </xf>
    <xf numFmtId="0" fontId="21" fillId="0" borderId="1" xfId="0" applyFont="1" applyBorder="1" applyAlignment="1">
      <alignment horizontal="center" vertical="center"/>
    </xf>
    <xf numFmtId="0" fontId="2" fillId="0" borderId="1" xfId="0" applyFont="1" applyBorder="1" applyAlignment="1">
      <alignment horizontal="center" vertical="center"/>
    </xf>
    <xf numFmtId="0" fontId="32" fillId="0" borderId="1" xfId="0" applyFont="1" applyBorder="1" applyAlignment="1">
      <alignment horizontal="center" vertical="center" wrapText="1"/>
    </xf>
    <xf numFmtId="178" fontId="2" fillId="0" borderId="1" xfId="0" applyNumberFormat="1" applyFont="1" applyBorder="1" applyAlignment="1">
      <alignment horizontal="center" vertical="center"/>
    </xf>
    <xf numFmtId="178" fontId="2" fillId="0" borderId="59" xfId="0" applyNumberFormat="1" applyFont="1" applyBorder="1" applyAlignment="1">
      <alignment horizontal="center" vertical="center"/>
    </xf>
    <xf numFmtId="0" fontId="32" fillId="0" borderId="59" xfId="0" applyFont="1" applyBorder="1" applyAlignment="1">
      <alignment horizontal="center" vertical="center" wrapText="1"/>
    </xf>
    <xf numFmtId="0" fontId="53" fillId="10" borderId="0" xfId="0" applyFont="1" applyFill="1" applyAlignment="1">
      <alignment horizontal="center" vertical="center"/>
    </xf>
    <xf numFmtId="0" fontId="0" fillId="10" borderId="0" xfId="0" applyFill="1">
      <alignment vertical="center"/>
    </xf>
    <xf numFmtId="0" fontId="39" fillId="2" borderId="0" xfId="0" applyFont="1" applyFill="1" applyAlignment="1">
      <alignment vertical="top"/>
    </xf>
    <xf numFmtId="0" fontId="55" fillId="0" borderId="0" xfId="0" applyFont="1" applyAlignment="1">
      <alignment horizontal="center" vertical="center" wrapText="1"/>
    </xf>
    <xf numFmtId="0" fontId="22" fillId="0" borderId="0" xfId="0" applyFont="1" applyAlignment="1">
      <alignment horizontal="center" vertical="center"/>
    </xf>
    <xf numFmtId="0" fontId="56" fillId="0" borderId="0" xfId="0" applyFont="1">
      <alignment vertical="center"/>
    </xf>
    <xf numFmtId="0" fontId="16" fillId="0" borderId="0" xfId="0" applyFont="1" applyAlignment="1">
      <alignment horizontal="left" vertical="top"/>
    </xf>
    <xf numFmtId="0" fontId="58" fillId="0" borderId="0" xfId="0" applyFont="1" applyAlignment="1">
      <alignment horizontal="left" vertical="center" readingOrder="1"/>
    </xf>
    <xf numFmtId="0" fontId="57" fillId="0" borderId="1" xfId="0" applyFont="1" applyBorder="1" applyAlignment="1">
      <alignment horizontal="left" vertical="top"/>
    </xf>
    <xf numFmtId="0" fontId="16" fillId="0" borderId="1" xfId="0" applyFont="1" applyBorder="1" applyAlignment="1">
      <alignment horizontal="left" vertical="top"/>
    </xf>
    <xf numFmtId="0" fontId="16" fillId="0" borderId="1" xfId="0" applyFont="1" applyBorder="1" applyAlignment="1">
      <alignment vertical="top"/>
    </xf>
    <xf numFmtId="0" fontId="57" fillId="0" borderId="1" xfId="0" applyFont="1" applyBorder="1" applyAlignment="1">
      <alignment horizontal="right" vertical="top"/>
    </xf>
    <xf numFmtId="0" fontId="39" fillId="0" borderId="1" xfId="0" applyFont="1" applyBorder="1" applyAlignment="1">
      <alignment vertical="top"/>
    </xf>
    <xf numFmtId="0" fontId="59" fillId="0" borderId="0" xfId="0" applyFont="1" applyAlignment="1">
      <alignment horizontal="center" vertical="center" wrapText="1"/>
    </xf>
    <xf numFmtId="0" fontId="55" fillId="0" borderId="0" xfId="0" applyFont="1" applyAlignment="1">
      <alignment horizontal="center" vertical="center" shrinkToFit="1"/>
    </xf>
    <xf numFmtId="0" fontId="59" fillId="0" borderId="1" xfId="0" applyFont="1" applyBorder="1" applyAlignment="1">
      <alignment horizontal="center" vertical="center" shrinkToFit="1"/>
    </xf>
    <xf numFmtId="0" fontId="60" fillId="0" borderId="1" xfId="0" applyFont="1" applyBorder="1" applyAlignment="1">
      <alignment horizontal="center" vertical="center" shrinkToFit="1"/>
    </xf>
    <xf numFmtId="0" fontId="59" fillId="0" borderId="56" xfId="0" applyFont="1" applyBorder="1" applyAlignment="1">
      <alignment horizontal="center" vertical="center" wrapText="1"/>
    </xf>
    <xf numFmtId="0" fontId="62" fillId="0" borderId="56" xfId="0" applyFont="1" applyBorder="1" applyAlignment="1">
      <alignment horizontal="center" vertical="center" wrapText="1"/>
    </xf>
    <xf numFmtId="0" fontId="62" fillId="0" borderId="0" xfId="0" applyFont="1" applyAlignment="1">
      <alignment horizontal="center" vertical="center" wrapText="1"/>
    </xf>
    <xf numFmtId="0" fontId="59" fillId="0" borderId="59" xfId="0" applyFont="1" applyBorder="1" applyAlignment="1">
      <alignment horizontal="center" vertical="center" wrapText="1"/>
    </xf>
    <xf numFmtId="0" fontId="62" fillId="0" borderId="59" xfId="0" applyFont="1" applyBorder="1" applyAlignment="1">
      <alignment horizontal="center" vertical="center" wrapText="1"/>
    </xf>
    <xf numFmtId="0" fontId="61" fillId="0" borderId="135" xfId="0" applyFont="1" applyBorder="1" applyAlignment="1">
      <alignment horizontal="center" vertical="center" wrapText="1"/>
    </xf>
    <xf numFmtId="0" fontId="59" fillId="0" borderId="61" xfId="0" applyFont="1" applyBorder="1" applyAlignment="1">
      <alignment horizontal="center" vertical="center" wrapText="1"/>
    </xf>
    <xf numFmtId="0" fontId="59" fillId="0" borderId="60" xfId="0" applyFont="1" applyBorder="1" applyAlignment="1">
      <alignment horizontal="center" vertical="center" wrapText="1"/>
    </xf>
    <xf numFmtId="0" fontId="63" fillId="0" borderId="0" xfId="0" applyFont="1" applyAlignment="1">
      <alignment horizontal="right" vertical="center" readingOrder="1"/>
    </xf>
    <xf numFmtId="0" fontId="63" fillId="0" borderId="0" xfId="0" applyFont="1" applyAlignment="1">
      <alignment horizontal="right" vertical="center"/>
    </xf>
    <xf numFmtId="0" fontId="18" fillId="0" borderId="0" xfId="0" applyFont="1" applyAlignment="1">
      <alignment horizontal="center" vertical="center"/>
    </xf>
    <xf numFmtId="0" fontId="18" fillId="0" borderId="0" xfId="0" applyFont="1" applyAlignment="1">
      <alignment horizontal="right" vertical="center"/>
    </xf>
    <xf numFmtId="0" fontId="17" fillId="0" borderId="1" xfId="0" applyFont="1" applyBorder="1" applyAlignment="1">
      <alignment horizontal="center" vertical="center"/>
    </xf>
    <xf numFmtId="0" fontId="17" fillId="0" borderId="0" xfId="0" applyFont="1" applyAlignment="1">
      <alignment horizontal="right" vertical="center"/>
    </xf>
    <xf numFmtId="0" fontId="64" fillId="0" borderId="0" xfId="0" quotePrefix="1" applyFont="1" applyAlignment="1">
      <alignment horizontal="center" vertical="center"/>
    </xf>
    <xf numFmtId="0" fontId="19" fillId="10" borderId="1" xfId="0" applyFont="1" applyFill="1" applyBorder="1">
      <alignment vertical="center"/>
    </xf>
    <xf numFmtId="0" fontId="54" fillId="11" borderId="1" xfId="0" applyFont="1" applyFill="1" applyBorder="1" applyAlignment="1">
      <alignment horizontal="center" vertical="center"/>
    </xf>
    <xf numFmtId="0" fontId="54" fillId="12" borderId="1" xfId="0" applyFont="1" applyFill="1" applyBorder="1" applyAlignment="1">
      <alignment horizontal="center" vertical="center"/>
    </xf>
    <xf numFmtId="0" fontId="62" fillId="0" borderId="56" xfId="0" applyFont="1" applyBorder="1" applyAlignment="1">
      <alignment horizontal="center" vertical="center"/>
    </xf>
    <xf numFmtId="0" fontId="59" fillId="0" borderId="56" xfId="0" applyFont="1" applyBorder="1" applyAlignment="1">
      <alignment horizontal="center" vertical="center"/>
    </xf>
    <xf numFmtId="0" fontId="55" fillId="0" borderId="0" xfId="0" applyFont="1" applyAlignment="1">
      <alignment horizontal="center" vertical="center"/>
    </xf>
    <xf numFmtId="0" fontId="66" fillId="0" borderId="95" xfId="0" applyFont="1" applyBorder="1" applyAlignment="1">
      <alignment horizontal="center" vertical="center"/>
    </xf>
    <xf numFmtId="0" fontId="59" fillId="0" borderId="95" xfId="0" applyFont="1" applyBorder="1" applyAlignment="1">
      <alignment horizontal="center" vertical="center"/>
    </xf>
    <xf numFmtId="0" fontId="67" fillId="0" borderId="1" xfId="0" applyFont="1" applyBorder="1" applyAlignment="1">
      <alignment horizontal="left" vertical="top"/>
    </xf>
    <xf numFmtId="0" fontId="67" fillId="0" borderId="1" xfId="0" applyFont="1" applyBorder="1" applyAlignment="1">
      <alignment vertical="top"/>
    </xf>
    <xf numFmtId="0" fontId="67" fillId="0" borderId="1" xfId="0" applyFont="1" applyBorder="1" applyAlignment="1">
      <alignment horizontal="right" vertical="top"/>
    </xf>
    <xf numFmtId="0" fontId="68" fillId="0" borderId="1" xfId="0" applyFont="1" applyBorder="1" applyAlignment="1">
      <alignment horizontal="left" vertical="top"/>
    </xf>
    <xf numFmtId="0" fontId="68" fillId="0" borderId="1" xfId="0" applyFont="1" applyBorder="1" applyAlignment="1">
      <alignment vertical="top"/>
    </xf>
    <xf numFmtId="0" fontId="68" fillId="0" borderId="1" xfId="0" applyFont="1" applyBorder="1" applyAlignment="1">
      <alignment horizontal="right" vertical="top"/>
    </xf>
    <xf numFmtId="0" fontId="65" fillId="0" borderId="0" xfId="0" applyFont="1" applyAlignment="1">
      <alignment horizontal="center" vertical="center"/>
    </xf>
    <xf numFmtId="0" fontId="69" fillId="0" borderId="0" xfId="0" applyFont="1" applyAlignment="1">
      <alignment horizontal="center" vertical="center"/>
    </xf>
    <xf numFmtId="0" fontId="65" fillId="10" borderId="0" xfId="0" applyFont="1" applyFill="1" applyAlignment="1">
      <alignment horizontal="center" vertical="center" shrinkToFit="1"/>
    </xf>
    <xf numFmtId="0" fontId="65" fillId="0" borderId="0" xfId="0" applyFont="1" applyAlignment="1">
      <alignment horizontal="center" vertical="center" shrinkToFit="1"/>
    </xf>
    <xf numFmtId="0" fontId="65" fillId="10" borderId="0" xfId="0" applyFont="1" applyFill="1" applyAlignment="1">
      <alignment horizontal="center" vertical="center"/>
    </xf>
    <xf numFmtId="0" fontId="65" fillId="10" borderId="0" xfId="0" applyFont="1" applyFill="1" applyAlignment="1">
      <alignment horizontal="center" vertical="center" wrapText="1"/>
    </xf>
    <xf numFmtId="0" fontId="39" fillId="10" borderId="0" xfId="0" applyFont="1" applyFill="1" applyAlignment="1">
      <alignment horizontal="center" vertical="center"/>
    </xf>
    <xf numFmtId="0" fontId="39" fillId="0" borderId="0" xfId="0" applyFont="1" applyAlignment="1">
      <alignment horizontal="center" vertical="center"/>
    </xf>
    <xf numFmtId="0" fontId="65" fillId="10" borderId="0" xfId="0" applyFont="1" applyFill="1" applyAlignment="1">
      <alignment horizontal="left" vertical="top" wrapText="1"/>
    </xf>
    <xf numFmtId="0" fontId="65" fillId="0" borderId="0" xfId="0" applyFont="1" applyAlignment="1">
      <alignment horizontal="center" vertical="center" wrapText="1"/>
    </xf>
    <xf numFmtId="0" fontId="65" fillId="0" borderId="0" xfId="0" applyFont="1" applyAlignment="1">
      <alignment horizontal="left" vertical="top" wrapText="1"/>
    </xf>
    <xf numFmtId="0" fontId="70" fillId="0" borderId="0" xfId="0" applyFont="1" applyAlignment="1">
      <alignment horizontal="center" vertical="center" shrinkToFit="1"/>
    </xf>
    <xf numFmtId="0" fontId="70" fillId="0" borderId="0" xfId="0" applyFont="1" applyAlignment="1">
      <alignment horizontal="center" vertical="center"/>
    </xf>
    <xf numFmtId="0" fontId="70" fillId="0" borderId="0" xfId="0" applyFont="1" applyAlignment="1">
      <alignment horizontal="left" vertical="center" wrapText="1"/>
    </xf>
    <xf numFmtId="0" fontId="70" fillId="0" borderId="0" xfId="0" applyFont="1">
      <alignment vertical="center"/>
    </xf>
    <xf numFmtId="0" fontId="70" fillId="0" borderId="95" xfId="0" applyFont="1" applyBorder="1" applyAlignment="1">
      <alignment horizontal="center" vertical="center" shrinkToFit="1"/>
    </xf>
    <xf numFmtId="0" fontId="70" fillId="0" borderId="95" xfId="0" applyFont="1" applyBorder="1" applyAlignment="1">
      <alignment horizontal="center" vertical="center"/>
    </xf>
    <xf numFmtId="0" fontId="70" fillId="0" borderId="95" xfId="0" applyFont="1" applyBorder="1" applyAlignment="1">
      <alignment horizontal="left" vertical="center" wrapText="1"/>
    </xf>
    <xf numFmtId="0" fontId="77" fillId="4" borderId="6" xfId="0" applyFont="1" applyFill="1" applyBorder="1" applyAlignment="1">
      <alignment horizontal="center" vertical="center" wrapText="1"/>
    </xf>
    <xf numFmtId="0" fontId="77" fillId="4" borderId="7" xfId="0" applyFont="1" applyFill="1" applyBorder="1" applyAlignment="1">
      <alignment horizontal="center" vertical="center" wrapText="1"/>
    </xf>
    <xf numFmtId="0" fontId="77" fillId="4" borderId="9" xfId="0" applyFont="1" applyFill="1" applyBorder="1" applyAlignment="1">
      <alignment horizontal="right" vertical="center" wrapText="1"/>
    </xf>
    <xf numFmtId="0" fontId="77" fillId="4" borderId="13" xfId="0" applyFont="1" applyFill="1" applyBorder="1" applyAlignment="1">
      <alignment horizontal="left" vertical="center" wrapText="1"/>
    </xf>
    <xf numFmtId="0" fontId="77" fillId="0" borderId="19" xfId="0" applyFont="1" applyBorder="1" applyAlignment="1">
      <alignment horizontal="right" vertical="top" wrapText="1"/>
    </xf>
    <xf numFmtId="0" fontId="77" fillId="0" borderId="25" xfId="0" applyFont="1" applyBorder="1" applyAlignment="1">
      <alignment horizontal="left" vertical="top" wrapText="1"/>
    </xf>
    <xf numFmtId="0" fontId="77" fillId="0" borderId="31" xfId="0" applyFont="1" applyBorder="1" applyAlignment="1">
      <alignment horizontal="right" vertical="top" wrapText="1"/>
    </xf>
    <xf numFmtId="0" fontId="77" fillId="0" borderId="37" xfId="0" applyFont="1" applyBorder="1" applyAlignment="1">
      <alignment horizontal="left" vertical="top" wrapText="1"/>
    </xf>
    <xf numFmtId="0" fontId="77" fillId="0" borderId="43" xfId="0" applyFont="1" applyBorder="1" applyAlignment="1">
      <alignment horizontal="right" vertical="top" wrapText="1"/>
    </xf>
    <xf numFmtId="0" fontId="77" fillId="0" borderId="49" xfId="0" applyFont="1" applyBorder="1" applyAlignment="1">
      <alignment horizontal="left" vertical="top" wrapText="1"/>
    </xf>
    <xf numFmtId="0" fontId="71" fillId="13" borderId="136" xfId="0" applyFont="1" applyFill="1" applyBorder="1">
      <alignment vertical="center"/>
    </xf>
    <xf numFmtId="0" fontId="71" fillId="13" borderId="137" xfId="0" applyFont="1" applyFill="1" applyBorder="1">
      <alignment vertical="center"/>
    </xf>
    <xf numFmtId="1" fontId="0" fillId="0" borderId="0" xfId="0" applyNumberFormat="1" applyAlignment="1">
      <alignment horizontal="left" vertical="top"/>
    </xf>
    <xf numFmtId="0" fontId="0" fillId="0" borderId="0" xfId="0" applyAlignment="1">
      <alignment vertical="center" shrinkToFit="1"/>
    </xf>
    <xf numFmtId="0" fontId="20" fillId="8" borderId="56" xfId="0" applyFont="1" applyFill="1" applyBorder="1" applyAlignment="1">
      <alignment horizontal="center" vertical="center" wrapText="1"/>
    </xf>
    <xf numFmtId="0" fontId="78" fillId="0" borderId="56" xfId="0" applyFont="1" applyBorder="1" applyAlignment="1">
      <alignment horizontal="center" vertical="center"/>
    </xf>
    <xf numFmtId="0" fontId="20" fillId="8" borderId="56" xfId="0" applyFont="1" applyFill="1" applyBorder="1" applyAlignment="1">
      <alignment horizontal="center" vertical="center"/>
    </xf>
    <xf numFmtId="0" fontId="21" fillId="7" borderId="0" xfId="0" applyFont="1" applyFill="1" applyAlignment="1">
      <alignment horizontal="center" vertical="center" shrinkToFit="1"/>
    </xf>
    <xf numFmtId="0" fontId="58" fillId="0" borderId="0" xfId="0" applyFont="1" applyAlignment="1">
      <alignment vertical="top" readingOrder="1"/>
    </xf>
    <xf numFmtId="0" fontId="17" fillId="0" borderId="0" xfId="0" applyFont="1" applyAlignment="1">
      <alignment vertical="top"/>
    </xf>
    <xf numFmtId="0" fontId="18" fillId="0" borderId="0" xfId="0" applyFont="1" applyAlignment="1">
      <alignment vertical="top" wrapText="1"/>
    </xf>
    <xf numFmtId="0" fontId="63" fillId="0" borderId="0" xfId="0" applyFont="1" applyAlignment="1">
      <alignment horizontal="right" vertical="top" readingOrder="1"/>
    </xf>
    <xf numFmtId="0" fontId="21" fillId="7" borderId="1" xfId="0" applyFont="1" applyFill="1" applyBorder="1" applyAlignment="1">
      <alignment horizontal="center" vertical="center"/>
    </xf>
    <xf numFmtId="0" fontId="0" fillId="0" borderId="95" xfId="0" applyBorder="1">
      <alignment vertical="center"/>
    </xf>
    <xf numFmtId="0" fontId="22" fillId="0" borderId="95" xfId="0" applyFont="1" applyBorder="1" applyAlignment="1">
      <alignment horizontal="center" vertical="center" shrinkToFit="1"/>
    </xf>
    <xf numFmtId="0" fontId="23" fillId="8" borderId="95" xfId="0" applyFont="1" applyFill="1" applyBorder="1" applyAlignment="1">
      <alignment horizontal="center" vertical="center"/>
    </xf>
    <xf numFmtId="0" fontId="21" fillId="7" borderId="1" xfId="0" applyFont="1" applyFill="1" applyBorder="1" applyAlignment="1">
      <alignment horizontal="center" vertical="center" shrinkToFit="1"/>
    </xf>
    <xf numFmtId="0" fontId="22" fillId="7" borderId="135" xfId="0" applyFont="1" applyFill="1" applyBorder="1" applyAlignment="1">
      <alignment horizontal="center" vertical="center"/>
    </xf>
    <xf numFmtId="0" fontId="21" fillId="7" borderId="139" xfId="0" applyFont="1" applyFill="1" applyBorder="1" applyAlignment="1">
      <alignment horizontal="center" vertical="center" shrinkToFit="1"/>
    </xf>
    <xf numFmtId="0" fontId="21" fillId="7" borderId="139" xfId="0" applyFont="1" applyFill="1" applyBorder="1" applyAlignment="1">
      <alignment horizontal="center" vertical="center"/>
    </xf>
    <xf numFmtId="0" fontId="0" fillId="0" borderId="95" xfId="0" applyBorder="1" applyAlignment="1">
      <alignment horizontal="center" vertical="center"/>
    </xf>
    <xf numFmtId="0" fontId="0" fillId="7" borderId="95" xfId="0" applyFill="1" applyBorder="1" applyAlignment="1">
      <alignment horizontal="center" vertical="center"/>
    </xf>
    <xf numFmtId="0" fontId="69" fillId="10" borderId="0" xfId="0" applyFont="1" applyFill="1" applyAlignment="1">
      <alignment horizontal="center" vertical="center"/>
    </xf>
    <xf numFmtId="0" fontId="79" fillId="10" borderId="0" xfId="0" applyFont="1" applyFill="1" applyAlignment="1">
      <alignment horizontal="center" vertical="center"/>
    </xf>
    <xf numFmtId="0" fontId="19" fillId="2" borderId="0" xfId="0" applyFont="1" applyFill="1" applyAlignment="1">
      <alignment horizontal="center" vertical="center"/>
    </xf>
    <xf numFmtId="0" fontId="41" fillId="7" borderId="0" xfId="0" applyFont="1" applyFill="1" applyAlignment="1">
      <alignment horizontal="center" vertical="center" shrinkToFit="1"/>
    </xf>
    <xf numFmtId="178" fontId="84" fillId="7" borderId="56" xfId="0" applyNumberFormat="1" applyFont="1" applyFill="1" applyBorder="1" applyAlignment="1">
      <alignment horizontal="center" vertical="center"/>
    </xf>
    <xf numFmtId="0" fontId="86" fillId="0" borderId="0" xfId="0" applyFont="1" applyAlignment="1">
      <alignment horizontal="center" vertical="center" wrapText="1"/>
    </xf>
    <xf numFmtId="0" fontId="0" fillId="0" borderId="57" xfId="0" applyBorder="1" applyAlignment="1">
      <alignment horizontal="center" vertical="center"/>
    </xf>
    <xf numFmtId="0" fontId="0" fillId="0" borderId="58" xfId="0" applyBorder="1" applyAlignment="1">
      <alignment horizontal="center" vertical="center"/>
    </xf>
    <xf numFmtId="0" fontId="2" fillId="0" borderId="141" xfId="0" applyFont="1" applyBorder="1">
      <alignment vertical="center"/>
    </xf>
    <xf numFmtId="0" fontId="0" fillId="0" borderId="141" xfId="0" applyBorder="1">
      <alignment vertical="center"/>
    </xf>
    <xf numFmtId="0" fontId="88" fillId="15" borderId="140" xfId="3" applyFont="1" applyAlignment="1">
      <alignment horizontal="center" vertical="center" wrapText="1"/>
    </xf>
    <xf numFmtId="0" fontId="89" fillId="0" borderId="0" xfId="0" applyFont="1" applyAlignment="1">
      <alignment vertical="center" wrapText="1"/>
    </xf>
    <xf numFmtId="0" fontId="91" fillId="0" borderId="142" xfId="0" applyFont="1" applyBorder="1" applyAlignment="1">
      <alignment horizontal="center" vertical="center" wrapText="1"/>
    </xf>
    <xf numFmtId="0" fontId="92" fillId="0" borderId="142" xfId="0" applyFont="1" applyBorder="1" applyAlignment="1">
      <alignment horizontal="left" vertical="center" wrapText="1"/>
    </xf>
    <xf numFmtId="0" fontId="21" fillId="0" borderId="0" xfId="0" applyFont="1">
      <alignment vertical="center"/>
    </xf>
    <xf numFmtId="0" fontId="92" fillId="0" borderId="142" xfId="0" applyFont="1" applyBorder="1" applyAlignment="1">
      <alignment horizontal="justify" vertical="center" wrapText="1"/>
    </xf>
    <xf numFmtId="0" fontId="93" fillId="0" borderId="141" xfId="0" applyFont="1" applyBorder="1">
      <alignment vertical="center"/>
    </xf>
    <xf numFmtId="0" fontId="94" fillId="0" borderId="142" xfId="0" applyFont="1" applyBorder="1" applyAlignment="1">
      <alignment horizontal="center" vertical="center" wrapText="1"/>
    </xf>
    <xf numFmtId="0" fontId="88" fillId="0" borderId="142" xfId="0" applyFont="1" applyBorder="1" applyAlignment="1">
      <alignment horizontal="center" vertical="center" wrapText="1"/>
    </xf>
    <xf numFmtId="0" fontId="88" fillId="0" borderId="63" xfId="0" applyFont="1" applyBorder="1" applyAlignment="1">
      <alignment horizontal="center" vertical="center" wrapText="1"/>
    </xf>
    <xf numFmtId="0" fontId="94" fillId="15" borderId="140" xfId="3" applyFont="1" applyAlignment="1">
      <alignment horizontal="center" vertical="center" wrapText="1"/>
    </xf>
    <xf numFmtId="0" fontId="96" fillId="0" borderId="148" xfId="0" applyFont="1" applyBorder="1" applyAlignment="1">
      <alignment horizontal="center" vertical="center"/>
    </xf>
    <xf numFmtId="0" fontId="96" fillId="0" borderId="0" xfId="0" applyFont="1" applyAlignment="1">
      <alignment horizontal="center" vertical="center"/>
    </xf>
    <xf numFmtId="0" fontId="96" fillId="0" borderId="1" xfId="0" applyFont="1" applyBorder="1" applyAlignment="1">
      <alignment horizontal="center" vertical="center"/>
    </xf>
    <xf numFmtId="0" fontId="96" fillId="0" borderId="135" xfId="0" applyFont="1" applyBorder="1" applyAlignment="1">
      <alignment horizontal="center" vertical="center"/>
    </xf>
    <xf numFmtId="0" fontId="93" fillId="16" borderId="95" xfId="0" applyFont="1" applyFill="1" applyBorder="1" applyAlignment="1">
      <alignment horizontal="center" vertical="center"/>
    </xf>
    <xf numFmtId="0" fontId="0" fillId="0" borderId="149" xfId="0" applyBorder="1" applyAlignment="1">
      <alignment horizontal="center" vertical="center"/>
    </xf>
    <xf numFmtId="0" fontId="97" fillId="0" borderId="0" xfId="0" applyFont="1">
      <alignment vertical="center"/>
    </xf>
    <xf numFmtId="0" fontId="98" fillId="16" borderId="57" xfId="0" applyFont="1" applyFill="1" applyBorder="1" applyAlignment="1">
      <alignment horizontal="center" vertical="center"/>
    </xf>
    <xf numFmtId="0" fontId="98" fillId="10" borderId="57" xfId="0" applyFont="1" applyFill="1" applyBorder="1" applyAlignment="1">
      <alignment horizontal="center" vertical="center"/>
    </xf>
    <xf numFmtId="0" fontId="98" fillId="10" borderId="58" xfId="0" applyFont="1" applyFill="1" applyBorder="1" applyAlignment="1">
      <alignment horizontal="center" vertical="center"/>
    </xf>
    <xf numFmtId="0" fontId="0" fillId="0" borderId="56" xfId="0" applyBorder="1">
      <alignment vertical="center"/>
    </xf>
    <xf numFmtId="0" fontId="93" fillId="16" borderId="149" xfId="0" applyFont="1" applyFill="1" applyBorder="1" applyAlignment="1">
      <alignment horizontal="center" vertical="center"/>
    </xf>
    <xf numFmtId="14" fontId="0" fillId="17" borderId="149" xfId="0" applyNumberFormat="1" applyFill="1" applyBorder="1" applyAlignment="1" applyProtection="1">
      <alignment horizontal="center" vertical="center"/>
      <protection locked="0"/>
    </xf>
    <xf numFmtId="0" fontId="97" fillId="0" borderId="0" xfId="0" applyFont="1" applyAlignment="1">
      <alignment horizontal="center" vertical="center"/>
    </xf>
    <xf numFmtId="0" fontId="98" fillId="10" borderId="56" xfId="0" applyFont="1" applyFill="1" applyBorder="1" applyAlignment="1">
      <alignment horizontal="center" vertical="center"/>
    </xf>
    <xf numFmtId="0" fontId="93" fillId="16" borderId="139" xfId="0" applyFont="1" applyFill="1" applyBorder="1" applyAlignment="1">
      <alignment horizontal="center" vertical="center"/>
    </xf>
    <xf numFmtId="14" fontId="0" fillId="17" borderId="139" xfId="0" applyNumberFormat="1" applyFill="1" applyBorder="1" applyAlignment="1" applyProtection="1">
      <alignment horizontal="center" vertical="center"/>
      <protection locked="0"/>
    </xf>
    <xf numFmtId="0" fontId="97" fillId="0" borderId="0" xfId="0" applyFont="1" applyAlignment="1" applyProtection="1">
      <alignment horizontal="center" vertical="center"/>
      <protection locked="0"/>
    </xf>
    <xf numFmtId="14" fontId="97" fillId="0" borderId="0" xfId="0" applyNumberFormat="1" applyFont="1" applyAlignment="1">
      <alignment horizontal="center" vertical="center"/>
    </xf>
    <xf numFmtId="0" fontId="99" fillId="16" borderId="150" xfId="0" applyFont="1" applyFill="1" applyBorder="1" applyAlignment="1">
      <alignment horizontal="center" vertical="center" wrapText="1"/>
    </xf>
    <xf numFmtId="0" fontId="98" fillId="16" borderId="151" xfId="0" applyFont="1" applyFill="1" applyBorder="1" applyAlignment="1">
      <alignment horizontal="center" vertical="center"/>
    </xf>
    <xf numFmtId="0" fontId="98" fillId="16" borderId="155" xfId="0" applyFont="1" applyFill="1" applyBorder="1" applyAlignment="1">
      <alignment horizontal="center" vertical="center"/>
    </xf>
    <xf numFmtId="0" fontId="70" fillId="0" borderId="95" xfId="0" applyFont="1" applyBorder="1" applyAlignment="1">
      <alignment horizontal="left" vertical="center"/>
    </xf>
    <xf numFmtId="0" fontId="97" fillId="0" borderId="95" xfId="0" applyFont="1" applyBorder="1" applyAlignment="1">
      <alignment horizontal="left" vertical="center"/>
    </xf>
    <xf numFmtId="0" fontId="97" fillId="0" borderId="163" xfId="0" applyFont="1" applyBorder="1" applyAlignment="1">
      <alignment horizontal="left" vertical="center"/>
    </xf>
    <xf numFmtId="0" fontId="0" fillId="0" borderId="164" xfId="0" applyBorder="1" applyAlignment="1">
      <alignment horizontal="center" vertical="center"/>
    </xf>
    <xf numFmtId="0" fontId="0" fillId="0" borderId="163" xfId="0" applyBorder="1" applyAlignment="1">
      <alignment horizontal="center" vertical="center"/>
    </xf>
    <xf numFmtId="0" fontId="99" fillId="16" borderId="166" xfId="0" applyFont="1" applyFill="1" applyBorder="1" applyAlignment="1">
      <alignment horizontal="center" vertical="center" wrapText="1"/>
    </xf>
    <xf numFmtId="0" fontId="98" fillId="16" borderId="167" xfId="0" applyFont="1" applyFill="1" applyBorder="1" applyAlignment="1">
      <alignment horizontal="center" vertical="center" wrapText="1"/>
    </xf>
    <xf numFmtId="0" fontId="98" fillId="16" borderId="168" xfId="0" applyFont="1" applyFill="1" applyBorder="1" applyAlignment="1">
      <alignment horizontal="center" vertical="center"/>
    </xf>
    <xf numFmtId="0" fontId="100" fillId="16" borderId="169" xfId="0" applyFont="1" applyFill="1" applyBorder="1" applyAlignment="1">
      <alignment horizontal="center" vertical="center" wrapText="1"/>
    </xf>
    <xf numFmtId="0" fontId="98" fillId="16" borderId="169" xfId="0" applyFont="1" applyFill="1" applyBorder="1" applyAlignment="1">
      <alignment horizontal="center" vertical="center"/>
    </xf>
    <xf numFmtId="0" fontId="0" fillId="0" borderId="151" xfId="0" applyBorder="1" applyAlignment="1">
      <alignment horizontal="center" vertical="center" wrapText="1"/>
    </xf>
    <xf numFmtId="0" fontId="0" fillId="0" borderId="151" xfId="0" applyBorder="1" applyAlignment="1">
      <alignment horizontal="center" vertical="center"/>
    </xf>
    <xf numFmtId="0" fontId="0" fillId="0" borderId="139" xfId="0" applyBorder="1" applyAlignment="1">
      <alignment horizontal="center" vertical="center"/>
    </xf>
    <xf numFmtId="0" fontId="0" fillId="0" borderId="172" xfId="0" applyBorder="1" applyAlignment="1">
      <alignment horizontal="center" vertical="center"/>
    </xf>
    <xf numFmtId="0" fontId="0" fillId="0" borderId="95" xfId="0" applyBorder="1" applyAlignment="1">
      <alignment horizontal="center" vertical="center" wrapText="1"/>
    </xf>
    <xf numFmtId="0" fontId="0" fillId="0" borderId="163" xfId="0" applyBorder="1" applyAlignment="1">
      <alignment horizontal="center" vertical="center" wrapText="1"/>
    </xf>
    <xf numFmtId="0" fontId="0" fillId="0" borderId="152" xfId="0" applyBorder="1" applyAlignment="1">
      <alignment horizontal="center" vertical="center" wrapText="1"/>
    </xf>
    <xf numFmtId="0" fontId="0" fillId="0" borderId="154" xfId="0" applyBorder="1" applyAlignment="1">
      <alignment horizontal="center" vertical="center"/>
    </xf>
    <xf numFmtId="0" fontId="0" fillId="0" borderId="152" xfId="0" applyBorder="1" applyAlignment="1">
      <alignment horizontal="center" vertical="center"/>
    </xf>
    <xf numFmtId="0" fontId="0" fillId="0" borderId="149" xfId="0" applyBorder="1" applyAlignment="1">
      <alignment horizontal="center" vertical="center" wrapText="1"/>
    </xf>
    <xf numFmtId="0" fontId="0" fillId="0" borderId="0" xfId="0" applyAlignment="1">
      <alignment vertical="center" wrapText="1"/>
    </xf>
    <xf numFmtId="0" fontId="101" fillId="0" borderId="0" xfId="0" applyFont="1" applyAlignment="1">
      <alignment horizontal="justify" vertical="center"/>
    </xf>
    <xf numFmtId="0" fontId="93" fillId="16" borderId="150" xfId="0" applyFont="1" applyFill="1" applyBorder="1" applyAlignment="1">
      <alignment horizontal="center" vertical="center"/>
    </xf>
    <xf numFmtId="0" fontId="93" fillId="16" borderId="151" xfId="0" applyFont="1" applyFill="1" applyBorder="1" applyAlignment="1">
      <alignment horizontal="center" vertical="center"/>
    </xf>
    <xf numFmtId="0" fontId="0" fillId="10" borderId="95" xfId="0" applyFill="1" applyBorder="1" applyAlignment="1">
      <alignment horizontal="right" vertical="center"/>
    </xf>
    <xf numFmtId="0" fontId="98" fillId="7" borderId="95" xfId="0" applyFont="1" applyFill="1" applyBorder="1" applyAlignment="1">
      <alignment horizontal="center" vertical="center" wrapText="1"/>
    </xf>
    <xf numFmtId="0" fontId="98" fillId="7" borderId="180" xfId="0" applyFont="1" applyFill="1" applyBorder="1" applyAlignment="1">
      <alignment horizontal="center" vertical="center" wrapText="1"/>
    </xf>
    <xf numFmtId="0" fontId="97" fillId="0" borderId="95" xfId="0" applyFont="1" applyBorder="1" applyAlignment="1">
      <alignment horizontal="center" vertical="center" wrapText="1"/>
    </xf>
    <xf numFmtId="0" fontId="97" fillId="0" borderId="180" xfId="0" applyFont="1" applyBorder="1" applyAlignment="1">
      <alignment horizontal="center" vertical="center" wrapText="1"/>
    </xf>
    <xf numFmtId="0" fontId="0" fillId="16" borderId="182" xfId="0" applyFill="1" applyBorder="1">
      <alignment vertical="center"/>
    </xf>
    <xf numFmtId="0" fontId="0" fillId="16" borderId="183" xfId="0" applyFill="1" applyBorder="1" applyAlignment="1">
      <alignment horizontal="center" vertical="center"/>
    </xf>
    <xf numFmtId="0" fontId="0" fillId="20" borderId="184" xfId="0" applyFill="1" applyBorder="1" applyAlignment="1">
      <alignment horizontal="center" vertical="center"/>
    </xf>
    <xf numFmtId="0" fontId="0" fillId="16" borderId="185" xfId="0" applyFill="1" applyBorder="1" applyAlignment="1">
      <alignment horizontal="center" vertical="center"/>
    </xf>
    <xf numFmtId="0" fontId="0" fillId="16" borderId="160" xfId="0" applyFill="1" applyBorder="1" applyAlignment="1">
      <alignment horizontal="center" vertical="center"/>
    </xf>
    <xf numFmtId="0" fontId="0" fillId="0" borderId="159" xfId="0" applyBorder="1" applyAlignment="1">
      <alignment vertical="center" wrapText="1"/>
    </xf>
    <xf numFmtId="0" fontId="0" fillId="16" borderId="186" xfId="0" applyFill="1" applyBorder="1" applyAlignment="1">
      <alignment horizontal="center" vertical="center"/>
    </xf>
    <xf numFmtId="0" fontId="0" fillId="16" borderId="161" xfId="0" applyFill="1" applyBorder="1" applyAlignment="1">
      <alignment horizontal="center" vertical="center"/>
    </xf>
    <xf numFmtId="0" fontId="0" fillId="0" borderId="180" xfId="0" applyBorder="1" applyAlignment="1">
      <alignment vertical="center" wrapText="1"/>
    </xf>
    <xf numFmtId="0" fontId="0" fillId="16" borderId="186" xfId="0" applyFill="1" applyBorder="1">
      <alignment vertical="center"/>
    </xf>
    <xf numFmtId="0" fontId="0" fillId="0" borderId="180" xfId="0" applyBorder="1">
      <alignment vertical="center"/>
    </xf>
    <xf numFmtId="0" fontId="0" fillId="16" borderId="187" xfId="0" applyFill="1" applyBorder="1">
      <alignment vertical="center"/>
    </xf>
    <xf numFmtId="0" fontId="0" fillId="16" borderId="162" xfId="0" applyFill="1" applyBorder="1" applyAlignment="1">
      <alignment horizontal="center" vertical="center"/>
    </xf>
    <xf numFmtId="0" fontId="0" fillId="0" borderId="181" xfId="0" applyBorder="1">
      <alignment vertical="center"/>
    </xf>
    <xf numFmtId="177" fontId="0" fillId="0" borderId="0" xfId="1" applyNumberFormat="1" applyFont="1">
      <alignment vertical="center"/>
    </xf>
    <xf numFmtId="177" fontId="0" fillId="0" borderId="0" xfId="1" quotePrefix="1" applyNumberFormat="1" applyFont="1">
      <alignment vertical="center"/>
    </xf>
    <xf numFmtId="177" fontId="0" fillId="0" borderId="0" xfId="0" applyNumberFormat="1">
      <alignment vertical="center"/>
    </xf>
    <xf numFmtId="0" fontId="0" fillId="0" borderId="0" xfId="0" quotePrefix="1">
      <alignment vertical="center"/>
    </xf>
    <xf numFmtId="41" fontId="82" fillId="8" borderId="56" xfId="1" applyFont="1" applyFill="1" applyBorder="1" applyAlignment="1">
      <alignment horizontal="center" vertical="center" wrapText="1"/>
    </xf>
    <xf numFmtId="41" fontId="82" fillId="8" borderId="56" xfId="1" applyFont="1" applyFill="1" applyBorder="1" applyAlignment="1">
      <alignment horizontal="center" vertical="center"/>
    </xf>
    <xf numFmtId="177" fontId="85" fillId="0" borderId="56" xfId="1" applyNumberFormat="1" applyFont="1" applyBorder="1" applyAlignment="1">
      <alignment horizontal="center" vertical="center"/>
    </xf>
    <xf numFmtId="41" fontId="23" fillId="8" borderId="56" xfId="1" applyFont="1" applyFill="1" applyBorder="1" applyAlignment="1">
      <alignment horizontal="center" vertical="center" shrinkToFit="1"/>
    </xf>
    <xf numFmtId="41" fontId="41" fillId="7" borderId="0" xfId="1" applyFont="1" applyFill="1" applyAlignment="1">
      <alignment horizontal="center" vertical="center" shrinkToFit="1"/>
    </xf>
    <xf numFmtId="41" fontId="83" fillId="0" borderId="0" xfId="1" applyFont="1" applyAlignment="1">
      <alignment horizontal="center" vertical="center" wrapText="1"/>
    </xf>
    <xf numFmtId="41" fontId="84" fillId="7" borderId="56" xfId="1" applyFont="1" applyFill="1" applyBorder="1" applyAlignment="1">
      <alignment horizontal="center" vertical="center"/>
    </xf>
    <xf numFmtId="41" fontId="20" fillId="0" borderId="0" xfId="1" applyFont="1" applyAlignment="1">
      <alignment horizontal="center" vertical="center" wrapText="1"/>
    </xf>
    <xf numFmtId="41" fontId="19" fillId="0" borderId="0" xfId="1" applyFont="1" applyAlignment="1">
      <alignment horizontal="center" vertical="center"/>
    </xf>
    <xf numFmtId="41" fontId="17" fillId="0" borderId="0" xfId="1" applyFont="1" applyAlignment="1">
      <alignment horizontal="center" vertical="center"/>
    </xf>
    <xf numFmtId="41" fontId="32" fillId="0" borderId="0" xfId="1" applyFont="1" applyAlignment="1">
      <alignment horizontal="center" vertical="center" wrapText="1"/>
    </xf>
    <xf numFmtId="41" fontId="34" fillId="0" borderId="0" xfId="1" applyFont="1" applyFill="1" applyAlignment="1">
      <alignment horizontal="center" vertical="center" wrapText="1"/>
    </xf>
    <xf numFmtId="41" fontId="27" fillId="0" borderId="0" xfId="1" applyFont="1" applyAlignment="1">
      <alignment horizontal="center" vertical="center"/>
    </xf>
    <xf numFmtId="177" fontId="62" fillId="0" borderId="0" xfId="1" applyNumberFormat="1" applyFont="1" applyAlignment="1">
      <alignment horizontal="center" vertical="center"/>
    </xf>
    <xf numFmtId="177" fontId="59" fillId="0" borderId="0" xfId="1" applyNumberFormat="1" applyFont="1" applyAlignment="1">
      <alignment horizontal="center" vertical="center"/>
    </xf>
    <xf numFmtId="177" fontId="62" fillId="0" borderId="59" xfId="1" applyNumberFormat="1" applyFont="1" applyBorder="1" applyAlignment="1">
      <alignment horizontal="center" vertical="center"/>
    </xf>
    <xf numFmtId="177" fontId="59" fillId="0" borderId="59" xfId="1" applyNumberFormat="1" applyFont="1" applyBorder="1" applyAlignment="1">
      <alignment horizontal="center" vertical="center"/>
    </xf>
    <xf numFmtId="0" fontId="91" fillId="0" borderId="63" xfId="0" applyFont="1" applyBorder="1" applyAlignment="1">
      <alignment horizontal="center" vertical="center" wrapText="1"/>
    </xf>
    <xf numFmtId="0" fontId="92" fillId="0" borderId="63" xfId="0" applyFont="1" applyBorder="1" applyAlignment="1">
      <alignment horizontal="justify" vertical="center" wrapText="1"/>
    </xf>
    <xf numFmtId="0" fontId="92" fillId="0" borderId="63" xfId="0" applyFont="1" applyBorder="1" applyAlignment="1">
      <alignment horizontal="left" vertical="center" wrapText="1"/>
    </xf>
    <xf numFmtId="0" fontId="0" fillId="0" borderId="144" xfId="0" applyBorder="1" applyAlignment="1">
      <alignment horizontal="center" vertical="center"/>
    </xf>
    <xf numFmtId="0" fontId="106" fillId="10" borderId="56" xfId="0" applyFont="1" applyFill="1" applyBorder="1" applyAlignment="1">
      <alignment horizontal="center" vertical="center" wrapText="1"/>
    </xf>
    <xf numFmtId="0" fontId="106" fillId="10" borderId="56" xfId="0" applyFont="1" applyFill="1" applyBorder="1" applyAlignment="1">
      <alignment horizontal="center" vertical="center"/>
    </xf>
    <xf numFmtId="177" fontId="107" fillId="10" borderId="56" xfId="1" applyNumberFormat="1" applyFont="1" applyFill="1" applyBorder="1" applyAlignment="1">
      <alignment horizontal="center" vertical="center"/>
    </xf>
    <xf numFmtId="0" fontId="25" fillId="10" borderId="56" xfId="0" applyFont="1" applyFill="1" applyBorder="1" applyAlignment="1">
      <alignment horizontal="center" vertical="center"/>
    </xf>
    <xf numFmtId="0" fontId="96" fillId="10" borderId="0" xfId="0" applyFont="1" applyFill="1" applyAlignment="1">
      <alignment horizontal="center" vertical="center"/>
    </xf>
    <xf numFmtId="0" fontId="93" fillId="10" borderId="0" xfId="0" applyFont="1" applyFill="1" applyAlignment="1">
      <alignment horizontal="center" vertical="center"/>
    </xf>
    <xf numFmtId="0" fontId="97" fillId="10" borderId="0" xfId="0" applyFont="1" applyFill="1">
      <alignment vertical="center"/>
    </xf>
    <xf numFmtId="0" fontId="97" fillId="10" borderId="0" xfId="0" applyFont="1" applyFill="1" applyAlignment="1">
      <alignment horizontal="center" vertical="center"/>
    </xf>
    <xf numFmtId="0" fontId="0" fillId="0" borderId="163" xfId="0" applyBorder="1" applyAlignment="1">
      <alignment horizontal="center" vertical="top"/>
    </xf>
    <xf numFmtId="0" fontId="0" fillId="0" borderId="151" xfId="0" applyBorder="1" applyAlignment="1">
      <alignment horizontal="center" vertical="top"/>
    </xf>
    <xf numFmtId="0" fontId="96" fillId="10" borderId="0" xfId="0" applyFont="1" applyFill="1" applyAlignment="1">
      <alignment horizontal="left" vertical="center"/>
    </xf>
    <xf numFmtId="0" fontId="97" fillId="10" borderId="0" xfId="0" applyFont="1" applyFill="1" applyAlignment="1" applyProtection="1">
      <alignment horizontal="left" vertical="center"/>
      <protection locked="0"/>
    </xf>
    <xf numFmtId="0" fontId="0" fillId="0" borderId="0" xfId="0" applyAlignment="1">
      <alignment horizontal="left" vertical="center"/>
    </xf>
    <xf numFmtId="0" fontId="101" fillId="0" borderId="0" xfId="0" applyFont="1" applyAlignment="1">
      <alignment horizontal="left" vertical="center"/>
    </xf>
    <xf numFmtId="0" fontId="95" fillId="0" borderId="143" xfId="0" applyFont="1" applyBorder="1">
      <alignment vertical="center"/>
    </xf>
    <xf numFmtId="0" fontId="112" fillId="0" borderId="95" xfId="0" applyFont="1" applyBorder="1">
      <alignment vertical="center"/>
    </xf>
    <xf numFmtId="0" fontId="0" fillId="0" borderId="95" xfId="0" applyBorder="1" applyAlignment="1">
      <alignment vertical="center" wrapText="1"/>
    </xf>
    <xf numFmtId="0" fontId="93" fillId="0" borderId="0" xfId="0" applyFont="1">
      <alignment vertical="center"/>
    </xf>
    <xf numFmtId="0" fontId="93" fillId="10" borderId="0" xfId="0" applyFont="1" applyFill="1">
      <alignment vertical="center"/>
    </xf>
    <xf numFmtId="0" fontId="113" fillId="0" borderId="0" xfId="0" applyFont="1">
      <alignment vertical="center"/>
    </xf>
    <xf numFmtId="0" fontId="113" fillId="10" borderId="0" xfId="0" applyFont="1" applyFill="1">
      <alignment vertical="center"/>
    </xf>
    <xf numFmtId="0" fontId="93" fillId="0" borderId="163" xfId="0" applyFont="1" applyBorder="1" applyAlignment="1">
      <alignment horizontal="center" vertical="top"/>
    </xf>
    <xf numFmtId="0" fontId="109" fillId="8" borderId="182" xfId="0" applyFont="1" applyFill="1" applyBorder="1" applyAlignment="1">
      <alignment horizontal="center" vertical="center" wrapText="1"/>
    </xf>
    <xf numFmtId="0" fontId="110" fillId="8" borderId="194" xfId="0" applyFont="1" applyFill="1" applyBorder="1" applyAlignment="1">
      <alignment horizontal="center" vertical="center" shrinkToFit="1"/>
    </xf>
    <xf numFmtId="0" fontId="110" fillId="8" borderId="170" xfId="0" applyFont="1" applyFill="1" applyBorder="1" applyAlignment="1">
      <alignment horizontal="center" vertical="center"/>
    </xf>
    <xf numFmtId="0" fontId="111" fillId="10" borderId="0" xfId="0" applyFont="1" applyFill="1" applyAlignment="1">
      <alignment horizontal="center" vertical="center"/>
    </xf>
    <xf numFmtId="14" fontId="111" fillId="10" borderId="0" xfId="0" applyNumberFormat="1" applyFont="1" applyFill="1" applyAlignment="1" applyProtection="1">
      <alignment horizontal="center" vertical="center"/>
      <protection locked="0"/>
    </xf>
    <xf numFmtId="0" fontId="98" fillId="10" borderId="0" xfId="0" applyFont="1" applyFill="1" applyAlignment="1" applyProtection="1">
      <alignment horizontal="center" vertical="center"/>
      <protection locked="0"/>
    </xf>
    <xf numFmtId="0" fontId="114" fillId="0" borderId="167" xfId="0" applyFont="1" applyBorder="1" applyAlignment="1">
      <alignment horizontal="center" vertical="top"/>
    </xf>
    <xf numFmtId="0" fontId="114" fillId="0" borderId="95" xfId="0" applyFont="1" applyBorder="1" applyAlignment="1">
      <alignment horizontal="center" vertical="top"/>
    </xf>
    <xf numFmtId="0" fontId="98" fillId="0" borderId="95" xfId="0" applyFont="1" applyBorder="1" applyAlignment="1">
      <alignment horizontal="center" vertical="top"/>
    </xf>
    <xf numFmtId="0" fontId="98" fillId="0" borderId="163" xfId="0" applyFont="1" applyBorder="1" applyAlignment="1">
      <alignment horizontal="center" vertical="top"/>
    </xf>
    <xf numFmtId="0" fontId="98" fillId="0" borderId="151" xfId="0" applyFont="1" applyBorder="1" applyAlignment="1">
      <alignment horizontal="center" vertical="top"/>
    </xf>
    <xf numFmtId="0" fontId="111" fillId="0" borderId="0" xfId="0" applyFont="1" applyAlignment="1">
      <alignment horizontal="center" vertical="center"/>
    </xf>
    <xf numFmtId="0" fontId="111" fillId="0" borderId="0" xfId="0" applyFont="1" applyAlignment="1">
      <alignment horizontal="center" vertical="center" wrapText="1"/>
    </xf>
    <xf numFmtId="0" fontId="115" fillId="0" borderId="0" xfId="0" applyFont="1" applyAlignment="1">
      <alignment horizontal="center" vertical="center"/>
    </xf>
    <xf numFmtId="0" fontId="117" fillId="0" borderId="0" xfId="0" applyFont="1">
      <alignment vertical="center"/>
    </xf>
    <xf numFmtId="0" fontId="98" fillId="0" borderId="95" xfId="0" applyFont="1" applyBorder="1" applyAlignment="1">
      <alignment horizontal="left" vertical="center" wrapText="1"/>
    </xf>
    <xf numFmtId="0" fontId="31" fillId="0" borderId="95" xfId="0" applyFont="1" applyBorder="1" applyAlignment="1">
      <alignment horizontal="left" vertical="center" wrapText="1"/>
    </xf>
    <xf numFmtId="0" fontId="100" fillId="0" borderId="151" xfId="0" applyFont="1" applyBorder="1" applyAlignment="1">
      <alignment horizontal="left" vertical="center" wrapText="1"/>
    </xf>
    <xf numFmtId="0" fontId="100" fillId="0" borderId="95" xfId="0" applyFont="1" applyBorder="1" applyAlignment="1">
      <alignment horizontal="left" vertical="center" wrapText="1"/>
    </xf>
    <xf numFmtId="0" fontId="100" fillId="0" borderId="163" xfId="0" applyFont="1" applyBorder="1" applyAlignment="1">
      <alignment horizontal="left" vertical="center" wrapText="1"/>
    </xf>
    <xf numFmtId="0" fontId="118" fillId="10" borderId="151" xfId="0" applyFont="1" applyFill="1" applyBorder="1" applyAlignment="1">
      <alignment horizontal="left" vertical="center" wrapText="1"/>
    </xf>
    <xf numFmtId="0" fontId="118" fillId="0" borderId="95" xfId="0" applyFont="1" applyBorder="1" applyAlignment="1">
      <alignment horizontal="left" vertical="center" wrapText="1"/>
    </xf>
    <xf numFmtId="0" fontId="118" fillId="0" borderId="163" xfId="0" applyFont="1" applyBorder="1" applyAlignment="1">
      <alignment horizontal="left" vertical="center" wrapText="1"/>
    </xf>
    <xf numFmtId="0" fontId="110" fillId="8" borderId="184" xfId="0" applyFont="1" applyFill="1" applyBorder="1" applyAlignment="1">
      <alignment horizontal="center" vertical="center" shrinkToFit="1"/>
    </xf>
    <xf numFmtId="0" fontId="93" fillId="0" borderId="155" xfId="0" applyFont="1" applyBorder="1" applyAlignment="1">
      <alignment horizontal="center" vertical="center"/>
    </xf>
    <xf numFmtId="0" fontId="93" fillId="0" borderId="180" xfId="0" applyFont="1" applyBorder="1" applyAlignment="1">
      <alignment horizontal="center" vertical="center"/>
    </xf>
    <xf numFmtId="0" fontId="93" fillId="0" borderId="181" xfId="0" applyFont="1" applyBorder="1" applyAlignment="1">
      <alignment horizontal="center" vertical="center"/>
    </xf>
    <xf numFmtId="0" fontId="109" fillId="8" borderId="170" xfId="0" applyFont="1" applyFill="1" applyBorder="1" applyAlignment="1">
      <alignment horizontal="center" vertical="center" wrapText="1"/>
    </xf>
    <xf numFmtId="0" fontId="119" fillId="8" borderId="170" xfId="0" applyFont="1" applyFill="1" applyBorder="1" applyAlignment="1">
      <alignment horizontal="center" vertical="center" wrapText="1"/>
    </xf>
    <xf numFmtId="0" fontId="120" fillId="8" borderId="170" xfId="0" applyFont="1" applyFill="1" applyBorder="1" applyAlignment="1">
      <alignment horizontal="center" vertical="center"/>
    </xf>
    <xf numFmtId="0" fontId="108" fillId="10" borderId="189" xfId="0" applyFont="1" applyFill="1" applyBorder="1">
      <alignment vertical="center"/>
    </xf>
    <xf numFmtId="0" fontId="89" fillId="21" borderId="134" xfId="0" applyFont="1" applyFill="1" applyBorder="1" applyAlignment="1">
      <alignment horizontal="center" vertical="center"/>
    </xf>
    <xf numFmtId="0" fontId="89" fillId="21" borderId="0" xfId="0" applyFont="1" applyFill="1">
      <alignment vertical="center"/>
    </xf>
    <xf numFmtId="0" fontId="89" fillId="21" borderId="59" xfId="0" applyFont="1" applyFill="1" applyBorder="1" applyAlignment="1">
      <alignment horizontal="center" vertical="center"/>
    </xf>
    <xf numFmtId="41" fontId="0" fillId="0" borderId="95" xfId="1" applyFont="1" applyBorder="1" applyAlignment="1">
      <alignment horizontal="center" vertical="center"/>
    </xf>
    <xf numFmtId="41" fontId="0" fillId="0" borderId="163" xfId="1" applyFont="1" applyBorder="1" applyAlignment="1">
      <alignment horizontal="center" vertical="center"/>
    </xf>
    <xf numFmtId="0" fontId="109" fillId="22" borderId="182" xfId="0" applyFont="1" applyFill="1" applyBorder="1" applyAlignment="1">
      <alignment horizontal="center" vertical="center" wrapText="1"/>
    </xf>
    <xf numFmtId="0" fontId="110" fillId="22" borderId="170" xfId="0" applyFont="1" applyFill="1" applyBorder="1" applyAlignment="1">
      <alignment horizontal="center" vertical="center"/>
    </xf>
    <xf numFmtId="0" fontId="110" fillId="22" borderId="194" xfId="0" applyFont="1" applyFill="1" applyBorder="1" applyAlignment="1">
      <alignment horizontal="center" vertical="center" shrinkToFit="1"/>
    </xf>
    <xf numFmtId="0" fontId="110" fillId="22" borderId="184" xfId="0" applyFont="1" applyFill="1" applyBorder="1" applyAlignment="1">
      <alignment horizontal="center" vertical="center" shrinkToFit="1"/>
    </xf>
    <xf numFmtId="0" fontId="119" fillId="8" borderId="195" xfId="0" applyFont="1" applyFill="1" applyBorder="1" applyAlignment="1">
      <alignment horizontal="center" vertical="center" wrapText="1"/>
    </xf>
    <xf numFmtId="0" fontId="109" fillId="8" borderId="195" xfId="0" applyFont="1" applyFill="1" applyBorder="1" applyAlignment="1">
      <alignment horizontal="center" vertical="center" wrapText="1"/>
    </xf>
    <xf numFmtId="0" fontId="110" fillId="8" borderId="195" xfId="0" applyFont="1" applyFill="1" applyBorder="1" applyAlignment="1">
      <alignment horizontal="center" vertical="center"/>
    </xf>
    <xf numFmtId="0" fontId="120" fillId="8" borderId="195" xfId="0" applyFont="1" applyFill="1" applyBorder="1" applyAlignment="1">
      <alignment horizontal="center" vertical="center"/>
    </xf>
    <xf numFmtId="0" fontId="110" fillId="8" borderId="191" xfId="0" applyFont="1" applyFill="1" applyBorder="1" applyAlignment="1">
      <alignment horizontal="center" vertical="center" shrinkToFit="1"/>
    </xf>
    <xf numFmtId="0" fontId="110" fillId="8" borderId="203" xfId="0" applyFont="1" applyFill="1" applyBorder="1" applyAlignment="1">
      <alignment horizontal="center" vertical="center" shrinkToFit="1"/>
    </xf>
    <xf numFmtId="0" fontId="0" fillId="0" borderId="180" xfId="0" applyBorder="1" applyAlignment="1">
      <alignment horizontal="center" vertical="center"/>
    </xf>
    <xf numFmtId="0" fontId="0" fillId="0" borderId="181" xfId="0" applyBorder="1" applyAlignment="1">
      <alignment horizontal="center" vertical="center"/>
    </xf>
    <xf numFmtId="0" fontId="31" fillId="0" borderId="95" xfId="0" applyFont="1" applyBorder="1" applyAlignment="1">
      <alignment horizontal="right" vertical="center" wrapText="1"/>
    </xf>
    <xf numFmtId="0" fontId="98" fillId="0" borderId="95" xfId="0" applyFont="1" applyBorder="1" applyAlignment="1">
      <alignment horizontal="right" vertical="center" wrapText="1"/>
    </xf>
    <xf numFmtId="0" fontId="118" fillId="10" borderId="151" xfId="0" applyFont="1" applyFill="1" applyBorder="1" applyAlignment="1">
      <alignment horizontal="right" vertical="center" wrapText="1"/>
    </xf>
    <xf numFmtId="0" fontId="100" fillId="10" borderId="151" xfId="0" applyFont="1" applyFill="1" applyBorder="1" applyAlignment="1">
      <alignment horizontal="right" vertical="center" wrapText="1"/>
    </xf>
    <xf numFmtId="0" fontId="118" fillId="10" borderId="95" xfId="0" applyFont="1" applyFill="1" applyBorder="1" applyAlignment="1">
      <alignment horizontal="right" vertical="center" wrapText="1"/>
    </xf>
    <xf numFmtId="0" fontId="100" fillId="10" borderId="95" xfId="0" applyFont="1" applyFill="1" applyBorder="1" applyAlignment="1">
      <alignment horizontal="right" vertical="center" wrapText="1"/>
    </xf>
    <xf numFmtId="0" fontId="118" fillId="10" borderId="163" xfId="0" applyFont="1" applyFill="1" applyBorder="1" applyAlignment="1">
      <alignment horizontal="right" vertical="center" wrapText="1"/>
    </xf>
    <xf numFmtId="0" fontId="100" fillId="10" borderId="163" xfId="0" applyFont="1" applyFill="1" applyBorder="1" applyAlignment="1">
      <alignment horizontal="right" vertical="center" wrapText="1"/>
    </xf>
    <xf numFmtId="0" fontId="0" fillId="0" borderId="157" xfId="0" applyBorder="1" applyAlignment="1">
      <alignment horizontal="center" vertical="center"/>
    </xf>
    <xf numFmtId="0" fontId="0" fillId="0" borderId="159" xfId="0" applyBorder="1" applyAlignment="1">
      <alignment horizontal="center" vertical="center"/>
    </xf>
    <xf numFmtId="0" fontId="114" fillId="0" borderId="163" xfId="0" applyFont="1" applyBorder="1" applyAlignment="1">
      <alignment horizontal="center" vertical="top"/>
    </xf>
    <xf numFmtId="0" fontId="31" fillId="0" borderId="149" xfId="0" applyFont="1" applyBorder="1" applyAlignment="1">
      <alignment horizontal="right" vertical="center" wrapText="1"/>
    </xf>
    <xf numFmtId="0" fontId="98" fillId="0" borderId="149" xfId="0" applyFont="1" applyBorder="1" applyAlignment="1">
      <alignment horizontal="right" vertical="center" wrapText="1"/>
    </xf>
    <xf numFmtId="0" fontId="114" fillId="0" borderId="149" xfId="0" applyFont="1" applyBorder="1" applyAlignment="1">
      <alignment horizontal="center" vertical="top"/>
    </xf>
    <xf numFmtId="0" fontId="98" fillId="0" borderId="149" xfId="0" applyFont="1" applyBorder="1" applyAlignment="1">
      <alignment horizontal="left" vertical="center" wrapText="1"/>
    </xf>
    <xf numFmtId="0" fontId="31" fillId="0" borderId="149" xfId="0" applyFont="1" applyBorder="1" applyAlignment="1">
      <alignment horizontal="left" vertical="center" wrapText="1"/>
    </xf>
    <xf numFmtId="41" fontId="0" fillId="0" borderId="149" xfId="1" applyFont="1" applyBorder="1" applyAlignment="1">
      <alignment horizontal="center" vertical="center"/>
    </xf>
    <xf numFmtId="0" fontId="114" fillId="0" borderId="151" xfId="0" applyFont="1" applyBorder="1" applyAlignment="1">
      <alignment horizontal="center" vertical="top"/>
    </xf>
    <xf numFmtId="41" fontId="0" fillId="0" borderId="151" xfId="1" applyFont="1" applyBorder="1" applyAlignment="1">
      <alignment horizontal="center" vertical="center"/>
    </xf>
    <xf numFmtId="0" fontId="0" fillId="0" borderId="155" xfId="0" applyBorder="1" applyAlignment="1">
      <alignment horizontal="center" vertical="center"/>
    </xf>
    <xf numFmtId="0" fontId="96" fillId="10" borderId="0" xfId="0" applyFont="1" applyFill="1">
      <alignment vertical="center"/>
    </xf>
    <xf numFmtId="0" fontId="110" fillId="22" borderId="195" xfId="0" applyFont="1" applyFill="1" applyBorder="1" applyAlignment="1">
      <alignment horizontal="center" vertical="center"/>
    </xf>
    <xf numFmtId="0" fontId="110" fillId="22" borderId="191" xfId="0" applyFont="1" applyFill="1" applyBorder="1" applyAlignment="1">
      <alignment horizontal="center" vertical="center" shrinkToFit="1"/>
    </xf>
    <xf numFmtId="0" fontId="110" fillId="22" borderId="203" xfId="0" applyFont="1" applyFill="1" applyBorder="1" applyAlignment="1">
      <alignment horizontal="center" vertical="center" shrinkToFit="1"/>
    </xf>
    <xf numFmtId="0" fontId="0" fillId="22" borderId="0" xfId="0" applyFill="1">
      <alignment vertical="center"/>
    </xf>
    <xf numFmtId="0" fontId="31" fillId="0" borderId="151" xfId="0" applyFont="1" applyBorder="1" applyAlignment="1">
      <alignment horizontal="right" vertical="center" wrapText="1"/>
    </xf>
    <xf numFmtId="0" fontId="98" fillId="0" borderId="151" xfId="0" applyFont="1" applyBorder="1" applyAlignment="1">
      <alignment horizontal="right" vertical="center" wrapText="1"/>
    </xf>
    <xf numFmtId="0" fontId="98" fillId="0" borderId="151" xfId="0" applyFont="1" applyBorder="1" applyAlignment="1">
      <alignment horizontal="left" vertical="center" wrapText="1"/>
    </xf>
    <xf numFmtId="0" fontId="31" fillId="0" borderId="151" xfId="0" applyFont="1" applyBorder="1" applyAlignment="1">
      <alignment horizontal="left" vertical="center" wrapText="1"/>
    </xf>
    <xf numFmtId="0" fontId="31" fillId="0" borderId="163" xfId="0" applyFont="1" applyBorder="1" applyAlignment="1">
      <alignment horizontal="right" vertical="center" wrapText="1"/>
    </xf>
    <xf numFmtId="0" fontId="98" fillId="0" borderId="163" xfId="0" applyFont="1" applyBorder="1" applyAlignment="1">
      <alignment horizontal="right" vertical="center" wrapText="1"/>
    </xf>
    <xf numFmtId="0" fontId="98" fillId="0" borderId="163" xfId="0" applyFont="1" applyBorder="1" applyAlignment="1">
      <alignment horizontal="left" vertical="center" wrapText="1"/>
    </xf>
    <xf numFmtId="0" fontId="31" fillId="0" borderId="163" xfId="0" applyFont="1" applyBorder="1" applyAlignment="1">
      <alignment horizontal="left" vertical="center" wrapText="1"/>
    </xf>
    <xf numFmtId="0" fontId="31" fillId="0" borderId="139" xfId="0" applyFont="1" applyBorder="1" applyAlignment="1">
      <alignment horizontal="right" vertical="center" wrapText="1"/>
    </xf>
    <xf numFmtId="0" fontId="98" fillId="0" borderId="139" xfId="0" applyFont="1" applyBorder="1" applyAlignment="1">
      <alignment horizontal="right" vertical="center" wrapText="1"/>
    </xf>
    <xf numFmtId="0" fontId="114" fillId="0" borderId="139" xfId="0" applyFont="1" applyBorder="1" applyAlignment="1">
      <alignment horizontal="center" vertical="top"/>
    </xf>
    <xf numFmtId="0" fontId="98" fillId="0" borderId="139" xfId="0" applyFont="1" applyBorder="1" applyAlignment="1">
      <alignment horizontal="left" vertical="center" wrapText="1"/>
    </xf>
    <xf numFmtId="0" fontId="31" fillId="0" borderId="139" xfId="0" applyFont="1" applyBorder="1" applyAlignment="1">
      <alignment horizontal="left" vertical="center" wrapText="1"/>
    </xf>
    <xf numFmtId="41" fontId="0" fillId="0" borderId="139" xfId="1" applyFont="1" applyBorder="1" applyAlignment="1">
      <alignment horizontal="center" vertical="center"/>
    </xf>
    <xf numFmtId="177" fontId="0" fillId="0" borderId="0" xfId="1" applyNumberFormat="1" applyFont="1" applyAlignment="1">
      <alignment horizontal="right" vertical="center"/>
    </xf>
    <xf numFmtId="0" fontId="129" fillId="4" borderId="6" xfId="0" applyFont="1" applyFill="1" applyBorder="1" applyAlignment="1">
      <alignment horizontal="center" vertical="top" wrapText="1"/>
    </xf>
    <xf numFmtId="0" fontId="129" fillId="4" borderId="7" xfId="0" applyFont="1" applyFill="1" applyBorder="1" applyAlignment="1">
      <alignment horizontal="center" vertical="top" wrapText="1"/>
    </xf>
    <xf numFmtId="0" fontId="129" fillId="4" borderId="9" xfId="0" applyFont="1" applyFill="1" applyBorder="1" applyAlignment="1">
      <alignment horizontal="right" vertical="top" wrapText="1"/>
    </xf>
    <xf numFmtId="0" fontId="129" fillId="4" borderId="13" xfId="0" applyFont="1" applyFill="1" applyBorder="1" applyAlignment="1">
      <alignment horizontal="left" vertical="top" wrapText="1"/>
    </xf>
    <xf numFmtId="0" fontId="130" fillId="0" borderId="16" xfId="0" applyFont="1" applyBorder="1" applyAlignment="1">
      <alignment horizontal="center" vertical="top" wrapText="1"/>
    </xf>
    <xf numFmtId="1" fontId="124" fillId="0" borderId="17" xfId="0" applyNumberFormat="1" applyFont="1" applyBorder="1" applyAlignment="1">
      <alignment horizontal="center" vertical="top" shrinkToFit="1"/>
    </xf>
    <xf numFmtId="0" fontId="130" fillId="0" borderId="18" xfId="0" applyFont="1" applyBorder="1" applyAlignment="1">
      <alignment horizontal="center" vertical="top" wrapText="1"/>
    </xf>
    <xf numFmtId="0" fontId="129" fillId="0" borderId="19" xfId="0" applyFont="1" applyBorder="1" applyAlignment="1">
      <alignment horizontal="right" vertical="top" wrapText="1"/>
    </xf>
    <xf numFmtId="0" fontId="129" fillId="0" borderId="25" xfId="0" applyFont="1" applyBorder="1" applyAlignment="1">
      <alignment horizontal="left" vertical="top" wrapText="1"/>
    </xf>
    <xf numFmtId="0" fontId="130" fillId="0" borderId="28" xfId="0" applyFont="1" applyBorder="1" applyAlignment="1">
      <alignment horizontal="center" vertical="top" wrapText="1"/>
    </xf>
    <xf numFmtId="1" fontId="124" fillId="0" borderId="29" xfId="0" applyNumberFormat="1" applyFont="1" applyBorder="1" applyAlignment="1">
      <alignment horizontal="center" vertical="top" shrinkToFit="1"/>
    </xf>
    <xf numFmtId="0" fontId="130" fillId="0" borderId="30" xfId="0" applyFont="1" applyBorder="1" applyAlignment="1">
      <alignment horizontal="center" vertical="top" wrapText="1"/>
    </xf>
    <xf numFmtId="0" fontId="129" fillId="0" borderId="31" xfId="0" applyFont="1" applyBorder="1" applyAlignment="1">
      <alignment horizontal="right" vertical="top" wrapText="1"/>
    </xf>
    <xf numFmtId="0" fontId="129" fillId="0" borderId="37" xfId="0" applyFont="1" applyBorder="1" applyAlignment="1">
      <alignment horizontal="left" vertical="top" wrapText="1"/>
    </xf>
    <xf numFmtId="0" fontId="130" fillId="0" borderId="40" xfId="0" applyFont="1" applyBorder="1" applyAlignment="1">
      <alignment horizontal="center" vertical="top" wrapText="1"/>
    </xf>
    <xf numFmtId="1" fontId="124" fillId="0" borderId="41" xfId="0" applyNumberFormat="1" applyFont="1" applyBorder="1" applyAlignment="1">
      <alignment horizontal="center" vertical="top" shrinkToFit="1"/>
    </xf>
    <xf numFmtId="0" fontId="130" fillId="0" borderId="42" xfId="0" applyFont="1" applyBorder="1" applyAlignment="1">
      <alignment horizontal="center" vertical="top" wrapText="1"/>
    </xf>
    <xf numFmtId="0" fontId="129" fillId="0" borderId="43" xfId="0" applyFont="1" applyBorder="1" applyAlignment="1">
      <alignment horizontal="right" vertical="top" wrapText="1"/>
    </xf>
    <xf numFmtId="0" fontId="129" fillId="0" borderId="49" xfId="0" applyFont="1" applyBorder="1" applyAlignment="1">
      <alignment horizontal="left" vertical="top" wrapText="1"/>
    </xf>
    <xf numFmtId="1" fontId="124" fillId="0" borderId="50" xfId="0" applyNumberFormat="1" applyFont="1" applyBorder="1" applyAlignment="1">
      <alignment horizontal="center" vertical="top" shrinkToFit="1"/>
    </xf>
    <xf numFmtId="0" fontId="98" fillId="0" borderId="0" xfId="0" applyFont="1" applyAlignment="1">
      <alignment horizontal="left" vertical="center" wrapText="1"/>
    </xf>
    <xf numFmtId="0" fontId="131" fillId="0" borderId="0" xfId="0" applyFont="1">
      <alignment vertical="center"/>
    </xf>
    <xf numFmtId="41" fontId="131" fillId="0" borderId="0" xfId="0" applyNumberFormat="1" applyFont="1">
      <alignment vertical="center"/>
    </xf>
    <xf numFmtId="0" fontId="31" fillId="0" borderId="0" xfId="0" applyFont="1" applyAlignment="1">
      <alignment horizontal="left" vertical="center" wrapText="1"/>
    </xf>
    <xf numFmtId="0" fontId="89" fillId="0" borderId="0" xfId="0" applyFont="1" applyAlignment="1">
      <alignment horizontal="center" vertical="center"/>
    </xf>
    <xf numFmtId="0" fontId="132" fillId="0" borderId="0" xfId="0" applyFont="1">
      <alignment vertical="center"/>
    </xf>
    <xf numFmtId="0" fontId="132" fillId="10" borderId="0" xfId="0" applyFont="1" applyFill="1">
      <alignment vertical="center"/>
    </xf>
    <xf numFmtId="41" fontId="132" fillId="0" borderId="0" xfId="0" applyNumberFormat="1" applyFont="1">
      <alignment vertical="center"/>
    </xf>
    <xf numFmtId="0" fontId="132" fillId="22" borderId="0" xfId="0" applyFont="1" applyFill="1">
      <alignment vertical="center"/>
    </xf>
    <xf numFmtId="0" fontId="133" fillId="0" borderId="155" xfId="0" applyFont="1" applyBorder="1" applyAlignment="1">
      <alignment horizontal="center" vertical="center"/>
    </xf>
    <xf numFmtId="0" fontId="133" fillId="0" borderId="180" xfId="0" applyFont="1" applyBorder="1" applyAlignment="1">
      <alignment horizontal="center" vertical="center"/>
    </xf>
    <xf numFmtId="0" fontId="133" fillId="0" borderId="181" xfId="0" applyFont="1" applyBorder="1" applyAlignment="1">
      <alignment horizontal="center" vertical="center"/>
    </xf>
    <xf numFmtId="41" fontId="134" fillId="0" borderId="0" xfId="0" applyNumberFormat="1" applyFont="1">
      <alignment vertical="center"/>
    </xf>
    <xf numFmtId="14" fontId="0" fillId="0" borderId="0" xfId="0" applyNumberFormat="1" applyAlignment="1">
      <alignment horizontal="left" vertical="center" wrapText="1"/>
    </xf>
    <xf numFmtId="0" fontId="114" fillId="10" borderId="0" xfId="0" applyFont="1" applyFill="1" applyAlignment="1">
      <alignment horizontal="center" vertical="top"/>
    </xf>
    <xf numFmtId="0" fontId="31" fillId="10" borderId="0" xfId="0" applyFont="1" applyFill="1" applyAlignment="1">
      <alignment vertical="center" wrapText="1"/>
    </xf>
    <xf numFmtId="0" fontId="109" fillId="22" borderId="178" xfId="0" applyFont="1" applyFill="1" applyBorder="1" applyAlignment="1">
      <alignment horizontal="center" vertical="center" wrapText="1"/>
    </xf>
    <xf numFmtId="0" fontId="110" fillId="22" borderId="0" xfId="0" applyFont="1" applyFill="1" applyAlignment="1">
      <alignment horizontal="center" vertical="center"/>
    </xf>
    <xf numFmtId="0" fontId="110" fillId="22" borderId="61" xfId="0" applyFont="1" applyFill="1" applyBorder="1" applyAlignment="1">
      <alignment horizontal="center" vertical="center" shrinkToFit="1"/>
    </xf>
    <xf numFmtId="0" fontId="110" fillId="22" borderId="205" xfId="0" applyFont="1" applyFill="1" applyBorder="1" applyAlignment="1">
      <alignment horizontal="center" vertical="center" shrinkToFit="1"/>
    </xf>
    <xf numFmtId="0" fontId="121" fillId="10" borderId="0" xfId="0" applyFont="1" applyFill="1" applyAlignment="1">
      <alignment horizontal="center" vertical="center" wrapText="1"/>
    </xf>
    <xf numFmtId="0" fontId="31" fillId="10" borderId="0" xfId="0" applyFont="1" applyFill="1" applyAlignment="1">
      <alignment horizontal="right" vertical="center" wrapText="1"/>
    </xf>
    <xf numFmtId="0" fontId="98" fillId="10" borderId="0" xfId="0" applyFont="1" applyFill="1" applyAlignment="1">
      <alignment horizontal="right" vertical="center" wrapText="1"/>
    </xf>
    <xf numFmtId="0" fontId="98" fillId="10" borderId="0" xfId="0" applyFont="1" applyFill="1" applyAlignment="1">
      <alignment horizontal="left" vertical="center" wrapText="1"/>
    </xf>
    <xf numFmtId="0" fontId="31" fillId="10" borderId="0" xfId="0" applyFont="1" applyFill="1" applyAlignment="1">
      <alignment horizontal="left" vertical="center" wrapText="1"/>
    </xf>
    <xf numFmtId="41" fontId="0" fillId="10" borderId="0" xfId="1" applyFont="1" applyFill="1" applyBorder="1" applyAlignment="1">
      <alignment horizontal="center" vertical="center"/>
    </xf>
    <xf numFmtId="0" fontId="0" fillId="10" borderId="0" xfId="0" applyFill="1" applyAlignment="1">
      <alignment horizontal="center" vertical="center"/>
    </xf>
    <xf numFmtId="41" fontId="132" fillId="10" borderId="0" xfId="0" applyNumberFormat="1" applyFont="1" applyFill="1">
      <alignment vertical="center"/>
    </xf>
    <xf numFmtId="0" fontId="136" fillId="0" borderId="0" xfId="0" applyFont="1">
      <alignment vertical="center"/>
    </xf>
    <xf numFmtId="0" fontId="17" fillId="0" borderId="0" xfId="0" applyFont="1">
      <alignment vertical="center"/>
    </xf>
    <xf numFmtId="0" fontId="118" fillId="10" borderId="0" xfId="0" applyFont="1" applyFill="1" applyAlignment="1">
      <alignment horizontal="center" vertical="center"/>
    </xf>
    <xf numFmtId="0" fontId="137" fillId="10" borderId="0" xfId="0" applyFont="1" applyFill="1" applyAlignment="1" applyProtection="1">
      <alignment horizontal="center" vertical="center"/>
      <protection locked="0"/>
    </xf>
    <xf numFmtId="0" fontId="118" fillId="10" borderId="0" xfId="0" applyFont="1" applyFill="1">
      <alignment vertical="center"/>
    </xf>
    <xf numFmtId="0" fontId="138" fillId="10" borderId="0" xfId="0" applyFont="1" applyFill="1">
      <alignment vertical="center"/>
    </xf>
    <xf numFmtId="0" fontId="118" fillId="0" borderId="0" xfId="0" applyFont="1">
      <alignment vertical="center"/>
    </xf>
    <xf numFmtId="0" fontId="118" fillId="0" borderId="0" xfId="0" applyFont="1" applyAlignment="1">
      <alignment horizontal="right" vertical="center"/>
    </xf>
    <xf numFmtId="0" fontId="138" fillId="0" borderId="0" xfId="0" applyFont="1">
      <alignment vertical="center"/>
    </xf>
    <xf numFmtId="0" fontId="108" fillId="10" borderId="189" xfId="0" applyFont="1" applyFill="1" applyBorder="1" applyAlignment="1">
      <alignment vertical="center" wrapText="1"/>
    </xf>
    <xf numFmtId="0" fontId="96" fillId="10" borderId="0" xfId="0" applyFont="1" applyFill="1" applyAlignment="1">
      <alignment horizontal="center" vertical="center" wrapText="1"/>
    </xf>
    <xf numFmtId="0" fontId="97" fillId="10" borderId="0" xfId="0" applyFont="1" applyFill="1" applyAlignment="1">
      <alignment vertical="center" wrapText="1"/>
    </xf>
    <xf numFmtId="0" fontId="97" fillId="10" borderId="0" xfId="0" applyFont="1" applyFill="1" applyAlignment="1">
      <alignment horizontal="center" vertical="center" wrapText="1"/>
    </xf>
    <xf numFmtId="0" fontId="139" fillId="8" borderId="153" xfId="0" applyFont="1" applyFill="1" applyBorder="1" applyAlignment="1">
      <alignment horizontal="center" vertical="center" shrinkToFit="1"/>
    </xf>
    <xf numFmtId="41" fontId="140" fillId="0" borderId="95" xfId="1" applyFont="1" applyBorder="1" applyAlignment="1">
      <alignment horizontal="center" vertical="center"/>
    </xf>
    <xf numFmtId="41" fontId="140" fillId="0" borderId="149" xfId="1" applyFont="1" applyBorder="1" applyAlignment="1">
      <alignment horizontal="center" vertical="center"/>
    </xf>
    <xf numFmtId="41" fontId="140" fillId="0" borderId="151" xfId="1" applyFont="1" applyBorder="1" applyAlignment="1">
      <alignment horizontal="center" vertical="center"/>
    </xf>
    <xf numFmtId="41" fontId="140" fillId="0" borderId="163" xfId="1" applyFont="1" applyBorder="1" applyAlignment="1">
      <alignment horizontal="center" vertical="center"/>
    </xf>
    <xf numFmtId="41" fontId="140" fillId="0" borderId="139" xfId="1" applyFont="1" applyBorder="1" applyAlignment="1">
      <alignment horizontal="center" vertical="center"/>
    </xf>
    <xf numFmtId="0" fontId="140" fillId="0" borderId="0" xfId="0" applyFont="1">
      <alignment vertical="center"/>
    </xf>
    <xf numFmtId="41" fontId="140" fillId="0" borderId="95" xfId="1" applyFont="1" applyBorder="1" applyAlignment="1">
      <alignment horizontal="center" vertical="center" shrinkToFit="1"/>
    </xf>
    <xf numFmtId="41" fontId="140" fillId="0" borderId="149" xfId="1" applyFont="1" applyBorder="1" applyAlignment="1">
      <alignment horizontal="center" vertical="center" shrinkToFit="1"/>
    </xf>
    <xf numFmtId="41" fontId="140" fillId="0" borderId="151" xfId="1" applyFont="1" applyBorder="1" applyAlignment="1">
      <alignment horizontal="center" vertical="center" shrinkToFit="1"/>
    </xf>
    <xf numFmtId="41" fontId="140" fillId="0" borderId="163" xfId="1" applyFont="1" applyBorder="1" applyAlignment="1">
      <alignment horizontal="center" vertical="center" shrinkToFit="1"/>
    </xf>
    <xf numFmtId="41" fontId="140" fillId="0" borderId="139" xfId="1" applyFont="1" applyBorder="1" applyAlignment="1">
      <alignment horizontal="center" vertical="center" shrinkToFit="1"/>
    </xf>
    <xf numFmtId="0" fontId="140" fillId="0" borderId="0" xfId="0" applyFont="1" applyAlignment="1">
      <alignment vertical="center" shrinkToFit="1"/>
    </xf>
    <xf numFmtId="0" fontId="19" fillId="0" borderId="0" xfId="0" applyFont="1" applyAlignment="1">
      <alignment horizontal="left" vertical="center"/>
    </xf>
    <xf numFmtId="0" fontId="141" fillId="8" borderId="0" xfId="0" applyFont="1" applyFill="1" applyAlignment="1">
      <alignment horizontal="left" vertical="center"/>
    </xf>
    <xf numFmtId="0" fontId="141" fillId="8" borderId="0" xfId="0" applyFont="1" applyFill="1" applyAlignment="1">
      <alignment horizontal="left" vertical="center" shrinkToFit="1"/>
    </xf>
    <xf numFmtId="0" fontId="142" fillId="0" borderId="151" xfId="0" applyFont="1" applyBorder="1" applyAlignment="1">
      <alignment horizontal="center" vertical="top"/>
    </xf>
    <xf numFmtId="0" fontId="143" fillId="10" borderId="0" xfId="0" applyFont="1" applyFill="1" applyAlignment="1">
      <alignment horizontal="center" vertical="center"/>
    </xf>
    <xf numFmtId="179" fontId="0" fillId="0" borderId="0" xfId="0" applyNumberFormat="1" applyAlignment="1">
      <alignment horizontal="left" vertical="center"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26" xfId="0" applyBorder="1" applyAlignment="1">
      <alignment horizontal="left" vertical="top" wrapText="1"/>
    </xf>
    <xf numFmtId="0" fontId="0" fillId="0" borderId="27" xfId="0" applyBorder="1" applyAlignment="1">
      <alignment horizontal="left" vertical="top" wrapText="1"/>
    </xf>
    <xf numFmtId="0" fontId="0" fillId="0" borderId="38" xfId="0" applyBorder="1" applyAlignment="1">
      <alignment horizontal="left" vertical="top" wrapText="1"/>
    </xf>
    <xf numFmtId="0" fontId="0" fillId="0" borderId="39" xfId="0" applyBorder="1" applyAlignment="1">
      <alignment horizontal="left" vertical="top" wrapText="1"/>
    </xf>
    <xf numFmtId="0" fontId="0" fillId="6" borderId="23" xfId="0" applyFill="1" applyBorder="1" applyAlignment="1">
      <alignment horizontal="left" vertical="center" wrapText="1"/>
    </xf>
    <xf numFmtId="0" fontId="0" fillId="6" borderId="24" xfId="0" applyFill="1" applyBorder="1" applyAlignment="1">
      <alignment horizontal="left" vertical="center" wrapText="1"/>
    </xf>
    <xf numFmtId="0" fontId="0" fillId="6" borderId="35" xfId="0" applyFill="1" applyBorder="1" applyAlignment="1">
      <alignment horizontal="left" vertical="center" wrapText="1"/>
    </xf>
    <xf numFmtId="0" fontId="0" fillId="6" borderId="36" xfId="0" applyFill="1" applyBorder="1" applyAlignment="1">
      <alignment horizontal="left" vertical="center" wrapText="1"/>
    </xf>
    <xf numFmtId="0" fontId="0" fillId="6" borderId="47" xfId="0" applyFill="1" applyBorder="1" applyAlignment="1">
      <alignment horizontal="left" vertical="center" wrapText="1"/>
    </xf>
    <xf numFmtId="0" fontId="0" fillId="6" borderId="48" xfId="0" applyFill="1" applyBorder="1" applyAlignment="1">
      <alignment horizontal="left" vertical="center" wrapText="1"/>
    </xf>
    <xf numFmtId="0" fontId="129" fillId="4" borderId="3" xfId="0" applyFont="1" applyFill="1" applyBorder="1" applyAlignment="1">
      <alignment horizontal="left" vertical="top" wrapText="1" indent="1"/>
    </xf>
    <xf numFmtId="0" fontId="129" fillId="4" borderId="5" xfId="0" applyFont="1" applyFill="1" applyBorder="1" applyAlignment="1">
      <alignment horizontal="left" vertical="top" wrapText="1" indent="1"/>
    </xf>
    <xf numFmtId="0" fontId="0" fillId="0" borderId="0" xfId="0" applyAlignment="1">
      <alignment horizontal="left" vertical="top" wrapText="1"/>
    </xf>
    <xf numFmtId="0" fontId="0" fillId="0" borderId="0" xfId="0" applyAlignment="1">
      <alignment horizontal="left" vertical="top" wrapText="1" indent="2"/>
    </xf>
    <xf numFmtId="0" fontId="0" fillId="3" borderId="3" xfId="0" applyFill="1" applyBorder="1" applyAlignment="1">
      <alignment horizontal="left" vertical="top" wrapText="1" indent="1"/>
    </xf>
    <xf numFmtId="0" fontId="0" fillId="3" borderId="4" xfId="0" applyFill="1" applyBorder="1" applyAlignment="1">
      <alignment horizontal="left" vertical="top" wrapText="1" indent="1"/>
    </xf>
    <xf numFmtId="0" fontId="0" fillId="3" borderId="5" xfId="0" applyFill="1" applyBorder="1" applyAlignment="1">
      <alignment horizontal="left" vertical="top" wrapText="1" indent="1"/>
    </xf>
    <xf numFmtId="0" fontId="130" fillId="4" borderId="10" xfId="0" applyFont="1" applyFill="1" applyBorder="1" applyAlignment="1">
      <alignment horizontal="left" vertical="top" wrapText="1" indent="3"/>
    </xf>
    <xf numFmtId="0" fontId="130" fillId="4" borderId="11" xfId="0" applyFont="1" applyFill="1" applyBorder="1" applyAlignment="1">
      <alignment horizontal="left" vertical="top" wrapText="1" indent="3"/>
    </xf>
    <xf numFmtId="0" fontId="130" fillId="4" borderId="12" xfId="0" applyFont="1" applyFill="1" applyBorder="1" applyAlignment="1">
      <alignment horizontal="left" vertical="top" wrapText="1" indent="3"/>
    </xf>
    <xf numFmtId="0" fontId="0" fillId="0" borderId="14" xfId="0" applyBorder="1" applyAlignment="1">
      <alignment horizontal="left" vertical="top" wrapText="1" indent="1"/>
    </xf>
    <xf numFmtId="0" fontId="0" fillId="0" borderId="15" xfId="0" applyBorder="1" applyAlignment="1">
      <alignment horizontal="left" vertical="top" wrapText="1" indent="1"/>
    </xf>
    <xf numFmtId="0" fontId="0" fillId="0" borderId="26" xfId="0" applyBorder="1" applyAlignment="1">
      <alignment horizontal="left" vertical="top" wrapText="1" indent="1"/>
    </xf>
    <xf numFmtId="0" fontId="0" fillId="0" borderId="27" xfId="0" applyBorder="1" applyAlignment="1">
      <alignment horizontal="left" vertical="top" wrapText="1" indent="1"/>
    </xf>
    <xf numFmtId="0" fontId="0" fillId="0" borderId="38" xfId="0" applyBorder="1" applyAlignment="1">
      <alignment horizontal="left" vertical="top" wrapText="1" indent="1"/>
    </xf>
    <xf numFmtId="0" fontId="0" fillId="0" borderId="39" xfId="0" applyBorder="1" applyAlignment="1">
      <alignment horizontal="left" vertical="top" wrapText="1" indent="1"/>
    </xf>
    <xf numFmtId="0" fontId="0" fillId="0" borderId="14" xfId="0" applyBorder="1" applyAlignment="1">
      <alignment horizontal="left" vertical="center" wrapText="1" indent="1"/>
    </xf>
    <xf numFmtId="0" fontId="0" fillId="0" borderId="15" xfId="0" applyBorder="1" applyAlignment="1">
      <alignment horizontal="left" vertical="center" wrapText="1" indent="1"/>
    </xf>
    <xf numFmtId="0" fontId="0" fillId="0" borderId="26" xfId="0" applyBorder="1" applyAlignment="1">
      <alignment horizontal="left" vertical="center" wrapText="1" indent="1"/>
    </xf>
    <xf numFmtId="0" fontId="0" fillId="0" borderId="27" xfId="0" applyBorder="1" applyAlignment="1">
      <alignment horizontal="left" vertical="center" wrapText="1" indent="1"/>
    </xf>
    <xf numFmtId="0" fontId="0" fillId="0" borderId="38" xfId="0" applyBorder="1" applyAlignment="1">
      <alignment horizontal="left" vertical="center" wrapText="1" indent="1"/>
    </xf>
    <xf numFmtId="0" fontId="0" fillId="0" borderId="39" xfId="0" applyBorder="1" applyAlignment="1">
      <alignment horizontal="left" vertical="center" wrapText="1" indent="1"/>
    </xf>
    <xf numFmtId="0" fontId="0" fillId="0" borderId="14" xfId="0" applyBorder="1" applyAlignment="1">
      <alignment horizontal="left" vertical="center" wrapText="1"/>
    </xf>
    <xf numFmtId="0" fontId="0" fillId="0" borderId="15" xfId="0" applyBorder="1" applyAlignment="1">
      <alignment horizontal="left" vertical="center" wrapText="1"/>
    </xf>
    <xf numFmtId="0" fontId="0" fillId="0" borderId="26" xfId="0" applyBorder="1" applyAlignment="1">
      <alignment horizontal="left" vertical="center" wrapText="1"/>
    </xf>
    <xf numFmtId="0" fontId="0" fillId="0" borderId="27" xfId="0" applyBorder="1" applyAlignment="1">
      <alignment horizontal="left" vertical="center" wrapText="1"/>
    </xf>
    <xf numFmtId="0" fontId="0" fillId="0" borderId="38" xfId="0" applyBorder="1" applyAlignment="1">
      <alignment horizontal="left" vertical="center" wrapText="1"/>
    </xf>
    <xf numFmtId="0" fontId="0" fillId="0" borderId="39" xfId="0" applyBorder="1" applyAlignment="1">
      <alignment horizontal="left" vertical="center" wrapText="1"/>
    </xf>
    <xf numFmtId="0" fontId="0" fillId="6" borderId="54" xfId="0" applyFill="1" applyBorder="1" applyAlignment="1">
      <alignment horizontal="left" vertical="center" wrapText="1"/>
    </xf>
    <xf numFmtId="0" fontId="0" fillId="6" borderId="55" xfId="0" applyFill="1" applyBorder="1" applyAlignment="1">
      <alignment horizontal="left" vertical="center" wrapText="1"/>
    </xf>
    <xf numFmtId="0" fontId="0" fillId="9" borderId="0" xfId="0" applyFill="1" applyAlignment="1">
      <alignment horizontal="left" wrapText="1"/>
    </xf>
    <xf numFmtId="0" fontId="0" fillId="0" borderId="108" xfId="0" applyBorder="1" applyAlignment="1">
      <alignment horizontal="left" wrapText="1"/>
    </xf>
    <xf numFmtId="0" fontId="0" fillId="0" borderId="109" xfId="0" applyBorder="1" applyAlignment="1">
      <alignment horizontal="left" wrapText="1"/>
    </xf>
    <xf numFmtId="0" fontId="0" fillId="0" borderId="116" xfId="0" applyBorder="1" applyAlignment="1">
      <alignment horizontal="left" wrapText="1"/>
    </xf>
    <xf numFmtId="0" fontId="0" fillId="0" borderId="119" xfId="0" applyBorder="1" applyAlignment="1">
      <alignment horizontal="left" wrapText="1"/>
    </xf>
    <xf numFmtId="0" fontId="0" fillId="0" borderId="120" xfId="0" applyBorder="1" applyAlignment="1">
      <alignment horizontal="left" wrapText="1"/>
    </xf>
    <xf numFmtId="0" fontId="0" fillId="0" borderId="121" xfId="0" applyBorder="1" applyAlignment="1">
      <alignment horizontal="left" wrapText="1"/>
    </xf>
    <xf numFmtId="0" fontId="0" fillId="0" borderId="46" xfId="0" applyBorder="1" applyAlignment="1">
      <alignment horizontal="left" vertical="top" wrapText="1"/>
    </xf>
    <xf numFmtId="0" fontId="0" fillId="0" borderId="45" xfId="0" applyBorder="1" applyAlignment="1">
      <alignment horizontal="left" vertical="top" wrapText="1"/>
    </xf>
    <xf numFmtId="0" fontId="0" fillId="0" borderId="46" xfId="0" applyBorder="1" applyAlignment="1">
      <alignment horizontal="left" vertical="center" wrapText="1"/>
    </xf>
    <xf numFmtId="0" fontId="0" fillId="0" borderId="47" xfId="0" applyBorder="1" applyAlignment="1">
      <alignment horizontal="left" vertical="center" wrapText="1"/>
    </xf>
    <xf numFmtId="0" fontId="0" fillId="0" borderId="101" xfId="0" applyBorder="1" applyAlignment="1">
      <alignment horizontal="left" vertical="center" wrapText="1"/>
    </xf>
    <xf numFmtId="0" fontId="12" fillId="0" borderId="123" xfId="0" applyFont="1" applyBorder="1" applyAlignment="1">
      <alignment horizontal="left" vertical="center" wrapText="1" indent="2"/>
    </xf>
    <xf numFmtId="0" fontId="12" fillId="0" borderId="106" xfId="0" applyFont="1" applyBorder="1" applyAlignment="1">
      <alignment horizontal="left" vertical="center" wrapText="1" indent="2"/>
    </xf>
    <xf numFmtId="0" fontId="12" fillId="0" borderId="105" xfId="0" applyFont="1" applyBorder="1" applyAlignment="1">
      <alignment horizontal="left" vertical="center" wrapText="1" indent="2"/>
    </xf>
    <xf numFmtId="0" fontId="12" fillId="0" borderId="26" xfId="0" applyFont="1" applyBorder="1" applyAlignment="1">
      <alignment horizontal="left" vertical="center" wrapText="1" indent="2"/>
    </xf>
    <xf numFmtId="0" fontId="12" fillId="0" borderId="0" xfId="0" applyFont="1" applyAlignment="1">
      <alignment horizontal="left" vertical="center" wrapText="1" indent="2"/>
    </xf>
    <xf numFmtId="0" fontId="12" fillId="0" borderId="27" xfId="0" applyFont="1" applyBorder="1" applyAlignment="1">
      <alignment horizontal="left" vertical="center" wrapText="1" indent="2"/>
    </xf>
    <xf numFmtId="0" fontId="12" fillId="0" borderId="38" xfId="0" applyFont="1" applyBorder="1" applyAlignment="1">
      <alignment horizontal="left" vertical="center" wrapText="1" indent="2"/>
    </xf>
    <xf numFmtId="0" fontId="12" fillId="0" borderId="127" xfId="0" applyFont="1" applyBorder="1" applyAlignment="1">
      <alignment horizontal="left" vertical="center" wrapText="1" indent="2"/>
    </xf>
    <xf numFmtId="0" fontId="12" fillId="0" borderId="39" xfId="0" applyFont="1" applyBorder="1" applyAlignment="1">
      <alignment horizontal="left" vertical="center" wrapText="1" indent="2"/>
    </xf>
    <xf numFmtId="0" fontId="0" fillId="0" borderId="34" xfId="0" applyBorder="1" applyAlignment="1">
      <alignment horizontal="left" vertical="top" wrapText="1"/>
    </xf>
    <xf numFmtId="0" fontId="0" fillId="0" borderId="33" xfId="0" applyBorder="1" applyAlignment="1">
      <alignment horizontal="left" vertical="top" wrapText="1"/>
    </xf>
    <xf numFmtId="0" fontId="0" fillId="0" borderId="34" xfId="0" applyBorder="1" applyAlignment="1">
      <alignment horizontal="left" vertical="center" wrapText="1"/>
    </xf>
    <xf numFmtId="0" fontId="0" fillId="0" borderId="125" xfId="0" applyBorder="1" applyAlignment="1">
      <alignment horizontal="left" vertical="center" wrapText="1"/>
    </xf>
    <xf numFmtId="0" fontId="0" fillId="0" borderId="126" xfId="0" applyBorder="1" applyAlignment="1">
      <alignment horizontal="left" vertical="center" wrapText="1"/>
    </xf>
    <xf numFmtId="0" fontId="0" fillId="0" borderId="33" xfId="0" applyBorder="1" applyAlignment="1">
      <alignment horizontal="left" vertical="center" wrapText="1"/>
    </xf>
    <xf numFmtId="1" fontId="45" fillId="0" borderId="34" xfId="0" applyNumberFormat="1" applyFont="1" applyBorder="1" applyAlignment="1">
      <alignment horizontal="right" vertical="top" shrinkToFit="1"/>
    </xf>
    <xf numFmtId="1" fontId="45" fillId="0" borderId="125" xfId="0" applyNumberFormat="1" applyFont="1" applyBorder="1" applyAlignment="1">
      <alignment horizontal="right" vertical="top" shrinkToFit="1"/>
    </xf>
    <xf numFmtId="0" fontId="0" fillId="0" borderId="104" xfId="0" applyBorder="1" applyAlignment="1">
      <alignment horizontal="left" vertical="top" wrapText="1"/>
    </xf>
    <xf numFmtId="0" fontId="0" fillId="0" borderId="105" xfId="0" applyBorder="1" applyAlignment="1">
      <alignment horizontal="left" vertical="top" wrapText="1"/>
    </xf>
    <xf numFmtId="0" fontId="0" fillId="0" borderId="111" xfId="0" applyBorder="1" applyAlignment="1">
      <alignment horizontal="left" vertical="top" wrapText="1"/>
    </xf>
    <xf numFmtId="0" fontId="0" fillId="0" borderId="116" xfId="0" applyBorder="1" applyAlignment="1">
      <alignment horizontal="left" vertical="top" wrapText="1"/>
    </xf>
    <xf numFmtId="0" fontId="0" fillId="0" borderId="117" xfId="0" applyBorder="1" applyAlignment="1">
      <alignment horizontal="left" vertical="top" wrapText="1"/>
    </xf>
    <xf numFmtId="1" fontId="6" fillId="0" borderId="103" xfId="0" applyNumberFormat="1" applyFont="1" applyBorder="1" applyAlignment="1">
      <alignment horizontal="center" vertical="top" shrinkToFit="1"/>
    </xf>
    <xf numFmtId="1" fontId="6" fillId="0" borderId="110" xfId="0" applyNumberFormat="1" applyFont="1" applyBorder="1" applyAlignment="1">
      <alignment horizontal="center" vertical="top" shrinkToFit="1"/>
    </xf>
    <xf numFmtId="1" fontId="6" fillId="0" borderId="115" xfId="0" applyNumberFormat="1" applyFont="1" applyBorder="1" applyAlignment="1">
      <alignment horizontal="center" vertical="top" shrinkToFit="1"/>
    </xf>
    <xf numFmtId="1" fontId="44" fillId="0" borderId="103" xfId="0" applyNumberFormat="1" applyFont="1" applyBorder="1" applyAlignment="1">
      <alignment horizontal="center" vertical="center" shrinkToFit="1"/>
    </xf>
    <xf numFmtId="1" fontId="44" fillId="0" borderId="110" xfId="0" applyNumberFormat="1" applyFont="1" applyBorder="1" applyAlignment="1">
      <alignment horizontal="center" vertical="center" shrinkToFit="1"/>
    </xf>
    <xf numFmtId="1" fontId="44" fillId="0" borderId="115" xfId="0" applyNumberFormat="1" applyFont="1" applyBorder="1" applyAlignment="1">
      <alignment horizontal="center" vertical="center" shrinkToFit="1"/>
    </xf>
    <xf numFmtId="0" fontId="0" fillId="0" borderId="104" xfId="0" applyBorder="1" applyAlignment="1">
      <alignment horizontal="left" vertical="center" wrapText="1"/>
    </xf>
    <xf numFmtId="0" fontId="0" fillId="0" borderId="107" xfId="0" applyBorder="1" applyAlignment="1">
      <alignment horizontal="left" vertical="center" wrapText="1"/>
    </xf>
    <xf numFmtId="0" fontId="0" fillId="0" borderId="111" xfId="0" applyBorder="1" applyAlignment="1">
      <alignment horizontal="left" vertical="center" wrapText="1"/>
    </xf>
    <xf numFmtId="0" fontId="0" fillId="0" borderId="112" xfId="0" applyBorder="1" applyAlignment="1">
      <alignment horizontal="left" vertical="center" wrapText="1"/>
    </xf>
    <xf numFmtId="0" fontId="0" fillId="0" borderId="116" xfId="0" applyBorder="1" applyAlignment="1">
      <alignment horizontal="left" vertical="center" wrapText="1"/>
    </xf>
    <xf numFmtId="0" fontId="0" fillId="0" borderId="119" xfId="0" applyBorder="1" applyAlignment="1">
      <alignment horizontal="left" vertical="center" wrapText="1"/>
    </xf>
    <xf numFmtId="0" fontId="0" fillId="0" borderId="108" xfId="0" applyBorder="1" applyAlignment="1">
      <alignment horizontal="left" vertical="center" wrapText="1"/>
    </xf>
    <xf numFmtId="0" fontId="0" fillId="0" borderId="105" xfId="0" applyBorder="1" applyAlignment="1">
      <alignment horizontal="left" vertical="center" wrapText="1"/>
    </xf>
    <xf numFmtId="0" fontId="0" fillId="0" borderId="113" xfId="0" applyBorder="1" applyAlignment="1">
      <alignment horizontal="left" vertical="center" wrapText="1"/>
    </xf>
    <xf numFmtId="0" fontId="0" fillId="0" borderId="120" xfId="0" applyBorder="1" applyAlignment="1">
      <alignment horizontal="left" vertical="center" wrapText="1"/>
    </xf>
    <xf numFmtId="0" fontId="0" fillId="0" borderId="117" xfId="0" applyBorder="1" applyAlignment="1">
      <alignment horizontal="left" vertical="center" wrapText="1"/>
    </xf>
    <xf numFmtId="0" fontId="10" fillId="0" borderId="103" xfId="0" applyFont="1" applyBorder="1" applyAlignment="1">
      <alignment horizontal="left" vertical="center" wrapText="1"/>
    </xf>
    <xf numFmtId="0" fontId="10" fillId="0" borderId="110" xfId="0" applyFont="1" applyBorder="1" applyAlignment="1">
      <alignment horizontal="left" vertical="center" wrapText="1"/>
    </xf>
    <xf numFmtId="0" fontId="10" fillId="0" borderId="115" xfId="0" applyFont="1" applyBorder="1" applyAlignment="1">
      <alignment horizontal="left" vertical="center" wrapText="1"/>
    </xf>
    <xf numFmtId="0" fontId="0" fillId="0" borderId="104" xfId="0" applyBorder="1" applyAlignment="1">
      <alignment horizontal="left" wrapText="1"/>
    </xf>
    <xf numFmtId="0" fontId="0" fillId="0" borderId="107" xfId="0" applyBorder="1" applyAlignment="1">
      <alignment horizontal="left" wrapText="1"/>
    </xf>
    <xf numFmtId="0" fontId="0" fillId="0" borderId="99" xfId="0" applyBorder="1" applyAlignment="1">
      <alignment horizontal="left" vertical="center" wrapText="1"/>
    </xf>
    <xf numFmtId="1" fontId="45" fillId="0" borderId="126" xfId="0" applyNumberFormat="1" applyFont="1" applyBorder="1" applyAlignment="1">
      <alignment horizontal="left" vertical="top" shrinkToFit="1"/>
    </xf>
    <xf numFmtId="1" fontId="45" fillId="0" borderId="99" xfId="0" applyNumberFormat="1" applyFont="1" applyBorder="1" applyAlignment="1">
      <alignment horizontal="left" vertical="top" shrinkToFit="1"/>
    </xf>
    <xf numFmtId="0" fontId="10" fillId="0" borderId="130" xfId="0" applyFont="1" applyBorder="1" applyAlignment="1">
      <alignment horizontal="left" vertical="center" wrapText="1"/>
    </xf>
    <xf numFmtId="0" fontId="0" fillId="0" borderId="129" xfId="0" applyBorder="1" applyAlignment="1">
      <alignment horizontal="left" vertical="center" wrapText="1"/>
    </xf>
    <xf numFmtId="0" fontId="0" fillId="0" borderId="131" xfId="0" applyBorder="1" applyAlignment="1">
      <alignment horizontal="left" vertical="center" wrapText="1"/>
    </xf>
    <xf numFmtId="0" fontId="0" fillId="0" borderId="132" xfId="0" applyBorder="1" applyAlignment="1">
      <alignment horizontal="left" vertical="center" wrapText="1"/>
    </xf>
    <xf numFmtId="0" fontId="0" fillId="0" borderId="133" xfId="0" applyBorder="1" applyAlignment="1">
      <alignment horizontal="left" vertical="center" wrapText="1"/>
    </xf>
    <xf numFmtId="0" fontId="0" fillId="0" borderId="114" xfId="0" applyBorder="1" applyAlignment="1">
      <alignment horizontal="left" vertical="center" wrapText="1"/>
    </xf>
    <xf numFmtId="0" fontId="0" fillId="0" borderId="121" xfId="0" applyBorder="1" applyAlignment="1">
      <alignment horizontal="left" vertical="center" wrapText="1"/>
    </xf>
    <xf numFmtId="0" fontId="0" fillId="0" borderId="117" xfId="0" applyBorder="1" applyAlignment="1">
      <alignment horizontal="left" wrapText="1"/>
    </xf>
    <xf numFmtId="1" fontId="45" fillId="0" borderId="108" xfId="0" applyNumberFormat="1" applyFont="1" applyBorder="1" applyAlignment="1">
      <alignment horizontal="left" vertical="top" shrinkToFit="1"/>
    </xf>
    <xf numFmtId="1" fontId="45" fillId="0" borderId="109" xfId="0" applyNumberFormat="1" applyFont="1" applyBorder="1" applyAlignment="1">
      <alignment horizontal="left" vertical="top" shrinkToFit="1"/>
    </xf>
    <xf numFmtId="1" fontId="45" fillId="0" borderId="113" xfId="0" applyNumberFormat="1" applyFont="1" applyBorder="1" applyAlignment="1">
      <alignment horizontal="left" vertical="top" shrinkToFit="1"/>
    </xf>
    <xf numFmtId="1" fontId="45" fillId="0" borderId="114" xfId="0" applyNumberFormat="1" applyFont="1" applyBorder="1" applyAlignment="1">
      <alignment horizontal="left" vertical="top" shrinkToFit="1"/>
    </xf>
    <xf numFmtId="1" fontId="45" fillId="0" borderId="120" xfId="0" applyNumberFormat="1" applyFont="1" applyBorder="1" applyAlignment="1">
      <alignment horizontal="left" vertical="top" shrinkToFit="1"/>
    </xf>
    <xf numFmtId="1" fontId="45" fillId="0" borderId="121" xfId="0" applyNumberFormat="1" applyFont="1" applyBorder="1" applyAlignment="1">
      <alignment horizontal="left" vertical="top" shrinkToFit="1"/>
    </xf>
    <xf numFmtId="0" fontId="13" fillId="4" borderId="3" xfId="0" applyFont="1" applyFill="1" applyBorder="1" applyAlignment="1">
      <alignment horizontal="left" vertical="top" wrapText="1"/>
    </xf>
    <xf numFmtId="0" fontId="13" fillId="4" borderId="4" xfId="0" applyFont="1" applyFill="1" applyBorder="1" applyAlignment="1">
      <alignment horizontal="left" vertical="top" wrapText="1"/>
    </xf>
    <xf numFmtId="0" fontId="13" fillId="4" borderId="5" xfId="0" applyFont="1" applyFill="1" applyBorder="1" applyAlignment="1">
      <alignment horizontal="left" vertical="top" wrapText="1"/>
    </xf>
    <xf numFmtId="0" fontId="12" fillId="4" borderId="3" xfId="0" applyFont="1" applyFill="1" applyBorder="1" applyAlignment="1">
      <alignment horizontal="center" vertical="top" wrapText="1"/>
    </xf>
    <xf numFmtId="0" fontId="12" fillId="4" borderId="5" xfId="0" applyFont="1" applyFill="1" applyBorder="1" applyAlignment="1">
      <alignment horizontal="center" vertical="top" wrapText="1"/>
    </xf>
    <xf numFmtId="0" fontId="0" fillId="4" borderId="3" xfId="0" applyFill="1" applyBorder="1" applyAlignment="1">
      <alignment horizontal="left" vertical="top" wrapText="1" indent="7"/>
    </xf>
    <xf numFmtId="0" fontId="0" fillId="4" borderId="4" xfId="0" applyFill="1" applyBorder="1" applyAlignment="1">
      <alignment horizontal="left" vertical="top" wrapText="1" indent="7"/>
    </xf>
    <xf numFmtId="0" fontId="0" fillId="4" borderId="5" xfId="0" applyFill="1" applyBorder="1" applyAlignment="1">
      <alignment horizontal="left" vertical="top" wrapText="1" indent="7"/>
    </xf>
    <xf numFmtId="0" fontId="12" fillId="0" borderId="14" xfId="0" applyFont="1" applyBorder="1" applyAlignment="1">
      <alignment horizontal="left" vertical="center" wrapText="1" indent="2"/>
    </xf>
    <xf numFmtId="0" fontId="12" fillId="0" borderId="102" xfId="0" applyFont="1" applyBorder="1" applyAlignment="1">
      <alignment horizontal="left" vertical="center" wrapText="1" indent="2"/>
    </xf>
    <xf numFmtId="0" fontId="12" fillId="0" borderId="15" xfId="0" applyFont="1" applyBorder="1" applyAlignment="1">
      <alignment horizontal="left" vertical="center" wrapText="1" indent="2"/>
    </xf>
    <xf numFmtId="0" fontId="12" fillId="0" borderId="122" xfId="0" applyFont="1" applyBorder="1" applyAlignment="1">
      <alignment horizontal="left" vertical="center" wrapText="1" indent="2"/>
    </xf>
    <xf numFmtId="0" fontId="12" fillId="0" borderId="118" xfId="0" applyFont="1" applyBorder="1" applyAlignment="1">
      <alignment horizontal="left" vertical="center" wrapText="1" indent="2"/>
    </xf>
    <xf numFmtId="0" fontId="12" fillId="0" borderId="117" xfId="0" applyFont="1" applyBorder="1" applyAlignment="1">
      <alignment horizontal="left" vertical="center" wrapText="1" indent="2"/>
    </xf>
    <xf numFmtId="0" fontId="0" fillId="0" borderId="129" xfId="0" applyBorder="1" applyAlignment="1">
      <alignment horizontal="left" vertical="top" wrapText="1"/>
    </xf>
    <xf numFmtId="1" fontId="6" fillId="0" borderId="130" xfId="0" applyNumberFormat="1" applyFont="1" applyBorder="1" applyAlignment="1">
      <alignment horizontal="center" vertical="top" shrinkToFit="1"/>
    </xf>
    <xf numFmtId="1" fontId="44" fillId="0" borderId="130" xfId="0" applyNumberFormat="1" applyFont="1" applyBorder="1" applyAlignment="1">
      <alignment horizontal="center" vertical="center" shrinkToFit="1"/>
    </xf>
    <xf numFmtId="1" fontId="45" fillId="0" borderId="129" xfId="0" applyNumberFormat="1" applyFont="1" applyBorder="1" applyAlignment="1">
      <alignment horizontal="right" vertical="top" shrinkToFit="1"/>
    </xf>
    <xf numFmtId="1" fontId="45" fillId="0" borderId="131" xfId="0" applyNumberFormat="1" applyFont="1" applyBorder="1" applyAlignment="1">
      <alignment horizontal="right" vertical="top" shrinkToFit="1"/>
    </xf>
    <xf numFmtId="1" fontId="45" fillId="0" borderId="111" xfId="0" applyNumberFormat="1" applyFont="1" applyBorder="1" applyAlignment="1">
      <alignment horizontal="right" vertical="top" shrinkToFit="1"/>
    </xf>
    <xf numFmtId="1" fontId="45" fillId="0" borderId="112" xfId="0" applyNumberFormat="1" applyFont="1" applyBorder="1" applyAlignment="1">
      <alignment horizontal="right" vertical="top" shrinkToFit="1"/>
    </xf>
    <xf numFmtId="1" fontId="45" fillId="0" borderId="116" xfId="0" applyNumberFormat="1" applyFont="1" applyBorder="1" applyAlignment="1">
      <alignment horizontal="right" vertical="top" shrinkToFit="1"/>
    </xf>
    <xf numFmtId="1" fontId="45" fillId="0" borderId="119" xfId="0" applyNumberFormat="1" applyFont="1" applyBorder="1" applyAlignment="1">
      <alignment horizontal="right" vertical="top" shrinkToFit="1"/>
    </xf>
    <xf numFmtId="0" fontId="0" fillId="0" borderId="132" xfId="0" applyBorder="1" applyAlignment="1">
      <alignment horizontal="left" wrapText="1"/>
    </xf>
    <xf numFmtId="0" fontId="0" fillId="0" borderId="15" xfId="0" applyBorder="1" applyAlignment="1">
      <alignment horizontal="left" wrapText="1"/>
    </xf>
    <xf numFmtId="0" fontId="0" fillId="0" borderId="0" xfId="0" applyAlignment="1">
      <alignment horizontal="right" vertical="top" wrapText="1" indent="30"/>
    </xf>
    <xf numFmtId="0" fontId="0" fillId="0" borderId="0" xfId="0" applyAlignment="1">
      <alignment horizontal="center" vertical="top"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10" fillId="3" borderId="3" xfId="0" applyFont="1" applyFill="1" applyBorder="1" applyAlignment="1">
      <alignment horizontal="left" vertical="center" wrapText="1" indent="1"/>
    </xf>
    <xf numFmtId="0" fontId="10" fillId="3" borderId="4" xfId="0" applyFont="1" applyFill="1" applyBorder="1" applyAlignment="1">
      <alignment horizontal="left" vertical="center" wrapText="1" indent="1"/>
    </xf>
    <xf numFmtId="0" fontId="10" fillId="3" borderId="5" xfId="0" applyFont="1" applyFill="1" applyBorder="1" applyAlignment="1">
      <alignment horizontal="left" vertical="center" wrapText="1" indent="1"/>
    </xf>
    <xf numFmtId="0" fontId="0" fillId="0" borderId="34" xfId="0" applyBorder="1" applyAlignment="1">
      <alignment horizontal="left" vertical="top" wrapText="1" indent="2"/>
    </xf>
    <xf numFmtId="0" fontId="0" fillId="0" borderId="35" xfId="0" applyBorder="1" applyAlignment="1">
      <alignment horizontal="left" vertical="top" wrapText="1" indent="2"/>
    </xf>
    <xf numFmtId="0" fontId="0" fillId="0" borderId="33" xfId="0" applyBorder="1" applyAlignment="1">
      <alignment horizontal="left" vertical="top" wrapText="1" indent="2"/>
    </xf>
    <xf numFmtId="0" fontId="0" fillId="0" borderId="99" xfId="0" applyBorder="1" applyAlignment="1">
      <alignment horizontal="left" vertical="top" wrapText="1" indent="2"/>
    </xf>
    <xf numFmtId="0" fontId="12" fillId="4" borderId="3" xfId="0" applyFont="1" applyFill="1" applyBorder="1" applyAlignment="1">
      <alignment horizontal="left" vertical="center" wrapText="1" indent="1"/>
    </xf>
    <xf numFmtId="0" fontId="12" fillId="4" borderId="5" xfId="0" applyFont="1" applyFill="1" applyBorder="1" applyAlignment="1">
      <alignment horizontal="left" vertical="center" wrapText="1" indent="1"/>
    </xf>
    <xf numFmtId="0" fontId="0" fillId="0" borderId="96" xfId="0" applyBorder="1" applyAlignment="1">
      <alignment horizontal="left" vertical="top" wrapText="1" indent="2"/>
    </xf>
    <xf numFmtId="0" fontId="0" fillId="0" borderId="23" xfId="0" applyBorder="1" applyAlignment="1">
      <alignment horizontal="left" vertical="top" wrapText="1" indent="2"/>
    </xf>
    <xf numFmtId="0" fontId="0" fillId="0" borderId="21" xfId="0" applyBorder="1" applyAlignment="1">
      <alignment horizontal="left" vertical="top" wrapText="1" indent="2"/>
    </xf>
    <xf numFmtId="0" fontId="49" fillId="0" borderId="22" xfId="0" applyFont="1" applyBorder="1" applyAlignment="1">
      <alignment horizontal="left" vertical="top" wrapText="1" indent="2"/>
    </xf>
    <xf numFmtId="0" fontId="0" fillId="0" borderId="22" xfId="0" applyBorder="1" applyAlignment="1">
      <alignment horizontal="left" vertical="top" wrapText="1" indent="2"/>
    </xf>
    <xf numFmtId="0" fontId="0" fillId="0" borderId="97" xfId="0" applyBorder="1" applyAlignment="1">
      <alignment horizontal="left" vertical="top" wrapText="1" indent="2"/>
    </xf>
    <xf numFmtId="0" fontId="0" fillId="0" borderId="98" xfId="0" applyBorder="1" applyAlignment="1">
      <alignment horizontal="left" vertical="top" wrapText="1" indent="2"/>
    </xf>
    <xf numFmtId="0" fontId="0" fillId="3" borderId="3" xfId="0" applyFill="1" applyBorder="1" applyAlignment="1">
      <alignment horizontal="left" vertical="center" wrapText="1" indent="1"/>
    </xf>
    <xf numFmtId="0" fontId="0" fillId="3" borderId="4" xfId="0" applyFill="1" applyBorder="1" applyAlignment="1">
      <alignment horizontal="left" vertical="center" wrapText="1" indent="1"/>
    </xf>
    <xf numFmtId="0" fontId="0" fillId="3" borderId="5" xfId="0" applyFill="1" applyBorder="1" applyAlignment="1">
      <alignment horizontal="left" vertical="center" wrapText="1" indent="1"/>
    </xf>
    <xf numFmtId="0" fontId="0" fillId="0" borderId="100" xfId="0" applyBorder="1" applyAlignment="1">
      <alignment horizontal="left" vertical="top" wrapText="1" indent="2"/>
    </xf>
    <xf numFmtId="0" fontId="0" fillId="0" borderId="47" xfId="0" applyBorder="1" applyAlignment="1">
      <alignment horizontal="left" vertical="top" wrapText="1" indent="2"/>
    </xf>
    <xf numFmtId="0" fontId="0" fillId="0" borderId="45" xfId="0" applyBorder="1" applyAlignment="1">
      <alignment horizontal="left" vertical="top" wrapText="1" indent="2"/>
    </xf>
    <xf numFmtId="0" fontId="0" fillId="0" borderId="46" xfId="0" applyBorder="1" applyAlignment="1">
      <alignment horizontal="left" vertical="top" wrapText="1" indent="2"/>
    </xf>
    <xf numFmtId="0" fontId="0" fillId="0" borderId="101" xfId="0" applyBorder="1" applyAlignment="1">
      <alignment horizontal="left" vertical="top" wrapText="1" indent="2"/>
    </xf>
    <xf numFmtId="0" fontId="121" fillId="22" borderId="166" xfId="0" applyFont="1" applyFill="1" applyBorder="1" applyAlignment="1">
      <alignment horizontal="center" vertical="center" wrapText="1"/>
    </xf>
    <xf numFmtId="0" fontId="121" fillId="22" borderId="158" xfId="0" applyFont="1" applyFill="1" applyBorder="1" applyAlignment="1">
      <alignment horizontal="center" vertical="center"/>
    </xf>
    <xf numFmtId="0" fontId="121" fillId="22" borderId="179" xfId="0" applyFont="1" applyFill="1" applyBorder="1" applyAlignment="1">
      <alignment horizontal="center" vertical="center"/>
    </xf>
    <xf numFmtId="0" fontId="98" fillId="0" borderId="0" xfId="0" applyFont="1" applyAlignment="1">
      <alignment horizontal="left" vertical="center" wrapText="1"/>
    </xf>
    <xf numFmtId="0" fontId="108" fillId="8" borderId="204" xfId="0" applyFont="1" applyFill="1" applyBorder="1" applyAlignment="1">
      <alignment horizontal="center" vertical="center"/>
    </xf>
    <xf numFmtId="0" fontId="108" fillId="8" borderId="0" xfId="0" applyFont="1" applyFill="1" applyAlignment="1">
      <alignment horizontal="center" vertical="center"/>
    </xf>
    <xf numFmtId="0" fontId="121" fillId="8" borderId="150" xfId="0" applyFont="1" applyFill="1" applyBorder="1" applyAlignment="1">
      <alignment horizontal="center" vertical="center" wrapText="1"/>
    </xf>
    <xf numFmtId="0" fontId="121" fillId="8" borderId="161" xfId="0" applyFont="1" applyFill="1" applyBorder="1" applyAlignment="1">
      <alignment horizontal="center" vertical="center"/>
    </xf>
    <xf numFmtId="0" fontId="121" fillId="8" borderId="162" xfId="0" applyFont="1" applyFill="1" applyBorder="1" applyAlignment="1">
      <alignment horizontal="center" vertical="center"/>
    </xf>
    <xf numFmtId="0" fontId="97" fillId="0" borderId="0" xfId="0" applyFont="1" applyAlignment="1">
      <alignment horizontal="left" vertical="center" wrapText="1" indent="1"/>
    </xf>
    <xf numFmtId="14" fontId="27" fillId="0" borderId="195" xfId="0" applyNumberFormat="1" applyFont="1" applyBorder="1" applyAlignment="1">
      <alignment horizontal="center" vertical="center"/>
    </xf>
    <xf numFmtId="0" fontId="135" fillId="8" borderId="182" xfId="0" applyFont="1" applyFill="1" applyBorder="1" applyAlignment="1">
      <alignment horizontal="center" vertical="center"/>
    </xf>
    <xf numFmtId="0" fontId="135" fillId="8" borderId="170" xfId="0" applyFont="1" applyFill="1" applyBorder="1" applyAlignment="1">
      <alignment horizontal="center" vertical="center"/>
    </xf>
    <xf numFmtId="0" fontId="135" fillId="8" borderId="171" xfId="0" applyFont="1" applyFill="1" applyBorder="1" applyAlignment="1">
      <alignment horizontal="center" vertical="center"/>
    </xf>
    <xf numFmtId="41" fontId="121" fillId="8" borderId="185" xfId="0" applyNumberFormat="1" applyFont="1" applyFill="1" applyBorder="1" applyAlignment="1">
      <alignment horizontal="center" vertical="center" wrapText="1"/>
    </xf>
    <xf numFmtId="0" fontId="121" fillId="8" borderId="186" xfId="0" applyFont="1" applyFill="1" applyBorder="1" applyAlignment="1">
      <alignment horizontal="center" vertical="center" wrapText="1"/>
    </xf>
    <xf numFmtId="0" fontId="121" fillId="8" borderId="202" xfId="0" applyFont="1" applyFill="1" applyBorder="1" applyAlignment="1">
      <alignment horizontal="center" vertical="center" wrapText="1"/>
    </xf>
    <xf numFmtId="0" fontId="121" fillId="22" borderId="200" xfId="0" applyFont="1" applyFill="1" applyBorder="1" applyAlignment="1">
      <alignment horizontal="center" vertical="center" wrapText="1"/>
    </xf>
    <xf numFmtId="0" fontId="121" fillId="22" borderId="177" xfId="0" applyFont="1" applyFill="1" applyBorder="1" applyAlignment="1">
      <alignment horizontal="center" vertical="center" wrapText="1"/>
    </xf>
    <xf numFmtId="0" fontId="121" fillId="22" borderId="178" xfId="0" applyFont="1" applyFill="1" applyBorder="1" applyAlignment="1">
      <alignment horizontal="center" vertical="center" wrapText="1"/>
    </xf>
    <xf numFmtId="41" fontId="121" fillId="8" borderId="201" xfId="0" applyNumberFormat="1" applyFont="1" applyFill="1" applyBorder="1" applyAlignment="1">
      <alignment horizontal="center" vertical="center" wrapText="1"/>
    </xf>
    <xf numFmtId="0" fontId="121" fillId="8" borderId="187" xfId="0" applyFont="1" applyFill="1" applyBorder="1" applyAlignment="1">
      <alignment horizontal="center" vertical="center" wrapText="1"/>
    </xf>
    <xf numFmtId="0" fontId="121" fillId="22" borderId="201" xfId="0" applyFont="1" applyFill="1" applyBorder="1" applyAlignment="1">
      <alignment horizontal="center" vertical="center" wrapText="1"/>
    </xf>
    <xf numFmtId="0" fontId="121" fillId="22" borderId="186" xfId="0" applyFont="1" applyFill="1" applyBorder="1" applyAlignment="1">
      <alignment horizontal="center" vertical="center" wrapText="1"/>
    </xf>
    <xf numFmtId="0" fontId="121" fillId="22" borderId="202" xfId="0" applyFont="1" applyFill="1" applyBorder="1" applyAlignment="1">
      <alignment horizontal="center" vertical="center" wrapText="1"/>
    </xf>
    <xf numFmtId="0" fontId="121" fillId="22" borderId="187" xfId="0" applyFont="1" applyFill="1" applyBorder="1" applyAlignment="1">
      <alignment horizontal="center" vertical="center" wrapText="1"/>
    </xf>
    <xf numFmtId="0" fontId="121" fillId="8" borderId="201" xfId="0" applyFont="1" applyFill="1" applyBorder="1" applyAlignment="1">
      <alignment horizontal="center" vertical="center" wrapText="1"/>
    </xf>
    <xf numFmtId="0" fontId="121" fillId="8" borderId="185" xfId="0" applyFont="1" applyFill="1" applyBorder="1" applyAlignment="1">
      <alignment horizontal="center" vertical="center" wrapText="1"/>
    </xf>
    <xf numFmtId="0" fontId="110" fillId="8" borderId="170" xfId="0" applyFont="1" applyFill="1" applyBorder="1" applyAlignment="1">
      <alignment horizontal="center" vertical="center"/>
    </xf>
    <xf numFmtId="0" fontId="110" fillId="8" borderId="171" xfId="0" applyFont="1" applyFill="1" applyBorder="1" applyAlignment="1">
      <alignment horizontal="center" vertical="center"/>
    </xf>
    <xf numFmtId="0" fontId="97" fillId="0" borderId="195" xfId="0" applyFont="1" applyBorder="1" applyAlignment="1">
      <alignment horizontal="left" vertical="center" wrapText="1" indent="1"/>
    </xf>
    <xf numFmtId="0" fontId="97" fillId="0" borderId="196" xfId="0" applyFont="1" applyBorder="1" applyAlignment="1">
      <alignment horizontal="left" vertical="center" wrapText="1" indent="1"/>
    </xf>
    <xf numFmtId="0" fontId="97" fillId="0" borderId="197" xfId="0" applyFont="1" applyBorder="1" applyAlignment="1">
      <alignment horizontal="left" vertical="center" wrapText="1" indent="1"/>
    </xf>
    <xf numFmtId="0" fontId="97" fillId="0" borderId="1" xfId="0" applyFont="1" applyBorder="1" applyAlignment="1">
      <alignment horizontal="left" vertical="center" wrapText="1" indent="1"/>
    </xf>
    <xf numFmtId="0" fontId="97" fillId="0" borderId="176" xfId="0" applyFont="1" applyBorder="1" applyAlignment="1">
      <alignment horizontal="left" vertical="center" wrapText="1" indent="1"/>
    </xf>
    <xf numFmtId="0" fontId="98" fillId="0" borderId="192" xfId="0" applyFont="1" applyBorder="1" applyAlignment="1">
      <alignment horizontal="left" vertical="center" wrapText="1"/>
    </xf>
    <xf numFmtId="0" fontId="98" fillId="0" borderId="134" xfId="0" applyFont="1" applyBorder="1" applyAlignment="1">
      <alignment horizontal="left" vertical="center" wrapText="1"/>
    </xf>
    <xf numFmtId="0" fontId="98" fillId="0" borderId="62" xfId="0" applyFont="1" applyBorder="1" applyAlignment="1">
      <alignment horizontal="left" vertical="center" wrapText="1"/>
    </xf>
    <xf numFmtId="0" fontId="98" fillId="0" borderId="193" xfId="0" applyFont="1" applyBorder="1" applyAlignment="1">
      <alignment horizontal="left" vertical="center" wrapText="1"/>
    </xf>
    <xf numFmtId="0" fontId="98" fillId="0" borderId="61" xfId="0" applyFont="1" applyBorder="1" applyAlignment="1">
      <alignment horizontal="left" vertical="center" wrapText="1"/>
    </xf>
    <xf numFmtId="0" fontId="98" fillId="0" borderId="138" xfId="0" applyFont="1" applyBorder="1" applyAlignment="1">
      <alignment horizontal="left" vertical="center" wrapText="1"/>
    </xf>
    <xf numFmtId="0" fontId="98" fillId="0" borderId="1" xfId="0" applyFont="1" applyBorder="1" applyAlignment="1">
      <alignment horizontal="left" vertical="center" wrapText="1"/>
    </xf>
    <xf numFmtId="0" fontId="98" fillId="0" borderId="135" xfId="0" applyFont="1" applyBorder="1" applyAlignment="1">
      <alignment horizontal="left" vertical="center" wrapText="1"/>
    </xf>
    <xf numFmtId="0" fontId="93" fillId="0" borderId="95" xfId="0" applyFont="1" applyBorder="1" applyAlignment="1">
      <alignment horizontal="center" vertical="center"/>
    </xf>
    <xf numFmtId="0" fontId="31" fillId="0" borderId="198" xfId="0" applyFont="1" applyBorder="1" applyAlignment="1">
      <alignment horizontal="left" vertical="center" wrapText="1"/>
    </xf>
    <xf numFmtId="0" fontId="31" fillId="0" borderId="199" xfId="0" applyFont="1" applyBorder="1" applyAlignment="1">
      <alignment horizontal="left" vertical="center" wrapText="1"/>
    </xf>
    <xf numFmtId="0" fontId="98" fillId="0" borderId="57" xfId="0" applyFont="1" applyBorder="1" applyAlignment="1">
      <alignment horizontal="left" vertical="center" wrapText="1"/>
    </xf>
    <xf numFmtId="0" fontId="98" fillId="0" borderId="56" xfId="0" applyFont="1" applyBorder="1" applyAlignment="1">
      <alignment horizontal="left" vertical="center" wrapText="1"/>
    </xf>
    <xf numFmtId="0" fontId="98" fillId="0" borderId="58" xfId="0" applyFont="1" applyBorder="1" applyAlignment="1">
      <alignment horizontal="left" vertical="center" wrapText="1"/>
    </xf>
    <xf numFmtId="0" fontId="110" fillId="22" borderId="170" xfId="0" applyFont="1" applyFill="1" applyBorder="1" applyAlignment="1">
      <alignment horizontal="center" vertical="center"/>
    </xf>
    <xf numFmtId="0" fontId="110" fillId="22" borderId="171" xfId="0" applyFont="1" applyFill="1" applyBorder="1" applyAlignment="1">
      <alignment horizontal="center" vertical="center"/>
    </xf>
    <xf numFmtId="0" fontId="98" fillId="0" borderId="200" xfId="0" applyFont="1" applyBorder="1" applyAlignment="1">
      <alignment horizontal="left" vertical="center" wrapText="1"/>
    </xf>
    <xf numFmtId="0" fontId="98" fillId="0" borderId="196" xfId="0" applyFont="1" applyBorder="1" applyAlignment="1">
      <alignment horizontal="left" vertical="center" wrapText="1"/>
    </xf>
    <xf numFmtId="0" fontId="98" fillId="0" borderId="177" xfId="0" applyFont="1" applyBorder="1" applyAlignment="1">
      <alignment horizontal="left" vertical="center" wrapText="1"/>
    </xf>
    <xf numFmtId="0" fontId="98" fillId="0" borderId="197" xfId="0" applyFont="1" applyBorder="1" applyAlignment="1">
      <alignment horizontal="left" vertical="center" wrapText="1"/>
    </xf>
    <xf numFmtId="0" fontId="98" fillId="0" borderId="185" xfId="0" applyFont="1" applyBorder="1" applyAlignment="1">
      <alignment horizontal="left" vertical="center" wrapText="1"/>
    </xf>
    <xf numFmtId="0" fontId="98" fillId="0" borderId="176" xfId="0" applyFont="1" applyBorder="1" applyAlignment="1">
      <alignment horizontal="left" vertical="center" wrapText="1"/>
    </xf>
    <xf numFmtId="0" fontId="112" fillId="0" borderId="0" xfId="0" applyFont="1" applyAlignment="1">
      <alignment horizontal="center" vertical="center"/>
    </xf>
    <xf numFmtId="0" fontId="112" fillId="0" borderId="0" xfId="0" quotePrefix="1" applyFont="1" applyAlignment="1">
      <alignment horizontal="left" vertical="center"/>
    </xf>
    <xf numFmtId="0" fontId="0" fillId="0" borderId="0" xfId="0" applyAlignment="1">
      <alignment horizontal="left" vertical="center" wrapText="1"/>
    </xf>
    <xf numFmtId="0" fontId="98" fillId="0" borderId="198" xfId="0" applyFont="1" applyBorder="1" applyAlignment="1">
      <alignment horizontal="left" vertical="center" wrapText="1"/>
    </xf>
    <xf numFmtId="0" fontId="98" fillId="0" borderId="199" xfId="0" applyFont="1" applyBorder="1" applyAlignment="1">
      <alignment horizontal="left" vertical="center" wrapText="1"/>
    </xf>
    <xf numFmtId="0" fontId="119" fillId="22" borderId="170" xfId="0" applyFont="1" applyFill="1" applyBorder="1" applyAlignment="1">
      <alignment horizontal="center" vertical="center" wrapText="1"/>
    </xf>
    <xf numFmtId="0" fontId="118" fillId="10" borderId="152" xfId="0" applyFont="1" applyFill="1" applyBorder="1" applyAlignment="1">
      <alignment horizontal="left" vertical="center" wrapText="1"/>
    </xf>
    <xf numFmtId="0" fontId="118" fillId="10" borderId="154" xfId="0" applyFont="1" applyFill="1" applyBorder="1" applyAlignment="1">
      <alignment horizontal="left" vertical="center" wrapText="1"/>
    </xf>
    <xf numFmtId="0" fontId="100" fillId="0" borderId="168" xfId="0" applyFont="1" applyBorder="1" applyAlignment="1">
      <alignment horizontal="left" vertical="center" wrapText="1"/>
    </xf>
    <xf numFmtId="0" fontId="100" fillId="0" borderId="191" xfId="0" applyFont="1" applyBorder="1" applyAlignment="1">
      <alignment horizontal="left" vertical="center" wrapText="1"/>
    </xf>
    <xf numFmtId="0" fontId="118" fillId="10" borderId="57" xfId="0" applyFont="1" applyFill="1" applyBorder="1" applyAlignment="1">
      <alignment horizontal="left" vertical="center" wrapText="1"/>
    </xf>
    <xf numFmtId="0" fontId="118" fillId="10" borderId="58" xfId="0" applyFont="1" applyFill="1" applyBorder="1" applyAlignment="1">
      <alignment horizontal="left" vertical="center" wrapText="1"/>
    </xf>
    <xf numFmtId="0" fontId="100" fillId="0" borderId="95" xfId="0" applyFont="1" applyBorder="1" applyAlignment="1">
      <alignment horizontal="left" vertical="center" wrapText="1"/>
    </xf>
    <xf numFmtId="0" fontId="118" fillId="10" borderId="190" xfId="0" applyFont="1" applyFill="1" applyBorder="1" applyAlignment="1">
      <alignment horizontal="left" vertical="center" wrapText="1"/>
    </xf>
    <xf numFmtId="0" fontId="118" fillId="10" borderId="164" xfId="0" applyFont="1" applyFill="1" applyBorder="1" applyAlignment="1">
      <alignment horizontal="left" vertical="center" wrapText="1"/>
    </xf>
    <xf numFmtId="0" fontId="31" fillId="0" borderId="190" xfId="0" applyFont="1" applyBorder="1" applyAlignment="1">
      <alignment horizontal="left" vertical="center" wrapText="1"/>
    </xf>
    <xf numFmtId="0" fontId="31" fillId="0" borderId="164" xfId="0" applyFont="1" applyBorder="1" applyAlignment="1">
      <alignment horizontal="left" vertical="center" wrapText="1"/>
    </xf>
    <xf numFmtId="0" fontId="108" fillId="8" borderId="188" xfId="0" applyFont="1" applyFill="1" applyBorder="1" applyAlignment="1">
      <alignment horizontal="center" vertical="center"/>
    </xf>
    <xf numFmtId="0" fontId="108" fillId="8" borderId="189" xfId="0" applyFont="1" applyFill="1" applyBorder="1" applyAlignment="1">
      <alignment horizontal="center" vertical="center"/>
    </xf>
    <xf numFmtId="0" fontId="110" fillId="8" borderId="200" xfId="0" applyFont="1" applyFill="1" applyBorder="1" applyAlignment="1">
      <alignment horizontal="center" vertical="center"/>
    </xf>
    <xf numFmtId="0" fontId="110" fillId="8" borderId="195" xfId="0" applyFont="1" applyFill="1" applyBorder="1" applyAlignment="1">
      <alignment horizontal="center" vertical="center"/>
    </xf>
    <xf numFmtId="0" fontId="110" fillId="8" borderId="196" xfId="0" applyFont="1" applyFill="1" applyBorder="1" applyAlignment="1">
      <alignment horizontal="center" vertical="center"/>
    </xf>
    <xf numFmtId="0" fontId="31" fillId="0" borderId="161" xfId="0" applyFont="1" applyBorder="1" applyAlignment="1">
      <alignment vertical="center" wrapText="1"/>
    </xf>
    <xf numFmtId="0" fontId="31" fillId="0" borderId="95" xfId="0" applyFont="1" applyBorder="1" applyAlignment="1">
      <alignment vertical="center" wrapText="1"/>
    </xf>
    <xf numFmtId="0" fontId="31" fillId="0" borderId="180" xfId="0" applyFont="1" applyBorder="1" applyAlignment="1">
      <alignment vertical="center" wrapText="1"/>
    </xf>
    <xf numFmtId="0" fontId="118" fillId="0" borderId="161" xfId="0" applyFont="1" applyBorder="1" applyAlignment="1">
      <alignment vertical="center" wrapText="1"/>
    </xf>
    <xf numFmtId="0" fontId="118" fillId="0" borderId="95" xfId="0" applyFont="1" applyBorder="1" applyAlignment="1">
      <alignment vertical="center" wrapText="1"/>
    </xf>
    <xf numFmtId="0" fontId="118" fillId="0" borderId="180" xfId="0" applyFont="1" applyBorder="1" applyAlignment="1">
      <alignment vertical="center" wrapText="1"/>
    </xf>
    <xf numFmtId="0" fontId="31" fillId="0" borderId="156" xfId="0" applyFont="1" applyBorder="1" applyAlignment="1">
      <alignment vertical="center" wrapText="1"/>
    </xf>
    <xf numFmtId="0" fontId="31" fillId="0" borderId="149" xfId="0" applyFont="1" applyBorder="1" applyAlignment="1">
      <alignment vertical="center" wrapText="1"/>
    </xf>
    <xf numFmtId="0" fontId="31" fillId="0" borderId="157" xfId="0" applyFont="1" applyBorder="1" applyAlignment="1">
      <alignment vertical="center" wrapText="1"/>
    </xf>
    <xf numFmtId="0" fontId="110" fillId="22" borderId="200" xfId="0" applyFont="1" applyFill="1" applyBorder="1" applyAlignment="1">
      <alignment horizontal="center" vertical="center"/>
    </xf>
    <xf numFmtId="0" fontId="110" fillId="22" borderId="195" xfId="0" applyFont="1" applyFill="1" applyBorder="1" applyAlignment="1">
      <alignment horizontal="center" vertical="center"/>
    </xf>
    <xf numFmtId="0" fontId="110" fillId="22" borderId="196" xfId="0" applyFont="1" applyFill="1" applyBorder="1" applyAlignment="1">
      <alignment horizontal="center" vertical="center"/>
    </xf>
    <xf numFmtId="0" fontId="31" fillId="0" borderId="186" xfId="0" applyFont="1" applyBorder="1" applyAlignment="1">
      <alignment horizontal="center" vertical="center" wrapText="1"/>
    </xf>
    <xf numFmtId="0" fontId="31" fillId="0" borderId="58" xfId="0" applyFont="1" applyBorder="1" applyAlignment="1">
      <alignment horizontal="center" vertical="center" wrapText="1"/>
    </xf>
    <xf numFmtId="0" fontId="98" fillId="0" borderId="57" xfId="0" applyFont="1" applyBorder="1" applyAlignment="1">
      <alignment horizontal="center" vertical="center" wrapText="1"/>
    </xf>
    <xf numFmtId="0" fontId="98" fillId="0" borderId="58" xfId="0" applyFont="1" applyBorder="1" applyAlignment="1">
      <alignment horizontal="center" vertical="center" wrapText="1"/>
    </xf>
    <xf numFmtId="0" fontId="31" fillId="0" borderId="187" xfId="0" applyFont="1" applyBorder="1" applyAlignment="1">
      <alignment horizontal="center" vertical="center" wrapText="1"/>
    </xf>
    <xf numFmtId="0" fontId="31" fillId="0" borderId="164" xfId="0" applyFont="1" applyBorder="1" applyAlignment="1">
      <alignment horizontal="center" vertical="center" wrapText="1"/>
    </xf>
    <xf numFmtId="0" fontId="98" fillId="0" borderId="190" xfId="0" applyFont="1" applyBorder="1" applyAlignment="1">
      <alignment horizontal="center" vertical="center" wrapText="1"/>
    </xf>
    <xf numFmtId="0" fontId="98" fillId="0" borderId="164" xfId="0" applyFont="1" applyBorder="1" applyAlignment="1">
      <alignment horizontal="center" vertical="center" wrapText="1"/>
    </xf>
    <xf numFmtId="0" fontId="31" fillId="0" borderId="162" xfId="0" applyFont="1" applyBorder="1" applyAlignment="1">
      <alignment vertical="center" wrapText="1"/>
    </xf>
    <xf numFmtId="0" fontId="31" fillId="0" borderId="163" xfId="0" applyFont="1" applyBorder="1" applyAlignment="1">
      <alignment vertical="center" wrapText="1"/>
    </xf>
    <xf numFmtId="0" fontId="31" fillId="0" borderId="181" xfId="0" applyFont="1" applyBorder="1" applyAlignment="1">
      <alignment vertical="center" wrapText="1"/>
    </xf>
    <xf numFmtId="0" fontId="31" fillId="0" borderId="201" xfId="0" applyFont="1" applyBorder="1" applyAlignment="1">
      <alignment horizontal="center" vertical="center" wrapText="1"/>
    </xf>
    <xf numFmtId="0" fontId="31" fillId="0" borderId="154" xfId="0" applyFont="1" applyBorder="1" applyAlignment="1">
      <alignment horizontal="center" vertical="center" wrapText="1"/>
    </xf>
    <xf numFmtId="0" fontId="98" fillId="0" borderId="152" xfId="0" applyFont="1" applyBorder="1" applyAlignment="1">
      <alignment horizontal="center" vertical="center" wrapText="1"/>
    </xf>
    <xf numFmtId="0" fontId="98" fillId="0" borderId="154" xfId="0" applyFont="1" applyBorder="1" applyAlignment="1">
      <alignment horizontal="center" vertical="center" wrapText="1"/>
    </xf>
    <xf numFmtId="0" fontId="31" fillId="0" borderId="150" xfId="0" applyFont="1" applyBorder="1" applyAlignment="1">
      <alignment vertical="center" wrapText="1"/>
    </xf>
    <xf numFmtId="0" fontId="31" fillId="0" borderId="151" xfId="0" applyFont="1" applyBorder="1" applyAlignment="1">
      <alignment vertical="center" wrapText="1"/>
    </xf>
    <xf numFmtId="0" fontId="31" fillId="0" borderId="155" xfId="0" applyFont="1" applyBorder="1" applyAlignment="1">
      <alignment vertical="center" wrapText="1"/>
    </xf>
    <xf numFmtId="0" fontId="31" fillId="0" borderId="57" xfId="0" applyFont="1" applyBorder="1" applyAlignment="1">
      <alignment horizontal="center" vertical="center" wrapText="1"/>
    </xf>
    <xf numFmtId="0" fontId="31" fillId="0" borderId="190" xfId="0" applyFont="1" applyBorder="1" applyAlignment="1">
      <alignment horizontal="center" vertical="center" wrapText="1"/>
    </xf>
    <xf numFmtId="0" fontId="31" fillId="0" borderId="152" xfId="0" applyFont="1" applyBorder="1" applyAlignment="1">
      <alignment horizontal="center" vertical="center" wrapText="1"/>
    </xf>
    <xf numFmtId="0" fontId="121" fillId="22" borderId="158" xfId="0" applyFont="1" applyFill="1" applyBorder="1" applyAlignment="1">
      <alignment horizontal="center" vertical="center" wrapText="1"/>
    </xf>
    <xf numFmtId="0" fontId="119" fillId="22" borderId="59" xfId="0" applyFont="1" applyFill="1" applyBorder="1" applyAlignment="1">
      <alignment horizontal="center" vertical="center" wrapText="1"/>
    </xf>
    <xf numFmtId="0" fontId="110" fillId="22" borderId="59" xfId="0" applyFont="1" applyFill="1" applyBorder="1" applyAlignment="1">
      <alignment horizontal="center" vertical="center"/>
    </xf>
    <xf numFmtId="0" fontId="110" fillId="22" borderId="177" xfId="0" applyFont="1" applyFill="1" applyBorder="1" applyAlignment="1">
      <alignment horizontal="center" vertical="center"/>
    </xf>
    <xf numFmtId="0" fontId="110" fillId="22" borderId="0" xfId="0" applyFont="1" applyFill="1" applyAlignment="1">
      <alignment horizontal="center" vertical="center"/>
    </xf>
    <xf numFmtId="0" fontId="110" fillId="22" borderId="197" xfId="0" applyFont="1" applyFill="1" applyBorder="1" applyAlignment="1">
      <alignment horizontal="center" vertical="center"/>
    </xf>
    <xf numFmtId="41" fontId="121" fillId="8" borderId="150" xfId="0" applyNumberFormat="1" applyFont="1" applyFill="1" applyBorder="1" applyAlignment="1">
      <alignment horizontal="center" vertical="center" wrapText="1"/>
    </xf>
    <xf numFmtId="0" fontId="121" fillId="8" borderId="161" xfId="0" applyFont="1" applyFill="1" applyBorder="1" applyAlignment="1">
      <alignment horizontal="center" vertical="center" wrapText="1"/>
    </xf>
    <xf numFmtId="0" fontId="121" fillId="8" borderId="162" xfId="0" applyFont="1" applyFill="1" applyBorder="1" applyAlignment="1">
      <alignment horizontal="center" vertical="center" wrapText="1"/>
    </xf>
    <xf numFmtId="0" fontId="140" fillId="0" borderId="0" xfId="0" applyFont="1" applyAlignment="1">
      <alignment horizontal="center" vertical="center" wrapText="1"/>
    </xf>
    <xf numFmtId="0" fontId="140" fillId="0" borderId="0" xfId="0" applyFont="1" applyAlignment="1">
      <alignment horizontal="center" vertical="center"/>
    </xf>
    <xf numFmtId="0" fontId="137" fillId="10" borderId="59" xfId="0" applyFont="1" applyFill="1" applyBorder="1" applyAlignment="1" applyProtection="1">
      <alignment horizontal="center" vertical="center"/>
      <protection locked="0"/>
    </xf>
    <xf numFmtId="41" fontId="80" fillId="10" borderId="57" xfId="1" applyFont="1" applyFill="1" applyBorder="1" applyAlignment="1">
      <alignment horizontal="center" vertical="center" shrinkToFit="1"/>
    </xf>
    <xf numFmtId="41" fontId="80" fillId="10" borderId="58" xfId="1" applyFont="1" applyFill="1" applyBorder="1" applyAlignment="1">
      <alignment horizontal="center" vertical="center" shrinkToFit="1"/>
    </xf>
    <xf numFmtId="0" fontId="79" fillId="10" borderId="57" xfId="0" applyFont="1" applyFill="1" applyBorder="1" applyAlignment="1">
      <alignment horizontal="center" vertical="center" shrinkToFit="1"/>
    </xf>
    <xf numFmtId="0" fontId="79" fillId="10" borderId="58" xfId="0" applyFont="1" applyFill="1" applyBorder="1" applyAlignment="1">
      <alignment horizontal="center" vertical="center" shrinkToFit="1"/>
    </xf>
    <xf numFmtId="41" fontId="80" fillId="10" borderId="57" xfId="1" applyFont="1" applyFill="1" applyBorder="1" applyAlignment="1">
      <alignment horizontal="center" vertical="center"/>
    </xf>
    <xf numFmtId="41" fontId="80" fillId="10" borderId="58" xfId="1" applyFont="1" applyFill="1" applyBorder="1" applyAlignment="1">
      <alignment horizontal="center" vertical="center"/>
    </xf>
    <xf numFmtId="0" fontId="16" fillId="2" borderId="1" xfId="0" applyFont="1" applyFill="1" applyBorder="1" applyAlignment="1">
      <alignment horizontal="left" vertical="top"/>
    </xf>
    <xf numFmtId="0" fontId="81" fillId="10" borderId="1" xfId="0" applyFont="1" applyFill="1" applyBorder="1" applyAlignment="1">
      <alignment horizontal="center" vertical="center" shrinkToFit="1"/>
    </xf>
    <xf numFmtId="0" fontId="16" fillId="2" borderId="0" xfId="0" applyFont="1" applyFill="1" applyAlignment="1">
      <alignment horizontal="left" vertical="top"/>
    </xf>
    <xf numFmtId="0" fontId="53" fillId="8" borderId="0" xfId="0" applyFont="1" applyFill="1" applyAlignment="1">
      <alignment horizontal="center" vertical="center"/>
    </xf>
    <xf numFmtId="0" fontId="42" fillId="0" borderId="0" xfId="0" applyFont="1" applyAlignment="1">
      <alignment horizontal="center" vertical="center"/>
    </xf>
    <xf numFmtId="1" fontId="44" fillId="0" borderId="104" xfId="0" applyNumberFormat="1" applyFont="1" applyBorder="1" applyAlignment="1">
      <alignment horizontal="center" vertical="center" shrinkToFit="1"/>
    </xf>
    <xf numFmtId="1" fontId="44" fillId="0" borderId="105" xfId="0" applyNumberFormat="1" applyFont="1" applyBorder="1" applyAlignment="1">
      <alignment horizontal="center" vertical="center" shrinkToFit="1"/>
    </xf>
    <xf numFmtId="1" fontId="44" fillId="0" borderId="111" xfId="0" applyNumberFormat="1" applyFont="1" applyBorder="1" applyAlignment="1">
      <alignment horizontal="center" vertical="center" shrinkToFit="1"/>
    </xf>
    <xf numFmtId="1" fontId="44" fillId="0" borderId="27" xfId="0" applyNumberFormat="1" applyFont="1" applyBorder="1" applyAlignment="1">
      <alignment horizontal="center" vertical="center" shrinkToFit="1"/>
    </xf>
    <xf numFmtId="1" fontId="44" fillId="0" borderId="116" xfId="0" applyNumberFormat="1" applyFont="1" applyBorder="1" applyAlignment="1">
      <alignment horizontal="center" vertical="center" shrinkToFit="1"/>
    </xf>
    <xf numFmtId="1" fontId="44" fillId="0" borderId="117" xfId="0" applyNumberFormat="1" applyFont="1" applyBorder="1" applyAlignment="1">
      <alignment horizontal="center" vertical="center" shrinkToFit="1"/>
    </xf>
    <xf numFmtId="1" fontId="44" fillId="0" borderId="104" xfId="0" applyNumberFormat="1" applyFont="1" applyBorder="1" applyAlignment="1">
      <alignment horizontal="left" vertical="center" indent="2" shrinkToFit="1"/>
    </xf>
    <xf numFmtId="1" fontId="44" fillId="0" borderId="105" xfId="0" applyNumberFormat="1" applyFont="1" applyBorder="1" applyAlignment="1">
      <alignment horizontal="left" vertical="center" indent="2" shrinkToFit="1"/>
    </xf>
    <xf numFmtId="1" fontId="44" fillId="0" borderId="111" xfId="0" applyNumberFormat="1" applyFont="1" applyBorder="1" applyAlignment="1">
      <alignment horizontal="left" vertical="center" indent="2" shrinkToFit="1"/>
    </xf>
    <xf numFmtId="1" fontId="44" fillId="0" borderId="27" xfId="0" applyNumberFormat="1" applyFont="1" applyBorder="1" applyAlignment="1">
      <alignment horizontal="left" vertical="center" indent="2" shrinkToFit="1"/>
    </xf>
    <xf numFmtId="1" fontId="44" fillId="0" borderId="116" xfId="0" applyNumberFormat="1" applyFont="1" applyBorder="1" applyAlignment="1">
      <alignment horizontal="left" vertical="center" indent="2" shrinkToFit="1"/>
    </xf>
    <xf numFmtId="1" fontId="44" fillId="0" borderId="117" xfId="0" applyNumberFormat="1" applyFont="1" applyBorder="1" applyAlignment="1">
      <alignment horizontal="left" vertical="center" indent="2" shrinkToFit="1"/>
    </xf>
    <xf numFmtId="1" fontId="44" fillId="0" borderId="46" xfId="0" applyNumberFormat="1" applyFont="1" applyBorder="1" applyAlignment="1">
      <alignment horizontal="center" vertical="center" shrinkToFit="1"/>
    </xf>
    <xf numFmtId="1" fontId="44" fillId="0" borderId="45" xfId="0" applyNumberFormat="1" applyFont="1" applyBorder="1" applyAlignment="1">
      <alignment horizontal="center" vertical="center" shrinkToFit="1"/>
    </xf>
    <xf numFmtId="1" fontId="44" fillId="0" borderId="129" xfId="0" applyNumberFormat="1" applyFont="1" applyBorder="1" applyAlignment="1">
      <alignment horizontal="center" vertical="center" shrinkToFit="1"/>
    </xf>
    <xf numFmtId="1" fontId="44" fillId="0" borderId="15" xfId="0" applyNumberFormat="1" applyFont="1" applyBorder="1" applyAlignment="1">
      <alignment horizontal="center" vertical="center" shrinkToFit="1"/>
    </xf>
    <xf numFmtId="0" fontId="77" fillId="4" borderId="3" xfId="0" applyFont="1" applyFill="1" applyBorder="1" applyAlignment="1">
      <alignment horizontal="left" vertical="center" wrapText="1" indent="1"/>
    </xf>
    <xf numFmtId="0" fontId="77" fillId="4" borderId="5" xfId="0" applyFont="1" applyFill="1" applyBorder="1" applyAlignment="1">
      <alignment horizontal="left" vertical="center" wrapText="1" indent="1"/>
    </xf>
    <xf numFmtId="0" fontId="13" fillId="4" borderId="10" xfId="0" applyFont="1" applyFill="1" applyBorder="1" applyAlignment="1">
      <alignment horizontal="left" vertical="top" wrapText="1" indent="3"/>
    </xf>
    <xf numFmtId="0" fontId="13" fillId="4" borderId="11" xfId="0" applyFont="1" applyFill="1" applyBorder="1" applyAlignment="1">
      <alignment horizontal="left" vertical="top" wrapText="1" indent="3"/>
    </xf>
    <xf numFmtId="0" fontId="13" fillId="4" borderId="12" xfId="0" applyFont="1" applyFill="1" applyBorder="1" applyAlignment="1">
      <alignment horizontal="left" vertical="top" wrapText="1" indent="3"/>
    </xf>
    <xf numFmtId="0" fontId="23" fillId="8" borderId="57" xfId="0" applyFont="1" applyFill="1" applyBorder="1" applyAlignment="1">
      <alignment horizontal="center" vertical="center"/>
    </xf>
    <xf numFmtId="0" fontId="23" fillId="8" borderId="58" xfId="0" applyFont="1" applyFill="1" applyBorder="1" applyAlignment="1">
      <alignment horizontal="center" vertical="center"/>
    </xf>
    <xf numFmtId="0" fontId="21" fillId="0" borderId="57" xfId="0" applyFont="1" applyBorder="1" applyAlignment="1">
      <alignment horizontal="center" vertical="center" shrinkToFit="1"/>
    </xf>
    <xf numFmtId="0" fontId="21" fillId="0" borderId="58" xfId="0" applyFont="1" applyBorder="1" applyAlignment="1">
      <alignment horizontal="center" vertical="center" shrinkToFit="1"/>
    </xf>
    <xf numFmtId="0" fontId="23" fillId="8" borderId="57" xfId="0" applyFont="1" applyFill="1" applyBorder="1" applyAlignment="1">
      <alignment horizontal="center" vertical="center" shrinkToFit="1"/>
    </xf>
    <xf numFmtId="0" fontId="23" fillId="8" borderId="58" xfId="0" applyFont="1" applyFill="1" applyBorder="1" applyAlignment="1">
      <alignment horizontal="center" vertical="center" shrinkToFit="1"/>
    </xf>
    <xf numFmtId="0" fontId="22" fillId="0" borderId="57" xfId="0" applyFont="1" applyBorder="1" applyAlignment="1">
      <alignment horizontal="center" vertical="center" shrinkToFit="1"/>
    </xf>
    <xf numFmtId="0" fontId="22" fillId="0" borderId="58" xfId="0" applyFont="1" applyBorder="1" applyAlignment="1">
      <alignment horizontal="center" vertical="center" shrinkToFit="1"/>
    </xf>
    <xf numFmtId="0" fontId="22" fillId="10" borderId="57" xfId="0" applyFont="1" applyFill="1" applyBorder="1" applyAlignment="1">
      <alignment horizontal="center" vertical="center" shrinkToFit="1"/>
    </xf>
    <xf numFmtId="0" fontId="22" fillId="10" borderId="58" xfId="0" applyFont="1" applyFill="1" applyBorder="1" applyAlignment="1">
      <alignment horizontal="center" vertical="center" shrinkToFit="1"/>
    </xf>
    <xf numFmtId="0" fontId="22" fillId="0" borderId="1" xfId="0" applyFont="1" applyBorder="1" applyAlignment="1">
      <alignment horizontal="center" vertical="center" shrinkToFit="1"/>
    </xf>
    <xf numFmtId="0" fontId="16" fillId="8" borderId="0" xfId="0" applyFont="1" applyFill="1" applyAlignment="1">
      <alignment horizontal="left" vertical="top"/>
    </xf>
    <xf numFmtId="0" fontId="52" fillId="0" borderId="1" xfId="0" applyFont="1" applyBorder="1" applyAlignment="1">
      <alignment horizontal="left" vertical="center"/>
    </xf>
    <xf numFmtId="0" fontId="41" fillId="0" borderId="0" xfId="0" applyFont="1" applyAlignment="1">
      <alignment horizontal="center" vertical="center"/>
    </xf>
    <xf numFmtId="0" fontId="89" fillId="0" borderId="0" xfId="0" applyFont="1" applyAlignment="1">
      <alignment horizontal="left" vertical="center" wrapText="1"/>
    </xf>
    <xf numFmtId="0" fontId="88" fillId="15" borderId="140" xfId="3" applyFont="1" applyAlignment="1">
      <alignment horizontal="center" vertical="center" wrapText="1"/>
    </xf>
    <xf numFmtId="0" fontId="2" fillId="0" borderId="143" xfId="0" applyFont="1" applyBorder="1" applyAlignment="1">
      <alignment horizontal="left" vertical="center"/>
    </xf>
    <xf numFmtId="0" fontId="91" fillId="0" borderId="63" xfId="0" applyFont="1" applyBorder="1" applyAlignment="1">
      <alignment horizontal="center" vertical="center" wrapText="1"/>
    </xf>
    <xf numFmtId="0" fontId="91" fillId="0" borderId="65" xfId="0" applyFont="1" applyBorder="1" applyAlignment="1">
      <alignment horizontal="center" vertical="center" wrapText="1"/>
    </xf>
    <xf numFmtId="0" fontId="92" fillId="0" borderId="63" xfId="0" applyFont="1" applyBorder="1" applyAlignment="1">
      <alignment horizontal="left" vertical="center" wrapText="1"/>
    </xf>
    <xf numFmtId="0" fontId="92" fillId="0" borderId="65" xfId="0" applyFont="1" applyBorder="1" applyAlignment="1">
      <alignment horizontal="left" vertical="center" wrapText="1"/>
    </xf>
    <xf numFmtId="0" fontId="2" fillId="0" borderId="141" xfId="0" applyFont="1" applyBorder="1" applyAlignment="1">
      <alignment horizontal="left" vertical="center"/>
    </xf>
    <xf numFmtId="0" fontId="12" fillId="4" borderId="3" xfId="0" applyFont="1" applyFill="1" applyBorder="1" applyAlignment="1">
      <alignment horizontal="center" vertical="center" wrapText="1"/>
    </xf>
    <xf numFmtId="0" fontId="12" fillId="4" borderId="5" xfId="0" applyFont="1" applyFill="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0" borderId="38" xfId="0" applyBorder="1" applyAlignment="1">
      <alignment horizontal="center" vertical="center" wrapText="1"/>
    </xf>
    <xf numFmtId="0" fontId="0" fillId="0" borderId="39" xfId="0" applyBorder="1" applyAlignment="1">
      <alignment horizontal="center" vertical="center" wrapText="1"/>
    </xf>
    <xf numFmtId="0" fontId="0" fillId="0" borderId="14" xfId="0" applyBorder="1" applyAlignment="1">
      <alignment horizontal="center" vertical="top" wrapText="1"/>
    </xf>
    <xf numFmtId="0" fontId="0" fillId="0" borderId="15" xfId="0" applyBorder="1" applyAlignment="1">
      <alignment horizontal="center" vertical="top" wrapText="1"/>
    </xf>
    <xf numFmtId="0" fontId="0" fillId="0" borderId="26" xfId="0" applyBorder="1" applyAlignment="1">
      <alignment horizontal="center" vertical="top" wrapText="1"/>
    </xf>
    <xf numFmtId="0" fontId="0" fillId="0" borderId="27" xfId="0" applyBorder="1" applyAlignment="1">
      <alignment horizontal="center" vertical="top" wrapText="1"/>
    </xf>
    <xf numFmtId="0" fontId="0" fillId="0" borderId="38" xfId="0" applyBorder="1" applyAlignment="1">
      <alignment horizontal="center" vertical="top" wrapText="1"/>
    </xf>
    <xf numFmtId="0" fontId="0" fillId="0" borderId="39" xfId="0" applyBorder="1" applyAlignment="1">
      <alignment horizontal="center" vertical="top" wrapText="1"/>
    </xf>
    <xf numFmtId="0" fontId="36" fillId="0" borderId="81" xfId="0" applyFont="1" applyBorder="1" applyAlignment="1">
      <alignment horizontal="center" vertical="center" wrapText="1" readingOrder="1"/>
    </xf>
    <xf numFmtId="0" fontId="36" fillId="0" borderId="83" xfId="0" applyFont="1" applyBorder="1" applyAlignment="1">
      <alignment horizontal="center" vertical="center" wrapText="1" readingOrder="1"/>
    </xf>
    <xf numFmtId="0" fontId="36" fillId="0" borderId="85" xfId="0" applyFont="1" applyBorder="1" applyAlignment="1">
      <alignment horizontal="center" vertical="center" wrapText="1" readingOrder="1"/>
    </xf>
    <xf numFmtId="0" fontId="36" fillId="0" borderId="87" xfId="0" applyFont="1" applyBorder="1" applyAlignment="1">
      <alignment horizontal="center" vertical="center" wrapText="1" readingOrder="1"/>
    </xf>
    <xf numFmtId="0" fontId="35" fillId="0" borderId="93" xfId="0" applyFont="1" applyBorder="1" applyAlignment="1">
      <alignment horizontal="center" vertical="center" wrapText="1"/>
    </xf>
    <xf numFmtId="0" fontId="35" fillId="0" borderId="94" xfId="0" applyFont="1" applyBorder="1" applyAlignment="1">
      <alignment horizontal="center" vertical="center" wrapText="1"/>
    </xf>
    <xf numFmtId="0" fontId="36" fillId="0" borderId="69" xfId="0" applyFont="1" applyBorder="1" applyAlignment="1">
      <alignment horizontal="center" vertical="center" wrapText="1" readingOrder="1"/>
    </xf>
    <xf numFmtId="0" fontId="36" fillId="0" borderId="70" xfId="0" applyFont="1" applyBorder="1" applyAlignment="1">
      <alignment horizontal="center" vertical="center" wrapText="1" readingOrder="1"/>
    </xf>
    <xf numFmtId="0" fontId="36" fillId="0" borderId="71" xfId="0" applyFont="1" applyBorder="1" applyAlignment="1">
      <alignment horizontal="center" vertical="center" wrapText="1" readingOrder="1"/>
    </xf>
    <xf numFmtId="0" fontId="36" fillId="0" borderId="82" xfId="0" applyFont="1" applyBorder="1" applyAlignment="1">
      <alignment horizontal="center" vertical="center" wrapText="1" readingOrder="1"/>
    </xf>
    <xf numFmtId="0" fontId="36" fillId="0" borderId="84" xfId="0" applyFont="1" applyBorder="1" applyAlignment="1">
      <alignment horizontal="center" vertical="center" wrapText="1" readingOrder="1"/>
    </xf>
    <xf numFmtId="0" fontId="36" fillId="0" borderId="86" xfId="0" applyFont="1" applyBorder="1" applyAlignment="1">
      <alignment horizontal="center" vertical="center" wrapText="1" readingOrder="1"/>
    </xf>
    <xf numFmtId="0" fontId="36" fillId="0" borderId="89" xfId="0" applyFont="1" applyBorder="1" applyAlignment="1">
      <alignment horizontal="center" vertical="center" wrapText="1" readingOrder="1"/>
    </xf>
    <xf numFmtId="0" fontId="36" fillId="0" borderId="92" xfId="0" applyFont="1" applyBorder="1" applyAlignment="1">
      <alignment horizontal="center" vertical="center" wrapText="1" readingOrder="1"/>
    </xf>
    <xf numFmtId="0" fontId="36" fillId="0" borderId="66" xfId="0" applyFont="1" applyBorder="1" applyAlignment="1">
      <alignment horizontal="center" vertical="center" wrapText="1" readingOrder="1"/>
    </xf>
    <xf numFmtId="0" fontId="36" fillId="0" borderId="67" xfId="0" applyFont="1" applyBorder="1" applyAlignment="1">
      <alignment horizontal="center" vertical="center" wrapText="1" readingOrder="1"/>
    </xf>
    <xf numFmtId="0" fontId="36" fillId="0" borderId="90" xfId="0" applyFont="1" applyBorder="1" applyAlignment="1">
      <alignment horizontal="center" vertical="center" wrapText="1" readingOrder="1"/>
    </xf>
    <xf numFmtId="0" fontId="36" fillId="0" borderId="72" xfId="0" applyFont="1" applyBorder="1" applyAlignment="1">
      <alignment horizontal="center" vertical="center" wrapText="1" readingOrder="1"/>
    </xf>
    <xf numFmtId="0" fontId="36" fillId="0" borderId="73" xfId="0" applyFont="1" applyBorder="1" applyAlignment="1">
      <alignment horizontal="center" vertical="center" wrapText="1" readingOrder="1"/>
    </xf>
    <xf numFmtId="0" fontId="36" fillId="0" borderId="91" xfId="0" applyFont="1" applyBorder="1" applyAlignment="1">
      <alignment horizontal="center" vertical="center" wrapText="1" readingOrder="1"/>
    </xf>
    <xf numFmtId="0" fontId="36" fillId="0" borderId="68" xfId="0" applyFont="1" applyBorder="1" applyAlignment="1">
      <alignment horizontal="center" vertical="center" wrapText="1" readingOrder="1"/>
    </xf>
    <xf numFmtId="0" fontId="36" fillId="0" borderId="74" xfId="0" applyFont="1" applyBorder="1" applyAlignment="1">
      <alignment horizontal="center" vertical="center" wrapText="1" readingOrder="1"/>
    </xf>
    <xf numFmtId="0" fontId="22" fillId="0" borderId="1" xfId="0" applyFont="1" applyBorder="1" applyAlignment="1">
      <alignment horizontal="center" vertical="center"/>
    </xf>
    <xf numFmtId="0" fontId="21" fillId="0" borderId="1" xfId="0" applyFont="1" applyBorder="1" applyAlignment="1">
      <alignment horizontal="center" vertical="center"/>
    </xf>
    <xf numFmtId="0" fontId="22" fillId="0" borderId="95" xfId="0" applyFont="1" applyBorder="1" applyAlignment="1">
      <alignment horizontal="center" vertical="center"/>
    </xf>
    <xf numFmtId="0" fontId="0" fillId="0" borderId="95" xfId="0" applyBorder="1" applyAlignment="1">
      <alignment horizontal="center" vertical="center"/>
    </xf>
    <xf numFmtId="0" fontId="0" fillId="0" borderId="57" xfId="0" applyBorder="1" applyAlignment="1">
      <alignment horizontal="center" vertical="center"/>
    </xf>
    <xf numFmtId="0" fontId="0" fillId="0" borderId="58" xfId="0" applyBorder="1" applyAlignment="1">
      <alignment horizontal="center" vertical="center"/>
    </xf>
    <xf numFmtId="0" fontId="22" fillId="7" borderId="95" xfId="0" applyFont="1" applyFill="1" applyBorder="1" applyAlignment="1">
      <alignment horizontal="center" vertical="center"/>
    </xf>
    <xf numFmtId="0" fontId="0" fillId="7" borderId="95" xfId="0" applyFill="1" applyBorder="1" applyAlignment="1">
      <alignment horizontal="center" vertical="center"/>
    </xf>
    <xf numFmtId="0" fontId="0" fillId="0" borderId="56" xfId="0" applyBorder="1" applyAlignment="1">
      <alignment horizontal="center" vertical="center"/>
    </xf>
    <xf numFmtId="0" fontId="21" fillId="7" borderId="138" xfId="0" applyFont="1" applyFill="1" applyBorder="1" applyAlignment="1">
      <alignment horizontal="center" vertical="center"/>
    </xf>
    <xf numFmtId="0" fontId="21" fillId="7" borderId="135" xfId="0" applyFont="1" applyFill="1" applyBorder="1" applyAlignment="1">
      <alignment horizontal="center" vertical="center"/>
    </xf>
    <xf numFmtId="0" fontId="21" fillId="7" borderId="1" xfId="0" applyFont="1" applyFill="1" applyBorder="1" applyAlignment="1">
      <alignment horizontal="center" vertical="center"/>
    </xf>
    <xf numFmtId="0" fontId="93" fillId="18" borderId="150" xfId="0" applyFont="1" applyFill="1" applyBorder="1" applyAlignment="1">
      <alignment horizontal="center" vertical="center" wrapText="1"/>
    </xf>
    <xf numFmtId="0" fontId="93" fillId="18" borderId="161" xfId="0" applyFont="1" applyFill="1" applyBorder="1" applyAlignment="1">
      <alignment horizontal="center" vertical="center" wrapText="1"/>
    </xf>
    <xf numFmtId="0" fontId="93" fillId="18" borderId="162" xfId="0" applyFont="1" applyFill="1" applyBorder="1" applyAlignment="1">
      <alignment horizontal="center" vertical="center" wrapText="1"/>
    </xf>
    <xf numFmtId="0" fontId="93" fillId="0" borderId="153" xfId="0" applyFont="1" applyBorder="1" applyAlignment="1">
      <alignment vertical="center" wrapText="1"/>
    </xf>
    <xf numFmtId="0" fontId="93" fillId="0" borderId="173" xfId="0" applyFont="1" applyBorder="1" applyAlignment="1">
      <alignment vertical="center" wrapText="1"/>
    </xf>
    <xf numFmtId="0" fontId="93" fillId="0" borderId="56" xfId="0" applyFont="1" applyBorder="1" applyAlignment="1">
      <alignment vertical="center" wrapText="1"/>
    </xf>
    <xf numFmtId="0" fontId="93" fillId="0" borderId="174" xfId="0" applyFont="1" applyBorder="1" applyAlignment="1">
      <alignment vertical="center" wrapText="1"/>
    </xf>
    <xf numFmtId="0" fontId="93" fillId="0" borderId="59" xfId="0" applyFont="1" applyBorder="1" applyAlignment="1">
      <alignment vertical="center" wrapText="1"/>
    </xf>
    <xf numFmtId="0" fontId="93" fillId="0" borderId="175" xfId="0" applyFont="1" applyBorder="1" applyAlignment="1">
      <alignment vertical="center" wrapText="1"/>
    </xf>
    <xf numFmtId="0" fontId="93" fillId="19" borderId="150" xfId="0" applyFont="1" applyFill="1" applyBorder="1" applyAlignment="1">
      <alignment horizontal="center" vertical="center" wrapText="1"/>
    </xf>
    <xf numFmtId="0" fontId="93" fillId="19" borderId="161" xfId="0" applyFont="1" applyFill="1" applyBorder="1" applyAlignment="1">
      <alignment horizontal="center" vertical="center" wrapText="1"/>
    </xf>
    <xf numFmtId="0" fontId="93" fillId="19" borderId="156" xfId="0" applyFont="1" applyFill="1" applyBorder="1" applyAlignment="1">
      <alignment horizontal="center" vertical="center" wrapText="1"/>
    </xf>
    <xf numFmtId="0" fontId="93" fillId="19" borderId="162" xfId="0" applyFont="1" applyFill="1" applyBorder="1" applyAlignment="1">
      <alignment horizontal="center" vertical="center" wrapText="1"/>
    </xf>
    <xf numFmtId="0" fontId="93" fillId="0" borderId="56" xfId="0" applyFont="1" applyBorder="1" applyAlignment="1">
      <alignment vertical="top" wrapText="1"/>
    </xf>
    <xf numFmtId="0" fontId="93" fillId="0" borderId="174" xfId="0" applyFont="1" applyBorder="1" applyAlignment="1">
      <alignment vertical="top" wrapText="1"/>
    </xf>
    <xf numFmtId="0" fontId="93" fillId="18" borderId="166" xfId="0" applyFont="1" applyFill="1" applyBorder="1" applyAlignment="1">
      <alignment horizontal="center" vertical="center" wrapText="1"/>
    </xf>
    <xf numFmtId="0" fontId="93" fillId="18" borderId="158" xfId="0" applyFont="1" applyFill="1" applyBorder="1" applyAlignment="1">
      <alignment horizontal="center" vertical="center" wrapText="1"/>
    </xf>
    <xf numFmtId="0" fontId="93" fillId="18" borderId="177" xfId="0" applyFont="1" applyFill="1" applyBorder="1" applyAlignment="1">
      <alignment horizontal="center" vertical="center" wrapText="1"/>
    </xf>
    <xf numFmtId="0" fontId="93" fillId="18" borderId="178" xfId="0" applyFont="1" applyFill="1" applyBorder="1" applyAlignment="1">
      <alignment horizontal="center" vertical="center" wrapText="1"/>
    </xf>
    <xf numFmtId="0" fontId="93" fillId="0" borderId="1" xfId="0" applyFont="1" applyBorder="1" applyAlignment="1">
      <alignment vertical="center" wrapText="1"/>
    </xf>
    <xf numFmtId="0" fontId="93" fillId="0" borderId="176" xfId="0" applyFont="1" applyBorder="1" applyAlignment="1">
      <alignment vertical="center" wrapText="1"/>
    </xf>
    <xf numFmtId="0" fontId="93" fillId="19" borderId="161" xfId="0" applyFont="1" applyFill="1" applyBorder="1" applyAlignment="1">
      <alignment horizontal="center" vertical="center"/>
    </xf>
    <xf numFmtId="0" fontId="93" fillId="19" borderId="162" xfId="0" applyFont="1" applyFill="1" applyBorder="1" applyAlignment="1">
      <alignment horizontal="center" vertical="center"/>
    </xf>
    <xf numFmtId="0" fontId="98" fillId="0" borderId="95" xfId="0" applyFont="1" applyBorder="1" applyAlignment="1">
      <alignment vertical="center" wrapText="1"/>
    </xf>
    <xf numFmtId="0" fontId="98" fillId="0" borderId="163" xfId="0" applyFont="1" applyBorder="1" applyAlignment="1">
      <alignment vertical="center" wrapText="1"/>
    </xf>
    <xf numFmtId="0" fontId="93" fillId="0" borderId="157" xfId="0" applyFont="1" applyBorder="1" applyAlignment="1">
      <alignment horizontal="center" vertical="center"/>
    </xf>
    <xf numFmtId="0" fontId="93" fillId="0" borderId="159" xfId="0" applyFont="1" applyBorder="1" applyAlignment="1">
      <alignment horizontal="center" vertical="center"/>
    </xf>
    <xf numFmtId="0" fontId="70" fillId="0" borderId="157" xfId="0" applyFont="1" applyBorder="1" applyAlignment="1">
      <alignment horizontal="center" vertical="center"/>
    </xf>
    <xf numFmtId="0" fontId="70" fillId="0" borderId="165" xfId="0" applyFont="1" applyBorder="1" applyAlignment="1">
      <alignment horizontal="center" vertical="center"/>
    </xf>
    <xf numFmtId="0" fontId="98" fillId="16" borderId="170" xfId="0" applyFont="1" applyFill="1" applyBorder="1" applyAlignment="1">
      <alignment horizontal="center" vertical="center"/>
    </xf>
    <xf numFmtId="0" fontId="98" fillId="16" borderId="171" xfId="0" applyFont="1" applyFill="1" applyBorder="1" applyAlignment="1">
      <alignment horizontal="center" vertical="center"/>
    </xf>
    <xf numFmtId="0" fontId="96" fillId="0" borderId="145" xfId="0" applyFont="1" applyBorder="1" applyAlignment="1">
      <alignment horizontal="center" vertical="center"/>
    </xf>
    <xf numFmtId="0" fontId="96" fillId="0" borderId="146" xfId="0" applyFont="1" applyBorder="1" applyAlignment="1">
      <alignment horizontal="center" vertical="center"/>
    </xf>
    <xf numFmtId="0" fontId="96" fillId="0" borderId="147" xfId="0" applyFont="1" applyBorder="1" applyAlignment="1">
      <alignment horizontal="center" vertical="center"/>
    </xf>
    <xf numFmtId="0" fontId="98" fillId="16" borderId="152" xfId="0" applyFont="1" applyFill="1" applyBorder="1" applyAlignment="1">
      <alignment horizontal="center" vertical="center"/>
    </xf>
    <xf numFmtId="0" fontId="98" fillId="16" borderId="153" xfId="0" applyFont="1" applyFill="1" applyBorder="1" applyAlignment="1">
      <alignment horizontal="center" vertical="center"/>
    </xf>
    <xf numFmtId="0" fontId="98" fillId="16" borderId="154" xfId="0" applyFont="1" applyFill="1" applyBorder="1" applyAlignment="1">
      <alignment horizontal="center" vertical="center"/>
    </xf>
    <xf numFmtId="0" fontId="93" fillId="18" borderId="156" xfId="0" applyFont="1" applyFill="1" applyBorder="1" applyAlignment="1">
      <alignment horizontal="center" vertical="center"/>
    </xf>
    <xf numFmtId="0" fontId="93" fillId="18" borderId="158" xfId="0" applyFont="1" applyFill="1" applyBorder="1" applyAlignment="1">
      <alignment horizontal="center" vertical="center"/>
    </xf>
    <xf numFmtId="0" fontId="93" fillId="18" borderId="160" xfId="0" applyFont="1" applyFill="1" applyBorder="1" applyAlignment="1">
      <alignment horizontal="center" vertical="center"/>
    </xf>
    <xf numFmtId="49" fontId="93" fillId="0" borderId="157" xfId="0" applyNumberFormat="1" applyFont="1" applyBorder="1" applyAlignment="1">
      <alignment horizontal="center" vertical="center"/>
    </xf>
    <xf numFmtId="49" fontId="93" fillId="0" borderId="159" xfId="0" applyNumberFormat="1" applyFont="1" applyBorder="1" applyAlignment="1">
      <alignment horizontal="center" vertical="center"/>
    </xf>
    <xf numFmtId="0" fontId="0" fillId="0" borderId="157" xfId="0" applyBorder="1" applyAlignment="1">
      <alignment horizontal="center" vertical="center"/>
    </xf>
    <xf numFmtId="0" fontId="0" fillId="0" borderId="159" xfId="0" applyBorder="1" applyAlignment="1">
      <alignment horizontal="center" vertical="center"/>
    </xf>
    <xf numFmtId="0" fontId="70" fillId="0" borderId="157" xfId="0" applyFont="1" applyBorder="1" applyAlignment="1">
      <alignment horizontal="left" vertical="center"/>
    </xf>
    <xf numFmtId="0" fontId="70" fillId="0" borderId="165" xfId="0" applyFont="1" applyBorder="1" applyAlignment="1">
      <alignment horizontal="left" vertical="center"/>
    </xf>
    <xf numFmtId="0" fontId="93" fillId="0" borderId="152" xfId="0" applyFont="1" applyBorder="1" applyAlignment="1">
      <alignment vertical="center" wrapText="1"/>
    </xf>
    <xf numFmtId="0" fontId="93" fillId="19" borderId="166" xfId="0" applyFont="1" applyFill="1" applyBorder="1" applyAlignment="1">
      <alignment horizontal="center" vertical="center" wrapText="1"/>
    </xf>
    <xf numFmtId="0" fontId="93" fillId="19" borderId="179" xfId="0" applyFont="1" applyFill="1" applyBorder="1" applyAlignment="1">
      <alignment horizontal="center" vertical="center" wrapText="1"/>
    </xf>
    <xf numFmtId="0" fontId="93" fillId="10" borderId="95" xfId="0" applyFont="1" applyFill="1" applyBorder="1" applyAlignment="1">
      <alignment horizontal="center" vertical="center"/>
    </xf>
    <xf numFmtId="0" fontId="93" fillId="10" borderId="163" xfId="0" applyFont="1" applyFill="1" applyBorder="1" applyAlignment="1">
      <alignment horizontal="center" vertical="center"/>
    </xf>
    <xf numFmtId="0" fontId="0" fillId="10" borderId="95" xfId="0" applyFill="1" applyBorder="1" applyAlignment="1">
      <alignment horizontal="center" vertical="center" wrapText="1"/>
    </xf>
    <xf numFmtId="0" fontId="0" fillId="10" borderId="163" xfId="0" applyFill="1" applyBorder="1" applyAlignment="1">
      <alignment horizontal="center" vertical="center" wrapText="1"/>
    </xf>
    <xf numFmtId="0" fontId="98" fillId="0" borderId="95" xfId="0" applyFont="1" applyBorder="1" applyAlignment="1">
      <alignment horizontal="center" vertical="center" wrapText="1"/>
    </xf>
    <xf numFmtId="0" fontId="98" fillId="0" borderId="180" xfId="0" applyFont="1" applyBorder="1" applyAlignment="1">
      <alignment horizontal="center" vertical="center" wrapText="1"/>
    </xf>
    <xf numFmtId="0" fontId="0" fillId="0" borderId="95" xfId="0" applyBorder="1" applyAlignment="1">
      <alignment horizontal="right" vertical="center"/>
    </xf>
    <xf numFmtId="0" fontId="0" fillId="0" borderId="163" xfId="0" applyBorder="1" applyAlignment="1">
      <alignment horizontal="right" vertical="center"/>
    </xf>
    <xf numFmtId="0" fontId="105" fillId="14" borderId="163" xfId="2" applyFont="1" applyBorder="1" applyAlignment="1">
      <alignment horizontal="center" vertical="center" wrapText="1"/>
    </xf>
    <xf numFmtId="0" fontId="105" fillId="14" borderId="181" xfId="2" applyFont="1" applyBorder="1" applyAlignment="1">
      <alignment horizontal="center" vertical="center" wrapText="1"/>
    </xf>
    <xf numFmtId="0" fontId="0" fillId="19" borderId="161" xfId="0" applyFill="1" applyBorder="1" applyAlignment="1">
      <alignment horizontal="center" vertical="center" textRotation="255"/>
    </xf>
    <xf numFmtId="0" fontId="0" fillId="19" borderId="162" xfId="0" applyFill="1" applyBorder="1" applyAlignment="1">
      <alignment horizontal="center" vertical="center" textRotation="255"/>
    </xf>
    <xf numFmtId="0" fontId="97" fillId="7" borderId="95" xfId="0" applyFont="1" applyFill="1" applyBorder="1" applyAlignment="1">
      <alignment horizontal="center" vertical="center" wrapText="1"/>
    </xf>
    <xf numFmtId="0" fontId="97" fillId="7" borderId="180" xfId="0" applyFont="1" applyFill="1" applyBorder="1" applyAlignment="1">
      <alignment horizontal="center" vertical="center" wrapText="1"/>
    </xf>
    <xf numFmtId="0" fontId="93" fillId="16" borderId="151" xfId="0" applyFont="1" applyFill="1" applyBorder="1" applyAlignment="1">
      <alignment horizontal="center" vertical="center"/>
    </xf>
    <xf numFmtId="0" fontId="93" fillId="16" borderId="155" xfId="0" applyFont="1" applyFill="1" applyBorder="1" applyAlignment="1">
      <alignment horizontal="center" vertical="center"/>
    </xf>
    <xf numFmtId="0" fontId="104" fillId="0" borderId="95" xfId="0" applyFont="1" applyBorder="1" applyAlignment="1">
      <alignment horizontal="center" vertical="center" wrapText="1"/>
    </xf>
    <xf numFmtId="0" fontId="104" fillId="0" borderId="180" xfId="0" applyFont="1" applyBorder="1" applyAlignment="1">
      <alignment horizontal="center" vertical="center" wrapText="1"/>
    </xf>
    <xf numFmtId="0" fontId="93" fillId="0" borderId="95" xfId="0" applyFont="1" applyBorder="1" applyAlignment="1">
      <alignment horizontal="center" vertical="center" wrapText="1"/>
    </xf>
    <xf numFmtId="0" fontId="0" fillId="0" borderId="95" xfId="0" applyBorder="1">
      <alignment vertical="center"/>
    </xf>
    <xf numFmtId="0" fontId="0" fillId="0" borderId="163" xfId="0" applyBorder="1">
      <alignment vertical="center"/>
    </xf>
    <xf numFmtId="0" fontId="0" fillId="0" borderId="163" xfId="0" applyBorder="1" applyAlignment="1">
      <alignment horizontal="center" vertical="center"/>
    </xf>
    <xf numFmtId="0" fontId="97" fillId="7" borderId="163" xfId="0" applyFont="1" applyFill="1" applyBorder="1" applyAlignment="1">
      <alignment horizontal="center" vertical="center" wrapText="1"/>
    </xf>
    <xf numFmtId="0" fontId="97" fillId="7" borderId="181" xfId="0" applyFont="1" applyFill="1" applyBorder="1" applyAlignment="1">
      <alignment horizontal="center" vertical="center" wrapText="1"/>
    </xf>
    <xf numFmtId="0" fontId="103" fillId="0" borderId="177" xfId="0" applyFont="1" applyBorder="1" applyAlignment="1">
      <alignment horizontal="center" vertical="center"/>
    </xf>
    <xf numFmtId="0" fontId="103" fillId="0" borderId="0" xfId="0" applyFont="1" applyAlignment="1">
      <alignment horizontal="center" vertical="center"/>
    </xf>
    <xf numFmtId="0" fontId="0" fillId="18" borderId="161" xfId="0" applyFill="1" applyBorder="1" applyAlignment="1">
      <alignment horizontal="center" vertical="center" textRotation="255"/>
    </xf>
    <xf numFmtId="0" fontId="0" fillId="18" borderId="162" xfId="0" applyFill="1" applyBorder="1" applyAlignment="1">
      <alignment horizontal="center" vertical="center" textRotation="255"/>
    </xf>
  </cellXfs>
  <cellStyles count="4">
    <cellStyle name="나쁨" xfId="2" builtinId="27"/>
    <cellStyle name="메모" xfId="3" builtinId="10"/>
    <cellStyle name="쉼표 [0]" xfId="1" builtinId="6"/>
    <cellStyle name="표준" xfId="0" builtinId="0"/>
  </cellStyles>
  <dxfs count="194">
    <dxf>
      <border diagonalUp="0" diagonalDown="0">
        <left style="thin">
          <color indexed="64"/>
        </left>
        <right style="medium">
          <color indexed="64"/>
        </right>
        <top style="medium">
          <color auto="1"/>
        </top>
        <bottom style="medium">
          <color auto="1"/>
        </bottom>
        <vertical style="thin">
          <color indexed="64"/>
        </vertical>
        <horizontal style="medium">
          <color auto="1"/>
        </horizontal>
      </border>
    </dxf>
    <dxf>
      <fill>
        <patternFill patternType="solid">
          <fgColor indexed="64"/>
          <bgColor rgb="FFC4D79B"/>
        </patternFill>
      </fill>
      <alignment horizontal="center" vertical="center" textRotation="0" wrapText="0" indent="0" justifyLastLine="0" shrinkToFit="0" readingOrder="0"/>
      <border diagonalUp="0" diagonalDown="0">
        <left style="medium">
          <color indexed="64"/>
        </left>
        <right style="thin">
          <color indexed="64"/>
        </right>
        <top style="medium">
          <color auto="1"/>
        </top>
        <bottom style="medium">
          <color auto="1"/>
        </bottom>
        <vertical style="thin">
          <color indexed="64"/>
        </vertical>
        <horizontal style="medium">
          <color auto="1"/>
        </horizontal>
      </border>
    </dxf>
    <dxf>
      <fill>
        <patternFill patternType="solid">
          <fgColor indexed="64"/>
          <bgColor rgb="FFC4D79B"/>
        </patternFill>
      </fill>
      <border outline="0">
        <right style="thin">
          <color indexed="64"/>
        </right>
      </border>
    </dxf>
    <dxf>
      <border>
        <bottom style="medium">
          <color indexed="64"/>
        </bottom>
      </border>
    </dxf>
    <dxf>
      <fill>
        <patternFill patternType="solid">
          <fgColor indexed="64"/>
          <bgColor rgb="FFC4D79B"/>
        </patternFill>
      </fill>
      <border diagonalUp="0" diagonalDown="0">
        <left style="thin">
          <color indexed="64"/>
        </left>
        <right style="thin">
          <color indexed="64"/>
        </right>
        <top/>
        <bottom/>
        <vertical style="thin">
          <color indexed="64"/>
        </vertical>
        <horizontal/>
      </border>
    </dxf>
    <dxf>
      <font>
        <b val="0"/>
        <i val="0"/>
      </font>
      <fill>
        <patternFill>
          <bgColor theme="9" tint="0.79998168889431442"/>
        </patternFill>
      </fill>
    </dxf>
    <dxf>
      <font>
        <b/>
        <i val="0"/>
      </font>
      <fill>
        <patternFill>
          <bgColor theme="8" tint="0.79998168889431442"/>
        </patternFill>
      </fill>
    </dxf>
    <dxf>
      <border>
        <bottom style="thin">
          <color auto="1"/>
        </bottom>
        <vertical/>
        <horizontal/>
      </border>
    </dxf>
    <dxf>
      <font>
        <b val="0"/>
        <i val="0"/>
      </font>
      <fill>
        <patternFill>
          <bgColor theme="9" tint="0.79998168889431442"/>
        </patternFill>
      </fill>
    </dxf>
    <dxf>
      <font>
        <b/>
        <i val="0"/>
      </font>
      <fill>
        <patternFill>
          <bgColor theme="8" tint="0.79998168889431442"/>
        </patternFill>
      </fill>
    </dxf>
    <dxf>
      <border>
        <bottom style="thin">
          <color auto="1"/>
        </bottom>
        <vertical/>
        <horizontal/>
      </border>
    </dxf>
    <dxf>
      <fill>
        <patternFill>
          <bgColor theme="8" tint="0.79998168889431442"/>
        </patternFill>
      </fill>
    </dxf>
    <dxf>
      <fill>
        <patternFill>
          <bgColor theme="9" tint="0.79998168889431442"/>
        </patternFill>
      </fill>
    </dxf>
    <dxf>
      <fill>
        <patternFill>
          <bgColor theme="9" tint="0.79998168889431442"/>
        </patternFill>
      </fill>
    </dxf>
    <dxf>
      <fill>
        <patternFill>
          <bgColor theme="8" tint="0.79998168889431442"/>
        </patternFill>
      </fill>
    </dxf>
    <dxf>
      <fill>
        <patternFill>
          <bgColor rgb="FFFFFF00"/>
        </patternFill>
      </fill>
    </dxf>
    <dxf>
      <border>
        <bottom style="thin">
          <color auto="1"/>
        </bottom>
        <vertical/>
        <horizontal/>
      </border>
    </dxf>
    <dxf>
      <fill>
        <patternFill>
          <bgColor rgb="FFFFFF00"/>
        </patternFill>
      </fill>
    </dxf>
    <dxf>
      <border>
        <bottom style="thin">
          <color auto="1"/>
        </bottom>
        <vertical/>
        <horizontal/>
      </border>
    </dxf>
    <dxf>
      <fill>
        <patternFill>
          <bgColor rgb="FFFFFF00"/>
        </patternFill>
      </fill>
    </dxf>
    <dxf>
      <font>
        <b/>
        <i val="0"/>
        <color theme="1"/>
      </font>
      <fill>
        <patternFill>
          <bgColor rgb="FFFFC000"/>
        </patternFill>
      </fill>
    </dxf>
    <dxf>
      <font>
        <b/>
        <i val="0"/>
      </font>
      <fill>
        <patternFill>
          <bgColor theme="8" tint="0.79998168889431442"/>
        </patternFill>
      </fill>
    </dxf>
    <dxf>
      <border>
        <bottom style="thin">
          <color auto="1"/>
        </bottom>
        <vertical/>
        <horizontal/>
      </border>
    </dxf>
    <dxf>
      <font>
        <b/>
        <i val="0"/>
      </font>
      <fill>
        <patternFill>
          <bgColor rgb="FFFFC000"/>
        </patternFill>
      </fill>
    </dxf>
    <dxf>
      <fill>
        <patternFill>
          <bgColor theme="9" tint="0.79998168889431442"/>
        </patternFill>
      </fill>
    </dxf>
    <dxf>
      <fill>
        <patternFill>
          <bgColor theme="8" tint="0.79998168889431442"/>
        </patternFill>
      </fill>
    </dxf>
    <dxf>
      <fill>
        <patternFill>
          <bgColor theme="9" tint="0.79998168889431442"/>
        </patternFill>
      </fill>
    </dxf>
    <dxf>
      <font>
        <color theme="0"/>
      </font>
      <fill>
        <patternFill>
          <bgColor theme="8" tint="-0.24994659260841701"/>
        </patternFill>
      </fill>
    </dxf>
    <dxf>
      <border>
        <bottom style="thin">
          <color auto="1"/>
        </bottom>
        <vertical/>
        <horizontal/>
      </border>
    </dxf>
    <dxf>
      <font>
        <b/>
        <i val="0"/>
        <color auto="1"/>
      </font>
      <fill>
        <patternFill>
          <bgColor rgb="FFFFC000"/>
        </patternFill>
      </fill>
    </dxf>
    <dxf>
      <fill>
        <patternFill>
          <bgColor theme="9" tint="0.79998168889431442"/>
        </patternFill>
      </fill>
    </dxf>
    <dxf>
      <fill>
        <patternFill>
          <bgColor theme="8" tint="0.79998168889431442"/>
        </patternFill>
      </fill>
    </dxf>
    <dxf>
      <fill>
        <patternFill>
          <bgColor theme="9" tint="0.79998168889431442"/>
        </patternFill>
      </fill>
    </dxf>
    <dxf>
      <fill>
        <patternFill>
          <bgColor theme="8" tint="0.79998168889431442"/>
        </patternFill>
      </fill>
    </dxf>
    <dxf>
      <fill>
        <patternFill>
          <bgColor rgb="FFFFFF00"/>
        </patternFill>
      </fill>
    </dxf>
    <dxf>
      <border>
        <bottom style="thin">
          <color auto="1"/>
        </bottom>
        <vertical/>
        <horizontal/>
      </border>
    </dxf>
    <dxf>
      <border>
        <bottom style="thin">
          <color auto="1"/>
        </bottom>
        <vertical/>
        <horizontal/>
      </border>
    </dxf>
    <dxf>
      <fill>
        <patternFill>
          <bgColor theme="8" tint="0.79998168889431442"/>
        </patternFill>
      </fill>
    </dxf>
    <dxf>
      <fill>
        <patternFill>
          <bgColor theme="9" tint="0.79998168889431442"/>
        </patternFill>
      </fill>
    </dxf>
    <dxf>
      <fill>
        <patternFill>
          <bgColor theme="8" tint="0.79998168889431442"/>
        </patternFill>
      </fill>
    </dxf>
    <dxf>
      <fill>
        <patternFill>
          <bgColor theme="9" tint="0.79998168889431442"/>
        </patternFill>
      </fill>
    </dxf>
    <dxf>
      <fill>
        <patternFill>
          <bgColor rgb="FFFFFF00"/>
        </patternFill>
      </fill>
    </dxf>
    <dxf>
      <border>
        <bottom style="thin">
          <color auto="1"/>
        </bottom>
        <vertical/>
        <horizontal/>
      </border>
    </dxf>
    <dxf>
      <fill>
        <patternFill>
          <bgColor theme="0"/>
        </patternFill>
      </fill>
    </dxf>
    <dxf>
      <font>
        <b val="0"/>
        <i val="0"/>
      </font>
      <fill>
        <patternFill>
          <bgColor theme="9" tint="0.79998168889431442"/>
        </patternFill>
      </fill>
    </dxf>
    <dxf>
      <font>
        <b/>
        <i val="0"/>
      </font>
      <fill>
        <patternFill>
          <bgColor theme="8" tint="0.79998168889431442"/>
        </patternFill>
      </fill>
    </dxf>
    <dxf>
      <border>
        <bottom style="thin">
          <color auto="1"/>
        </bottom>
        <vertical/>
        <horizontal/>
      </border>
    </dxf>
    <dxf>
      <font>
        <b/>
        <i val="0"/>
        <color theme="0"/>
      </font>
      <fill>
        <patternFill>
          <bgColor theme="9" tint="-0.24994659260841701"/>
        </patternFill>
      </fill>
    </dxf>
    <dxf>
      <font>
        <b/>
        <i val="0"/>
        <color theme="0"/>
      </font>
      <fill>
        <patternFill>
          <bgColor theme="8" tint="-0.24994659260841701"/>
        </patternFill>
      </fill>
    </dxf>
    <dxf>
      <font>
        <color theme="0"/>
      </font>
    </dxf>
    <dxf>
      <font>
        <color theme="0"/>
      </font>
    </dxf>
    <dxf>
      <font>
        <color auto="1"/>
      </font>
      <fill>
        <patternFill>
          <fgColor theme="0" tint="-4.9989318521683403E-2"/>
          <bgColor theme="8" tint="0.79998168889431442"/>
        </patternFill>
      </fill>
    </dxf>
    <dxf>
      <font>
        <color theme="0" tint="-0.34998626667073579"/>
      </font>
      <fill>
        <patternFill>
          <fgColor theme="0" tint="-4.9989318521683403E-2"/>
          <bgColor theme="0" tint="-4.9989318521683403E-2"/>
        </patternFill>
      </fill>
    </dxf>
    <dxf>
      <font>
        <color auto="1"/>
      </font>
      <fill>
        <patternFill>
          <fgColor theme="0" tint="-4.9989318521683403E-2"/>
          <bgColor theme="8" tint="0.79998168889431442"/>
        </patternFill>
      </fill>
    </dxf>
    <dxf>
      <font>
        <color theme="0" tint="-0.34998626667073579"/>
      </font>
      <fill>
        <patternFill>
          <fgColor theme="0" tint="-4.9989318521683403E-2"/>
          <bgColor theme="0" tint="-4.9989318521683403E-2"/>
        </patternFill>
      </fill>
    </dxf>
    <dxf>
      <font>
        <b/>
        <i val="0"/>
        <color theme="4" tint="-0.499984740745262"/>
      </font>
      <fill>
        <patternFill>
          <fgColor theme="0" tint="-4.9989318521683403E-2"/>
          <bgColor theme="8" tint="0.79998168889431442"/>
        </patternFill>
      </fill>
    </dxf>
    <dxf>
      <font>
        <b/>
        <i val="0"/>
        <color theme="4" tint="-0.499984740745262"/>
      </font>
      <fill>
        <patternFill>
          <fgColor theme="0" tint="-4.9989318521683403E-2"/>
          <bgColor theme="8" tint="0.79998168889431442"/>
        </patternFill>
      </fill>
    </dxf>
    <dxf>
      <font>
        <b/>
        <i val="0"/>
        <color theme="9" tint="-0.499984740745262"/>
      </font>
      <fill>
        <patternFill>
          <bgColor theme="9" tint="0.79998168889431442"/>
        </patternFill>
      </fill>
    </dxf>
    <dxf>
      <font>
        <b/>
        <i val="0"/>
        <color theme="9" tint="-0.499984740745262"/>
      </font>
      <fill>
        <patternFill>
          <bgColor theme="9" tint="0.79998168889431442"/>
        </patternFill>
      </fill>
    </dxf>
    <dxf>
      <font>
        <color theme="0" tint="-0.34998626667073579"/>
      </font>
      <fill>
        <patternFill>
          <bgColor theme="0" tint="-4.9989318521683403E-2"/>
        </patternFill>
      </fill>
    </dxf>
    <dxf>
      <fill>
        <patternFill>
          <bgColor theme="9" tint="0.79998168889431442"/>
        </patternFill>
      </fill>
    </dxf>
    <dxf>
      <font>
        <color theme="0" tint="-0.34998626667073579"/>
      </font>
      <fill>
        <patternFill>
          <bgColor theme="0" tint="-4.9989318521683403E-2"/>
        </patternFill>
      </fill>
    </dxf>
    <dxf>
      <fill>
        <patternFill>
          <bgColor theme="9"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tint="-0.34998626667073579"/>
      </font>
      <fill>
        <patternFill>
          <fgColor theme="0" tint="-4.9989318521683403E-2"/>
          <bgColor theme="0" tint="-4.9989318521683403E-2"/>
        </patternFill>
      </fill>
    </dxf>
    <dxf>
      <font>
        <color auto="1"/>
      </font>
      <fill>
        <patternFill>
          <fgColor theme="0" tint="-4.9989318521683403E-2"/>
          <bgColor theme="8" tint="0.79998168889431442"/>
        </patternFill>
      </fill>
    </dxf>
    <dxf>
      <font>
        <color theme="0" tint="-0.34998626667073579"/>
      </font>
      <fill>
        <patternFill>
          <fgColor theme="0" tint="-4.9989318521683403E-2"/>
          <bgColor theme="0" tint="-4.9989318521683403E-2"/>
        </patternFill>
      </fill>
    </dxf>
    <dxf>
      <font>
        <color auto="1"/>
      </font>
      <fill>
        <patternFill>
          <fgColor theme="0" tint="-4.9989318521683403E-2"/>
          <bgColor theme="8" tint="0.79998168889431442"/>
        </patternFill>
      </fill>
    </dxf>
    <dxf>
      <font>
        <color auto="1"/>
      </font>
      <fill>
        <patternFill>
          <fgColor theme="0" tint="-4.9989318521683403E-2"/>
          <bgColor theme="8" tint="0.79998168889431442"/>
        </patternFill>
      </fill>
    </dxf>
    <dxf>
      <font>
        <color theme="0" tint="-0.34998626667073579"/>
      </font>
      <fill>
        <patternFill>
          <fgColor theme="0" tint="-4.9989318521683403E-2"/>
          <bgColor theme="0" tint="-4.9989318521683403E-2"/>
        </patternFill>
      </fill>
    </dxf>
    <dxf>
      <font>
        <color auto="1"/>
      </font>
      <fill>
        <patternFill>
          <fgColor theme="0" tint="-4.9989318521683403E-2"/>
          <bgColor theme="8" tint="0.79998168889431442"/>
        </patternFill>
      </fill>
    </dxf>
    <dxf>
      <font>
        <color theme="0" tint="-0.34998626667073579"/>
      </font>
      <fill>
        <patternFill>
          <fgColor theme="0" tint="-4.9989318521683403E-2"/>
          <bgColor theme="0" tint="-4.9989318521683403E-2"/>
        </patternFill>
      </fill>
    </dxf>
    <dxf>
      <font>
        <color auto="1"/>
      </font>
      <fill>
        <patternFill>
          <fgColor theme="0" tint="-4.9989318521683403E-2"/>
          <bgColor theme="8" tint="0.79998168889431442"/>
        </patternFill>
      </fill>
    </dxf>
    <dxf>
      <font>
        <color theme="0" tint="-0.34998626667073579"/>
      </font>
      <fill>
        <patternFill>
          <fgColor theme="0" tint="-4.9989318521683403E-2"/>
          <bgColor theme="0" tint="-4.9989318521683403E-2"/>
        </patternFill>
      </fill>
    </dxf>
    <dxf>
      <font>
        <color auto="1"/>
      </font>
      <fill>
        <patternFill>
          <fgColor theme="0" tint="-4.9989318521683403E-2"/>
          <bgColor theme="8" tint="0.79998168889431442"/>
        </patternFill>
      </fill>
    </dxf>
    <dxf>
      <font>
        <color theme="0" tint="-0.34998626667073579"/>
      </font>
      <fill>
        <patternFill>
          <fgColor theme="0" tint="-4.9989318521683403E-2"/>
          <bgColor theme="0" tint="-4.9989318521683403E-2"/>
        </patternFill>
      </fill>
    </dxf>
    <dxf>
      <font>
        <color theme="0" tint="-0.34998626667073579"/>
      </font>
      <fill>
        <patternFill>
          <fgColor theme="0" tint="-4.9989318521683403E-2"/>
          <bgColor theme="0" tint="-4.9989318521683403E-2"/>
        </patternFill>
      </fill>
    </dxf>
    <dxf>
      <font>
        <color auto="1"/>
      </font>
      <fill>
        <patternFill>
          <fgColor theme="0" tint="-4.9989318521683403E-2"/>
          <bgColor theme="8" tint="0.79998168889431442"/>
        </patternFill>
      </fill>
    </dxf>
    <dxf>
      <font>
        <b/>
        <i val="0"/>
        <color theme="4" tint="-0.499984740745262"/>
      </font>
      <fill>
        <patternFill>
          <fgColor theme="0" tint="-4.9989318521683403E-2"/>
          <bgColor theme="8" tint="0.79998168889431442"/>
        </patternFill>
      </fill>
    </dxf>
    <dxf>
      <font>
        <b/>
        <i val="0"/>
        <color theme="4" tint="-0.499984740745262"/>
      </font>
      <fill>
        <patternFill>
          <fgColor theme="0" tint="-4.9989318521683403E-2"/>
          <bgColor theme="8" tint="0.79998168889431442"/>
        </patternFill>
      </fill>
    </dxf>
    <dxf>
      <font>
        <b/>
        <i val="0"/>
        <color theme="4" tint="-0.499984740745262"/>
      </font>
      <fill>
        <patternFill>
          <fgColor theme="0" tint="-4.9989318521683403E-2"/>
          <bgColor theme="8" tint="0.79998168889431442"/>
        </patternFill>
      </fill>
    </dxf>
    <dxf>
      <font>
        <b/>
        <i val="0"/>
        <color theme="4" tint="-0.499984740745262"/>
      </font>
      <fill>
        <patternFill>
          <fgColor theme="0" tint="-4.9989318521683403E-2"/>
          <bgColor theme="8" tint="0.79998168889431442"/>
        </patternFill>
      </fill>
    </dxf>
    <dxf>
      <font>
        <b/>
        <i val="0"/>
        <color theme="4" tint="-0.499984740745262"/>
      </font>
      <fill>
        <patternFill>
          <fgColor theme="0" tint="-4.9989318521683403E-2"/>
          <bgColor theme="8" tint="0.79998168889431442"/>
        </patternFill>
      </fill>
    </dxf>
    <dxf>
      <font>
        <b/>
        <i val="0"/>
        <color theme="4" tint="-0.499984740745262"/>
      </font>
      <fill>
        <patternFill>
          <fgColor theme="0" tint="-4.9989318521683403E-2"/>
          <bgColor theme="8" tint="0.79998168889431442"/>
        </patternFill>
      </fill>
    </dxf>
    <dxf>
      <font>
        <b/>
        <i val="0"/>
        <color theme="4" tint="-0.499984740745262"/>
      </font>
      <fill>
        <patternFill>
          <fgColor theme="0" tint="-4.9989318521683403E-2"/>
          <bgColor theme="8" tint="0.79998168889431442"/>
        </patternFill>
      </fill>
    </dxf>
    <dxf>
      <font>
        <b/>
        <i val="0"/>
        <color theme="9" tint="-0.499984740745262"/>
      </font>
      <fill>
        <patternFill>
          <bgColor theme="9" tint="0.79998168889431442"/>
        </patternFill>
      </fill>
    </dxf>
    <dxf>
      <font>
        <b/>
        <i val="0"/>
        <color theme="9" tint="-0.499984740745262"/>
      </font>
      <fill>
        <patternFill>
          <bgColor theme="9" tint="0.79998168889431442"/>
        </patternFill>
      </fill>
    </dxf>
    <dxf>
      <font>
        <b/>
        <i val="0"/>
        <color theme="9" tint="-0.499984740745262"/>
      </font>
      <fill>
        <patternFill>
          <bgColor theme="9" tint="0.79998168889431442"/>
        </patternFill>
      </fill>
    </dxf>
    <dxf>
      <font>
        <b/>
        <i val="0"/>
        <color theme="9" tint="-0.499984740745262"/>
      </font>
      <fill>
        <patternFill>
          <bgColor theme="9" tint="0.79998168889431442"/>
        </patternFill>
      </fill>
    </dxf>
    <dxf>
      <font>
        <b/>
        <i val="0"/>
        <color theme="9" tint="-0.499984740745262"/>
      </font>
      <fill>
        <patternFill>
          <bgColor theme="9" tint="0.79998168889431442"/>
        </patternFill>
      </fill>
    </dxf>
    <dxf>
      <font>
        <b/>
        <i val="0"/>
        <color theme="9" tint="-0.499984740745262"/>
      </font>
      <fill>
        <patternFill>
          <bgColor theme="9" tint="0.79998168889431442"/>
        </patternFill>
      </fill>
    </dxf>
    <dxf>
      <font>
        <b/>
        <i val="0"/>
        <color theme="9" tint="-0.499984740745262"/>
      </font>
      <fill>
        <patternFill>
          <bgColor theme="9" tint="0.79998168889431442"/>
        </patternFill>
      </fill>
    </dxf>
    <dxf>
      <font>
        <color theme="0" tint="-0.34998626667073579"/>
      </font>
      <fill>
        <patternFill>
          <bgColor theme="0" tint="-4.9989318521683403E-2"/>
        </patternFill>
      </fill>
    </dxf>
    <dxf>
      <fill>
        <patternFill>
          <bgColor theme="9" tint="0.79998168889431442"/>
        </patternFill>
      </fill>
    </dxf>
    <dxf>
      <font>
        <color theme="0" tint="-0.34998626667073579"/>
      </font>
      <fill>
        <patternFill>
          <bgColor theme="0" tint="-4.9989318521683403E-2"/>
        </patternFill>
      </fill>
    </dxf>
    <dxf>
      <fill>
        <patternFill>
          <bgColor theme="9" tint="0.79998168889431442"/>
        </patternFill>
      </fill>
    </dxf>
    <dxf>
      <font>
        <color theme="0" tint="-0.34998626667073579"/>
      </font>
      <fill>
        <patternFill>
          <bgColor theme="0" tint="-4.9989318521683403E-2"/>
        </patternFill>
      </fill>
    </dxf>
    <dxf>
      <fill>
        <patternFill>
          <bgColor theme="9" tint="0.79998168889431442"/>
        </patternFill>
      </fill>
    </dxf>
    <dxf>
      <font>
        <color theme="0" tint="-0.34998626667073579"/>
      </font>
      <fill>
        <patternFill>
          <bgColor theme="0" tint="-4.9989318521683403E-2"/>
        </patternFill>
      </fill>
    </dxf>
    <dxf>
      <fill>
        <patternFill>
          <bgColor theme="9" tint="0.79998168889431442"/>
        </patternFill>
      </fill>
    </dxf>
    <dxf>
      <fill>
        <patternFill>
          <bgColor theme="9" tint="0.79998168889431442"/>
        </patternFill>
      </fill>
    </dxf>
    <dxf>
      <font>
        <color theme="0" tint="-0.34998626667073579"/>
      </font>
      <fill>
        <patternFill>
          <bgColor theme="0" tint="-4.9989318521683403E-2"/>
        </patternFill>
      </fill>
    </dxf>
    <dxf>
      <fill>
        <patternFill>
          <bgColor theme="9" tint="0.7999816888943144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ill>
        <patternFill>
          <bgColor theme="9" tint="0.79998168889431442"/>
        </patternFill>
      </fill>
    </dxf>
    <dxf>
      <fill>
        <patternFill>
          <bgColor theme="8" tint="0.79998168889431442"/>
        </patternFill>
      </fill>
    </dxf>
    <dxf>
      <fill>
        <patternFill>
          <bgColor theme="9" tint="0.79998168889431442"/>
        </patternFill>
      </fill>
    </dxf>
    <dxf>
      <fill>
        <patternFill>
          <bgColor theme="8" tint="0.79998168889431442"/>
        </patternFill>
      </fill>
    </dxf>
    <dxf>
      <fill>
        <patternFill>
          <bgColor theme="9" tint="0.79998168889431442"/>
        </patternFill>
      </fill>
    </dxf>
    <dxf>
      <font>
        <b val="0"/>
        <i val="0"/>
        <color theme="0" tint="-0.34998626667073579"/>
      </font>
      <fill>
        <patternFill>
          <bgColor theme="0" tint="-4.9989318521683403E-2"/>
        </patternFill>
      </fill>
    </dxf>
    <dxf>
      <font>
        <b val="0"/>
        <i val="0"/>
        <color theme="0" tint="-0.34998626667073579"/>
      </font>
      <fill>
        <patternFill>
          <bgColor theme="0" tint="-4.9989318521683403E-2"/>
        </patternFill>
      </fill>
    </dxf>
    <dxf>
      <font>
        <b/>
        <i val="0"/>
        <color theme="4" tint="-0.24994659260841701"/>
      </font>
      <fill>
        <patternFill>
          <bgColor theme="8" tint="0.79998168889431442"/>
        </patternFill>
      </fill>
    </dxf>
    <dxf>
      <font>
        <b/>
        <i val="0"/>
        <color theme="4" tint="-0.24994659260841701"/>
      </font>
      <fill>
        <patternFill>
          <bgColor theme="8" tint="0.79998168889431442"/>
        </patternFill>
      </fill>
    </dxf>
    <dxf>
      <font>
        <b/>
        <i val="0"/>
      </font>
      <fill>
        <patternFill>
          <bgColor theme="9" tint="0.79998168889431442"/>
        </patternFill>
      </fill>
    </dxf>
    <dxf>
      <font>
        <b/>
        <i val="0"/>
      </font>
      <fill>
        <patternFill>
          <bgColor theme="9" tint="0.79998168889431442"/>
        </patternFill>
      </fill>
    </dxf>
    <dxf>
      <font>
        <b/>
        <i val="0"/>
        <color theme="0" tint="-0.34998626667073579"/>
      </font>
      <fill>
        <patternFill>
          <bgColor theme="0" tint="-4.9989318521683403E-2"/>
        </patternFill>
      </fill>
    </dxf>
    <dxf>
      <font>
        <b/>
        <i val="0"/>
        <color theme="0" tint="-0.34998626667073579"/>
      </font>
      <fill>
        <patternFill>
          <bgColor theme="0" tint="-4.9989318521683403E-2"/>
        </patternFill>
      </fill>
    </dxf>
    <dxf>
      <font>
        <b val="0"/>
        <i val="0"/>
      </font>
      <fill>
        <patternFill>
          <bgColor theme="0"/>
        </patternFill>
      </fill>
    </dxf>
    <dxf>
      <font>
        <b val="0"/>
        <i val="0"/>
      </font>
      <fill>
        <patternFill>
          <bgColor theme="0"/>
        </patternFill>
      </fill>
    </dxf>
    <dxf>
      <font>
        <color theme="0"/>
      </font>
    </dxf>
    <dxf>
      <font>
        <color theme="0"/>
      </font>
    </dxf>
    <dxf>
      <fill>
        <patternFill>
          <bgColor theme="8" tint="0.79998168889431442"/>
        </patternFill>
      </fill>
    </dxf>
    <dxf>
      <fill>
        <patternFill>
          <bgColor theme="9" tint="0.79998168889431442"/>
        </patternFill>
      </fill>
    </dxf>
    <dxf>
      <fill>
        <patternFill>
          <bgColor theme="8" tint="0.79998168889431442"/>
        </patternFill>
      </fill>
    </dxf>
    <dxf>
      <fill>
        <patternFill>
          <bgColor theme="9" tint="0.79998168889431442"/>
        </patternFill>
      </fill>
    </dxf>
    <dxf>
      <fill>
        <patternFill>
          <bgColor theme="8" tint="0.79998168889431442"/>
        </patternFill>
      </fill>
    </dxf>
    <dxf>
      <fill>
        <patternFill>
          <bgColor theme="9" tint="0.79998168889431442"/>
        </patternFill>
      </fill>
    </dxf>
    <dxf>
      <fill>
        <patternFill>
          <bgColor theme="8" tint="0.79998168889431442"/>
        </patternFill>
      </fill>
    </dxf>
    <dxf>
      <fill>
        <patternFill>
          <bgColor theme="9" tint="0.79998168889431442"/>
        </patternFill>
      </fill>
    </dxf>
    <dxf>
      <fill>
        <patternFill>
          <bgColor theme="8" tint="0.79998168889431442"/>
        </patternFill>
      </fill>
    </dxf>
    <dxf>
      <fill>
        <patternFill>
          <bgColor theme="9" tint="0.79998168889431442"/>
        </patternFill>
      </fill>
    </dxf>
    <dxf>
      <fill>
        <patternFill>
          <bgColor theme="8" tint="0.79998168889431442"/>
        </patternFill>
      </fill>
    </dxf>
    <dxf>
      <fill>
        <patternFill>
          <bgColor theme="9" tint="0.79998168889431442"/>
        </patternFill>
      </fill>
    </dxf>
    <dxf>
      <fill>
        <patternFill>
          <bgColor theme="8" tint="0.79998168889431442"/>
        </patternFill>
      </fill>
    </dxf>
    <dxf>
      <fill>
        <patternFill>
          <bgColor theme="9" tint="0.79998168889431442"/>
        </patternFill>
      </fill>
    </dxf>
    <dxf>
      <fill>
        <patternFill>
          <bgColor theme="8" tint="0.79998168889431442"/>
        </patternFill>
      </fill>
    </dxf>
    <dxf>
      <fill>
        <patternFill>
          <bgColor theme="9" tint="0.79998168889431442"/>
        </patternFill>
      </fill>
    </dxf>
    <dxf>
      <fill>
        <patternFill>
          <bgColor theme="8" tint="0.79998168889431442"/>
        </patternFill>
      </fill>
    </dxf>
    <dxf>
      <fill>
        <patternFill>
          <bgColor theme="9" tint="0.79998168889431442"/>
        </patternFill>
      </fill>
    </dxf>
    <dxf>
      <fill>
        <patternFill>
          <bgColor theme="8" tint="0.79998168889431442"/>
        </patternFill>
      </fill>
    </dxf>
    <dxf>
      <fill>
        <patternFill>
          <bgColor theme="9" tint="0.79998168889431442"/>
        </patternFill>
      </fill>
    </dxf>
    <dxf>
      <numFmt numFmtId="0" formatCode="General"/>
    </dxf>
    <dxf>
      <numFmt numFmtId="177" formatCode="_-* #,##0.0_-;\-* #,##0.0_-;_-* &quot;-&quot;_-;_-@_-"/>
    </dxf>
    <dxf>
      <numFmt numFmtId="177" formatCode="_-* #,##0.0_-;\-* #,##0.0_-;_-* &quot;-&quot;_-;_-@_-"/>
    </dxf>
    <dxf>
      <numFmt numFmtId="177" formatCode="_-* #,##0.0_-;\-* #,##0.0_-;_-* &quot;-&quot;_-;_-@_-"/>
    </dxf>
    <dxf>
      <numFmt numFmtId="177" formatCode="_-* #,##0.0_-;\-* #,##0.0_-;_-* &quot;-&quot;_-;_-@_-"/>
    </dxf>
    <dxf>
      <numFmt numFmtId="177" formatCode="_-* #,##0.0_-;\-* #,##0.0_-;_-* &quot;-&quot;_-;_-@_-"/>
    </dxf>
    <dxf>
      <numFmt numFmtId="0" formatCode="General"/>
    </dxf>
    <dxf>
      <numFmt numFmtId="177" formatCode="_-* #,##0.0_-;\-* #,##0.0_-;_-* &quot;-&quot;_-;_-@_-"/>
    </dxf>
    <dxf>
      <numFmt numFmtId="177" formatCode="_-* #,##0.0_-;\-* #,##0.0_-;_-* &quot;-&quot;_-;_-@_-"/>
    </dxf>
    <dxf>
      <numFmt numFmtId="177" formatCode="_-* #,##0.0_-;\-* #,##0.0_-;_-* &quot;-&quot;_-;_-@_-"/>
    </dxf>
    <dxf>
      <numFmt numFmtId="177" formatCode="_-* #,##0.0_-;\-* #,##0.0_-;_-* &quot;-&quot;_-;_-@_-"/>
    </dxf>
    <dxf>
      <numFmt numFmtId="177" formatCode="_-* #,##0.0_-;\-* #,##0.0_-;_-* &quot;-&quot;_-;_-@_-"/>
    </dxf>
    <dxf>
      <numFmt numFmtId="177" formatCode="_-* #,##0.0_-;\-* #,##0.0_-;_-* &quot;-&quot;_-;_-@_-"/>
    </dxf>
    <dxf>
      <numFmt numFmtId="177" formatCode="_-* #,##0.0_-;\-* #,##0.0_-;_-* &quot;-&quot;_-;_-@_-"/>
    </dxf>
    <dxf>
      <numFmt numFmtId="0" formatCode="General"/>
    </dxf>
    <dxf>
      <numFmt numFmtId="177" formatCode="_-* #,##0.0_-;\-* #,##0.0_-;_-* &quot;-&quot;_-;_-@_-"/>
    </dxf>
    <dxf>
      <numFmt numFmtId="177" formatCode="_-* #,##0.0_-;\-* #,##0.0_-;_-* &quot;-&quot;_-;_-@_-"/>
    </dxf>
    <dxf>
      <numFmt numFmtId="177" formatCode="_-* #,##0.0_-;\-* #,##0.0_-;_-* &quot;-&quot;_-;_-@_-"/>
    </dxf>
    <dxf>
      <numFmt numFmtId="177" formatCode="_-* #,##0.0_-;\-* #,##0.0_-;_-* &quot;-&quot;_-;_-@_-"/>
    </dxf>
    <dxf>
      <numFmt numFmtId="177" formatCode="_-* #,##0.0_-;\-* #,##0.0_-;_-* &quot;-&quot;_-;_-@_-"/>
    </dxf>
    <dxf>
      <numFmt numFmtId="177" formatCode="_-* #,##0.0_-;\-* #,##0.0_-;_-* &quot;-&quot;_-;_-@_-"/>
    </dxf>
    <dxf>
      <numFmt numFmtId="177" formatCode="_-* #,##0.0_-;\-* #,##0.0_-;_-* &quot;-&quot;_-;_-@_-"/>
    </dxf>
    <dxf>
      <numFmt numFmtId="0" formatCode="General"/>
    </dxf>
    <dxf>
      <numFmt numFmtId="177" formatCode="_-* #,##0.0_-;\-* #,##0.0_-;_-* &quot;-&quot;_-;_-@_-"/>
    </dxf>
    <dxf>
      <numFmt numFmtId="177" formatCode="_-* #,##0.0_-;\-* #,##0.0_-;_-* &quot;-&quot;_-;_-@_-"/>
    </dxf>
    <dxf>
      <numFmt numFmtId="177" formatCode="_-* #,##0.0_-;\-* #,##0.0_-;_-* &quot;-&quot;_-;_-@_-"/>
    </dxf>
    <dxf>
      <numFmt numFmtId="177" formatCode="_-* #,##0.0_-;\-* #,##0.0_-;_-* &quot;-&quot;_-;_-@_-"/>
    </dxf>
    <dxf>
      <numFmt numFmtId="177" formatCode="_-* #,##0.0_-;\-* #,##0.0_-;_-* &quot;-&quot;_-;_-@_-"/>
    </dxf>
    <dxf>
      <numFmt numFmtId="177" formatCode="_-* #,##0.0_-;\-* #,##0.0_-;_-* &quot;-&quot;_-;_-@_-"/>
    </dxf>
    <dxf>
      <numFmt numFmtId="0" formatCode="General"/>
    </dxf>
    <dxf>
      <numFmt numFmtId="177" formatCode="_-* #,##0.0_-;\-* #,##0.0_-;_-* &quot;-&quot;_-;_-@_-"/>
    </dxf>
    <dxf>
      <numFmt numFmtId="177" formatCode="_-* #,##0.0_-;\-* #,##0.0_-;_-* &quot;-&quot;_-;_-@_-"/>
    </dxf>
    <dxf>
      <numFmt numFmtId="177" formatCode="_-* #,##0.0_-;\-* #,##0.0_-;_-* &quot;-&quot;_-;_-@_-"/>
    </dxf>
    <dxf>
      <numFmt numFmtId="177" formatCode="_-* #,##0.0_-;\-* #,##0.0_-;_-* &quot;-&quot;_-;_-@_-"/>
    </dxf>
    <dxf>
      <numFmt numFmtId="177" formatCode="_-* #,##0.0_-;\-* #,##0.0_-;_-* &quot;-&quot;_-;_-@_-"/>
    </dxf>
    <dxf>
      <numFmt numFmtId="177" formatCode="_-* #,##0.0_-;\-* #,##0.0_-;_-* &quot;-&quot;_-;_-@_-"/>
    </dxf>
    <dxf>
      <numFmt numFmtId="0" formatCode="General"/>
    </dxf>
    <dxf>
      <numFmt numFmtId="177" formatCode="_-* #,##0.0_-;\-* #,##0.0_-;_-* &quot;-&quot;_-;_-@_-"/>
    </dxf>
    <dxf>
      <numFmt numFmtId="177" formatCode="_-* #,##0.0_-;\-* #,##0.0_-;_-* &quot;-&quot;_-;_-@_-"/>
    </dxf>
    <dxf>
      <numFmt numFmtId="177" formatCode="_-* #,##0.0_-;\-* #,##0.0_-;_-* &quot;-&quot;_-;_-@_-"/>
    </dxf>
    <dxf>
      <numFmt numFmtId="177" formatCode="_-* #,##0.0_-;\-* #,##0.0_-;_-* &quot;-&quot;_-;_-@_-"/>
    </dxf>
    <dxf>
      <numFmt numFmtId="177" formatCode="_-* #,##0.0_-;\-* #,##0.0_-;_-* &quot;-&quot;_-;_-@_-"/>
    </dxf>
    <dxf>
      <numFmt numFmtId="177" formatCode="_-* #,##0.0_-;\-* #,##0.0_-;_-* &quot;-&quot;_-;_-@_-"/>
    </dxf>
    <dxf>
      <numFmt numFmtId="177" formatCode="_-* #,##0.0_-;\-* #,##0.0_-;_-* &quot;-&quot;_-;_-@_-"/>
    </dxf>
    <dxf>
      <numFmt numFmtId="177" formatCode="_-* #,##0.0_-;\-* #,##0.0_-;_-* &quot;-&quot;_-;_-@_-"/>
    </dxf>
    <dxf>
      <numFmt numFmtId="177" formatCode="_-* #,##0.0_-;\-* #,##0.0_-;_-* &quot;-&quot;_-;_-@_-"/>
    </dxf>
  </dxfs>
  <tableStyles count="0" defaultTableStyle="TableStyleMedium2" defaultPivotStyle="PivotStyleLight16"/>
  <colors>
    <mruColors>
      <color rgb="FFCC66FF"/>
      <color rgb="FFFFF8E5"/>
      <color rgb="FFF2F2F2"/>
      <color rgb="FF000000"/>
      <color rgb="FFF7F7F7"/>
      <color rgb="FFA5A5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0" Type="http://schemas.openxmlformats.org/officeDocument/2006/relationships/worksheet" Target="worksheets/sheet20.xml"/><Relationship Id="rId41"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_rels/chart76.xml.rels><?xml version="1.0" encoding="UTF-8" standalone="yes"?>
<Relationships xmlns="http://schemas.openxmlformats.org/package/2006/relationships"><Relationship Id="rId2" Type="http://schemas.microsoft.com/office/2011/relationships/chartColorStyle" Target="colors76.xml"/><Relationship Id="rId1" Type="http://schemas.microsoft.com/office/2011/relationships/chartStyle" Target="style76.xml"/></Relationships>
</file>

<file path=xl/charts/_rels/chart77.xml.rels><?xml version="1.0" encoding="UTF-8" standalone="yes"?>
<Relationships xmlns="http://schemas.openxmlformats.org/package/2006/relationships"><Relationship Id="rId2" Type="http://schemas.microsoft.com/office/2011/relationships/chartColorStyle" Target="colors77.xml"/><Relationship Id="rId1" Type="http://schemas.microsoft.com/office/2011/relationships/chartStyle" Target="style77.xml"/></Relationships>
</file>

<file path=xl/charts/_rels/chart78.xml.rels><?xml version="1.0" encoding="UTF-8" standalone="yes"?>
<Relationships xmlns="http://schemas.openxmlformats.org/package/2006/relationships"><Relationship Id="rId2" Type="http://schemas.microsoft.com/office/2011/relationships/chartColorStyle" Target="colors78.xml"/><Relationship Id="rId1" Type="http://schemas.microsoft.com/office/2011/relationships/chartStyle" Target="style78.xml"/></Relationships>
</file>

<file path=xl/charts/_rels/chart79.xml.rels><?xml version="1.0" encoding="UTF-8" standalone="yes"?>
<Relationships xmlns="http://schemas.openxmlformats.org/package/2006/relationships"><Relationship Id="rId2" Type="http://schemas.microsoft.com/office/2011/relationships/chartColorStyle" Target="colors79.xml"/><Relationship Id="rId1" Type="http://schemas.microsoft.com/office/2011/relationships/chartStyle" Target="style79.xml"/></Relationships>
</file>

<file path=xl/charts/_rels/chart80.xml.rels><?xml version="1.0" encoding="UTF-8" standalone="yes"?>
<Relationships xmlns="http://schemas.openxmlformats.org/package/2006/relationships"><Relationship Id="rId2" Type="http://schemas.microsoft.com/office/2011/relationships/chartColorStyle" Target="colors80.xml"/><Relationship Id="rId1" Type="http://schemas.microsoft.com/office/2011/relationships/chartStyle" Target="style80.xml"/></Relationships>
</file>

<file path=xl/charts/_rels/chart81.xml.rels><?xml version="1.0" encoding="UTF-8" standalone="yes"?>
<Relationships xmlns="http://schemas.openxmlformats.org/package/2006/relationships"><Relationship Id="rId2" Type="http://schemas.microsoft.com/office/2011/relationships/chartColorStyle" Target="colors81.xml"/><Relationship Id="rId1" Type="http://schemas.microsoft.com/office/2011/relationships/chartStyle" Target="style81.xml"/></Relationships>
</file>

<file path=xl/charts/_rels/chart82.xml.rels><?xml version="1.0" encoding="UTF-8" standalone="yes"?>
<Relationships xmlns="http://schemas.openxmlformats.org/package/2006/relationships"><Relationship Id="rId2" Type="http://schemas.microsoft.com/office/2011/relationships/chartColorStyle" Target="colors82.xml"/><Relationship Id="rId1" Type="http://schemas.microsoft.com/office/2011/relationships/chartStyle" Target="style82.xml"/></Relationships>
</file>

<file path=xl/charts/_rels/chart83.xml.rels><?xml version="1.0" encoding="UTF-8" standalone="yes"?>
<Relationships xmlns="http://schemas.openxmlformats.org/package/2006/relationships"><Relationship Id="rId2" Type="http://schemas.microsoft.com/office/2011/relationships/chartColorStyle" Target="colors83.xml"/><Relationship Id="rId1" Type="http://schemas.microsoft.com/office/2011/relationships/chartStyle" Target="style83.xml"/></Relationships>
</file>

<file path=xl/charts/_rels/chart84.xml.rels><?xml version="1.0" encoding="UTF-8" standalone="yes"?>
<Relationships xmlns="http://schemas.openxmlformats.org/package/2006/relationships"><Relationship Id="rId2" Type="http://schemas.microsoft.com/office/2011/relationships/chartColorStyle" Target="colors84.xml"/><Relationship Id="rId1" Type="http://schemas.microsoft.com/office/2011/relationships/chartStyle" Target="style84.xml"/></Relationships>
</file>

<file path=xl/charts/_rels/chart85.xml.rels><?xml version="1.0" encoding="UTF-8" standalone="yes"?>
<Relationships xmlns="http://schemas.openxmlformats.org/package/2006/relationships"><Relationship Id="rId2" Type="http://schemas.microsoft.com/office/2011/relationships/chartColorStyle" Target="colors85.xml"/><Relationship Id="rId1" Type="http://schemas.microsoft.com/office/2011/relationships/chartStyle" Target="style85.xml"/></Relationships>
</file>

<file path=xl/charts/_rels/chart86.xml.rels><?xml version="1.0" encoding="UTF-8" standalone="yes"?>
<Relationships xmlns="http://schemas.openxmlformats.org/package/2006/relationships"><Relationship Id="rId2" Type="http://schemas.microsoft.com/office/2011/relationships/chartColorStyle" Target="colors86.xml"/><Relationship Id="rId1" Type="http://schemas.microsoft.com/office/2011/relationships/chartStyle" Target="style86.xml"/></Relationships>
</file>

<file path=xl/charts/_rels/chart87.xml.rels><?xml version="1.0" encoding="UTF-8" standalone="yes"?>
<Relationships xmlns="http://schemas.openxmlformats.org/package/2006/relationships"><Relationship Id="rId2" Type="http://schemas.microsoft.com/office/2011/relationships/chartColorStyle" Target="colors87.xml"/><Relationship Id="rId1" Type="http://schemas.microsoft.com/office/2011/relationships/chartStyle" Target="style87.xml"/></Relationships>
</file>

<file path=xl/charts/_rels/chart88.xml.rels><?xml version="1.0" encoding="UTF-8" standalone="yes"?>
<Relationships xmlns="http://schemas.openxmlformats.org/package/2006/relationships"><Relationship Id="rId2" Type="http://schemas.microsoft.com/office/2011/relationships/chartColorStyle" Target="colors88.xml"/><Relationship Id="rId1" Type="http://schemas.microsoft.com/office/2011/relationships/chartStyle" Target="style88.xml"/></Relationships>
</file>

<file path=xl/charts/_rels/chart89.xml.rels><?xml version="1.0" encoding="UTF-8" standalone="yes"?>
<Relationships xmlns="http://schemas.openxmlformats.org/package/2006/relationships"><Relationship Id="rId2" Type="http://schemas.microsoft.com/office/2011/relationships/chartColorStyle" Target="colors89.xml"/><Relationship Id="rId1" Type="http://schemas.microsoft.com/office/2011/relationships/chartStyle" Target="style89.xml"/></Relationships>
</file>

<file path=xl/charts/_rels/chart90.xml.rels><?xml version="1.0" encoding="UTF-8" standalone="yes"?>
<Relationships xmlns="http://schemas.openxmlformats.org/package/2006/relationships"><Relationship Id="rId2" Type="http://schemas.microsoft.com/office/2011/relationships/chartColorStyle" Target="colors90.xml"/><Relationship Id="rId1" Type="http://schemas.microsoft.com/office/2011/relationships/chartStyle" Target="style90.xml"/></Relationships>
</file>

<file path=xl/charts/_rels/chart91.xml.rels><?xml version="1.0" encoding="UTF-8" standalone="yes"?>
<Relationships xmlns="http://schemas.openxmlformats.org/package/2006/relationships"><Relationship Id="rId2" Type="http://schemas.microsoft.com/office/2011/relationships/chartColorStyle" Target="colors91.xml"/><Relationship Id="rId1" Type="http://schemas.microsoft.com/office/2011/relationships/chartStyle" Target="style91.xml"/></Relationships>
</file>

<file path=xl/charts/_rels/chart92.xml.rels><?xml version="1.0" encoding="UTF-8" standalone="yes"?>
<Relationships xmlns="http://schemas.openxmlformats.org/package/2006/relationships"><Relationship Id="rId2" Type="http://schemas.microsoft.com/office/2011/relationships/chartColorStyle" Target="colors92.xml"/><Relationship Id="rId1" Type="http://schemas.microsoft.com/office/2011/relationships/chartStyle" Target="style92.xml"/></Relationships>
</file>

<file path=xl/charts/_rels/chart93.xml.rels><?xml version="1.0" encoding="UTF-8" standalone="yes"?>
<Relationships xmlns="http://schemas.openxmlformats.org/package/2006/relationships"><Relationship Id="rId2" Type="http://schemas.microsoft.com/office/2011/relationships/chartColorStyle" Target="colors93.xml"/><Relationship Id="rId1" Type="http://schemas.microsoft.com/office/2011/relationships/chartStyle" Target="style93.xml"/></Relationships>
</file>

<file path=xl/charts/_rels/chart94.xml.rels><?xml version="1.0" encoding="UTF-8" standalone="yes"?>
<Relationships xmlns="http://schemas.openxmlformats.org/package/2006/relationships"><Relationship Id="rId2" Type="http://schemas.microsoft.com/office/2011/relationships/chartColorStyle" Target="colors94.xml"/><Relationship Id="rId1" Type="http://schemas.microsoft.com/office/2011/relationships/chartStyle" Target="style94.xml"/></Relationships>
</file>

<file path=xl/charts/_rels/chart95.xml.rels><?xml version="1.0" encoding="UTF-8" standalone="yes"?>
<Relationships xmlns="http://schemas.openxmlformats.org/package/2006/relationships"><Relationship Id="rId2" Type="http://schemas.microsoft.com/office/2011/relationships/chartColorStyle" Target="colors95.xml"/><Relationship Id="rId1" Type="http://schemas.microsoft.com/office/2011/relationships/chartStyle" Target="style95.xml"/></Relationships>
</file>

<file path=xl/charts/_rels/chart96.xml.rels><?xml version="1.0" encoding="UTF-8" standalone="yes"?>
<Relationships xmlns="http://schemas.openxmlformats.org/package/2006/relationships"><Relationship Id="rId2" Type="http://schemas.microsoft.com/office/2011/relationships/chartColorStyle" Target="colors96.xml"/><Relationship Id="rId1" Type="http://schemas.microsoft.com/office/2011/relationships/chartStyle" Target="style96.xml"/></Relationships>
</file>

<file path=xl/charts/_rels/chart97.xml.rels><?xml version="1.0" encoding="UTF-8" standalone="yes"?>
<Relationships xmlns="http://schemas.openxmlformats.org/package/2006/relationships"><Relationship Id="rId2" Type="http://schemas.microsoft.com/office/2011/relationships/chartColorStyle" Target="colors97.xml"/><Relationship Id="rId1" Type="http://schemas.microsoft.com/office/2011/relationships/chartStyle" Target="style97.xml"/></Relationships>
</file>

<file path=xl/charts/_rels/chart98.xml.rels><?xml version="1.0" encoding="UTF-8" standalone="yes"?>
<Relationships xmlns="http://schemas.openxmlformats.org/package/2006/relationships"><Relationship Id="rId2" Type="http://schemas.microsoft.com/office/2011/relationships/chartColorStyle" Target="colors98.xml"/><Relationship Id="rId1" Type="http://schemas.microsoft.com/office/2011/relationships/chartStyle" Target="style98.xml"/></Relationships>
</file>

<file path=xl/charts/_rels/chart99.xml.rels><?xml version="1.0" encoding="UTF-8" standalone="yes"?>
<Relationships xmlns="http://schemas.openxmlformats.org/package/2006/relationships"><Relationship Id="rId2" Type="http://schemas.microsoft.com/office/2011/relationships/chartColorStyle" Target="colors99.xml"/><Relationship Id="rId1" Type="http://schemas.microsoft.com/office/2011/relationships/chartStyle" Target="style99.xml"/></Relationships>
</file>

<file path=xl/charts/_rels/chart100.xml.rels><?xml version="1.0" encoding="UTF-8" standalone="yes"?>
<Relationships xmlns="http://schemas.openxmlformats.org/package/2006/relationships"><Relationship Id="rId2" Type="http://schemas.microsoft.com/office/2011/relationships/chartColorStyle" Target="colors100.xml"/><Relationship Id="rId1" Type="http://schemas.microsoft.com/office/2011/relationships/chartStyle" Target="style100.xml"/></Relationships>
</file>

<file path=xl/charts/_rels/chart101.xml.rels><?xml version="1.0" encoding="UTF-8" standalone="yes"?>
<Relationships xmlns="http://schemas.openxmlformats.org/package/2006/relationships"><Relationship Id="rId2" Type="http://schemas.microsoft.com/office/2011/relationships/chartColorStyle" Target="colors101.xml"/><Relationship Id="rId1" Type="http://schemas.microsoft.com/office/2011/relationships/chartStyle" Target="style101.xml"/></Relationships>
</file>

<file path=xl/charts/_rels/chart102.xml.rels><?xml version="1.0" encoding="UTF-8" standalone="yes"?>
<Relationships xmlns="http://schemas.openxmlformats.org/package/2006/relationships"><Relationship Id="rId2" Type="http://schemas.microsoft.com/office/2011/relationships/chartColorStyle" Target="colors102.xml"/><Relationship Id="rId1" Type="http://schemas.microsoft.com/office/2011/relationships/chartStyle" Target="style102.xml"/></Relationships>
</file>

<file path=xl/charts/_rels/chart103.xml.rels><?xml version="1.0" encoding="UTF-8" standalone="yes"?>
<Relationships xmlns="http://schemas.openxmlformats.org/package/2006/relationships"><Relationship Id="rId2" Type="http://schemas.microsoft.com/office/2011/relationships/chartColorStyle" Target="colors103.xml"/><Relationship Id="rId1" Type="http://schemas.microsoft.com/office/2011/relationships/chartStyle" Target="style103.xml"/></Relationships>
</file>

<file path=xl/charts/_rels/chart104.xml.rels><?xml version="1.0" encoding="UTF-8" standalone="yes"?>
<Relationships xmlns="http://schemas.openxmlformats.org/package/2006/relationships"><Relationship Id="rId2" Type="http://schemas.microsoft.com/office/2011/relationships/chartColorStyle" Target="colors104.xml"/><Relationship Id="rId1" Type="http://schemas.microsoft.com/office/2011/relationships/chartStyle" Target="style104.xml"/></Relationships>
</file>

<file path=xl/charts/_rels/chart105.xml.rels><?xml version="1.0" encoding="UTF-8" standalone="yes"?>
<Relationships xmlns="http://schemas.openxmlformats.org/package/2006/relationships"><Relationship Id="rId2" Type="http://schemas.microsoft.com/office/2011/relationships/chartColorStyle" Target="colors105.xml"/><Relationship Id="rId1" Type="http://schemas.microsoft.com/office/2011/relationships/chartStyle" Target="style105.xml"/></Relationships>
</file>

<file path=xl/charts/_rels/chart106.xml.rels><?xml version="1.0" encoding="UTF-8" standalone="yes"?>
<Relationships xmlns="http://schemas.openxmlformats.org/package/2006/relationships"><Relationship Id="rId2" Type="http://schemas.microsoft.com/office/2011/relationships/chartColorStyle" Target="colors106.xml"/><Relationship Id="rId1" Type="http://schemas.microsoft.com/office/2011/relationships/chartStyle" Target="style106.xml"/></Relationships>
</file>

<file path=xl/charts/_rels/chart107.xml.rels><?xml version="1.0" encoding="UTF-8" standalone="yes"?>
<Relationships xmlns="http://schemas.openxmlformats.org/package/2006/relationships"><Relationship Id="rId2" Type="http://schemas.microsoft.com/office/2011/relationships/chartColorStyle" Target="colors107.xml"/><Relationship Id="rId1" Type="http://schemas.microsoft.com/office/2011/relationships/chartStyle" Target="style107.xml"/></Relationships>
</file>

<file path=xl/charts/_rels/chart108.xml.rels><?xml version="1.0" encoding="UTF-8" standalone="yes"?>
<Relationships xmlns="http://schemas.openxmlformats.org/package/2006/relationships"><Relationship Id="rId2" Type="http://schemas.microsoft.com/office/2011/relationships/chartColorStyle" Target="colors108.xml"/><Relationship Id="rId1" Type="http://schemas.microsoft.com/office/2011/relationships/chartStyle" Target="style108.xml"/></Relationships>
</file>

<file path=xl/charts/_rels/chart109.xml.rels><?xml version="1.0" encoding="UTF-8" standalone="yes"?>
<Relationships xmlns="http://schemas.openxmlformats.org/package/2006/relationships"><Relationship Id="rId2" Type="http://schemas.microsoft.com/office/2011/relationships/chartColorStyle" Target="colors109.xml"/><Relationship Id="rId1" Type="http://schemas.microsoft.com/office/2011/relationships/chartStyle" Target="style109.xml"/></Relationships>
</file>

<file path=xl/charts/_rels/chart110.xml.rels><?xml version="1.0" encoding="UTF-8" standalone="yes"?>
<Relationships xmlns="http://schemas.openxmlformats.org/package/2006/relationships"><Relationship Id="rId2" Type="http://schemas.microsoft.com/office/2011/relationships/chartColorStyle" Target="colors110.xml"/><Relationship Id="rId1" Type="http://schemas.microsoft.com/office/2011/relationships/chartStyle" Target="style110.xml"/></Relationships>
</file>

<file path=xl/charts/_rels/chart111.xml.rels><?xml version="1.0" encoding="UTF-8" standalone="yes"?>
<Relationships xmlns="http://schemas.openxmlformats.org/package/2006/relationships"><Relationship Id="rId2" Type="http://schemas.microsoft.com/office/2011/relationships/chartColorStyle" Target="colors111.xml"/><Relationship Id="rId1" Type="http://schemas.microsoft.com/office/2011/relationships/chartStyle" Target="style111.xml"/></Relationships>
</file>

<file path=xl/charts/_rels/chart112.xml.rels><?xml version="1.0" encoding="UTF-8" standalone="yes"?>
<Relationships xmlns="http://schemas.openxmlformats.org/package/2006/relationships"><Relationship Id="rId2" Type="http://schemas.microsoft.com/office/2011/relationships/chartColorStyle" Target="colors112.xml"/><Relationship Id="rId1" Type="http://schemas.microsoft.com/office/2011/relationships/chartStyle" Target="style112.xml"/></Relationships>
</file>

<file path=xl/charts/_rels/chart113.xml.rels><?xml version="1.0" encoding="UTF-8" standalone="yes"?>
<Relationships xmlns="http://schemas.openxmlformats.org/package/2006/relationships"><Relationship Id="rId2" Type="http://schemas.microsoft.com/office/2011/relationships/chartColorStyle" Target="colors113.xml"/><Relationship Id="rId1" Type="http://schemas.microsoft.com/office/2011/relationships/chartStyle" Target="style113.xml"/></Relationships>
</file>

<file path=xl/charts/_rels/chart114.xml.rels><?xml version="1.0" encoding="UTF-8" standalone="yes"?>
<Relationships xmlns="http://schemas.openxmlformats.org/package/2006/relationships"><Relationship Id="rId2" Type="http://schemas.microsoft.com/office/2011/relationships/chartColorStyle" Target="colors114.xml"/><Relationship Id="rId1" Type="http://schemas.microsoft.com/office/2011/relationships/chartStyle" Target="style114.xml"/></Relationships>
</file>

<file path=xl/charts/_rels/chart115.xml.rels><?xml version="1.0" encoding="UTF-8" standalone="yes"?>
<Relationships xmlns="http://schemas.openxmlformats.org/package/2006/relationships"><Relationship Id="rId2" Type="http://schemas.microsoft.com/office/2011/relationships/chartColorStyle" Target="colors115.xml"/><Relationship Id="rId1" Type="http://schemas.microsoft.com/office/2011/relationships/chartStyle" Target="style115.xml"/></Relationships>
</file>

<file path=xl/charts/_rels/chart116.xml.rels><?xml version="1.0" encoding="UTF-8" standalone="yes"?>
<Relationships xmlns="http://schemas.openxmlformats.org/package/2006/relationships"><Relationship Id="rId2" Type="http://schemas.microsoft.com/office/2011/relationships/chartColorStyle" Target="colors116.xml"/><Relationship Id="rId1" Type="http://schemas.microsoft.com/office/2011/relationships/chartStyle" Target="style116.xml"/></Relationships>
</file>

<file path=xl/charts/_rels/chart117.xml.rels><?xml version="1.0" encoding="UTF-8" standalone="yes"?>
<Relationships xmlns="http://schemas.openxmlformats.org/package/2006/relationships"><Relationship Id="rId2" Type="http://schemas.microsoft.com/office/2011/relationships/chartColorStyle" Target="colors117.xml"/><Relationship Id="rId1" Type="http://schemas.microsoft.com/office/2011/relationships/chartStyle" Target="style117.xml"/></Relationships>
</file>

<file path=xl/charts/_rels/chart118.xml.rels><?xml version="1.0" encoding="UTF-8" standalone="yes"?>
<Relationships xmlns="http://schemas.openxmlformats.org/package/2006/relationships"><Relationship Id="rId2" Type="http://schemas.microsoft.com/office/2011/relationships/chartColorStyle" Target="colors118.xml"/><Relationship Id="rId1" Type="http://schemas.microsoft.com/office/2011/relationships/chartStyle" Target="style118.xml"/></Relationships>
</file>

<file path=xl/charts/_rels/chart119.xml.rels><?xml version="1.0" encoding="UTF-8" standalone="yes"?>
<Relationships xmlns="http://schemas.openxmlformats.org/package/2006/relationships"><Relationship Id="rId2" Type="http://schemas.microsoft.com/office/2011/relationships/chartColorStyle" Target="colors119.xml"/><Relationship Id="rId1" Type="http://schemas.microsoft.com/office/2011/relationships/chartStyle" Target="style119.xml"/></Relationships>
</file>

<file path=xl/charts/_rels/chart120.xml.rels><?xml version="1.0" encoding="UTF-8" standalone="yes"?>
<Relationships xmlns="http://schemas.openxmlformats.org/package/2006/relationships"><Relationship Id="rId2" Type="http://schemas.microsoft.com/office/2011/relationships/chartColorStyle" Target="colors120.xml"/><Relationship Id="rId1" Type="http://schemas.microsoft.com/office/2011/relationships/chartStyle" Target="style120.xml"/></Relationships>
</file>

<file path=xl/charts/_rels/chart121.xml.rels><?xml version="1.0" encoding="UTF-8" standalone="yes"?>
<Relationships xmlns="http://schemas.openxmlformats.org/package/2006/relationships"><Relationship Id="rId2" Type="http://schemas.microsoft.com/office/2011/relationships/chartColorStyle" Target="colors121.xml"/><Relationship Id="rId1" Type="http://schemas.microsoft.com/office/2011/relationships/chartStyle" Target="style121.xml"/></Relationships>
</file>

<file path=xl/charts/_rels/chart122.xml.rels><?xml version="1.0" encoding="UTF-8" standalone="yes"?>
<Relationships xmlns="http://schemas.openxmlformats.org/package/2006/relationships"><Relationship Id="rId2" Type="http://schemas.microsoft.com/office/2011/relationships/chartColorStyle" Target="colors122.xml"/><Relationship Id="rId1" Type="http://schemas.microsoft.com/office/2011/relationships/chartStyle" Target="style122.xml"/></Relationships>
</file>

<file path=xl/charts/_rels/chart123.xml.rels><?xml version="1.0" encoding="UTF-8" standalone="yes"?>
<Relationships xmlns="http://schemas.openxmlformats.org/package/2006/relationships"><Relationship Id="rId2" Type="http://schemas.microsoft.com/office/2011/relationships/chartColorStyle" Target="colors123.xml"/><Relationship Id="rId1" Type="http://schemas.microsoft.com/office/2011/relationships/chartStyle" Target="style123.xml"/></Relationships>
</file>

<file path=xl/charts/_rels/chart124.xml.rels><?xml version="1.0" encoding="UTF-8" standalone="yes"?>
<Relationships xmlns="http://schemas.openxmlformats.org/package/2006/relationships"><Relationship Id="rId2" Type="http://schemas.microsoft.com/office/2011/relationships/chartColorStyle" Target="colors124.xml"/><Relationship Id="rId1" Type="http://schemas.microsoft.com/office/2011/relationships/chartStyle" Target="style124.xml"/></Relationships>
</file>

<file path=xl/charts/_rels/chart125.xml.rels><?xml version="1.0" encoding="UTF-8" standalone="yes"?>
<Relationships xmlns="http://schemas.openxmlformats.org/package/2006/relationships"><Relationship Id="rId2" Type="http://schemas.microsoft.com/office/2011/relationships/chartColorStyle" Target="colors125.xml"/><Relationship Id="rId1" Type="http://schemas.microsoft.com/office/2011/relationships/chartStyle" Target="style125.xml"/></Relationships>
</file>

<file path=xl/charts/_rels/chart126.xml.rels><?xml version="1.0" encoding="UTF-8" standalone="yes"?>
<Relationships xmlns="http://schemas.openxmlformats.org/package/2006/relationships"><Relationship Id="rId2" Type="http://schemas.microsoft.com/office/2011/relationships/chartColorStyle" Target="colors126.xml"/><Relationship Id="rId1" Type="http://schemas.microsoft.com/office/2011/relationships/chartStyle" Target="style126.xml"/></Relationships>
</file>

<file path=xl/charts/_rels/chart127.xml.rels><?xml version="1.0" encoding="UTF-8" standalone="yes"?>
<Relationships xmlns="http://schemas.openxmlformats.org/package/2006/relationships"><Relationship Id="rId2" Type="http://schemas.microsoft.com/office/2011/relationships/chartColorStyle" Target="colors127.xml"/><Relationship Id="rId1" Type="http://schemas.microsoft.com/office/2011/relationships/chartStyle" Target="style127.xml"/></Relationships>
</file>

<file path=xl/charts/_rels/chart128.xml.rels><?xml version="1.0" encoding="UTF-8" standalone="yes"?>
<Relationships xmlns="http://schemas.openxmlformats.org/package/2006/relationships"><Relationship Id="rId2" Type="http://schemas.microsoft.com/office/2011/relationships/chartColorStyle" Target="colors128.xml"/><Relationship Id="rId1" Type="http://schemas.microsoft.com/office/2011/relationships/chartStyle" Target="style128.xml"/></Relationships>
</file>

<file path=xl/charts/_rels/chart129.xml.rels><?xml version="1.0" encoding="UTF-8" standalone="yes"?>
<Relationships xmlns="http://schemas.openxmlformats.org/package/2006/relationships"><Relationship Id="rId2" Type="http://schemas.microsoft.com/office/2011/relationships/chartColorStyle" Target="colors129.xml"/><Relationship Id="rId1" Type="http://schemas.microsoft.com/office/2011/relationships/chartStyle" Target="style129.xml"/></Relationships>
</file>

<file path=xl/charts/_rels/chart130.xml.rels><?xml version="1.0" encoding="UTF-8" standalone="yes"?>
<Relationships xmlns="http://schemas.openxmlformats.org/package/2006/relationships"><Relationship Id="rId2" Type="http://schemas.microsoft.com/office/2011/relationships/chartColorStyle" Target="colors130.xml"/><Relationship Id="rId1" Type="http://schemas.microsoft.com/office/2011/relationships/chartStyle" Target="style130.xml"/></Relationships>
</file>

<file path=xl/charts/_rels/chart131.xml.rels><?xml version="1.0" encoding="UTF-8" standalone="yes"?>
<Relationships xmlns="http://schemas.openxmlformats.org/package/2006/relationships"><Relationship Id="rId2" Type="http://schemas.microsoft.com/office/2011/relationships/chartColorStyle" Target="colors131.xml"/><Relationship Id="rId1" Type="http://schemas.microsoft.com/office/2011/relationships/chartStyle" Target="style131.xml"/></Relationships>
</file>

<file path=xl/charts/_rels/chart132.xml.rels><?xml version="1.0" encoding="UTF-8" standalone="yes"?>
<Relationships xmlns="http://schemas.openxmlformats.org/package/2006/relationships"><Relationship Id="rId2" Type="http://schemas.microsoft.com/office/2011/relationships/chartColorStyle" Target="colors132.xml"/><Relationship Id="rId1" Type="http://schemas.microsoft.com/office/2011/relationships/chartStyle" Target="style132.xml"/></Relationships>
</file>

<file path=xl/charts/_rels/chart133.xml.rels><?xml version="1.0" encoding="UTF-8" standalone="yes"?>
<Relationships xmlns="http://schemas.openxmlformats.org/package/2006/relationships"><Relationship Id="rId2" Type="http://schemas.microsoft.com/office/2011/relationships/chartColorStyle" Target="colors133.xml"/><Relationship Id="rId1" Type="http://schemas.microsoft.com/office/2011/relationships/chartStyle" Target="style133.xml"/></Relationships>
</file>

<file path=xl/charts/_rels/chart134.xml.rels><?xml version="1.0" encoding="UTF-8" standalone="yes"?>
<Relationships xmlns="http://schemas.openxmlformats.org/package/2006/relationships"><Relationship Id="rId2" Type="http://schemas.microsoft.com/office/2011/relationships/chartColorStyle" Target="colors134.xml"/><Relationship Id="rId1" Type="http://schemas.microsoft.com/office/2011/relationships/chartStyle" Target="style134.xml"/></Relationships>
</file>

<file path=xl/charts/_rels/chart135.xml.rels><?xml version="1.0" encoding="UTF-8" standalone="yes"?>
<Relationships xmlns="http://schemas.openxmlformats.org/package/2006/relationships"><Relationship Id="rId2" Type="http://schemas.microsoft.com/office/2011/relationships/chartColorStyle" Target="colors135.xml"/><Relationship Id="rId1" Type="http://schemas.microsoft.com/office/2011/relationships/chartStyle" Target="style135.xml"/></Relationships>
</file>

<file path=xl/charts/_rels/chart136.xml.rels><?xml version="1.0" encoding="UTF-8" standalone="yes"?>
<Relationships xmlns="http://schemas.openxmlformats.org/package/2006/relationships"><Relationship Id="rId2" Type="http://schemas.microsoft.com/office/2011/relationships/chartColorStyle" Target="colors136.xml"/><Relationship Id="rId1" Type="http://schemas.microsoft.com/office/2011/relationships/chartStyle" Target="style136.xml"/></Relationships>
</file>

<file path=xl/charts/_rels/chart137.xml.rels><?xml version="1.0" encoding="UTF-8" standalone="yes"?>
<Relationships xmlns="http://schemas.openxmlformats.org/package/2006/relationships"><Relationship Id="rId2" Type="http://schemas.microsoft.com/office/2011/relationships/chartColorStyle" Target="colors137.xml"/><Relationship Id="rId1" Type="http://schemas.microsoft.com/office/2011/relationships/chartStyle" Target="style137.xml"/></Relationships>
</file>

<file path=xl/charts/_rels/chart138.xml.rels><?xml version="1.0" encoding="UTF-8" standalone="yes"?>
<Relationships xmlns="http://schemas.openxmlformats.org/package/2006/relationships"><Relationship Id="rId2" Type="http://schemas.microsoft.com/office/2011/relationships/chartColorStyle" Target="colors138.xml"/><Relationship Id="rId1" Type="http://schemas.microsoft.com/office/2011/relationships/chartStyle" Target="style138.xml"/></Relationships>
</file>

<file path=xl/charts/_rels/chart139.xml.rels><?xml version="1.0" encoding="UTF-8" standalone="yes"?>
<Relationships xmlns="http://schemas.openxmlformats.org/package/2006/relationships"><Relationship Id="rId2" Type="http://schemas.microsoft.com/office/2011/relationships/chartColorStyle" Target="colors139.xml"/><Relationship Id="rId1" Type="http://schemas.microsoft.com/office/2011/relationships/chartStyle" Target="style139.xml"/></Relationships>
</file>

<file path=xl/charts/_rels/chart140.xml.rels><?xml version="1.0" encoding="UTF-8" standalone="yes"?>
<Relationships xmlns="http://schemas.openxmlformats.org/package/2006/relationships"><Relationship Id="rId2" Type="http://schemas.microsoft.com/office/2011/relationships/chartColorStyle" Target="colors140.xml"/><Relationship Id="rId1" Type="http://schemas.microsoft.com/office/2011/relationships/chartStyle" Target="style140.xml"/></Relationships>
</file>

<file path=xl/charts/_rels/chart141.xml.rels><?xml version="1.0" encoding="UTF-8" standalone="yes"?>
<Relationships xmlns="http://schemas.openxmlformats.org/package/2006/relationships"><Relationship Id="rId2" Type="http://schemas.microsoft.com/office/2011/relationships/chartColorStyle" Target="colors141.xml"/><Relationship Id="rId1" Type="http://schemas.microsoft.com/office/2011/relationships/chartStyle" Target="style141.xml"/></Relationships>
</file>

<file path=xl/charts/_rels/chart142.xml.rels><?xml version="1.0" encoding="UTF-8" standalone="yes"?>
<Relationships xmlns="http://schemas.openxmlformats.org/package/2006/relationships"><Relationship Id="rId2" Type="http://schemas.microsoft.com/office/2011/relationships/chartColorStyle" Target="colors142.xml"/><Relationship Id="rId1" Type="http://schemas.microsoft.com/office/2011/relationships/chartStyle" Target="style142.xml"/></Relationships>
</file>

<file path=xl/charts/_rels/chart143.xml.rels><?xml version="1.0" encoding="UTF-8" standalone="yes"?>
<Relationships xmlns="http://schemas.openxmlformats.org/package/2006/relationships"><Relationship Id="rId2" Type="http://schemas.microsoft.com/office/2011/relationships/chartColorStyle" Target="colors143.xml"/><Relationship Id="rId1" Type="http://schemas.microsoft.com/office/2011/relationships/chartStyle" Target="style14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'TCI성인용(상위)_전 (2)'!$F$8:$F$11</c:f>
              <c:numCache>
                <c:formatCode>General</c:formatCode>
                <c:ptCount val="4"/>
                <c:pt idx="0">
                  <c:v>5</c:v>
                </c:pt>
                <c:pt idx="1">
                  <c:v>44</c:v>
                </c:pt>
                <c:pt idx="2">
                  <c:v>41</c:v>
                </c:pt>
                <c:pt idx="3">
                  <c:v>23</c:v>
                </c:pt>
              </c:numCache>
            </c:numRef>
          </c:val>
          <c:extLst>
            <c:ext xmlns:c16="http://schemas.microsoft.com/office/drawing/2014/chart" uri="{C3380CC4-5D6E-409C-BE32-E72D297353CC}">
              <c16:uniqueId val="{00000000-1CB0-4D1A-AB87-B26593602731}"/>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1409351799917594E-2"/>
          <c:y val="1.0859652409748147E-3"/>
          <c:w val="0.94847548699842987"/>
          <c:h val="0.99891403475902518"/>
        </c:manualLayout>
      </c:layout>
      <c:barChart>
        <c:barDir val="bar"/>
        <c:grouping val="clustered"/>
        <c:varyColors val="0"/>
        <c:ser>
          <c:idx val="0"/>
          <c:order val="0"/>
          <c:spPr>
            <a:solidFill>
              <a:schemeClr val="accent6">
                <a:lumMod val="75000"/>
              </a:schemeClr>
            </a:solidFill>
            <a:ln>
              <a:noFill/>
            </a:ln>
            <a:effectLst/>
          </c:spPr>
          <c:invertIfNegative val="0"/>
          <c:val>
            <c:numRef>
              <c:f>'TCI성인용(상위)_전 (2)'!$F$13:$F$16</c:f>
              <c:numCache>
                <c:formatCode>General</c:formatCode>
                <c:ptCount val="4"/>
                <c:pt idx="0">
                  <c:v>19</c:v>
                </c:pt>
                <c:pt idx="1">
                  <c:v>74</c:v>
                </c:pt>
                <c:pt idx="2">
                  <c:v>99</c:v>
                </c:pt>
                <c:pt idx="3">
                  <c:v>44</c:v>
                </c:pt>
              </c:numCache>
            </c:numRef>
          </c:val>
          <c:extLst>
            <c:ext xmlns:c16="http://schemas.microsoft.com/office/drawing/2014/chart" uri="{C3380CC4-5D6E-409C-BE32-E72D297353CC}">
              <c16:uniqueId val="{00000000-EF50-4117-A31C-06B4C72FA920}"/>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out"/>
        <c:minorTickMark val="none"/>
        <c:tickLblPos val="nextTo"/>
        <c:crossAx val="604036760"/>
        <c:crosses val="autoZero"/>
        <c:auto val="1"/>
        <c:lblAlgn val="ctr"/>
        <c:lblOffset val="100"/>
        <c:noMultiLvlLbl val="0"/>
      </c:catAx>
      <c:valAx>
        <c:axId val="604036760"/>
        <c:scaling>
          <c:orientation val="minMax"/>
          <c:max val="100"/>
          <c:min val="0"/>
        </c:scaling>
        <c:delete val="1"/>
        <c:axPos val="t"/>
        <c:majorGridlines>
          <c:spPr>
            <a:ln w="9525" cap="flat" cmpd="sng" algn="ctr">
              <a:noFill/>
              <a:round/>
            </a:ln>
            <a:effectLst/>
          </c:spPr>
        </c:majorGridlines>
        <c:numFmt formatCode="General" sourceLinked="1"/>
        <c:majorTickMark val="out"/>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748797025371824E-2"/>
          <c:y val="9.9166525288580942E-2"/>
          <c:w val="0.79126859142607175"/>
          <c:h val="0.78560359394404145"/>
        </c:manualLayout>
      </c:layout>
      <c:radarChart>
        <c:radarStyle val="marker"/>
        <c:varyColors val="0"/>
        <c:ser>
          <c:idx val="0"/>
          <c:order val="0"/>
          <c:tx>
            <c:strRef>
              <c:f>기질!$V$2</c:f>
              <c:strCache>
                <c:ptCount val="1"/>
                <c:pt idx="0">
                  <c:v>채영운님</c:v>
                </c:pt>
              </c:strCache>
            </c:strRef>
          </c:tx>
          <c:spPr>
            <a:ln w="28575" cap="rnd">
              <a:solidFill>
                <a:schemeClr val="accent5">
                  <a:lumMod val="75000"/>
                </a:schemeClr>
              </a:solidFill>
              <a:round/>
            </a:ln>
            <a:effectLst/>
          </c:spPr>
          <c:marker>
            <c:symbol val="none"/>
          </c:marker>
          <c:cat>
            <c:strRef>
              <c:f>기질!$U$3:$U$6</c:f>
              <c:strCache>
                <c:ptCount val="4"/>
                <c:pt idx="0">
                  <c:v>NS</c:v>
                </c:pt>
                <c:pt idx="1">
                  <c:v>HA</c:v>
                </c:pt>
                <c:pt idx="2">
                  <c:v>RD</c:v>
                </c:pt>
                <c:pt idx="3">
                  <c:v>PS</c:v>
                </c:pt>
              </c:strCache>
            </c:strRef>
          </c:cat>
          <c:val>
            <c:numRef>
              <c:f>기질!$V$3:$V$6</c:f>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0-51B0-420B-8107-D4156C6B968D}"/>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기질!$W$2</c15:sqref>
                        </c15:formulaRef>
                      </c:ext>
                    </c:extLst>
                    <c:strCache>
                      <c:ptCount val="1"/>
                      <c:pt idx="0">
                        <c:v>최동준님</c:v>
                      </c:pt>
                    </c:strCache>
                  </c:strRef>
                </c:tx>
                <c:spPr>
                  <a:ln w="28575" cap="rnd">
                    <a:solidFill>
                      <a:srgbClr val="FFC000"/>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기질!$W$3:$W$6</c15:sqref>
                        </c15:formulaRef>
                      </c:ext>
                    </c:extLst>
                    <c:numCache>
                      <c:formatCode>General</c:formatCode>
                      <c:ptCount val="4"/>
                      <c:pt idx="0">
                        <c:v>60</c:v>
                      </c:pt>
                      <c:pt idx="1">
                        <c:v>12</c:v>
                      </c:pt>
                      <c:pt idx="2">
                        <c:v>39</c:v>
                      </c:pt>
                      <c:pt idx="3">
                        <c:v>34</c:v>
                      </c:pt>
                    </c:numCache>
                  </c:numRef>
                </c:val>
                <c:extLst>
                  <c:ext xmlns:c16="http://schemas.microsoft.com/office/drawing/2014/chart" uri="{C3380CC4-5D6E-409C-BE32-E72D297353CC}">
                    <c16:uniqueId val="{00000001-51B0-420B-8107-D4156C6B968D}"/>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51B0-420B-8107-D4156C6B968D}"/>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51B0-420B-8107-D4156C6B968D}"/>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51B0-420B-8107-D4156C6B968D}"/>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51B0-420B-8107-D4156C6B968D}"/>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51B0-420B-8107-D4156C6B968D}"/>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51B0-420B-8107-D4156C6B968D}"/>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618843399727525E-2"/>
          <c:y val="8.9570009655388999E-2"/>
          <c:w val="0.8219312724002823"/>
          <c:h val="0.63964186123899625"/>
        </c:manualLayout>
      </c:layout>
      <c:radarChart>
        <c:radarStyle val="marker"/>
        <c:varyColors val="0"/>
        <c:ser>
          <c:idx val="0"/>
          <c:order val="0"/>
          <c:tx>
            <c:strRef>
              <c:f>성격!$T$2</c:f>
              <c:strCache>
                <c:ptCount val="1"/>
                <c:pt idx="0">
                  <c:v>채영운님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성격!$T$3:$T$6</c15:sqref>
                  </c15:fullRef>
                </c:ext>
              </c:extLst>
              <c:f>성격!$T$3:$T$5</c:f>
              <c:numCache>
                <c:formatCode>General</c:formatCode>
                <c:ptCount val="3"/>
                <c:pt idx="0">
                  <c:v>19</c:v>
                </c:pt>
                <c:pt idx="1">
                  <c:v>74</c:v>
                </c:pt>
                <c:pt idx="2">
                  <c:v>99</c:v>
                </c:pt>
              </c:numCache>
            </c:numRef>
          </c:val>
          <c:extLst>
            <c:ext xmlns:c16="http://schemas.microsoft.com/office/drawing/2014/chart" uri="{C3380CC4-5D6E-409C-BE32-E72D297353CC}">
              <c16:uniqueId val="{00000000-55C0-4BDA-9EAA-D39213D1DBA3}"/>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성격!$U$2</c15:sqref>
                        </c15:formulaRef>
                      </c:ext>
                    </c:extLst>
                    <c:strCache>
                      <c:ptCount val="1"/>
                      <c:pt idx="0">
                        <c:v>최동준님</c:v>
                      </c:pt>
                    </c:strCache>
                  </c:strRef>
                </c:tx>
                <c:spPr>
                  <a:ln w="28575" cap="rnd">
                    <a:solidFill>
                      <a:schemeClr val="accent2">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성격!$U$3:$U$6</c15:sqref>
                        </c15:fullRef>
                        <c15:formulaRef>
                          <c15:sqref>성격!$U$3:$U$5</c15:sqref>
                        </c15:formulaRef>
                      </c:ext>
                    </c:extLst>
                    <c:numCache>
                      <c:formatCode>General</c:formatCode>
                      <c:ptCount val="3"/>
                      <c:pt idx="0">
                        <c:v>65</c:v>
                      </c:pt>
                      <c:pt idx="1">
                        <c:v>80</c:v>
                      </c:pt>
                      <c:pt idx="2">
                        <c:v>16</c:v>
                      </c:pt>
                    </c:numCache>
                  </c:numRef>
                </c:val>
                <c:extLst>
                  <c:ext xmlns:c16="http://schemas.microsoft.com/office/drawing/2014/chart" uri="{C3380CC4-5D6E-409C-BE32-E72D297353CC}">
                    <c16:uniqueId val="{00000001-55C0-4BDA-9EAA-D39213D1DBA3}"/>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55C0-4BDA-9EAA-D39213D1DBA3}"/>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55C0-4BDA-9EAA-D39213D1DBA3}"/>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55C0-4BDA-9EAA-D39213D1DBA3}"/>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55C0-4BDA-9EAA-D39213D1DBA3}"/>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55C0-4BDA-9EAA-D39213D1DBA3}"/>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55C0-4BDA-9EAA-D39213D1DBA3}"/>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55C0-4BDA-9EAA-D39213D1DBA3}"/>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55C0-4BDA-9EAA-D39213D1DBA3}"/>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55C0-4BDA-9EAA-D39213D1DBA3}"/>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55C0-4BDA-9EAA-D39213D1DBA3}"/>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'TCI성인용(상위)_전 (2)'!$R$8:$R$11</c:f>
              <c:numCache>
                <c:formatCode>General</c:formatCode>
                <c:ptCount val="4"/>
                <c:pt idx="0">
                  <c:v>10</c:v>
                </c:pt>
                <c:pt idx="1">
                  <c:v>-38</c:v>
                </c:pt>
                <c:pt idx="2">
                  <c:v>-11</c:v>
                </c:pt>
                <c:pt idx="3">
                  <c:v>-16</c:v>
                </c:pt>
              </c:numCache>
            </c:numRef>
          </c:val>
          <c:extLst>
            <c:ext xmlns:c16="http://schemas.microsoft.com/office/drawing/2014/chart" uri="{C3380CC4-5D6E-409C-BE32-E72D297353CC}">
              <c16:uniqueId val="{00000000-C014-440E-A997-AEA6486885F2}"/>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95009731295017E-2"/>
          <c:y val="9.22717988042807E-2"/>
          <c:w val="0.82831739817987771"/>
          <c:h val="0.77148216260968117"/>
        </c:manualLayout>
      </c:layout>
      <c:radarChart>
        <c:radarStyle val="marker"/>
        <c:varyColors val="0"/>
        <c:ser>
          <c:idx val="1"/>
          <c:order val="1"/>
          <c:tx>
            <c:strRef>
              <c:f>기질!$W$2</c:f>
              <c:strCache>
                <c:ptCount val="1"/>
                <c:pt idx="0">
                  <c:v>최동준님</c:v>
                </c:pt>
              </c:strCache>
              <c:extLst xmlns:c15="http://schemas.microsoft.com/office/drawing/2012/chart"/>
            </c:strRef>
          </c:tx>
          <c:spPr>
            <a:ln w="28575" cap="rnd">
              <a:solidFill>
                <a:srgbClr val="FFC000"/>
              </a:solidFill>
              <a:round/>
            </a:ln>
            <a:effectLst/>
          </c:spPr>
          <c:marker>
            <c:symbol val="none"/>
          </c:marker>
          <c:cat>
            <c:strRef>
              <c:f>기질!$U$3:$U$6</c:f>
              <c:strCache>
                <c:ptCount val="4"/>
                <c:pt idx="0">
                  <c:v>NS</c:v>
                </c:pt>
                <c:pt idx="1">
                  <c:v>HA</c:v>
                </c:pt>
                <c:pt idx="2">
                  <c:v>RD</c:v>
                </c:pt>
                <c:pt idx="3">
                  <c:v>PS</c:v>
                </c:pt>
              </c:strCache>
              <c:extLst xmlns:c15="http://schemas.microsoft.com/office/drawing/2012/chart"/>
            </c:strRef>
          </c:cat>
          <c:val>
            <c:numRef>
              <c:f>기질!$W$3:$W$6</c:f>
              <c:numCache>
                <c:formatCode>General</c:formatCode>
                <c:ptCount val="4"/>
                <c:pt idx="0">
                  <c:v>60</c:v>
                </c:pt>
                <c:pt idx="1">
                  <c:v>12</c:v>
                </c:pt>
                <c:pt idx="2">
                  <c:v>39</c:v>
                </c:pt>
                <c:pt idx="3">
                  <c:v>34</c:v>
                </c:pt>
              </c:numCache>
              <c:extLst xmlns:c15="http://schemas.microsoft.com/office/drawing/2012/chart"/>
            </c:numRef>
          </c:val>
          <c:extLst xmlns:c15="http://schemas.microsoft.com/office/drawing/2012/chart">
            <c:ext xmlns:c16="http://schemas.microsoft.com/office/drawing/2014/chart" uri="{C3380CC4-5D6E-409C-BE32-E72D297353CC}">
              <c16:uniqueId val="{00000000-8FAC-470A-9D8D-24AA9017AB48}"/>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기질!$V$2</c15:sqref>
                        </c15:formulaRef>
                      </c:ext>
                    </c:extLst>
                    <c:strCache>
                      <c:ptCount val="1"/>
                      <c:pt idx="0">
                        <c:v>채영운님</c:v>
                      </c:pt>
                    </c:strCache>
                  </c:strRef>
                </c:tx>
                <c:spPr>
                  <a:ln w="28575" cap="rnd">
                    <a:solidFill>
                      <a:schemeClr val="accent5">
                        <a:lumMod val="75000"/>
                      </a:schemeClr>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기질!$V$3:$V$6</c15:sqref>
                        </c15:formulaRef>
                      </c:ext>
                    </c:extLst>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1-8FAC-470A-9D8D-24AA9017AB48}"/>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8FAC-470A-9D8D-24AA9017AB48}"/>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8FAC-470A-9D8D-24AA9017AB48}"/>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8FAC-470A-9D8D-24AA9017AB48}"/>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8FAC-470A-9D8D-24AA9017AB48}"/>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8FAC-470A-9D8D-24AA9017AB48}"/>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8FAC-470A-9D8D-24AA9017AB48}"/>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074218140569884E-2"/>
          <c:y val="7.8609930369709063E-2"/>
          <c:w val="0.87704856496345396"/>
          <c:h val="0.68157259009958793"/>
        </c:manualLayout>
      </c:layout>
      <c:radarChart>
        <c:radarStyle val="marker"/>
        <c:varyColors val="0"/>
        <c:ser>
          <c:idx val="1"/>
          <c:order val="1"/>
          <c:tx>
            <c:strRef>
              <c:f>성격!$U$2</c:f>
              <c:strCache>
                <c:ptCount val="1"/>
                <c:pt idx="0">
                  <c:v>최동준님</c:v>
                </c:pt>
              </c:strCache>
              <c:extLst xmlns:c15="http://schemas.microsoft.com/office/drawing/2012/chart"/>
            </c:strRef>
          </c:tx>
          <c:spPr>
            <a:ln w="28575" cap="rnd">
              <a:solidFill>
                <a:schemeClr val="accent2">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성격!$U$3:$U$6</c15:sqref>
                  </c15:fullRef>
                </c:ext>
              </c:extLst>
              <c:f>성격!$U$3:$U$5</c:f>
              <c:numCache>
                <c:formatCode>General</c:formatCode>
                <c:ptCount val="3"/>
                <c:pt idx="0">
                  <c:v>65</c:v>
                </c:pt>
                <c:pt idx="1">
                  <c:v>80</c:v>
                </c:pt>
                <c:pt idx="2">
                  <c:v>16</c:v>
                </c:pt>
              </c:numCache>
            </c:numRef>
          </c:val>
          <c:extLst xmlns:c15="http://schemas.microsoft.com/office/drawing/2012/chart">
            <c:ext xmlns:c16="http://schemas.microsoft.com/office/drawing/2014/chart" uri="{C3380CC4-5D6E-409C-BE32-E72D297353CC}">
              <c16:uniqueId val="{00000000-F7DD-4EB1-A47D-EED597F4C914}"/>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성격!$T$2</c15:sqref>
                        </c15:formulaRef>
                      </c:ext>
                    </c:extLst>
                    <c:strCache>
                      <c:ptCount val="1"/>
                      <c:pt idx="0">
                        <c:v>채영운님</c:v>
                      </c:pt>
                    </c:strCache>
                  </c:strRef>
                </c:tx>
                <c:spPr>
                  <a:ln w="28575" cap="rnd">
                    <a:solidFill>
                      <a:schemeClr val="accent6">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성격!$T$3:$T$6</c15:sqref>
                        </c15:fullRef>
                        <c15:formulaRef>
                          <c15:sqref>성격!$T$3:$T$5</c15:sqref>
                        </c15:formulaRef>
                      </c:ext>
                    </c:extLst>
                    <c:numCache>
                      <c:formatCode>General</c:formatCode>
                      <c:ptCount val="3"/>
                      <c:pt idx="0">
                        <c:v>19</c:v>
                      </c:pt>
                      <c:pt idx="1">
                        <c:v>74</c:v>
                      </c:pt>
                      <c:pt idx="2">
                        <c:v>99</c:v>
                      </c:pt>
                    </c:numCache>
                  </c:numRef>
                </c:val>
                <c:extLst>
                  <c:ext xmlns:c16="http://schemas.microsoft.com/office/drawing/2014/chart" uri="{C3380CC4-5D6E-409C-BE32-E72D297353CC}">
                    <c16:uniqueId val="{00000001-F7DD-4EB1-A47D-EED597F4C914}"/>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F7DD-4EB1-A47D-EED597F4C914}"/>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F7DD-4EB1-A47D-EED597F4C914}"/>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F7DD-4EB1-A47D-EED597F4C914}"/>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F7DD-4EB1-A47D-EED597F4C914}"/>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F7DD-4EB1-A47D-EED597F4C914}"/>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F7DD-4EB1-A47D-EED597F4C914}"/>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F7DD-4EB1-A47D-EED597F4C914}"/>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F7DD-4EB1-A47D-EED597F4C914}"/>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F7DD-4EB1-A47D-EED597F4C914}"/>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F7DD-4EB1-A47D-EED597F4C914}"/>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1409351799917594E-2"/>
          <c:y val="1.0859652409748147E-3"/>
          <c:w val="0.94847548699842987"/>
          <c:h val="0.99891403475902518"/>
        </c:manualLayout>
      </c:layout>
      <c:barChart>
        <c:barDir val="bar"/>
        <c:grouping val="clustered"/>
        <c:varyColors val="0"/>
        <c:ser>
          <c:idx val="0"/>
          <c:order val="0"/>
          <c:spPr>
            <a:solidFill>
              <a:schemeClr val="accent1"/>
            </a:solidFill>
            <a:ln>
              <a:noFill/>
            </a:ln>
            <a:effectLst/>
          </c:spPr>
          <c:invertIfNegative val="0"/>
          <c:val>
            <c:numRef>
              <c:f>'TCI성인용(상위)_전 (2)'!$R$13:$R$16</c:f>
              <c:numCache>
                <c:formatCode>General</c:formatCode>
                <c:ptCount val="4"/>
                <c:pt idx="0">
                  <c:v>65</c:v>
                </c:pt>
                <c:pt idx="1">
                  <c:v>80</c:v>
                </c:pt>
                <c:pt idx="2">
                  <c:v>16</c:v>
                </c:pt>
                <c:pt idx="3">
                  <c:v>78</c:v>
                </c:pt>
              </c:numCache>
            </c:numRef>
          </c:val>
          <c:extLst>
            <c:ext xmlns:c16="http://schemas.microsoft.com/office/drawing/2014/chart" uri="{C3380CC4-5D6E-409C-BE32-E72D297353CC}">
              <c16:uniqueId val="{00000000-0AE3-43E2-95CF-EB6EC74CCFDD}"/>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out"/>
        <c:minorTickMark val="none"/>
        <c:tickLblPos val="nextTo"/>
        <c:crossAx val="604036760"/>
        <c:crosses val="autoZero"/>
        <c:auto val="1"/>
        <c:lblAlgn val="ctr"/>
        <c:lblOffset val="100"/>
        <c:noMultiLvlLbl val="0"/>
      </c:catAx>
      <c:valAx>
        <c:axId val="604036760"/>
        <c:scaling>
          <c:orientation val="minMax"/>
          <c:max val="100"/>
          <c:min val="0"/>
        </c:scaling>
        <c:delete val="1"/>
        <c:axPos val="t"/>
        <c:majorGridlines>
          <c:spPr>
            <a:ln w="9525" cap="flat" cmpd="sng" algn="ctr">
              <a:noFill/>
              <a:round/>
            </a:ln>
            <a:effectLst/>
          </c:spPr>
        </c:majorGridlines>
        <c:numFmt formatCode="General" sourceLinked="1"/>
        <c:majorTickMark val="out"/>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'TCI성인용(상위)_전 (2)'!$F$8:$F$11</c:f>
              <c:numCache>
                <c:formatCode>General</c:formatCode>
                <c:ptCount val="4"/>
                <c:pt idx="0">
                  <c:v>5</c:v>
                </c:pt>
                <c:pt idx="1">
                  <c:v>44</c:v>
                </c:pt>
                <c:pt idx="2">
                  <c:v>41</c:v>
                </c:pt>
                <c:pt idx="3">
                  <c:v>23</c:v>
                </c:pt>
              </c:numCache>
            </c:numRef>
          </c:val>
          <c:extLst>
            <c:ext xmlns:c16="http://schemas.microsoft.com/office/drawing/2014/chart" uri="{C3380CC4-5D6E-409C-BE32-E72D297353CC}">
              <c16:uniqueId val="{00000000-8DA4-4CC7-A356-E1D37D6B247E}"/>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748797025371824E-2"/>
          <c:y val="9.9166525288580942E-2"/>
          <c:w val="0.79126859142607175"/>
          <c:h val="0.78560359394404145"/>
        </c:manualLayout>
      </c:layout>
      <c:radarChart>
        <c:radarStyle val="marker"/>
        <c:varyColors val="0"/>
        <c:ser>
          <c:idx val="0"/>
          <c:order val="0"/>
          <c:tx>
            <c:strRef>
              <c:f>기질!$V$2</c:f>
              <c:strCache>
                <c:ptCount val="1"/>
                <c:pt idx="0">
                  <c:v>채영운님</c:v>
                </c:pt>
              </c:strCache>
            </c:strRef>
          </c:tx>
          <c:spPr>
            <a:ln w="28575" cap="rnd">
              <a:solidFill>
                <a:schemeClr val="accent5">
                  <a:lumMod val="75000"/>
                </a:schemeClr>
              </a:solidFill>
              <a:round/>
            </a:ln>
            <a:effectLst/>
          </c:spPr>
          <c:marker>
            <c:symbol val="none"/>
          </c:marker>
          <c:cat>
            <c:strRef>
              <c:f>기질!$U$3:$U$6</c:f>
              <c:strCache>
                <c:ptCount val="4"/>
                <c:pt idx="0">
                  <c:v>NS</c:v>
                </c:pt>
                <c:pt idx="1">
                  <c:v>HA</c:v>
                </c:pt>
                <c:pt idx="2">
                  <c:v>RD</c:v>
                </c:pt>
                <c:pt idx="3">
                  <c:v>PS</c:v>
                </c:pt>
              </c:strCache>
            </c:strRef>
          </c:cat>
          <c:val>
            <c:numRef>
              <c:f>기질!$V$3:$V$6</c:f>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0-FC63-43AF-8AAF-A782CB393452}"/>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기질!$W$2</c15:sqref>
                        </c15:formulaRef>
                      </c:ext>
                    </c:extLst>
                    <c:strCache>
                      <c:ptCount val="1"/>
                      <c:pt idx="0">
                        <c:v>최동준님</c:v>
                      </c:pt>
                    </c:strCache>
                  </c:strRef>
                </c:tx>
                <c:spPr>
                  <a:ln w="28575" cap="rnd">
                    <a:solidFill>
                      <a:srgbClr val="FFC000"/>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기질!$W$3:$W$6</c15:sqref>
                        </c15:formulaRef>
                      </c:ext>
                    </c:extLst>
                    <c:numCache>
                      <c:formatCode>General</c:formatCode>
                      <c:ptCount val="4"/>
                      <c:pt idx="0">
                        <c:v>60</c:v>
                      </c:pt>
                      <c:pt idx="1">
                        <c:v>12</c:v>
                      </c:pt>
                      <c:pt idx="2">
                        <c:v>39</c:v>
                      </c:pt>
                      <c:pt idx="3">
                        <c:v>34</c:v>
                      </c:pt>
                    </c:numCache>
                  </c:numRef>
                </c:val>
                <c:extLst>
                  <c:ext xmlns:c16="http://schemas.microsoft.com/office/drawing/2014/chart" uri="{C3380CC4-5D6E-409C-BE32-E72D297353CC}">
                    <c16:uniqueId val="{00000001-FC63-43AF-8AAF-A782CB393452}"/>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FC63-43AF-8AAF-A782CB393452}"/>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FC63-43AF-8AAF-A782CB393452}"/>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FC63-43AF-8AAF-A782CB393452}"/>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FC63-43AF-8AAF-A782CB393452}"/>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FC63-43AF-8AAF-A782CB393452}"/>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FC63-43AF-8AAF-A782CB393452}"/>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618843399727525E-2"/>
          <c:y val="8.9570009655388999E-2"/>
          <c:w val="0.8219312724002823"/>
          <c:h val="0.63964186123899625"/>
        </c:manualLayout>
      </c:layout>
      <c:radarChart>
        <c:radarStyle val="marker"/>
        <c:varyColors val="0"/>
        <c:ser>
          <c:idx val="0"/>
          <c:order val="0"/>
          <c:tx>
            <c:strRef>
              <c:f>성격!$T$2</c:f>
              <c:strCache>
                <c:ptCount val="1"/>
                <c:pt idx="0">
                  <c:v>채영운님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성격!$T$3:$T$6</c15:sqref>
                  </c15:fullRef>
                </c:ext>
              </c:extLst>
              <c:f>성격!$T$3:$T$5</c:f>
              <c:numCache>
                <c:formatCode>General</c:formatCode>
                <c:ptCount val="3"/>
                <c:pt idx="0">
                  <c:v>19</c:v>
                </c:pt>
                <c:pt idx="1">
                  <c:v>74</c:v>
                </c:pt>
                <c:pt idx="2">
                  <c:v>99</c:v>
                </c:pt>
              </c:numCache>
            </c:numRef>
          </c:val>
          <c:extLst>
            <c:ext xmlns:c16="http://schemas.microsoft.com/office/drawing/2014/chart" uri="{C3380CC4-5D6E-409C-BE32-E72D297353CC}">
              <c16:uniqueId val="{00000000-2048-45FC-BAC0-3A459863B5EF}"/>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성격!$U$2</c15:sqref>
                        </c15:formulaRef>
                      </c:ext>
                    </c:extLst>
                    <c:strCache>
                      <c:ptCount val="1"/>
                      <c:pt idx="0">
                        <c:v>최동준님</c:v>
                      </c:pt>
                    </c:strCache>
                  </c:strRef>
                </c:tx>
                <c:spPr>
                  <a:ln w="28575" cap="rnd">
                    <a:solidFill>
                      <a:schemeClr val="accent2">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성격!$U$3:$U$6</c15:sqref>
                        </c15:fullRef>
                        <c15:formulaRef>
                          <c15:sqref>성격!$U$3:$U$5</c15:sqref>
                        </c15:formulaRef>
                      </c:ext>
                    </c:extLst>
                    <c:numCache>
                      <c:formatCode>General</c:formatCode>
                      <c:ptCount val="3"/>
                      <c:pt idx="0">
                        <c:v>65</c:v>
                      </c:pt>
                      <c:pt idx="1">
                        <c:v>80</c:v>
                      </c:pt>
                      <c:pt idx="2">
                        <c:v>16</c:v>
                      </c:pt>
                    </c:numCache>
                  </c:numRef>
                </c:val>
                <c:extLst>
                  <c:ext xmlns:c16="http://schemas.microsoft.com/office/drawing/2014/chart" uri="{C3380CC4-5D6E-409C-BE32-E72D297353CC}">
                    <c16:uniqueId val="{00000001-2048-45FC-BAC0-3A459863B5EF}"/>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2048-45FC-BAC0-3A459863B5EF}"/>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2048-45FC-BAC0-3A459863B5EF}"/>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2048-45FC-BAC0-3A459863B5EF}"/>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2048-45FC-BAC0-3A459863B5EF}"/>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2048-45FC-BAC0-3A459863B5EF}"/>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2048-45FC-BAC0-3A459863B5EF}"/>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2048-45FC-BAC0-3A459863B5EF}"/>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2048-45FC-BAC0-3A459863B5EF}"/>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2048-45FC-BAC0-3A459863B5EF}"/>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2048-45FC-BAC0-3A459863B5EF}"/>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'TCI성인용(상위)_전 (2)'!$R$8:$R$11</c:f>
              <c:numCache>
                <c:formatCode>General</c:formatCode>
                <c:ptCount val="4"/>
                <c:pt idx="0">
                  <c:v>10</c:v>
                </c:pt>
                <c:pt idx="1">
                  <c:v>-38</c:v>
                </c:pt>
                <c:pt idx="2">
                  <c:v>-11</c:v>
                </c:pt>
                <c:pt idx="3">
                  <c:v>-16</c:v>
                </c:pt>
              </c:numCache>
            </c:numRef>
          </c:val>
          <c:extLst>
            <c:ext xmlns:c16="http://schemas.microsoft.com/office/drawing/2014/chart" uri="{C3380CC4-5D6E-409C-BE32-E72D297353CC}">
              <c16:uniqueId val="{00000000-6DB7-4A42-889C-7ADC09E5D7B3}"/>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95009731295017E-2"/>
          <c:y val="9.22717988042807E-2"/>
          <c:w val="0.82831739817987771"/>
          <c:h val="0.77148216260968117"/>
        </c:manualLayout>
      </c:layout>
      <c:radarChart>
        <c:radarStyle val="marker"/>
        <c:varyColors val="0"/>
        <c:ser>
          <c:idx val="1"/>
          <c:order val="1"/>
          <c:tx>
            <c:strRef>
              <c:f>기질!$W$2</c:f>
              <c:strCache>
                <c:ptCount val="1"/>
                <c:pt idx="0">
                  <c:v>최동준님</c:v>
                </c:pt>
              </c:strCache>
              <c:extLst xmlns:c15="http://schemas.microsoft.com/office/drawing/2012/chart"/>
            </c:strRef>
          </c:tx>
          <c:spPr>
            <a:ln w="28575" cap="rnd">
              <a:solidFill>
                <a:srgbClr val="FFC000"/>
              </a:solidFill>
              <a:round/>
            </a:ln>
            <a:effectLst/>
          </c:spPr>
          <c:marker>
            <c:symbol val="none"/>
          </c:marker>
          <c:cat>
            <c:strRef>
              <c:f>기질!$U$3:$U$6</c:f>
              <c:strCache>
                <c:ptCount val="4"/>
                <c:pt idx="0">
                  <c:v>NS</c:v>
                </c:pt>
                <c:pt idx="1">
                  <c:v>HA</c:v>
                </c:pt>
                <c:pt idx="2">
                  <c:v>RD</c:v>
                </c:pt>
                <c:pt idx="3">
                  <c:v>PS</c:v>
                </c:pt>
              </c:strCache>
              <c:extLst xmlns:c15="http://schemas.microsoft.com/office/drawing/2012/chart"/>
            </c:strRef>
          </c:cat>
          <c:val>
            <c:numRef>
              <c:f>기질!$W$3:$W$6</c:f>
              <c:numCache>
                <c:formatCode>General</c:formatCode>
                <c:ptCount val="4"/>
                <c:pt idx="0">
                  <c:v>60</c:v>
                </c:pt>
                <c:pt idx="1">
                  <c:v>12</c:v>
                </c:pt>
                <c:pt idx="2">
                  <c:v>39</c:v>
                </c:pt>
                <c:pt idx="3">
                  <c:v>34</c:v>
                </c:pt>
              </c:numCache>
              <c:extLst xmlns:c15="http://schemas.microsoft.com/office/drawing/2012/chart"/>
            </c:numRef>
          </c:val>
          <c:extLst xmlns:c15="http://schemas.microsoft.com/office/drawing/2012/chart">
            <c:ext xmlns:c16="http://schemas.microsoft.com/office/drawing/2014/chart" uri="{C3380CC4-5D6E-409C-BE32-E72D297353CC}">
              <c16:uniqueId val="{00000000-7E49-48B5-84D0-C3B2675EC082}"/>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기질!$V$2</c15:sqref>
                        </c15:formulaRef>
                      </c:ext>
                    </c:extLst>
                    <c:strCache>
                      <c:ptCount val="1"/>
                      <c:pt idx="0">
                        <c:v>채영운님</c:v>
                      </c:pt>
                    </c:strCache>
                  </c:strRef>
                </c:tx>
                <c:spPr>
                  <a:ln w="28575" cap="rnd">
                    <a:solidFill>
                      <a:schemeClr val="accent5">
                        <a:lumMod val="75000"/>
                      </a:schemeClr>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기질!$V$3:$V$6</c15:sqref>
                        </c15:formulaRef>
                      </c:ext>
                    </c:extLst>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1-7E49-48B5-84D0-C3B2675EC082}"/>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7E49-48B5-84D0-C3B2675EC082}"/>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7E49-48B5-84D0-C3B2675EC082}"/>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7E49-48B5-84D0-C3B2675EC082}"/>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7E49-48B5-84D0-C3B2675EC082}"/>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7E49-48B5-84D0-C3B2675EC082}"/>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7E49-48B5-84D0-C3B2675EC082}"/>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074218140569884E-2"/>
          <c:y val="7.8609930369709063E-2"/>
          <c:w val="0.87704856496345396"/>
          <c:h val="0.68157259009958793"/>
        </c:manualLayout>
      </c:layout>
      <c:radarChart>
        <c:radarStyle val="marker"/>
        <c:varyColors val="0"/>
        <c:ser>
          <c:idx val="1"/>
          <c:order val="1"/>
          <c:tx>
            <c:strRef>
              <c:f>성격!$U$2</c:f>
              <c:strCache>
                <c:ptCount val="1"/>
                <c:pt idx="0">
                  <c:v>최동준님</c:v>
                </c:pt>
              </c:strCache>
              <c:extLst xmlns:c15="http://schemas.microsoft.com/office/drawing/2012/chart"/>
            </c:strRef>
          </c:tx>
          <c:spPr>
            <a:ln w="28575" cap="rnd">
              <a:solidFill>
                <a:schemeClr val="accent2">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성격!$U$3:$U$6</c15:sqref>
                  </c15:fullRef>
                </c:ext>
              </c:extLst>
              <c:f>성격!$U$3:$U$5</c:f>
              <c:numCache>
                <c:formatCode>General</c:formatCode>
                <c:ptCount val="3"/>
                <c:pt idx="0">
                  <c:v>65</c:v>
                </c:pt>
                <c:pt idx="1">
                  <c:v>80</c:v>
                </c:pt>
                <c:pt idx="2">
                  <c:v>16</c:v>
                </c:pt>
              </c:numCache>
            </c:numRef>
          </c:val>
          <c:extLst xmlns:c15="http://schemas.microsoft.com/office/drawing/2012/chart">
            <c:ext xmlns:c16="http://schemas.microsoft.com/office/drawing/2014/chart" uri="{C3380CC4-5D6E-409C-BE32-E72D297353CC}">
              <c16:uniqueId val="{00000000-5F7A-4424-8FC9-56941BA00611}"/>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성격!$T$2</c15:sqref>
                        </c15:formulaRef>
                      </c:ext>
                    </c:extLst>
                    <c:strCache>
                      <c:ptCount val="1"/>
                      <c:pt idx="0">
                        <c:v>채영운님</c:v>
                      </c:pt>
                    </c:strCache>
                  </c:strRef>
                </c:tx>
                <c:spPr>
                  <a:ln w="28575" cap="rnd">
                    <a:solidFill>
                      <a:schemeClr val="accent6">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성격!$T$3:$T$6</c15:sqref>
                        </c15:fullRef>
                        <c15:formulaRef>
                          <c15:sqref>성격!$T$3:$T$5</c15:sqref>
                        </c15:formulaRef>
                      </c:ext>
                    </c:extLst>
                    <c:numCache>
                      <c:formatCode>General</c:formatCode>
                      <c:ptCount val="3"/>
                      <c:pt idx="0">
                        <c:v>19</c:v>
                      </c:pt>
                      <c:pt idx="1">
                        <c:v>74</c:v>
                      </c:pt>
                      <c:pt idx="2">
                        <c:v>99</c:v>
                      </c:pt>
                    </c:numCache>
                  </c:numRef>
                </c:val>
                <c:extLst>
                  <c:ext xmlns:c16="http://schemas.microsoft.com/office/drawing/2014/chart" uri="{C3380CC4-5D6E-409C-BE32-E72D297353CC}">
                    <c16:uniqueId val="{00000001-5F7A-4424-8FC9-56941BA00611}"/>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5F7A-4424-8FC9-56941BA00611}"/>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5F7A-4424-8FC9-56941BA00611}"/>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5F7A-4424-8FC9-56941BA00611}"/>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5F7A-4424-8FC9-56941BA00611}"/>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5F7A-4424-8FC9-56941BA00611}"/>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5F7A-4424-8FC9-56941BA00611}"/>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5F7A-4424-8FC9-56941BA00611}"/>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5F7A-4424-8FC9-56941BA00611}"/>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5F7A-4424-8FC9-56941BA00611}"/>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5F7A-4424-8FC9-56941BA00611}"/>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'TCI성인용(상위)_전 (2)'!$F$8:$F$11</c:f>
              <c:numCache>
                <c:formatCode>General</c:formatCode>
                <c:ptCount val="4"/>
                <c:pt idx="0">
                  <c:v>5</c:v>
                </c:pt>
                <c:pt idx="1">
                  <c:v>44</c:v>
                </c:pt>
                <c:pt idx="2">
                  <c:v>41</c:v>
                </c:pt>
                <c:pt idx="3">
                  <c:v>23</c:v>
                </c:pt>
              </c:numCache>
            </c:numRef>
          </c:val>
          <c:extLst>
            <c:ext xmlns:c16="http://schemas.microsoft.com/office/drawing/2014/chart" uri="{C3380CC4-5D6E-409C-BE32-E72D297353CC}">
              <c16:uniqueId val="{00000000-7ED4-4E35-A3C6-0051075A6F21}"/>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748797025371824E-2"/>
          <c:y val="9.9166525288580942E-2"/>
          <c:w val="0.79126859142607175"/>
          <c:h val="0.78560359394404145"/>
        </c:manualLayout>
      </c:layout>
      <c:radarChart>
        <c:radarStyle val="marker"/>
        <c:varyColors val="0"/>
        <c:ser>
          <c:idx val="0"/>
          <c:order val="0"/>
          <c:tx>
            <c:strRef>
              <c:f>기질!$V$2</c:f>
              <c:strCache>
                <c:ptCount val="1"/>
                <c:pt idx="0">
                  <c:v>채영운님</c:v>
                </c:pt>
              </c:strCache>
            </c:strRef>
          </c:tx>
          <c:spPr>
            <a:ln w="28575" cap="rnd">
              <a:solidFill>
                <a:schemeClr val="accent5">
                  <a:lumMod val="75000"/>
                </a:schemeClr>
              </a:solidFill>
              <a:round/>
            </a:ln>
            <a:effectLst/>
          </c:spPr>
          <c:marker>
            <c:symbol val="none"/>
          </c:marker>
          <c:cat>
            <c:strRef>
              <c:f>기질!$U$3:$U$6</c:f>
              <c:strCache>
                <c:ptCount val="4"/>
                <c:pt idx="0">
                  <c:v>NS</c:v>
                </c:pt>
                <c:pt idx="1">
                  <c:v>HA</c:v>
                </c:pt>
                <c:pt idx="2">
                  <c:v>RD</c:v>
                </c:pt>
                <c:pt idx="3">
                  <c:v>PS</c:v>
                </c:pt>
              </c:strCache>
            </c:strRef>
          </c:cat>
          <c:val>
            <c:numRef>
              <c:f>기질!$V$3:$V$6</c:f>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0-E764-4DDD-AEED-F6947CA74C94}"/>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기질!$W$2</c15:sqref>
                        </c15:formulaRef>
                      </c:ext>
                    </c:extLst>
                    <c:strCache>
                      <c:ptCount val="1"/>
                      <c:pt idx="0">
                        <c:v>최동준님</c:v>
                      </c:pt>
                    </c:strCache>
                  </c:strRef>
                </c:tx>
                <c:spPr>
                  <a:ln w="28575" cap="rnd">
                    <a:solidFill>
                      <a:srgbClr val="FFC000"/>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기질!$W$3:$W$6</c15:sqref>
                        </c15:formulaRef>
                      </c:ext>
                    </c:extLst>
                    <c:numCache>
                      <c:formatCode>General</c:formatCode>
                      <c:ptCount val="4"/>
                      <c:pt idx="0">
                        <c:v>60</c:v>
                      </c:pt>
                      <c:pt idx="1">
                        <c:v>12</c:v>
                      </c:pt>
                      <c:pt idx="2">
                        <c:v>39</c:v>
                      </c:pt>
                      <c:pt idx="3">
                        <c:v>34</c:v>
                      </c:pt>
                    </c:numCache>
                  </c:numRef>
                </c:val>
                <c:extLst>
                  <c:ext xmlns:c16="http://schemas.microsoft.com/office/drawing/2014/chart" uri="{C3380CC4-5D6E-409C-BE32-E72D297353CC}">
                    <c16:uniqueId val="{00000001-E764-4DDD-AEED-F6947CA74C94}"/>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E764-4DDD-AEED-F6947CA74C94}"/>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E764-4DDD-AEED-F6947CA74C94}"/>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E764-4DDD-AEED-F6947CA74C94}"/>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E764-4DDD-AEED-F6947CA74C94}"/>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E764-4DDD-AEED-F6947CA74C94}"/>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E764-4DDD-AEED-F6947CA74C94}"/>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618843399727525E-2"/>
          <c:y val="8.9570009655388999E-2"/>
          <c:w val="0.8219312724002823"/>
          <c:h val="0.63964186123899625"/>
        </c:manualLayout>
      </c:layout>
      <c:radarChart>
        <c:radarStyle val="marker"/>
        <c:varyColors val="0"/>
        <c:ser>
          <c:idx val="0"/>
          <c:order val="0"/>
          <c:tx>
            <c:strRef>
              <c:f>성격!$T$2</c:f>
              <c:strCache>
                <c:ptCount val="1"/>
                <c:pt idx="0">
                  <c:v>채영운님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성격!$T$3:$T$6</c15:sqref>
                  </c15:fullRef>
                </c:ext>
              </c:extLst>
              <c:f>성격!$T$3:$T$5</c:f>
              <c:numCache>
                <c:formatCode>General</c:formatCode>
                <c:ptCount val="3"/>
                <c:pt idx="0">
                  <c:v>19</c:v>
                </c:pt>
                <c:pt idx="1">
                  <c:v>74</c:v>
                </c:pt>
                <c:pt idx="2">
                  <c:v>99</c:v>
                </c:pt>
              </c:numCache>
            </c:numRef>
          </c:val>
          <c:extLst>
            <c:ext xmlns:c16="http://schemas.microsoft.com/office/drawing/2014/chart" uri="{C3380CC4-5D6E-409C-BE32-E72D297353CC}">
              <c16:uniqueId val="{00000000-0475-422F-BBBC-8ACA81EA56D3}"/>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성격!$U$2</c15:sqref>
                        </c15:formulaRef>
                      </c:ext>
                    </c:extLst>
                    <c:strCache>
                      <c:ptCount val="1"/>
                      <c:pt idx="0">
                        <c:v>최동준님</c:v>
                      </c:pt>
                    </c:strCache>
                  </c:strRef>
                </c:tx>
                <c:spPr>
                  <a:ln w="28575" cap="rnd">
                    <a:solidFill>
                      <a:schemeClr val="accent2">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성격!$U$3:$U$6</c15:sqref>
                        </c15:fullRef>
                        <c15:formulaRef>
                          <c15:sqref>성격!$U$3:$U$5</c15:sqref>
                        </c15:formulaRef>
                      </c:ext>
                    </c:extLst>
                    <c:numCache>
                      <c:formatCode>General</c:formatCode>
                      <c:ptCount val="3"/>
                      <c:pt idx="0">
                        <c:v>65</c:v>
                      </c:pt>
                      <c:pt idx="1">
                        <c:v>80</c:v>
                      </c:pt>
                      <c:pt idx="2">
                        <c:v>16</c:v>
                      </c:pt>
                    </c:numCache>
                  </c:numRef>
                </c:val>
                <c:extLst>
                  <c:ext xmlns:c16="http://schemas.microsoft.com/office/drawing/2014/chart" uri="{C3380CC4-5D6E-409C-BE32-E72D297353CC}">
                    <c16:uniqueId val="{00000001-0475-422F-BBBC-8ACA81EA56D3}"/>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0475-422F-BBBC-8ACA81EA56D3}"/>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0475-422F-BBBC-8ACA81EA56D3}"/>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0475-422F-BBBC-8ACA81EA56D3}"/>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0475-422F-BBBC-8ACA81EA56D3}"/>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0475-422F-BBBC-8ACA81EA56D3}"/>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0475-422F-BBBC-8ACA81EA56D3}"/>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0475-422F-BBBC-8ACA81EA56D3}"/>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0475-422F-BBBC-8ACA81EA56D3}"/>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0475-422F-BBBC-8ACA81EA56D3}"/>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0475-422F-BBBC-8ACA81EA56D3}"/>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'TCI성인용(상위)_전 (2)'!$R$8:$R$11</c:f>
              <c:numCache>
                <c:formatCode>General</c:formatCode>
                <c:ptCount val="4"/>
                <c:pt idx="0">
                  <c:v>10</c:v>
                </c:pt>
                <c:pt idx="1">
                  <c:v>-38</c:v>
                </c:pt>
                <c:pt idx="2">
                  <c:v>-11</c:v>
                </c:pt>
                <c:pt idx="3">
                  <c:v>-16</c:v>
                </c:pt>
              </c:numCache>
            </c:numRef>
          </c:val>
          <c:extLst>
            <c:ext xmlns:c16="http://schemas.microsoft.com/office/drawing/2014/chart" uri="{C3380CC4-5D6E-409C-BE32-E72D297353CC}">
              <c16:uniqueId val="{00000000-BB5E-4031-8D0A-571690BF4BB4}"/>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95009731295017E-2"/>
          <c:y val="9.22717988042807E-2"/>
          <c:w val="0.82831739817987771"/>
          <c:h val="0.77148216260968117"/>
        </c:manualLayout>
      </c:layout>
      <c:radarChart>
        <c:radarStyle val="marker"/>
        <c:varyColors val="0"/>
        <c:ser>
          <c:idx val="1"/>
          <c:order val="1"/>
          <c:tx>
            <c:strRef>
              <c:f>기질!$W$2</c:f>
              <c:strCache>
                <c:ptCount val="1"/>
                <c:pt idx="0">
                  <c:v>최동준님</c:v>
                </c:pt>
              </c:strCache>
              <c:extLst xmlns:c15="http://schemas.microsoft.com/office/drawing/2012/chart"/>
            </c:strRef>
          </c:tx>
          <c:spPr>
            <a:ln w="28575" cap="rnd">
              <a:solidFill>
                <a:srgbClr val="FFC000"/>
              </a:solidFill>
              <a:round/>
            </a:ln>
            <a:effectLst/>
          </c:spPr>
          <c:marker>
            <c:symbol val="none"/>
          </c:marker>
          <c:cat>
            <c:strRef>
              <c:f>기질!$U$3:$U$6</c:f>
              <c:strCache>
                <c:ptCount val="4"/>
                <c:pt idx="0">
                  <c:v>NS</c:v>
                </c:pt>
                <c:pt idx="1">
                  <c:v>HA</c:v>
                </c:pt>
                <c:pt idx="2">
                  <c:v>RD</c:v>
                </c:pt>
                <c:pt idx="3">
                  <c:v>PS</c:v>
                </c:pt>
              </c:strCache>
              <c:extLst xmlns:c15="http://schemas.microsoft.com/office/drawing/2012/chart"/>
            </c:strRef>
          </c:cat>
          <c:val>
            <c:numRef>
              <c:f>기질!$W$3:$W$6</c:f>
              <c:numCache>
                <c:formatCode>General</c:formatCode>
                <c:ptCount val="4"/>
                <c:pt idx="0">
                  <c:v>60</c:v>
                </c:pt>
                <c:pt idx="1">
                  <c:v>12</c:v>
                </c:pt>
                <c:pt idx="2">
                  <c:v>39</c:v>
                </c:pt>
                <c:pt idx="3">
                  <c:v>34</c:v>
                </c:pt>
              </c:numCache>
              <c:extLst xmlns:c15="http://schemas.microsoft.com/office/drawing/2012/chart"/>
            </c:numRef>
          </c:val>
          <c:extLst xmlns:c15="http://schemas.microsoft.com/office/drawing/2012/chart">
            <c:ext xmlns:c16="http://schemas.microsoft.com/office/drawing/2014/chart" uri="{C3380CC4-5D6E-409C-BE32-E72D297353CC}">
              <c16:uniqueId val="{00000000-4864-48BB-9D45-872B4AF67FBA}"/>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기질!$V$2</c15:sqref>
                        </c15:formulaRef>
                      </c:ext>
                    </c:extLst>
                    <c:strCache>
                      <c:ptCount val="1"/>
                      <c:pt idx="0">
                        <c:v>채영운님</c:v>
                      </c:pt>
                    </c:strCache>
                  </c:strRef>
                </c:tx>
                <c:spPr>
                  <a:ln w="28575" cap="rnd">
                    <a:solidFill>
                      <a:schemeClr val="accent5">
                        <a:lumMod val="75000"/>
                      </a:schemeClr>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기질!$V$3:$V$6</c15:sqref>
                        </c15:formulaRef>
                      </c:ext>
                    </c:extLst>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1-4864-48BB-9D45-872B4AF67FBA}"/>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4864-48BB-9D45-872B4AF67FBA}"/>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4864-48BB-9D45-872B4AF67FBA}"/>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4864-48BB-9D45-872B4AF67FBA}"/>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4864-48BB-9D45-872B4AF67FBA}"/>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4864-48BB-9D45-872B4AF67FBA}"/>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4864-48BB-9D45-872B4AF67FBA}"/>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074218140569884E-2"/>
          <c:y val="7.8609930369709063E-2"/>
          <c:w val="0.87704856496345396"/>
          <c:h val="0.68157259009958793"/>
        </c:manualLayout>
      </c:layout>
      <c:radarChart>
        <c:radarStyle val="marker"/>
        <c:varyColors val="0"/>
        <c:ser>
          <c:idx val="1"/>
          <c:order val="1"/>
          <c:tx>
            <c:strRef>
              <c:f>성격!$U$2</c:f>
              <c:strCache>
                <c:ptCount val="1"/>
                <c:pt idx="0">
                  <c:v>최동준님</c:v>
                </c:pt>
              </c:strCache>
              <c:extLst xmlns:c15="http://schemas.microsoft.com/office/drawing/2012/chart"/>
            </c:strRef>
          </c:tx>
          <c:spPr>
            <a:ln w="28575" cap="rnd">
              <a:solidFill>
                <a:schemeClr val="accent2">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성격!$U$3:$U$6</c15:sqref>
                  </c15:fullRef>
                </c:ext>
              </c:extLst>
              <c:f>성격!$U$3:$U$5</c:f>
              <c:numCache>
                <c:formatCode>General</c:formatCode>
                <c:ptCount val="3"/>
                <c:pt idx="0">
                  <c:v>65</c:v>
                </c:pt>
                <c:pt idx="1">
                  <c:v>80</c:v>
                </c:pt>
                <c:pt idx="2">
                  <c:v>16</c:v>
                </c:pt>
              </c:numCache>
            </c:numRef>
          </c:val>
          <c:extLst xmlns:c15="http://schemas.microsoft.com/office/drawing/2012/chart">
            <c:ext xmlns:c16="http://schemas.microsoft.com/office/drawing/2014/chart" uri="{C3380CC4-5D6E-409C-BE32-E72D297353CC}">
              <c16:uniqueId val="{00000000-3824-4F97-8D35-C98545A15FE8}"/>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성격!$T$2</c15:sqref>
                        </c15:formulaRef>
                      </c:ext>
                    </c:extLst>
                    <c:strCache>
                      <c:ptCount val="1"/>
                      <c:pt idx="0">
                        <c:v>채영운님</c:v>
                      </c:pt>
                    </c:strCache>
                  </c:strRef>
                </c:tx>
                <c:spPr>
                  <a:ln w="28575" cap="rnd">
                    <a:solidFill>
                      <a:schemeClr val="accent6">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성격!$T$3:$T$6</c15:sqref>
                        </c15:fullRef>
                        <c15:formulaRef>
                          <c15:sqref>성격!$T$3:$T$5</c15:sqref>
                        </c15:formulaRef>
                      </c:ext>
                    </c:extLst>
                    <c:numCache>
                      <c:formatCode>General</c:formatCode>
                      <c:ptCount val="3"/>
                      <c:pt idx="0">
                        <c:v>19</c:v>
                      </c:pt>
                      <c:pt idx="1">
                        <c:v>74</c:v>
                      </c:pt>
                      <c:pt idx="2">
                        <c:v>99</c:v>
                      </c:pt>
                    </c:numCache>
                  </c:numRef>
                </c:val>
                <c:extLst>
                  <c:ext xmlns:c16="http://schemas.microsoft.com/office/drawing/2014/chart" uri="{C3380CC4-5D6E-409C-BE32-E72D297353CC}">
                    <c16:uniqueId val="{00000001-3824-4F97-8D35-C98545A15FE8}"/>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3824-4F97-8D35-C98545A15FE8}"/>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3824-4F97-8D35-C98545A15FE8}"/>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3824-4F97-8D35-C98545A15FE8}"/>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3824-4F97-8D35-C98545A15FE8}"/>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3824-4F97-8D35-C98545A15FE8}"/>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3824-4F97-8D35-C98545A15FE8}"/>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3824-4F97-8D35-C98545A15FE8}"/>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3824-4F97-8D35-C98545A15FE8}"/>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3824-4F97-8D35-C98545A15FE8}"/>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3824-4F97-8D35-C98545A15FE8}"/>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'TCI성인용(상위)_전 (2)'!$F$8:$F$11</c:f>
              <c:numCache>
                <c:formatCode>General</c:formatCode>
                <c:ptCount val="4"/>
                <c:pt idx="0">
                  <c:v>5</c:v>
                </c:pt>
                <c:pt idx="1">
                  <c:v>44</c:v>
                </c:pt>
                <c:pt idx="2">
                  <c:v>41</c:v>
                </c:pt>
                <c:pt idx="3">
                  <c:v>23</c:v>
                </c:pt>
              </c:numCache>
            </c:numRef>
          </c:val>
          <c:extLst>
            <c:ext xmlns:c16="http://schemas.microsoft.com/office/drawing/2014/chart" uri="{C3380CC4-5D6E-409C-BE32-E72D297353CC}">
              <c16:uniqueId val="{00000000-F5BE-403D-9454-18998224350F}"/>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748797025371824E-2"/>
          <c:y val="9.9166525288580942E-2"/>
          <c:w val="0.79126859142607175"/>
          <c:h val="0.78560359394404145"/>
        </c:manualLayout>
      </c:layout>
      <c:radarChart>
        <c:radarStyle val="marker"/>
        <c:varyColors val="0"/>
        <c:ser>
          <c:idx val="0"/>
          <c:order val="0"/>
          <c:tx>
            <c:strRef>
              <c:f>기질!$V$2</c:f>
              <c:strCache>
                <c:ptCount val="1"/>
                <c:pt idx="0">
                  <c:v>채영운님</c:v>
                </c:pt>
              </c:strCache>
            </c:strRef>
          </c:tx>
          <c:spPr>
            <a:ln w="28575" cap="rnd">
              <a:solidFill>
                <a:schemeClr val="accent5">
                  <a:lumMod val="75000"/>
                </a:schemeClr>
              </a:solidFill>
              <a:round/>
            </a:ln>
            <a:effectLst/>
          </c:spPr>
          <c:marker>
            <c:symbol val="none"/>
          </c:marker>
          <c:cat>
            <c:strRef>
              <c:f>기질!$U$3:$U$6</c:f>
              <c:strCache>
                <c:ptCount val="4"/>
                <c:pt idx="0">
                  <c:v>NS</c:v>
                </c:pt>
                <c:pt idx="1">
                  <c:v>HA</c:v>
                </c:pt>
                <c:pt idx="2">
                  <c:v>RD</c:v>
                </c:pt>
                <c:pt idx="3">
                  <c:v>PS</c:v>
                </c:pt>
              </c:strCache>
            </c:strRef>
          </c:cat>
          <c:val>
            <c:numRef>
              <c:f>기질!$V$3:$V$6</c:f>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0-8006-45DD-B904-2085A19A51D5}"/>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기질!$W$2</c15:sqref>
                        </c15:formulaRef>
                      </c:ext>
                    </c:extLst>
                    <c:strCache>
                      <c:ptCount val="1"/>
                      <c:pt idx="0">
                        <c:v>최동준님</c:v>
                      </c:pt>
                    </c:strCache>
                  </c:strRef>
                </c:tx>
                <c:spPr>
                  <a:ln w="28575" cap="rnd">
                    <a:solidFill>
                      <a:srgbClr val="FFC000"/>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기질!$W$3:$W$6</c15:sqref>
                        </c15:formulaRef>
                      </c:ext>
                    </c:extLst>
                    <c:numCache>
                      <c:formatCode>General</c:formatCode>
                      <c:ptCount val="4"/>
                      <c:pt idx="0">
                        <c:v>60</c:v>
                      </c:pt>
                      <c:pt idx="1">
                        <c:v>12</c:v>
                      </c:pt>
                      <c:pt idx="2">
                        <c:v>39</c:v>
                      </c:pt>
                      <c:pt idx="3">
                        <c:v>34</c:v>
                      </c:pt>
                    </c:numCache>
                  </c:numRef>
                </c:val>
                <c:extLst>
                  <c:ext xmlns:c16="http://schemas.microsoft.com/office/drawing/2014/chart" uri="{C3380CC4-5D6E-409C-BE32-E72D297353CC}">
                    <c16:uniqueId val="{00000001-8006-45DD-B904-2085A19A51D5}"/>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8006-45DD-B904-2085A19A51D5}"/>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8006-45DD-B904-2085A19A51D5}"/>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8006-45DD-B904-2085A19A51D5}"/>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8006-45DD-B904-2085A19A51D5}"/>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8006-45DD-B904-2085A19A51D5}"/>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8006-45DD-B904-2085A19A51D5}"/>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618843399727525E-2"/>
          <c:y val="8.9570009655388999E-2"/>
          <c:w val="0.8219312724002823"/>
          <c:h val="0.63964186123899625"/>
        </c:manualLayout>
      </c:layout>
      <c:radarChart>
        <c:radarStyle val="marker"/>
        <c:varyColors val="0"/>
        <c:ser>
          <c:idx val="0"/>
          <c:order val="0"/>
          <c:tx>
            <c:strRef>
              <c:f>성격!$T$2</c:f>
              <c:strCache>
                <c:ptCount val="1"/>
                <c:pt idx="0">
                  <c:v>채영운님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성격!$T$3:$T$6</c15:sqref>
                  </c15:fullRef>
                </c:ext>
              </c:extLst>
              <c:f>성격!$T$3:$T$5</c:f>
              <c:numCache>
                <c:formatCode>General</c:formatCode>
                <c:ptCount val="3"/>
                <c:pt idx="0">
                  <c:v>19</c:v>
                </c:pt>
                <c:pt idx="1">
                  <c:v>74</c:v>
                </c:pt>
                <c:pt idx="2">
                  <c:v>99</c:v>
                </c:pt>
              </c:numCache>
            </c:numRef>
          </c:val>
          <c:extLst>
            <c:ext xmlns:c16="http://schemas.microsoft.com/office/drawing/2014/chart" uri="{C3380CC4-5D6E-409C-BE32-E72D297353CC}">
              <c16:uniqueId val="{00000000-A325-45D2-BF50-0138408752BC}"/>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성격!$U$2</c15:sqref>
                        </c15:formulaRef>
                      </c:ext>
                    </c:extLst>
                    <c:strCache>
                      <c:ptCount val="1"/>
                      <c:pt idx="0">
                        <c:v>최동준님</c:v>
                      </c:pt>
                    </c:strCache>
                  </c:strRef>
                </c:tx>
                <c:spPr>
                  <a:ln w="28575" cap="rnd">
                    <a:solidFill>
                      <a:schemeClr val="accent2">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성격!$U$3:$U$6</c15:sqref>
                        </c15:fullRef>
                        <c15:formulaRef>
                          <c15:sqref>성격!$U$3:$U$5</c15:sqref>
                        </c15:formulaRef>
                      </c:ext>
                    </c:extLst>
                    <c:numCache>
                      <c:formatCode>General</c:formatCode>
                      <c:ptCount val="3"/>
                      <c:pt idx="0">
                        <c:v>65</c:v>
                      </c:pt>
                      <c:pt idx="1">
                        <c:v>80</c:v>
                      </c:pt>
                      <c:pt idx="2">
                        <c:v>16</c:v>
                      </c:pt>
                    </c:numCache>
                  </c:numRef>
                </c:val>
                <c:extLst>
                  <c:ext xmlns:c16="http://schemas.microsoft.com/office/drawing/2014/chart" uri="{C3380CC4-5D6E-409C-BE32-E72D297353CC}">
                    <c16:uniqueId val="{00000001-A325-45D2-BF50-0138408752BC}"/>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A325-45D2-BF50-0138408752BC}"/>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A325-45D2-BF50-0138408752BC}"/>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A325-45D2-BF50-0138408752BC}"/>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A325-45D2-BF50-0138408752BC}"/>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A325-45D2-BF50-0138408752BC}"/>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A325-45D2-BF50-0138408752BC}"/>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A325-45D2-BF50-0138408752BC}"/>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A325-45D2-BF50-0138408752BC}"/>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A325-45D2-BF50-0138408752BC}"/>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A325-45D2-BF50-0138408752BC}"/>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'TCI성인용(상위)_전 (2)'!$R$8:$R$11</c:f>
              <c:numCache>
                <c:formatCode>General</c:formatCode>
                <c:ptCount val="4"/>
                <c:pt idx="0">
                  <c:v>10</c:v>
                </c:pt>
                <c:pt idx="1">
                  <c:v>-38</c:v>
                </c:pt>
                <c:pt idx="2">
                  <c:v>-11</c:v>
                </c:pt>
                <c:pt idx="3">
                  <c:v>-16</c:v>
                </c:pt>
              </c:numCache>
            </c:numRef>
          </c:val>
          <c:extLst>
            <c:ext xmlns:c16="http://schemas.microsoft.com/office/drawing/2014/chart" uri="{C3380CC4-5D6E-409C-BE32-E72D297353CC}">
              <c16:uniqueId val="{00000000-04BE-49A1-A333-5799F97F48C9}"/>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95009731295017E-2"/>
          <c:y val="9.22717988042807E-2"/>
          <c:w val="0.82831739817987771"/>
          <c:h val="0.77148216260968117"/>
        </c:manualLayout>
      </c:layout>
      <c:radarChart>
        <c:radarStyle val="marker"/>
        <c:varyColors val="0"/>
        <c:ser>
          <c:idx val="1"/>
          <c:order val="1"/>
          <c:tx>
            <c:strRef>
              <c:f>기질!$W$2</c:f>
              <c:strCache>
                <c:ptCount val="1"/>
                <c:pt idx="0">
                  <c:v>최동준님</c:v>
                </c:pt>
              </c:strCache>
              <c:extLst xmlns:c15="http://schemas.microsoft.com/office/drawing/2012/chart"/>
            </c:strRef>
          </c:tx>
          <c:spPr>
            <a:ln w="28575" cap="rnd">
              <a:solidFill>
                <a:srgbClr val="FFC000"/>
              </a:solidFill>
              <a:round/>
            </a:ln>
            <a:effectLst/>
          </c:spPr>
          <c:marker>
            <c:symbol val="none"/>
          </c:marker>
          <c:cat>
            <c:strRef>
              <c:f>기질!$U$3:$U$6</c:f>
              <c:strCache>
                <c:ptCount val="4"/>
                <c:pt idx="0">
                  <c:v>NS</c:v>
                </c:pt>
                <c:pt idx="1">
                  <c:v>HA</c:v>
                </c:pt>
                <c:pt idx="2">
                  <c:v>RD</c:v>
                </c:pt>
                <c:pt idx="3">
                  <c:v>PS</c:v>
                </c:pt>
              </c:strCache>
              <c:extLst xmlns:c15="http://schemas.microsoft.com/office/drawing/2012/chart"/>
            </c:strRef>
          </c:cat>
          <c:val>
            <c:numRef>
              <c:f>기질!$W$3:$W$6</c:f>
              <c:numCache>
                <c:formatCode>General</c:formatCode>
                <c:ptCount val="4"/>
                <c:pt idx="0">
                  <c:v>60</c:v>
                </c:pt>
                <c:pt idx="1">
                  <c:v>12</c:v>
                </c:pt>
                <c:pt idx="2">
                  <c:v>39</c:v>
                </c:pt>
                <c:pt idx="3">
                  <c:v>34</c:v>
                </c:pt>
              </c:numCache>
              <c:extLst xmlns:c15="http://schemas.microsoft.com/office/drawing/2012/chart"/>
            </c:numRef>
          </c:val>
          <c:extLst xmlns:c15="http://schemas.microsoft.com/office/drawing/2012/chart">
            <c:ext xmlns:c16="http://schemas.microsoft.com/office/drawing/2014/chart" uri="{C3380CC4-5D6E-409C-BE32-E72D297353CC}">
              <c16:uniqueId val="{00000000-BD2F-4972-ACE6-A9926E30F65D}"/>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기질!$V$2</c15:sqref>
                        </c15:formulaRef>
                      </c:ext>
                    </c:extLst>
                    <c:strCache>
                      <c:ptCount val="1"/>
                      <c:pt idx="0">
                        <c:v>채영운님</c:v>
                      </c:pt>
                    </c:strCache>
                  </c:strRef>
                </c:tx>
                <c:spPr>
                  <a:ln w="28575" cap="rnd">
                    <a:solidFill>
                      <a:schemeClr val="accent5">
                        <a:lumMod val="75000"/>
                      </a:schemeClr>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기질!$V$3:$V$6</c15:sqref>
                        </c15:formulaRef>
                      </c:ext>
                    </c:extLst>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1-BD2F-4972-ACE6-A9926E30F65D}"/>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BD2F-4972-ACE6-A9926E30F65D}"/>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BD2F-4972-ACE6-A9926E30F65D}"/>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BD2F-4972-ACE6-A9926E30F65D}"/>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BD2F-4972-ACE6-A9926E30F65D}"/>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BD2F-4972-ACE6-A9926E30F65D}"/>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BD2F-4972-ACE6-A9926E30F65D}"/>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074218140569884E-2"/>
          <c:y val="7.8609930369709063E-2"/>
          <c:w val="0.87704856496345396"/>
          <c:h val="0.68157259009958793"/>
        </c:manualLayout>
      </c:layout>
      <c:radarChart>
        <c:radarStyle val="marker"/>
        <c:varyColors val="0"/>
        <c:ser>
          <c:idx val="1"/>
          <c:order val="1"/>
          <c:tx>
            <c:strRef>
              <c:f>성격!$U$2</c:f>
              <c:strCache>
                <c:ptCount val="1"/>
                <c:pt idx="0">
                  <c:v>최동준님</c:v>
                </c:pt>
              </c:strCache>
              <c:extLst xmlns:c15="http://schemas.microsoft.com/office/drawing/2012/chart"/>
            </c:strRef>
          </c:tx>
          <c:spPr>
            <a:ln w="28575" cap="rnd">
              <a:solidFill>
                <a:schemeClr val="accent2">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성격!$U$3:$U$6</c15:sqref>
                  </c15:fullRef>
                </c:ext>
              </c:extLst>
              <c:f>성격!$U$3:$U$5</c:f>
              <c:numCache>
                <c:formatCode>General</c:formatCode>
                <c:ptCount val="3"/>
                <c:pt idx="0">
                  <c:v>65</c:v>
                </c:pt>
                <c:pt idx="1">
                  <c:v>80</c:v>
                </c:pt>
                <c:pt idx="2">
                  <c:v>16</c:v>
                </c:pt>
              </c:numCache>
            </c:numRef>
          </c:val>
          <c:extLst xmlns:c15="http://schemas.microsoft.com/office/drawing/2012/chart">
            <c:ext xmlns:c16="http://schemas.microsoft.com/office/drawing/2014/chart" uri="{C3380CC4-5D6E-409C-BE32-E72D297353CC}">
              <c16:uniqueId val="{00000000-9FB0-40BD-86F7-DD6BB38E2D31}"/>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성격!$T$2</c15:sqref>
                        </c15:formulaRef>
                      </c:ext>
                    </c:extLst>
                    <c:strCache>
                      <c:ptCount val="1"/>
                      <c:pt idx="0">
                        <c:v>채영운님</c:v>
                      </c:pt>
                    </c:strCache>
                  </c:strRef>
                </c:tx>
                <c:spPr>
                  <a:ln w="28575" cap="rnd">
                    <a:solidFill>
                      <a:schemeClr val="accent6">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성격!$T$3:$T$6</c15:sqref>
                        </c15:fullRef>
                        <c15:formulaRef>
                          <c15:sqref>성격!$T$3:$T$5</c15:sqref>
                        </c15:formulaRef>
                      </c:ext>
                    </c:extLst>
                    <c:numCache>
                      <c:formatCode>General</c:formatCode>
                      <c:ptCount val="3"/>
                      <c:pt idx="0">
                        <c:v>19</c:v>
                      </c:pt>
                      <c:pt idx="1">
                        <c:v>74</c:v>
                      </c:pt>
                      <c:pt idx="2">
                        <c:v>99</c:v>
                      </c:pt>
                    </c:numCache>
                  </c:numRef>
                </c:val>
                <c:extLst>
                  <c:ext xmlns:c16="http://schemas.microsoft.com/office/drawing/2014/chart" uri="{C3380CC4-5D6E-409C-BE32-E72D297353CC}">
                    <c16:uniqueId val="{00000001-9FB0-40BD-86F7-DD6BB38E2D31}"/>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9FB0-40BD-86F7-DD6BB38E2D31}"/>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9FB0-40BD-86F7-DD6BB38E2D31}"/>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9FB0-40BD-86F7-DD6BB38E2D31}"/>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9FB0-40BD-86F7-DD6BB38E2D31}"/>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9FB0-40BD-86F7-DD6BB38E2D31}"/>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9FB0-40BD-86F7-DD6BB38E2D31}"/>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9FB0-40BD-86F7-DD6BB38E2D31}"/>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9FB0-40BD-86F7-DD6BB38E2D31}"/>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9FB0-40BD-86F7-DD6BB38E2D31}"/>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9FB0-40BD-86F7-DD6BB38E2D31}"/>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'TCI성인용(상위)_전 (2)'!$F$25:$F$28</c:f>
            </c:numRef>
          </c:val>
          <c:extLst>
            <c:ext xmlns:c16="http://schemas.microsoft.com/office/drawing/2014/chart" uri="{C3380CC4-5D6E-409C-BE32-E72D297353CC}">
              <c16:uniqueId val="{00000000-EC98-4C1B-AF90-A2AB98B6D966}"/>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748797025371824E-2"/>
          <c:y val="9.9166525288580942E-2"/>
          <c:w val="0.79126859142607175"/>
          <c:h val="0.78560359394404145"/>
        </c:manualLayout>
      </c:layout>
      <c:radarChart>
        <c:radarStyle val="marker"/>
        <c:varyColors val="0"/>
        <c:ser>
          <c:idx val="0"/>
          <c:order val="0"/>
          <c:tx>
            <c:strRef>
              <c:f>기질!$V$2</c:f>
              <c:strCache>
                <c:ptCount val="1"/>
                <c:pt idx="0">
                  <c:v>채영운님</c:v>
                </c:pt>
              </c:strCache>
            </c:strRef>
          </c:tx>
          <c:spPr>
            <a:ln w="28575" cap="rnd">
              <a:solidFill>
                <a:schemeClr val="accent5">
                  <a:lumMod val="75000"/>
                </a:schemeClr>
              </a:solidFill>
              <a:round/>
            </a:ln>
            <a:effectLst/>
          </c:spPr>
          <c:marker>
            <c:symbol val="none"/>
          </c:marker>
          <c:cat>
            <c:strRef>
              <c:f>기질!$U$3:$U$6</c:f>
              <c:strCache>
                <c:ptCount val="4"/>
                <c:pt idx="0">
                  <c:v>NS</c:v>
                </c:pt>
                <c:pt idx="1">
                  <c:v>HA</c:v>
                </c:pt>
                <c:pt idx="2">
                  <c:v>RD</c:v>
                </c:pt>
                <c:pt idx="3">
                  <c:v>PS</c:v>
                </c:pt>
              </c:strCache>
            </c:strRef>
          </c:cat>
          <c:val>
            <c:numRef>
              <c:f>기질!$V$3:$V$6</c:f>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0-0A6D-4C95-8A63-787FB8B19513}"/>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기질!$W$2</c15:sqref>
                        </c15:formulaRef>
                      </c:ext>
                    </c:extLst>
                    <c:strCache>
                      <c:ptCount val="1"/>
                      <c:pt idx="0">
                        <c:v>최동준님</c:v>
                      </c:pt>
                    </c:strCache>
                  </c:strRef>
                </c:tx>
                <c:spPr>
                  <a:ln w="28575" cap="rnd">
                    <a:solidFill>
                      <a:srgbClr val="FFC000"/>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기질!$W$3:$W$6</c15:sqref>
                        </c15:formulaRef>
                      </c:ext>
                    </c:extLst>
                    <c:numCache>
                      <c:formatCode>General</c:formatCode>
                      <c:ptCount val="4"/>
                      <c:pt idx="0">
                        <c:v>60</c:v>
                      </c:pt>
                      <c:pt idx="1">
                        <c:v>12</c:v>
                      </c:pt>
                      <c:pt idx="2">
                        <c:v>39</c:v>
                      </c:pt>
                      <c:pt idx="3">
                        <c:v>34</c:v>
                      </c:pt>
                    </c:numCache>
                  </c:numRef>
                </c:val>
                <c:extLst>
                  <c:ext xmlns:c16="http://schemas.microsoft.com/office/drawing/2014/chart" uri="{C3380CC4-5D6E-409C-BE32-E72D297353CC}">
                    <c16:uniqueId val="{00000001-0A6D-4C95-8A63-787FB8B19513}"/>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0A6D-4C95-8A63-787FB8B19513}"/>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0A6D-4C95-8A63-787FB8B19513}"/>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0A6D-4C95-8A63-787FB8B19513}"/>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0A6D-4C95-8A63-787FB8B19513}"/>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0A6D-4C95-8A63-787FB8B19513}"/>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0A6D-4C95-8A63-787FB8B19513}"/>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618843399727525E-2"/>
          <c:y val="8.9570009655388999E-2"/>
          <c:w val="0.8219312724002823"/>
          <c:h val="0.63964186123899625"/>
        </c:manualLayout>
      </c:layout>
      <c:radarChart>
        <c:radarStyle val="marker"/>
        <c:varyColors val="0"/>
        <c:ser>
          <c:idx val="0"/>
          <c:order val="0"/>
          <c:tx>
            <c:strRef>
              <c:f>성격!$T$2</c:f>
              <c:strCache>
                <c:ptCount val="1"/>
                <c:pt idx="0">
                  <c:v>채영운님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성격!$T$3:$T$6</c15:sqref>
                  </c15:fullRef>
                </c:ext>
              </c:extLst>
              <c:f>성격!$T$3:$T$5</c:f>
              <c:numCache>
                <c:formatCode>General</c:formatCode>
                <c:ptCount val="3"/>
                <c:pt idx="0">
                  <c:v>19</c:v>
                </c:pt>
                <c:pt idx="1">
                  <c:v>74</c:v>
                </c:pt>
                <c:pt idx="2">
                  <c:v>99</c:v>
                </c:pt>
              </c:numCache>
            </c:numRef>
          </c:val>
          <c:extLst>
            <c:ext xmlns:c16="http://schemas.microsoft.com/office/drawing/2014/chart" uri="{C3380CC4-5D6E-409C-BE32-E72D297353CC}">
              <c16:uniqueId val="{00000000-E463-4BBC-9022-61A294435296}"/>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성격!$U$2</c15:sqref>
                        </c15:formulaRef>
                      </c:ext>
                    </c:extLst>
                    <c:strCache>
                      <c:ptCount val="1"/>
                      <c:pt idx="0">
                        <c:v>최동준님</c:v>
                      </c:pt>
                    </c:strCache>
                  </c:strRef>
                </c:tx>
                <c:spPr>
                  <a:ln w="28575" cap="rnd">
                    <a:solidFill>
                      <a:schemeClr val="accent2">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성격!$U$3:$U$6</c15:sqref>
                        </c15:fullRef>
                        <c15:formulaRef>
                          <c15:sqref>성격!$U$3:$U$5</c15:sqref>
                        </c15:formulaRef>
                      </c:ext>
                    </c:extLst>
                    <c:numCache>
                      <c:formatCode>General</c:formatCode>
                      <c:ptCount val="3"/>
                      <c:pt idx="0">
                        <c:v>65</c:v>
                      </c:pt>
                      <c:pt idx="1">
                        <c:v>80</c:v>
                      </c:pt>
                      <c:pt idx="2">
                        <c:v>16</c:v>
                      </c:pt>
                    </c:numCache>
                  </c:numRef>
                </c:val>
                <c:extLst>
                  <c:ext xmlns:c16="http://schemas.microsoft.com/office/drawing/2014/chart" uri="{C3380CC4-5D6E-409C-BE32-E72D297353CC}">
                    <c16:uniqueId val="{00000001-E463-4BBC-9022-61A294435296}"/>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E463-4BBC-9022-61A294435296}"/>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E463-4BBC-9022-61A294435296}"/>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E463-4BBC-9022-61A294435296}"/>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E463-4BBC-9022-61A294435296}"/>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E463-4BBC-9022-61A294435296}"/>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E463-4BBC-9022-61A294435296}"/>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E463-4BBC-9022-61A294435296}"/>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E463-4BBC-9022-61A294435296}"/>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E463-4BBC-9022-61A294435296}"/>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E463-4BBC-9022-61A294435296}"/>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'TCI성인용(상위)_전 (2)'!$R$25:$R$28</c:f>
            </c:numRef>
          </c:val>
          <c:extLst>
            <c:ext xmlns:c16="http://schemas.microsoft.com/office/drawing/2014/chart" uri="{C3380CC4-5D6E-409C-BE32-E72D297353CC}">
              <c16:uniqueId val="{00000000-DF63-49AF-AE08-10A7B7E5EBFC}"/>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95009731295017E-2"/>
          <c:y val="9.22717988042807E-2"/>
          <c:w val="0.82831739817987771"/>
          <c:h val="0.77148216260968117"/>
        </c:manualLayout>
      </c:layout>
      <c:radarChart>
        <c:radarStyle val="marker"/>
        <c:varyColors val="0"/>
        <c:ser>
          <c:idx val="1"/>
          <c:order val="1"/>
          <c:tx>
            <c:strRef>
              <c:f>기질!$W$2</c:f>
              <c:strCache>
                <c:ptCount val="1"/>
                <c:pt idx="0">
                  <c:v>최동준님</c:v>
                </c:pt>
              </c:strCache>
              <c:extLst xmlns:c15="http://schemas.microsoft.com/office/drawing/2012/chart"/>
            </c:strRef>
          </c:tx>
          <c:spPr>
            <a:ln w="28575" cap="rnd">
              <a:solidFill>
                <a:srgbClr val="FFC000"/>
              </a:solidFill>
              <a:round/>
            </a:ln>
            <a:effectLst/>
          </c:spPr>
          <c:marker>
            <c:symbol val="none"/>
          </c:marker>
          <c:cat>
            <c:strRef>
              <c:f>기질!$U$3:$U$6</c:f>
              <c:strCache>
                <c:ptCount val="4"/>
                <c:pt idx="0">
                  <c:v>NS</c:v>
                </c:pt>
                <c:pt idx="1">
                  <c:v>HA</c:v>
                </c:pt>
                <c:pt idx="2">
                  <c:v>RD</c:v>
                </c:pt>
                <c:pt idx="3">
                  <c:v>PS</c:v>
                </c:pt>
              </c:strCache>
              <c:extLst xmlns:c15="http://schemas.microsoft.com/office/drawing/2012/chart"/>
            </c:strRef>
          </c:cat>
          <c:val>
            <c:numRef>
              <c:f>기질!$W$3:$W$6</c:f>
              <c:numCache>
                <c:formatCode>General</c:formatCode>
                <c:ptCount val="4"/>
                <c:pt idx="0">
                  <c:v>60</c:v>
                </c:pt>
                <c:pt idx="1">
                  <c:v>12</c:v>
                </c:pt>
                <c:pt idx="2">
                  <c:v>39</c:v>
                </c:pt>
                <c:pt idx="3">
                  <c:v>34</c:v>
                </c:pt>
              </c:numCache>
              <c:extLst xmlns:c15="http://schemas.microsoft.com/office/drawing/2012/chart"/>
            </c:numRef>
          </c:val>
          <c:extLst xmlns:c15="http://schemas.microsoft.com/office/drawing/2012/chart">
            <c:ext xmlns:c16="http://schemas.microsoft.com/office/drawing/2014/chart" uri="{C3380CC4-5D6E-409C-BE32-E72D297353CC}">
              <c16:uniqueId val="{00000000-0166-40E1-BB06-44A2E013F6AD}"/>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기질!$V$2</c15:sqref>
                        </c15:formulaRef>
                      </c:ext>
                    </c:extLst>
                    <c:strCache>
                      <c:ptCount val="1"/>
                      <c:pt idx="0">
                        <c:v>채영운님</c:v>
                      </c:pt>
                    </c:strCache>
                  </c:strRef>
                </c:tx>
                <c:spPr>
                  <a:ln w="28575" cap="rnd">
                    <a:solidFill>
                      <a:schemeClr val="accent5">
                        <a:lumMod val="75000"/>
                      </a:schemeClr>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기질!$V$3:$V$6</c15:sqref>
                        </c15:formulaRef>
                      </c:ext>
                    </c:extLst>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1-0166-40E1-BB06-44A2E013F6AD}"/>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0166-40E1-BB06-44A2E013F6AD}"/>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0166-40E1-BB06-44A2E013F6AD}"/>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0166-40E1-BB06-44A2E013F6AD}"/>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0166-40E1-BB06-44A2E013F6AD}"/>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0166-40E1-BB06-44A2E013F6AD}"/>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0166-40E1-BB06-44A2E013F6AD}"/>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074218140569884E-2"/>
          <c:y val="7.8609930369709063E-2"/>
          <c:w val="0.87704856496345396"/>
          <c:h val="0.68157259009958793"/>
        </c:manualLayout>
      </c:layout>
      <c:radarChart>
        <c:radarStyle val="marker"/>
        <c:varyColors val="0"/>
        <c:ser>
          <c:idx val="1"/>
          <c:order val="1"/>
          <c:tx>
            <c:strRef>
              <c:f>성격!$U$2</c:f>
              <c:strCache>
                <c:ptCount val="1"/>
                <c:pt idx="0">
                  <c:v>최동준님</c:v>
                </c:pt>
              </c:strCache>
              <c:extLst xmlns:c15="http://schemas.microsoft.com/office/drawing/2012/chart"/>
            </c:strRef>
          </c:tx>
          <c:spPr>
            <a:ln w="28575" cap="rnd">
              <a:solidFill>
                <a:schemeClr val="accent2">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성격!$U$3:$U$6</c15:sqref>
                  </c15:fullRef>
                </c:ext>
              </c:extLst>
              <c:f>성격!$U$3:$U$5</c:f>
              <c:numCache>
                <c:formatCode>General</c:formatCode>
                <c:ptCount val="3"/>
                <c:pt idx="0">
                  <c:v>65</c:v>
                </c:pt>
                <c:pt idx="1">
                  <c:v>80</c:v>
                </c:pt>
                <c:pt idx="2">
                  <c:v>16</c:v>
                </c:pt>
              </c:numCache>
            </c:numRef>
          </c:val>
          <c:extLst xmlns:c15="http://schemas.microsoft.com/office/drawing/2012/chart">
            <c:ext xmlns:c16="http://schemas.microsoft.com/office/drawing/2014/chart" uri="{C3380CC4-5D6E-409C-BE32-E72D297353CC}">
              <c16:uniqueId val="{00000000-3AB4-4D11-8098-D889F110EA32}"/>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성격!$T$2</c15:sqref>
                        </c15:formulaRef>
                      </c:ext>
                    </c:extLst>
                    <c:strCache>
                      <c:ptCount val="1"/>
                      <c:pt idx="0">
                        <c:v>채영운님</c:v>
                      </c:pt>
                    </c:strCache>
                  </c:strRef>
                </c:tx>
                <c:spPr>
                  <a:ln w="28575" cap="rnd">
                    <a:solidFill>
                      <a:schemeClr val="accent6">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성격!$T$3:$T$6</c15:sqref>
                        </c15:fullRef>
                        <c15:formulaRef>
                          <c15:sqref>성격!$T$3:$T$5</c15:sqref>
                        </c15:formulaRef>
                      </c:ext>
                    </c:extLst>
                    <c:numCache>
                      <c:formatCode>General</c:formatCode>
                      <c:ptCount val="3"/>
                      <c:pt idx="0">
                        <c:v>19</c:v>
                      </c:pt>
                      <c:pt idx="1">
                        <c:v>74</c:v>
                      </c:pt>
                      <c:pt idx="2">
                        <c:v>99</c:v>
                      </c:pt>
                    </c:numCache>
                  </c:numRef>
                </c:val>
                <c:extLst>
                  <c:ext xmlns:c16="http://schemas.microsoft.com/office/drawing/2014/chart" uri="{C3380CC4-5D6E-409C-BE32-E72D297353CC}">
                    <c16:uniqueId val="{00000001-3AB4-4D11-8098-D889F110EA32}"/>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3AB4-4D11-8098-D889F110EA32}"/>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3AB4-4D11-8098-D889F110EA32}"/>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3AB4-4D11-8098-D889F110EA32}"/>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3AB4-4D11-8098-D889F110EA32}"/>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3AB4-4D11-8098-D889F110EA32}"/>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3AB4-4D11-8098-D889F110EA32}"/>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3AB4-4D11-8098-D889F110EA32}"/>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3AB4-4D11-8098-D889F110EA32}"/>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3AB4-4D11-8098-D889F110EA32}"/>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3AB4-4D11-8098-D889F110EA32}"/>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'TCI성인용(상위)_전 (2)'!$F$8:$F$11</c:f>
              <c:numCache>
                <c:formatCode>General</c:formatCode>
                <c:ptCount val="4"/>
                <c:pt idx="0">
                  <c:v>5</c:v>
                </c:pt>
                <c:pt idx="1">
                  <c:v>44</c:v>
                </c:pt>
                <c:pt idx="2">
                  <c:v>41</c:v>
                </c:pt>
                <c:pt idx="3">
                  <c:v>23</c:v>
                </c:pt>
              </c:numCache>
            </c:numRef>
          </c:val>
          <c:extLst>
            <c:ext xmlns:c16="http://schemas.microsoft.com/office/drawing/2014/chart" uri="{C3380CC4-5D6E-409C-BE32-E72D297353CC}">
              <c16:uniqueId val="{00000000-4B72-4C9B-81DF-4E647FDE2121}"/>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748797025371824E-2"/>
          <c:y val="9.9166525288580942E-2"/>
          <c:w val="0.79126859142607175"/>
          <c:h val="0.78560359394404145"/>
        </c:manualLayout>
      </c:layout>
      <c:radarChart>
        <c:radarStyle val="marker"/>
        <c:varyColors val="0"/>
        <c:ser>
          <c:idx val="0"/>
          <c:order val="0"/>
          <c:tx>
            <c:strRef>
              <c:f>기질!$V$2</c:f>
              <c:strCache>
                <c:ptCount val="1"/>
                <c:pt idx="0">
                  <c:v>채영운님</c:v>
                </c:pt>
              </c:strCache>
            </c:strRef>
          </c:tx>
          <c:spPr>
            <a:ln w="28575" cap="rnd">
              <a:solidFill>
                <a:schemeClr val="accent5">
                  <a:lumMod val="75000"/>
                </a:schemeClr>
              </a:solidFill>
              <a:round/>
            </a:ln>
            <a:effectLst/>
          </c:spPr>
          <c:marker>
            <c:symbol val="none"/>
          </c:marker>
          <c:cat>
            <c:strRef>
              <c:f>기질!$U$3:$U$6</c:f>
              <c:strCache>
                <c:ptCount val="4"/>
                <c:pt idx="0">
                  <c:v>NS</c:v>
                </c:pt>
                <c:pt idx="1">
                  <c:v>HA</c:v>
                </c:pt>
                <c:pt idx="2">
                  <c:v>RD</c:v>
                </c:pt>
                <c:pt idx="3">
                  <c:v>PS</c:v>
                </c:pt>
              </c:strCache>
            </c:strRef>
          </c:cat>
          <c:val>
            <c:numRef>
              <c:f>기질!$V$3:$V$6</c:f>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0-48A5-4390-8118-20375287E1B7}"/>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기질!$W$2</c15:sqref>
                        </c15:formulaRef>
                      </c:ext>
                    </c:extLst>
                    <c:strCache>
                      <c:ptCount val="1"/>
                      <c:pt idx="0">
                        <c:v>최동준님</c:v>
                      </c:pt>
                    </c:strCache>
                  </c:strRef>
                </c:tx>
                <c:spPr>
                  <a:ln w="28575" cap="rnd">
                    <a:solidFill>
                      <a:srgbClr val="FFC000"/>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기질!$W$3:$W$6</c15:sqref>
                        </c15:formulaRef>
                      </c:ext>
                    </c:extLst>
                    <c:numCache>
                      <c:formatCode>General</c:formatCode>
                      <c:ptCount val="4"/>
                      <c:pt idx="0">
                        <c:v>60</c:v>
                      </c:pt>
                      <c:pt idx="1">
                        <c:v>12</c:v>
                      </c:pt>
                      <c:pt idx="2">
                        <c:v>39</c:v>
                      </c:pt>
                      <c:pt idx="3">
                        <c:v>34</c:v>
                      </c:pt>
                    </c:numCache>
                  </c:numRef>
                </c:val>
                <c:extLst>
                  <c:ext xmlns:c16="http://schemas.microsoft.com/office/drawing/2014/chart" uri="{C3380CC4-5D6E-409C-BE32-E72D297353CC}">
                    <c16:uniqueId val="{00000001-48A5-4390-8118-20375287E1B7}"/>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48A5-4390-8118-20375287E1B7}"/>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48A5-4390-8118-20375287E1B7}"/>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48A5-4390-8118-20375287E1B7}"/>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48A5-4390-8118-20375287E1B7}"/>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48A5-4390-8118-20375287E1B7}"/>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48A5-4390-8118-20375287E1B7}"/>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618843399727525E-2"/>
          <c:y val="8.9570009655388999E-2"/>
          <c:w val="0.8219312724002823"/>
          <c:h val="0.63964186123899625"/>
        </c:manualLayout>
      </c:layout>
      <c:radarChart>
        <c:radarStyle val="marker"/>
        <c:varyColors val="0"/>
        <c:ser>
          <c:idx val="0"/>
          <c:order val="0"/>
          <c:tx>
            <c:strRef>
              <c:f>성격!$T$2</c:f>
              <c:strCache>
                <c:ptCount val="1"/>
                <c:pt idx="0">
                  <c:v>채영운님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성격!$T$3:$T$6</c15:sqref>
                  </c15:fullRef>
                </c:ext>
              </c:extLst>
              <c:f>성격!$T$3:$T$5</c:f>
              <c:numCache>
                <c:formatCode>General</c:formatCode>
                <c:ptCount val="3"/>
                <c:pt idx="0">
                  <c:v>19</c:v>
                </c:pt>
                <c:pt idx="1">
                  <c:v>74</c:v>
                </c:pt>
                <c:pt idx="2">
                  <c:v>99</c:v>
                </c:pt>
              </c:numCache>
            </c:numRef>
          </c:val>
          <c:extLst>
            <c:ext xmlns:c16="http://schemas.microsoft.com/office/drawing/2014/chart" uri="{C3380CC4-5D6E-409C-BE32-E72D297353CC}">
              <c16:uniqueId val="{00000000-5788-4FB2-BB01-8EEB27F5B06D}"/>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성격!$U$2</c15:sqref>
                        </c15:formulaRef>
                      </c:ext>
                    </c:extLst>
                    <c:strCache>
                      <c:ptCount val="1"/>
                      <c:pt idx="0">
                        <c:v>최동준님</c:v>
                      </c:pt>
                    </c:strCache>
                  </c:strRef>
                </c:tx>
                <c:spPr>
                  <a:ln w="28575" cap="rnd">
                    <a:solidFill>
                      <a:schemeClr val="accent2">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성격!$U$3:$U$6</c15:sqref>
                        </c15:fullRef>
                        <c15:formulaRef>
                          <c15:sqref>성격!$U$3:$U$5</c15:sqref>
                        </c15:formulaRef>
                      </c:ext>
                    </c:extLst>
                    <c:numCache>
                      <c:formatCode>General</c:formatCode>
                      <c:ptCount val="3"/>
                      <c:pt idx="0">
                        <c:v>65</c:v>
                      </c:pt>
                      <c:pt idx="1">
                        <c:v>80</c:v>
                      </c:pt>
                      <c:pt idx="2">
                        <c:v>16</c:v>
                      </c:pt>
                    </c:numCache>
                  </c:numRef>
                </c:val>
                <c:extLst>
                  <c:ext xmlns:c16="http://schemas.microsoft.com/office/drawing/2014/chart" uri="{C3380CC4-5D6E-409C-BE32-E72D297353CC}">
                    <c16:uniqueId val="{00000001-5788-4FB2-BB01-8EEB27F5B06D}"/>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5788-4FB2-BB01-8EEB27F5B06D}"/>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5788-4FB2-BB01-8EEB27F5B06D}"/>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5788-4FB2-BB01-8EEB27F5B06D}"/>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5788-4FB2-BB01-8EEB27F5B06D}"/>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5788-4FB2-BB01-8EEB27F5B06D}"/>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5788-4FB2-BB01-8EEB27F5B06D}"/>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5788-4FB2-BB01-8EEB27F5B06D}"/>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5788-4FB2-BB01-8EEB27F5B06D}"/>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5788-4FB2-BB01-8EEB27F5B06D}"/>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5788-4FB2-BB01-8EEB27F5B06D}"/>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'TCI성인용(상위)_전 (2)'!$R$8:$R$11</c:f>
              <c:numCache>
                <c:formatCode>General</c:formatCode>
                <c:ptCount val="4"/>
                <c:pt idx="0">
                  <c:v>10</c:v>
                </c:pt>
                <c:pt idx="1">
                  <c:v>-38</c:v>
                </c:pt>
                <c:pt idx="2">
                  <c:v>-11</c:v>
                </c:pt>
                <c:pt idx="3">
                  <c:v>-16</c:v>
                </c:pt>
              </c:numCache>
            </c:numRef>
          </c:val>
          <c:extLst>
            <c:ext xmlns:c16="http://schemas.microsoft.com/office/drawing/2014/chart" uri="{C3380CC4-5D6E-409C-BE32-E72D297353CC}">
              <c16:uniqueId val="{00000000-8346-44DF-A4E4-3282221CCBBF}"/>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95009731295017E-2"/>
          <c:y val="9.22717988042807E-2"/>
          <c:w val="0.82831739817987771"/>
          <c:h val="0.77148216260968117"/>
        </c:manualLayout>
      </c:layout>
      <c:radarChart>
        <c:radarStyle val="marker"/>
        <c:varyColors val="0"/>
        <c:ser>
          <c:idx val="1"/>
          <c:order val="1"/>
          <c:tx>
            <c:strRef>
              <c:f>기질!$W$2</c:f>
              <c:strCache>
                <c:ptCount val="1"/>
                <c:pt idx="0">
                  <c:v>최동준님</c:v>
                </c:pt>
              </c:strCache>
              <c:extLst xmlns:c15="http://schemas.microsoft.com/office/drawing/2012/chart"/>
            </c:strRef>
          </c:tx>
          <c:spPr>
            <a:ln w="28575" cap="rnd">
              <a:solidFill>
                <a:srgbClr val="FFC000"/>
              </a:solidFill>
              <a:round/>
            </a:ln>
            <a:effectLst/>
          </c:spPr>
          <c:marker>
            <c:symbol val="none"/>
          </c:marker>
          <c:cat>
            <c:strRef>
              <c:f>기질!$U$3:$U$6</c:f>
              <c:strCache>
                <c:ptCount val="4"/>
                <c:pt idx="0">
                  <c:v>NS</c:v>
                </c:pt>
                <c:pt idx="1">
                  <c:v>HA</c:v>
                </c:pt>
                <c:pt idx="2">
                  <c:v>RD</c:v>
                </c:pt>
                <c:pt idx="3">
                  <c:v>PS</c:v>
                </c:pt>
              </c:strCache>
              <c:extLst xmlns:c15="http://schemas.microsoft.com/office/drawing/2012/chart"/>
            </c:strRef>
          </c:cat>
          <c:val>
            <c:numRef>
              <c:f>기질!$W$3:$W$6</c:f>
              <c:numCache>
                <c:formatCode>General</c:formatCode>
                <c:ptCount val="4"/>
                <c:pt idx="0">
                  <c:v>60</c:v>
                </c:pt>
                <c:pt idx="1">
                  <c:v>12</c:v>
                </c:pt>
                <c:pt idx="2">
                  <c:v>39</c:v>
                </c:pt>
                <c:pt idx="3">
                  <c:v>34</c:v>
                </c:pt>
              </c:numCache>
              <c:extLst xmlns:c15="http://schemas.microsoft.com/office/drawing/2012/chart"/>
            </c:numRef>
          </c:val>
          <c:extLst xmlns:c15="http://schemas.microsoft.com/office/drawing/2012/chart">
            <c:ext xmlns:c16="http://schemas.microsoft.com/office/drawing/2014/chart" uri="{C3380CC4-5D6E-409C-BE32-E72D297353CC}">
              <c16:uniqueId val="{00000000-F286-42CE-8D94-94F22C550381}"/>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기질!$V$2</c15:sqref>
                        </c15:formulaRef>
                      </c:ext>
                    </c:extLst>
                    <c:strCache>
                      <c:ptCount val="1"/>
                      <c:pt idx="0">
                        <c:v>채영운님</c:v>
                      </c:pt>
                    </c:strCache>
                  </c:strRef>
                </c:tx>
                <c:spPr>
                  <a:ln w="28575" cap="rnd">
                    <a:solidFill>
                      <a:schemeClr val="accent5">
                        <a:lumMod val="75000"/>
                      </a:schemeClr>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기질!$V$3:$V$6</c15:sqref>
                        </c15:formulaRef>
                      </c:ext>
                    </c:extLst>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1-F286-42CE-8D94-94F22C550381}"/>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F286-42CE-8D94-94F22C550381}"/>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F286-42CE-8D94-94F22C550381}"/>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F286-42CE-8D94-94F22C550381}"/>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F286-42CE-8D94-94F22C550381}"/>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F286-42CE-8D94-94F22C550381}"/>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F286-42CE-8D94-94F22C550381}"/>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074218140569884E-2"/>
          <c:y val="7.8609930369709063E-2"/>
          <c:w val="0.87704856496345396"/>
          <c:h val="0.68157259009958793"/>
        </c:manualLayout>
      </c:layout>
      <c:radarChart>
        <c:radarStyle val="marker"/>
        <c:varyColors val="0"/>
        <c:ser>
          <c:idx val="1"/>
          <c:order val="1"/>
          <c:tx>
            <c:strRef>
              <c:f>성격!$U$2</c:f>
              <c:strCache>
                <c:ptCount val="1"/>
                <c:pt idx="0">
                  <c:v>최동준님</c:v>
                </c:pt>
              </c:strCache>
              <c:extLst xmlns:c15="http://schemas.microsoft.com/office/drawing/2012/chart"/>
            </c:strRef>
          </c:tx>
          <c:spPr>
            <a:ln w="28575" cap="rnd">
              <a:solidFill>
                <a:schemeClr val="accent2">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성격!$U$3:$U$6</c15:sqref>
                  </c15:fullRef>
                </c:ext>
              </c:extLst>
              <c:f>성격!$U$3:$U$5</c:f>
              <c:numCache>
                <c:formatCode>General</c:formatCode>
                <c:ptCount val="3"/>
                <c:pt idx="0">
                  <c:v>65</c:v>
                </c:pt>
                <c:pt idx="1">
                  <c:v>80</c:v>
                </c:pt>
                <c:pt idx="2">
                  <c:v>16</c:v>
                </c:pt>
              </c:numCache>
            </c:numRef>
          </c:val>
          <c:extLst xmlns:c15="http://schemas.microsoft.com/office/drawing/2012/chart">
            <c:ext xmlns:c16="http://schemas.microsoft.com/office/drawing/2014/chart" uri="{C3380CC4-5D6E-409C-BE32-E72D297353CC}">
              <c16:uniqueId val="{00000000-43E6-47E8-81FB-29D18252F1F5}"/>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성격!$T$2</c15:sqref>
                        </c15:formulaRef>
                      </c:ext>
                    </c:extLst>
                    <c:strCache>
                      <c:ptCount val="1"/>
                      <c:pt idx="0">
                        <c:v>채영운님</c:v>
                      </c:pt>
                    </c:strCache>
                  </c:strRef>
                </c:tx>
                <c:spPr>
                  <a:ln w="28575" cap="rnd">
                    <a:solidFill>
                      <a:schemeClr val="accent6">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성격!$T$3:$T$6</c15:sqref>
                        </c15:fullRef>
                        <c15:formulaRef>
                          <c15:sqref>성격!$T$3:$T$5</c15:sqref>
                        </c15:formulaRef>
                      </c:ext>
                    </c:extLst>
                    <c:numCache>
                      <c:formatCode>General</c:formatCode>
                      <c:ptCount val="3"/>
                      <c:pt idx="0">
                        <c:v>19</c:v>
                      </c:pt>
                      <c:pt idx="1">
                        <c:v>74</c:v>
                      </c:pt>
                      <c:pt idx="2">
                        <c:v>99</c:v>
                      </c:pt>
                    </c:numCache>
                  </c:numRef>
                </c:val>
                <c:extLst>
                  <c:ext xmlns:c16="http://schemas.microsoft.com/office/drawing/2014/chart" uri="{C3380CC4-5D6E-409C-BE32-E72D297353CC}">
                    <c16:uniqueId val="{00000001-43E6-47E8-81FB-29D18252F1F5}"/>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43E6-47E8-81FB-29D18252F1F5}"/>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43E6-47E8-81FB-29D18252F1F5}"/>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43E6-47E8-81FB-29D18252F1F5}"/>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43E6-47E8-81FB-29D18252F1F5}"/>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43E6-47E8-81FB-29D18252F1F5}"/>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43E6-47E8-81FB-29D18252F1F5}"/>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43E6-47E8-81FB-29D18252F1F5}"/>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43E6-47E8-81FB-29D18252F1F5}"/>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43E6-47E8-81FB-29D18252F1F5}"/>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43E6-47E8-81FB-29D18252F1F5}"/>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'TCI성인용(상위)_전 (2)'!$F$8:$F$11</c:f>
              <c:numCache>
                <c:formatCode>General</c:formatCode>
                <c:ptCount val="4"/>
                <c:pt idx="0">
                  <c:v>5</c:v>
                </c:pt>
                <c:pt idx="1">
                  <c:v>44</c:v>
                </c:pt>
                <c:pt idx="2">
                  <c:v>41</c:v>
                </c:pt>
                <c:pt idx="3">
                  <c:v>23</c:v>
                </c:pt>
              </c:numCache>
            </c:numRef>
          </c:val>
          <c:extLst>
            <c:ext xmlns:c16="http://schemas.microsoft.com/office/drawing/2014/chart" uri="{C3380CC4-5D6E-409C-BE32-E72D297353CC}">
              <c16:uniqueId val="{00000000-07D0-487B-84FA-B2DF44CC23D5}"/>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748797025371824E-2"/>
          <c:y val="9.9166525288580942E-2"/>
          <c:w val="0.79126859142607175"/>
          <c:h val="0.78560359394404145"/>
        </c:manualLayout>
      </c:layout>
      <c:radarChart>
        <c:radarStyle val="marker"/>
        <c:varyColors val="0"/>
        <c:ser>
          <c:idx val="0"/>
          <c:order val="0"/>
          <c:tx>
            <c:strRef>
              <c:f>기질!$V$2</c:f>
              <c:strCache>
                <c:ptCount val="1"/>
                <c:pt idx="0">
                  <c:v>채영운님</c:v>
                </c:pt>
              </c:strCache>
            </c:strRef>
          </c:tx>
          <c:spPr>
            <a:ln w="28575" cap="rnd">
              <a:solidFill>
                <a:schemeClr val="accent5">
                  <a:lumMod val="75000"/>
                </a:schemeClr>
              </a:solidFill>
              <a:round/>
            </a:ln>
            <a:effectLst/>
          </c:spPr>
          <c:marker>
            <c:symbol val="none"/>
          </c:marker>
          <c:cat>
            <c:strRef>
              <c:f>기질!$U$3:$U$6</c:f>
              <c:strCache>
                <c:ptCount val="4"/>
                <c:pt idx="0">
                  <c:v>NS</c:v>
                </c:pt>
                <c:pt idx="1">
                  <c:v>HA</c:v>
                </c:pt>
                <c:pt idx="2">
                  <c:v>RD</c:v>
                </c:pt>
                <c:pt idx="3">
                  <c:v>PS</c:v>
                </c:pt>
              </c:strCache>
            </c:strRef>
          </c:cat>
          <c:val>
            <c:numRef>
              <c:f>기질!$V$3:$V$6</c:f>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0-FC62-47A4-9508-F1BFE1470F88}"/>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기질!$W$2</c15:sqref>
                        </c15:formulaRef>
                      </c:ext>
                    </c:extLst>
                    <c:strCache>
                      <c:ptCount val="1"/>
                      <c:pt idx="0">
                        <c:v>최동준님</c:v>
                      </c:pt>
                    </c:strCache>
                  </c:strRef>
                </c:tx>
                <c:spPr>
                  <a:ln w="28575" cap="rnd">
                    <a:solidFill>
                      <a:srgbClr val="FFC000"/>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기질!$W$3:$W$6</c15:sqref>
                        </c15:formulaRef>
                      </c:ext>
                    </c:extLst>
                    <c:numCache>
                      <c:formatCode>General</c:formatCode>
                      <c:ptCount val="4"/>
                      <c:pt idx="0">
                        <c:v>60</c:v>
                      </c:pt>
                      <c:pt idx="1">
                        <c:v>12</c:v>
                      </c:pt>
                      <c:pt idx="2">
                        <c:v>39</c:v>
                      </c:pt>
                      <c:pt idx="3">
                        <c:v>34</c:v>
                      </c:pt>
                    </c:numCache>
                  </c:numRef>
                </c:val>
                <c:extLst>
                  <c:ext xmlns:c16="http://schemas.microsoft.com/office/drawing/2014/chart" uri="{C3380CC4-5D6E-409C-BE32-E72D297353CC}">
                    <c16:uniqueId val="{00000001-FC62-47A4-9508-F1BFE1470F88}"/>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FC62-47A4-9508-F1BFE1470F88}"/>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FC62-47A4-9508-F1BFE1470F88}"/>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FC62-47A4-9508-F1BFE1470F88}"/>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FC62-47A4-9508-F1BFE1470F88}"/>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FC62-47A4-9508-F1BFE1470F88}"/>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FC62-47A4-9508-F1BFE1470F88}"/>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618843399727525E-2"/>
          <c:y val="8.9570009655388999E-2"/>
          <c:w val="0.8219312724002823"/>
          <c:h val="0.63964186123899625"/>
        </c:manualLayout>
      </c:layout>
      <c:radarChart>
        <c:radarStyle val="marker"/>
        <c:varyColors val="0"/>
        <c:ser>
          <c:idx val="0"/>
          <c:order val="0"/>
          <c:tx>
            <c:strRef>
              <c:f>성격!$T$2</c:f>
              <c:strCache>
                <c:ptCount val="1"/>
                <c:pt idx="0">
                  <c:v>채영운님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성격!$T$3:$T$6</c15:sqref>
                  </c15:fullRef>
                </c:ext>
              </c:extLst>
              <c:f>성격!$T$3:$T$5</c:f>
              <c:numCache>
                <c:formatCode>General</c:formatCode>
                <c:ptCount val="3"/>
                <c:pt idx="0">
                  <c:v>19</c:v>
                </c:pt>
                <c:pt idx="1">
                  <c:v>74</c:v>
                </c:pt>
                <c:pt idx="2">
                  <c:v>99</c:v>
                </c:pt>
              </c:numCache>
            </c:numRef>
          </c:val>
          <c:extLst>
            <c:ext xmlns:c16="http://schemas.microsoft.com/office/drawing/2014/chart" uri="{C3380CC4-5D6E-409C-BE32-E72D297353CC}">
              <c16:uniqueId val="{00000000-22ED-41F6-AF87-EEDA6DC864D6}"/>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성격!$U$2</c15:sqref>
                        </c15:formulaRef>
                      </c:ext>
                    </c:extLst>
                    <c:strCache>
                      <c:ptCount val="1"/>
                      <c:pt idx="0">
                        <c:v>최동준님</c:v>
                      </c:pt>
                    </c:strCache>
                  </c:strRef>
                </c:tx>
                <c:spPr>
                  <a:ln w="28575" cap="rnd">
                    <a:solidFill>
                      <a:schemeClr val="accent2">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성격!$U$3:$U$6</c15:sqref>
                        </c15:fullRef>
                        <c15:formulaRef>
                          <c15:sqref>성격!$U$3:$U$5</c15:sqref>
                        </c15:formulaRef>
                      </c:ext>
                    </c:extLst>
                    <c:numCache>
                      <c:formatCode>General</c:formatCode>
                      <c:ptCount val="3"/>
                      <c:pt idx="0">
                        <c:v>65</c:v>
                      </c:pt>
                      <c:pt idx="1">
                        <c:v>80</c:v>
                      </c:pt>
                      <c:pt idx="2">
                        <c:v>16</c:v>
                      </c:pt>
                    </c:numCache>
                  </c:numRef>
                </c:val>
                <c:extLst>
                  <c:ext xmlns:c16="http://schemas.microsoft.com/office/drawing/2014/chart" uri="{C3380CC4-5D6E-409C-BE32-E72D297353CC}">
                    <c16:uniqueId val="{00000001-22ED-41F6-AF87-EEDA6DC864D6}"/>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22ED-41F6-AF87-EEDA6DC864D6}"/>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22ED-41F6-AF87-EEDA6DC864D6}"/>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22ED-41F6-AF87-EEDA6DC864D6}"/>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22ED-41F6-AF87-EEDA6DC864D6}"/>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22ED-41F6-AF87-EEDA6DC864D6}"/>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22ED-41F6-AF87-EEDA6DC864D6}"/>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22ED-41F6-AF87-EEDA6DC864D6}"/>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22ED-41F6-AF87-EEDA6DC864D6}"/>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22ED-41F6-AF87-EEDA6DC864D6}"/>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22ED-41F6-AF87-EEDA6DC864D6}"/>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'TCI성인용(상위)_전 (2)'!$R$8:$R$11</c:f>
              <c:numCache>
                <c:formatCode>General</c:formatCode>
                <c:ptCount val="4"/>
                <c:pt idx="0">
                  <c:v>10</c:v>
                </c:pt>
                <c:pt idx="1">
                  <c:v>-38</c:v>
                </c:pt>
                <c:pt idx="2">
                  <c:v>-11</c:v>
                </c:pt>
                <c:pt idx="3">
                  <c:v>-16</c:v>
                </c:pt>
              </c:numCache>
            </c:numRef>
          </c:val>
          <c:extLst>
            <c:ext xmlns:c16="http://schemas.microsoft.com/office/drawing/2014/chart" uri="{C3380CC4-5D6E-409C-BE32-E72D297353CC}">
              <c16:uniqueId val="{00000000-A48F-42C2-AF35-FBA96CA4A751}"/>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95009731295017E-2"/>
          <c:y val="9.22717988042807E-2"/>
          <c:w val="0.82831739817987771"/>
          <c:h val="0.77148216260968117"/>
        </c:manualLayout>
      </c:layout>
      <c:radarChart>
        <c:radarStyle val="marker"/>
        <c:varyColors val="0"/>
        <c:ser>
          <c:idx val="1"/>
          <c:order val="1"/>
          <c:tx>
            <c:strRef>
              <c:f>기질!$W$2</c:f>
              <c:strCache>
                <c:ptCount val="1"/>
                <c:pt idx="0">
                  <c:v>최동준님</c:v>
                </c:pt>
              </c:strCache>
              <c:extLst xmlns:c15="http://schemas.microsoft.com/office/drawing/2012/chart"/>
            </c:strRef>
          </c:tx>
          <c:spPr>
            <a:ln w="28575" cap="rnd">
              <a:solidFill>
                <a:srgbClr val="FFC000"/>
              </a:solidFill>
              <a:round/>
            </a:ln>
            <a:effectLst/>
          </c:spPr>
          <c:marker>
            <c:symbol val="none"/>
          </c:marker>
          <c:cat>
            <c:strRef>
              <c:f>기질!$U$3:$U$6</c:f>
              <c:strCache>
                <c:ptCount val="4"/>
                <c:pt idx="0">
                  <c:v>NS</c:v>
                </c:pt>
                <c:pt idx="1">
                  <c:v>HA</c:v>
                </c:pt>
                <c:pt idx="2">
                  <c:v>RD</c:v>
                </c:pt>
                <c:pt idx="3">
                  <c:v>PS</c:v>
                </c:pt>
              </c:strCache>
              <c:extLst xmlns:c15="http://schemas.microsoft.com/office/drawing/2012/chart"/>
            </c:strRef>
          </c:cat>
          <c:val>
            <c:numRef>
              <c:f>기질!$W$3:$W$6</c:f>
              <c:numCache>
                <c:formatCode>General</c:formatCode>
                <c:ptCount val="4"/>
                <c:pt idx="0">
                  <c:v>60</c:v>
                </c:pt>
                <c:pt idx="1">
                  <c:v>12</c:v>
                </c:pt>
                <c:pt idx="2">
                  <c:v>39</c:v>
                </c:pt>
                <c:pt idx="3">
                  <c:v>34</c:v>
                </c:pt>
              </c:numCache>
              <c:extLst xmlns:c15="http://schemas.microsoft.com/office/drawing/2012/chart"/>
            </c:numRef>
          </c:val>
          <c:extLst xmlns:c15="http://schemas.microsoft.com/office/drawing/2012/chart">
            <c:ext xmlns:c16="http://schemas.microsoft.com/office/drawing/2014/chart" uri="{C3380CC4-5D6E-409C-BE32-E72D297353CC}">
              <c16:uniqueId val="{00000000-EDF9-48C5-87F7-5BAD1ADA2DE4}"/>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기질!$V$2</c15:sqref>
                        </c15:formulaRef>
                      </c:ext>
                    </c:extLst>
                    <c:strCache>
                      <c:ptCount val="1"/>
                      <c:pt idx="0">
                        <c:v>채영운님</c:v>
                      </c:pt>
                    </c:strCache>
                  </c:strRef>
                </c:tx>
                <c:spPr>
                  <a:ln w="28575" cap="rnd">
                    <a:solidFill>
                      <a:schemeClr val="accent5">
                        <a:lumMod val="75000"/>
                      </a:schemeClr>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기질!$V$3:$V$6</c15:sqref>
                        </c15:formulaRef>
                      </c:ext>
                    </c:extLst>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1-EDF9-48C5-87F7-5BAD1ADA2DE4}"/>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EDF9-48C5-87F7-5BAD1ADA2DE4}"/>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EDF9-48C5-87F7-5BAD1ADA2DE4}"/>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EDF9-48C5-87F7-5BAD1ADA2DE4}"/>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EDF9-48C5-87F7-5BAD1ADA2DE4}"/>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EDF9-48C5-87F7-5BAD1ADA2DE4}"/>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EDF9-48C5-87F7-5BAD1ADA2DE4}"/>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074218140569884E-2"/>
          <c:y val="7.8609930369709063E-2"/>
          <c:w val="0.87704856496345396"/>
          <c:h val="0.68157259009958793"/>
        </c:manualLayout>
      </c:layout>
      <c:radarChart>
        <c:radarStyle val="marker"/>
        <c:varyColors val="0"/>
        <c:ser>
          <c:idx val="1"/>
          <c:order val="1"/>
          <c:tx>
            <c:strRef>
              <c:f>성격!$U$2</c:f>
              <c:strCache>
                <c:ptCount val="1"/>
                <c:pt idx="0">
                  <c:v>최동준님</c:v>
                </c:pt>
              </c:strCache>
              <c:extLst xmlns:c15="http://schemas.microsoft.com/office/drawing/2012/chart"/>
            </c:strRef>
          </c:tx>
          <c:spPr>
            <a:ln w="28575" cap="rnd">
              <a:solidFill>
                <a:schemeClr val="accent2">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성격!$U$3:$U$6</c15:sqref>
                  </c15:fullRef>
                </c:ext>
              </c:extLst>
              <c:f>성격!$U$3:$U$5</c:f>
              <c:numCache>
                <c:formatCode>General</c:formatCode>
                <c:ptCount val="3"/>
                <c:pt idx="0">
                  <c:v>65</c:v>
                </c:pt>
                <c:pt idx="1">
                  <c:v>80</c:v>
                </c:pt>
                <c:pt idx="2">
                  <c:v>16</c:v>
                </c:pt>
              </c:numCache>
            </c:numRef>
          </c:val>
          <c:extLst xmlns:c15="http://schemas.microsoft.com/office/drawing/2012/chart">
            <c:ext xmlns:c16="http://schemas.microsoft.com/office/drawing/2014/chart" uri="{C3380CC4-5D6E-409C-BE32-E72D297353CC}">
              <c16:uniqueId val="{00000000-2A02-4C08-B97A-A55DD433027C}"/>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성격!$T$2</c15:sqref>
                        </c15:formulaRef>
                      </c:ext>
                    </c:extLst>
                    <c:strCache>
                      <c:ptCount val="1"/>
                      <c:pt idx="0">
                        <c:v>채영운님</c:v>
                      </c:pt>
                    </c:strCache>
                  </c:strRef>
                </c:tx>
                <c:spPr>
                  <a:ln w="28575" cap="rnd">
                    <a:solidFill>
                      <a:schemeClr val="accent6">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성격!$T$3:$T$6</c15:sqref>
                        </c15:fullRef>
                        <c15:formulaRef>
                          <c15:sqref>성격!$T$3:$T$5</c15:sqref>
                        </c15:formulaRef>
                      </c:ext>
                    </c:extLst>
                    <c:numCache>
                      <c:formatCode>General</c:formatCode>
                      <c:ptCount val="3"/>
                      <c:pt idx="0">
                        <c:v>19</c:v>
                      </c:pt>
                      <c:pt idx="1">
                        <c:v>74</c:v>
                      </c:pt>
                      <c:pt idx="2">
                        <c:v>99</c:v>
                      </c:pt>
                    </c:numCache>
                  </c:numRef>
                </c:val>
                <c:extLst>
                  <c:ext xmlns:c16="http://schemas.microsoft.com/office/drawing/2014/chart" uri="{C3380CC4-5D6E-409C-BE32-E72D297353CC}">
                    <c16:uniqueId val="{00000001-2A02-4C08-B97A-A55DD433027C}"/>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2A02-4C08-B97A-A55DD433027C}"/>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2A02-4C08-B97A-A55DD433027C}"/>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2A02-4C08-B97A-A55DD433027C}"/>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2A02-4C08-B97A-A55DD433027C}"/>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2A02-4C08-B97A-A55DD433027C}"/>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2A02-4C08-B97A-A55DD433027C}"/>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2A02-4C08-B97A-A55DD433027C}"/>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2A02-4C08-B97A-A55DD433027C}"/>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2A02-4C08-B97A-A55DD433027C}"/>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2A02-4C08-B97A-A55DD433027C}"/>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'TCI성인용(상위)_전 (2)'!$F$8:$F$11</c:f>
              <c:numCache>
                <c:formatCode>General</c:formatCode>
                <c:ptCount val="4"/>
                <c:pt idx="0">
                  <c:v>5</c:v>
                </c:pt>
                <c:pt idx="1">
                  <c:v>44</c:v>
                </c:pt>
                <c:pt idx="2">
                  <c:v>41</c:v>
                </c:pt>
                <c:pt idx="3">
                  <c:v>23</c:v>
                </c:pt>
              </c:numCache>
            </c:numRef>
          </c:val>
          <c:extLst>
            <c:ext xmlns:c16="http://schemas.microsoft.com/office/drawing/2014/chart" uri="{C3380CC4-5D6E-409C-BE32-E72D297353CC}">
              <c16:uniqueId val="{00000000-8E25-4622-A7F0-ABAB57EA09F7}"/>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748797025371824E-2"/>
          <c:y val="9.9166525288580942E-2"/>
          <c:w val="0.79126859142607175"/>
          <c:h val="0.78560359394404145"/>
        </c:manualLayout>
      </c:layout>
      <c:radarChart>
        <c:radarStyle val="marker"/>
        <c:varyColors val="0"/>
        <c:ser>
          <c:idx val="0"/>
          <c:order val="0"/>
          <c:tx>
            <c:strRef>
              <c:f>기질!$V$2</c:f>
              <c:strCache>
                <c:ptCount val="1"/>
                <c:pt idx="0">
                  <c:v>채영운님</c:v>
                </c:pt>
              </c:strCache>
            </c:strRef>
          </c:tx>
          <c:spPr>
            <a:ln w="28575" cap="rnd">
              <a:solidFill>
                <a:schemeClr val="accent5">
                  <a:lumMod val="75000"/>
                </a:schemeClr>
              </a:solidFill>
              <a:round/>
            </a:ln>
            <a:effectLst/>
          </c:spPr>
          <c:marker>
            <c:symbol val="none"/>
          </c:marker>
          <c:cat>
            <c:strRef>
              <c:f>기질!$U$3:$U$6</c:f>
              <c:strCache>
                <c:ptCount val="4"/>
                <c:pt idx="0">
                  <c:v>NS</c:v>
                </c:pt>
                <c:pt idx="1">
                  <c:v>HA</c:v>
                </c:pt>
                <c:pt idx="2">
                  <c:v>RD</c:v>
                </c:pt>
                <c:pt idx="3">
                  <c:v>PS</c:v>
                </c:pt>
              </c:strCache>
            </c:strRef>
          </c:cat>
          <c:val>
            <c:numRef>
              <c:f>기질!$V$3:$V$6</c:f>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0-304C-4BE4-8D28-2968A3E1CA72}"/>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기질!$W$2</c15:sqref>
                        </c15:formulaRef>
                      </c:ext>
                    </c:extLst>
                    <c:strCache>
                      <c:ptCount val="1"/>
                      <c:pt idx="0">
                        <c:v>최동준님</c:v>
                      </c:pt>
                    </c:strCache>
                  </c:strRef>
                </c:tx>
                <c:spPr>
                  <a:ln w="28575" cap="rnd">
                    <a:solidFill>
                      <a:srgbClr val="FFC000"/>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기질!$W$3:$W$6</c15:sqref>
                        </c15:formulaRef>
                      </c:ext>
                    </c:extLst>
                    <c:numCache>
                      <c:formatCode>General</c:formatCode>
                      <c:ptCount val="4"/>
                      <c:pt idx="0">
                        <c:v>60</c:v>
                      </c:pt>
                      <c:pt idx="1">
                        <c:v>12</c:v>
                      </c:pt>
                      <c:pt idx="2">
                        <c:v>39</c:v>
                      </c:pt>
                      <c:pt idx="3">
                        <c:v>34</c:v>
                      </c:pt>
                    </c:numCache>
                  </c:numRef>
                </c:val>
                <c:extLst>
                  <c:ext xmlns:c16="http://schemas.microsoft.com/office/drawing/2014/chart" uri="{C3380CC4-5D6E-409C-BE32-E72D297353CC}">
                    <c16:uniqueId val="{00000001-304C-4BE4-8D28-2968A3E1CA72}"/>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304C-4BE4-8D28-2968A3E1CA72}"/>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304C-4BE4-8D28-2968A3E1CA72}"/>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304C-4BE4-8D28-2968A3E1CA72}"/>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304C-4BE4-8D28-2968A3E1CA72}"/>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304C-4BE4-8D28-2968A3E1CA72}"/>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304C-4BE4-8D28-2968A3E1CA72}"/>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618843399727525E-2"/>
          <c:y val="8.9570009655388999E-2"/>
          <c:w val="0.8219312724002823"/>
          <c:h val="0.63964186123899625"/>
        </c:manualLayout>
      </c:layout>
      <c:radarChart>
        <c:radarStyle val="marker"/>
        <c:varyColors val="0"/>
        <c:ser>
          <c:idx val="0"/>
          <c:order val="0"/>
          <c:tx>
            <c:strRef>
              <c:f>성격!$T$2</c:f>
              <c:strCache>
                <c:ptCount val="1"/>
                <c:pt idx="0">
                  <c:v>채영운님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성격!$T$3:$T$6</c15:sqref>
                  </c15:fullRef>
                </c:ext>
              </c:extLst>
              <c:f>성격!$T$3:$T$5</c:f>
              <c:numCache>
                <c:formatCode>General</c:formatCode>
                <c:ptCount val="3"/>
                <c:pt idx="0">
                  <c:v>19</c:v>
                </c:pt>
                <c:pt idx="1">
                  <c:v>74</c:v>
                </c:pt>
                <c:pt idx="2">
                  <c:v>99</c:v>
                </c:pt>
              </c:numCache>
            </c:numRef>
          </c:val>
          <c:extLst>
            <c:ext xmlns:c16="http://schemas.microsoft.com/office/drawing/2014/chart" uri="{C3380CC4-5D6E-409C-BE32-E72D297353CC}">
              <c16:uniqueId val="{00000000-57E3-499E-93CF-82EFA97510AA}"/>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성격!$U$2</c15:sqref>
                        </c15:formulaRef>
                      </c:ext>
                    </c:extLst>
                    <c:strCache>
                      <c:ptCount val="1"/>
                      <c:pt idx="0">
                        <c:v>최동준님</c:v>
                      </c:pt>
                    </c:strCache>
                  </c:strRef>
                </c:tx>
                <c:spPr>
                  <a:ln w="28575" cap="rnd">
                    <a:solidFill>
                      <a:schemeClr val="accent2">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성격!$U$3:$U$6</c15:sqref>
                        </c15:fullRef>
                        <c15:formulaRef>
                          <c15:sqref>성격!$U$3:$U$5</c15:sqref>
                        </c15:formulaRef>
                      </c:ext>
                    </c:extLst>
                    <c:numCache>
                      <c:formatCode>General</c:formatCode>
                      <c:ptCount val="3"/>
                      <c:pt idx="0">
                        <c:v>65</c:v>
                      </c:pt>
                      <c:pt idx="1">
                        <c:v>80</c:v>
                      </c:pt>
                      <c:pt idx="2">
                        <c:v>16</c:v>
                      </c:pt>
                    </c:numCache>
                  </c:numRef>
                </c:val>
                <c:extLst>
                  <c:ext xmlns:c16="http://schemas.microsoft.com/office/drawing/2014/chart" uri="{C3380CC4-5D6E-409C-BE32-E72D297353CC}">
                    <c16:uniqueId val="{00000001-57E3-499E-93CF-82EFA97510AA}"/>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57E3-499E-93CF-82EFA97510AA}"/>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57E3-499E-93CF-82EFA97510AA}"/>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57E3-499E-93CF-82EFA97510AA}"/>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57E3-499E-93CF-82EFA97510AA}"/>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57E3-499E-93CF-82EFA97510AA}"/>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57E3-499E-93CF-82EFA97510AA}"/>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57E3-499E-93CF-82EFA97510AA}"/>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57E3-499E-93CF-82EFA97510AA}"/>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57E3-499E-93CF-82EFA97510AA}"/>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57E3-499E-93CF-82EFA97510AA}"/>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'TCI성인용(상위)_전 (2)'!$R$8:$R$11</c:f>
              <c:numCache>
                <c:formatCode>General</c:formatCode>
                <c:ptCount val="4"/>
                <c:pt idx="0">
                  <c:v>10</c:v>
                </c:pt>
                <c:pt idx="1">
                  <c:v>-38</c:v>
                </c:pt>
                <c:pt idx="2">
                  <c:v>-11</c:v>
                </c:pt>
                <c:pt idx="3">
                  <c:v>-16</c:v>
                </c:pt>
              </c:numCache>
            </c:numRef>
          </c:val>
          <c:extLst>
            <c:ext xmlns:c16="http://schemas.microsoft.com/office/drawing/2014/chart" uri="{C3380CC4-5D6E-409C-BE32-E72D297353CC}">
              <c16:uniqueId val="{00000000-6A3F-4772-B0E0-3C076D2EC491}"/>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95009731295017E-2"/>
          <c:y val="9.22717988042807E-2"/>
          <c:w val="0.82831739817987771"/>
          <c:h val="0.77148216260968117"/>
        </c:manualLayout>
      </c:layout>
      <c:radarChart>
        <c:radarStyle val="marker"/>
        <c:varyColors val="0"/>
        <c:ser>
          <c:idx val="1"/>
          <c:order val="1"/>
          <c:tx>
            <c:strRef>
              <c:f>기질!$W$2</c:f>
              <c:strCache>
                <c:ptCount val="1"/>
                <c:pt idx="0">
                  <c:v>최동준님</c:v>
                </c:pt>
              </c:strCache>
              <c:extLst xmlns:c15="http://schemas.microsoft.com/office/drawing/2012/chart"/>
            </c:strRef>
          </c:tx>
          <c:spPr>
            <a:ln w="28575" cap="rnd">
              <a:solidFill>
                <a:srgbClr val="FFC000"/>
              </a:solidFill>
              <a:round/>
            </a:ln>
            <a:effectLst/>
          </c:spPr>
          <c:marker>
            <c:symbol val="none"/>
          </c:marker>
          <c:cat>
            <c:strRef>
              <c:f>기질!$U$3:$U$6</c:f>
              <c:strCache>
                <c:ptCount val="4"/>
                <c:pt idx="0">
                  <c:v>NS</c:v>
                </c:pt>
                <c:pt idx="1">
                  <c:v>HA</c:v>
                </c:pt>
                <c:pt idx="2">
                  <c:v>RD</c:v>
                </c:pt>
                <c:pt idx="3">
                  <c:v>PS</c:v>
                </c:pt>
              </c:strCache>
              <c:extLst xmlns:c15="http://schemas.microsoft.com/office/drawing/2012/chart"/>
            </c:strRef>
          </c:cat>
          <c:val>
            <c:numRef>
              <c:f>기질!$W$3:$W$6</c:f>
              <c:numCache>
                <c:formatCode>General</c:formatCode>
                <c:ptCount val="4"/>
                <c:pt idx="0">
                  <c:v>60</c:v>
                </c:pt>
                <c:pt idx="1">
                  <c:v>12</c:v>
                </c:pt>
                <c:pt idx="2">
                  <c:v>39</c:v>
                </c:pt>
                <c:pt idx="3">
                  <c:v>34</c:v>
                </c:pt>
              </c:numCache>
              <c:extLst xmlns:c15="http://schemas.microsoft.com/office/drawing/2012/chart"/>
            </c:numRef>
          </c:val>
          <c:extLst xmlns:c15="http://schemas.microsoft.com/office/drawing/2012/chart">
            <c:ext xmlns:c16="http://schemas.microsoft.com/office/drawing/2014/chart" uri="{C3380CC4-5D6E-409C-BE32-E72D297353CC}">
              <c16:uniqueId val="{00000000-3567-4621-87A5-27856E56D2C1}"/>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기질!$V$2</c15:sqref>
                        </c15:formulaRef>
                      </c:ext>
                    </c:extLst>
                    <c:strCache>
                      <c:ptCount val="1"/>
                      <c:pt idx="0">
                        <c:v>채영운님</c:v>
                      </c:pt>
                    </c:strCache>
                  </c:strRef>
                </c:tx>
                <c:spPr>
                  <a:ln w="28575" cap="rnd">
                    <a:solidFill>
                      <a:schemeClr val="accent5">
                        <a:lumMod val="75000"/>
                      </a:schemeClr>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기질!$V$3:$V$6</c15:sqref>
                        </c15:formulaRef>
                      </c:ext>
                    </c:extLst>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1-3567-4621-87A5-27856E56D2C1}"/>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3567-4621-87A5-27856E56D2C1}"/>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3567-4621-87A5-27856E56D2C1}"/>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3567-4621-87A5-27856E56D2C1}"/>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3567-4621-87A5-27856E56D2C1}"/>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3567-4621-87A5-27856E56D2C1}"/>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3567-4621-87A5-27856E56D2C1}"/>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074218140569884E-2"/>
          <c:y val="7.8609930369709063E-2"/>
          <c:w val="0.87704856496345396"/>
          <c:h val="0.68157259009958793"/>
        </c:manualLayout>
      </c:layout>
      <c:radarChart>
        <c:radarStyle val="marker"/>
        <c:varyColors val="0"/>
        <c:ser>
          <c:idx val="1"/>
          <c:order val="1"/>
          <c:tx>
            <c:strRef>
              <c:f>성격!$U$2</c:f>
              <c:strCache>
                <c:ptCount val="1"/>
                <c:pt idx="0">
                  <c:v>최동준님</c:v>
                </c:pt>
              </c:strCache>
              <c:extLst xmlns:c15="http://schemas.microsoft.com/office/drawing/2012/chart"/>
            </c:strRef>
          </c:tx>
          <c:spPr>
            <a:ln w="28575" cap="rnd">
              <a:solidFill>
                <a:schemeClr val="accent2">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성격!$U$3:$U$6</c15:sqref>
                  </c15:fullRef>
                </c:ext>
              </c:extLst>
              <c:f>성격!$U$3:$U$5</c:f>
              <c:numCache>
                <c:formatCode>General</c:formatCode>
                <c:ptCount val="3"/>
                <c:pt idx="0">
                  <c:v>65</c:v>
                </c:pt>
                <c:pt idx="1">
                  <c:v>80</c:v>
                </c:pt>
                <c:pt idx="2">
                  <c:v>16</c:v>
                </c:pt>
              </c:numCache>
            </c:numRef>
          </c:val>
          <c:extLst xmlns:c15="http://schemas.microsoft.com/office/drawing/2012/chart">
            <c:ext xmlns:c16="http://schemas.microsoft.com/office/drawing/2014/chart" uri="{C3380CC4-5D6E-409C-BE32-E72D297353CC}">
              <c16:uniqueId val="{00000000-9265-4E53-8D0B-BE26F5330B39}"/>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성격!$T$2</c15:sqref>
                        </c15:formulaRef>
                      </c:ext>
                    </c:extLst>
                    <c:strCache>
                      <c:ptCount val="1"/>
                      <c:pt idx="0">
                        <c:v>채영운님</c:v>
                      </c:pt>
                    </c:strCache>
                  </c:strRef>
                </c:tx>
                <c:spPr>
                  <a:ln w="28575" cap="rnd">
                    <a:solidFill>
                      <a:schemeClr val="accent6">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성격!$T$3:$T$6</c15:sqref>
                        </c15:fullRef>
                        <c15:formulaRef>
                          <c15:sqref>성격!$T$3:$T$5</c15:sqref>
                        </c15:formulaRef>
                      </c:ext>
                    </c:extLst>
                    <c:numCache>
                      <c:formatCode>General</c:formatCode>
                      <c:ptCount val="3"/>
                      <c:pt idx="0">
                        <c:v>19</c:v>
                      </c:pt>
                      <c:pt idx="1">
                        <c:v>74</c:v>
                      </c:pt>
                      <c:pt idx="2">
                        <c:v>99</c:v>
                      </c:pt>
                    </c:numCache>
                  </c:numRef>
                </c:val>
                <c:extLst>
                  <c:ext xmlns:c16="http://schemas.microsoft.com/office/drawing/2014/chart" uri="{C3380CC4-5D6E-409C-BE32-E72D297353CC}">
                    <c16:uniqueId val="{00000001-9265-4E53-8D0B-BE26F5330B39}"/>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9265-4E53-8D0B-BE26F5330B39}"/>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9265-4E53-8D0B-BE26F5330B39}"/>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9265-4E53-8D0B-BE26F5330B39}"/>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9265-4E53-8D0B-BE26F5330B39}"/>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9265-4E53-8D0B-BE26F5330B39}"/>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9265-4E53-8D0B-BE26F5330B39}"/>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9265-4E53-8D0B-BE26F5330B39}"/>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9265-4E53-8D0B-BE26F5330B39}"/>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9265-4E53-8D0B-BE26F5330B39}"/>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9265-4E53-8D0B-BE26F5330B39}"/>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'TCI성인용(상위)_전 (2)'!$F$8:$F$11</c:f>
              <c:numCache>
                <c:formatCode>General</c:formatCode>
                <c:ptCount val="4"/>
                <c:pt idx="0">
                  <c:v>5</c:v>
                </c:pt>
                <c:pt idx="1">
                  <c:v>44</c:v>
                </c:pt>
                <c:pt idx="2">
                  <c:v>41</c:v>
                </c:pt>
                <c:pt idx="3">
                  <c:v>23</c:v>
                </c:pt>
              </c:numCache>
            </c:numRef>
          </c:val>
          <c:extLst>
            <c:ext xmlns:c16="http://schemas.microsoft.com/office/drawing/2014/chart" uri="{C3380CC4-5D6E-409C-BE32-E72D297353CC}">
              <c16:uniqueId val="{00000000-4495-4AAA-8132-F68E1F97BABB}"/>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748797025371824E-2"/>
          <c:y val="9.9166525288580942E-2"/>
          <c:w val="0.79126859142607175"/>
          <c:h val="0.78560359394404145"/>
        </c:manualLayout>
      </c:layout>
      <c:radarChart>
        <c:radarStyle val="marker"/>
        <c:varyColors val="0"/>
        <c:ser>
          <c:idx val="0"/>
          <c:order val="0"/>
          <c:tx>
            <c:strRef>
              <c:f>기질!$V$2</c:f>
              <c:strCache>
                <c:ptCount val="1"/>
                <c:pt idx="0">
                  <c:v>채영운님</c:v>
                </c:pt>
              </c:strCache>
            </c:strRef>
          </c:tx>
          <c:spPr>
            <a:ln w="28575" cap="rnd">
              <a:solidFill>
                <a:schemeClr val="accent5">
                  <a:lumMod val="75000"/>
                </a:schemeClr>
              </a:solidFill>
              <a:round/>
            </a:ln>
            <a:effectLst/>
          </c:spPr>
          <c:marker>
            <c:symbol val="none"/>
          </c:marker>
          <c:cat>
            <c:strRef>
              <c:f>기질!$U$3:$U$6</c:f>
              <c:strCache>
                <c:ptCount val="4"/>
                <c:pt idx="0">
                  <c:v>NS</c:v>
                </c:pt>
                <c:pt idx="1">
                  <c:v>HA</c:v>
                </c:pt>
                <c:pt idx="2">
                  <c:v>RD</c:v>
                </c:pt>
                <c:pt idx="3">
                  <c:v>PS</c:v>
                </c:pt>
              </c:strCache>
            </c:strRef>
          </c:cat>
          <c:val>
            <c:numRef>
              <c:f>기질!$V$3:$V$6</c:f>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0-420B-489C-B337-92E6F1DF0DA0}"/>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기질!$W$2</c15:sqref>
                        </c15:formulaRef>
                      </c:ext>
                    </c:extLst>
                    <c:strCache>
                      <c:ptCount val="1"/>
                      <c:pt idx="0">
                        <c:v>최동준님</c:v>
                      </c:pt>
                    </c:strCache>
                  </c:strRef>
                </c:tx>
                <c:spPr>
                  <a:ln w="28575" cap="rnd">
                    <a:solidFill>
                      <a:srgbClr val="FFC000"/>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기질!$W$3:$W$6</c15:sqref>
                        </c15:formulaRef>
                      </c:ext>
                    </c:extLst>
                    <c:numCache>
                      <c:formatCode>General</c:formatCode>
                      <c:ptCount val="4"/>
                      <c:pt idx="0">
                        <c:v>60</c:v>
                      </c:pt>
                      <c:pt idx="1">
                        <c:v>12</c:v>
                      </c:pt>
                      <c:pt idx="2">
                        <c:v>39</c:v>
                      </c:pt>
                      <c:pt idx="3">
                        <c:v>34</c:v>
                      </c:pt>
                    </c:numCache>
                  </c:numRef>
                </c:val>
                <c:extLst>
                  <c:ext xmlns:c16="http://schemas.microsoft.com/office/drawing/2014/chart" uri="{C3380CC4-5D6E-409C-BE32-E72D297353CC}">
                    <c16:uniqueId val="{00000001-420B-489C-B337-92E6F1DF0DA0}"/>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420B-489C-B337-92E6F1DF0DA0}"/>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420B-489C-B337-92E6F1DF0DA0}"/>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420B-489C-B337-92E6F1DF0DA0}"/>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420B-489C-B337-92E6F1DF0DA0}"/>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420B-489C-B337-92E6F1DF0DA0}"/>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420B-489C-B337-92E6F1DF0DA0}"/>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618843399727525E-2"/>
          <c:y val="8.9570009655388999E-2"/>
          <c:w val="0.8219312724002823"/>
          <c:h val="0.63964186123899625"/>
        </c:manualLayout>
      </c:layout>
      <c:radarChart>
        <c:radarStyle val="marker"/>
        <c:varyColors val="0"/>
        <c:ser>
          <c:idx val="0"/>
          <c:order val="0"/>
          <c:tx>
            <c:strRef>
              <c:f>성격!$T$2</c:f>
              <c:strCache>
                <c:ptCount val="1"/>
                <c:pt idx="0">
                  <c:v>채영운님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성격!$T$3:$T$6</c15:sqref>
                  </c15:fullRef>
                </c:ext>
              </c:extLst>
              <c:f>성격!$T$3:$T$5</c:f>
              <c:numCache>
                <c:formatCode>General</c:formatCode>
                <c:ptCount val="3"/>
                <c:pt idx="0">
                  <c:v>19</c:v>
                </c:pt>
                <c:pt idx="1">
                  <c:v>74</c:v>
                </c:pt>
                <c:pt idx="2">
                  <c:v>99</c:v>
                </c:pt>
              </c:numCache>
            </c:numRef>
          </c:val>
          <c:extLst>
            <c:ext xmlns:c16="http://schemas.microsoft.com/office/drawing/2014/chart" uri="{C3380CC4-5D6E-409C-BE32-E72D297353CC}">
              <c16:uniqueId val="{00000000-88AA-42D8-B044-3BE80AE98F37}"/>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성격!$U$2</c15:sqref>
                        </c15:formulaRef>
                      </c:ext>
                    </c:extLst>
                    <c:strCache>
                      <c:ptCount val="1"/>
                      <c:pt idx="0">
                        <c:v>최동준님</c:v>
                      </c:pt>
                    </c:strCache>
                  </c:strRef>
                </c:tx>
                <c:spPr>
                  <a:ln w="28575" cap="rnd">
                    <a:solidFill>
                      <a:schemeClr val="accent2">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성격!$U$3:$U$6</c15:sqref>
                        </c15:fullRef>
                        <c15:formulaRef>
                          <c15:sqref>성격!$U$3:$U$5</c15:sqref>
                        </c15:formulaRef>
                      </c:ext>
                    </c:extLst>
                    <c:numCache>
                      <c:formatCode>General</c:formatCode>
                      <c:ptCount val="3"/>
                      <c:pt idx="0">
                        <c:v>65</c:v>
                      </c:pt>
                      <c:pt idx="1">
                        <c:v>80</c:v>
                      </c:pt>
                      <c:pt idx="2">
                        <c:v>16</c:v>
                      </c:pt>
                    </c:numCache>
                  </c:numRef>
                </c:val>
                <c:extLst>
                  <c:ext xmlns:c16="http://schemas.microsoft.com/office/drawing/2014/chart" uri="{C3380CC4-5D6E-409C-BE32-E72D297353CC}">
                    <c16:uniqueId val="{00000001-88AA-42D8-B044-3BE80AE98F37}"/>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88AA-42D8-B044-3BE80AE98F37}"/>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88AA-42D8-B044-3BE80AE98F37}"/>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88AA-42D8-B044-3BE80AE98F37}"/>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88AA-42D8-B044-3BE80AE98F37}"/>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88AA-42D8-B044-3BE80AE98F37}"/>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88AA-42D8-B044-3BE80AE98F37}"/>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88AA-42D8-B044-3BE80AE98F37}"/>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88AA-42D8-B044-3BE80AE98F37}"/>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88AA-42D8-B044-3BE80AE98F37}"/>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88AA-42D8-B044-3BE80AE98F37}"/>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'TCI성인용(상위)_전 (2)'!$R$8:$R$11</c:f>
              <c:numCache>
                <c:formatCode>General</c:formatCode>
                <c:ptCount val="4"/>
                <c:pt idx="0">
                  <c:v>10</c:v>
                </c:pt>
                <c:pt idx="1">
                  <c:v>-38</c:v>
                </c:pt>
                <c:pt idx="2">
                  <c:v>-11</c:v>
                </c:pt>
                <c:pt idx="3">
                  <c:v>-16</c:v>
                </c:pt>
              </c:numCache>
            </c:numRef>
          </c:val>
          <c:extLst>
            <c:ext xmlns:c16="http://schemas.microsoft.com/office/drawing/2014/chart" uri="{C3380CC4-5D6E-409C-BE32-E72D297353CC}">
              <c16:uniqueId val="{00000000-6C40-4AA6-A7BE-A109A22D1862}"/>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95009731295017E-2"/>
          <c:y val="9.22717988042807E-2"/>
          <c:w val="0.82831739817987771"/>
          <c:h val="0.77148216260968117"/>
        </c:manualLayout>
      </c:layout>
      <c:radarChart>
        <c:radarStyle val="marker"/>
        <c:varyColors val="0"/>
        <c:ser>
          <c:idx val="1"/>
          <c:order val="1"/>
          <c:tx>
            <c:strRef>
              <c:f>기질!$W$2</c:f>
              <c:strCache>
                <c:ptCount val="1"/>
                <c:pt idx="0">
                  <c:v>최동준님</c:v>
                </c:pt>
              </c:strCache>
              <c:extLst xmlns:c15="http://schemas.microsoft.com/office/drawing/2012/chart"/>
            </c:strRef>
          </c:tx>
          <c:spPr>
            <a:ln w="28575" cap="rnd">
              <a:solidFill>
                <a:srgbClr val="FFC000"/>
              </a:solidFill>
              <a:round/>
            </a:ln>
            <a:effectLst/>
          </c:spPr>
          <c:marker>
            <c:symbol val="none"/>
          </c:marker>
          <c:cat>
            <c:strRef>
              <c:f>기질!$U$3:$U$6</c:f>
              <c:strCache>
                <c:ptCount val="4"/>
                <c:pt idx="0">
                  <c:v>NS</c:v>
                </c:pt>
                <c:pt idx="1">
                  <c:v>HA</c:v>
                </c:pt>
                <c:pt idx="2">
                  <c:v>RD</c:v>
                </c:pt>
                <c:pt idx="3">
                  <c:v>PS</c:v>
                </c:pt>
              </c:strCache>
              <c:extLst xmlns:c15="http://schemas.microsoft.com/office/drawing/2012/chart"/>
            </c:strRef>
          </c:cat>
          <c:val>
            <c:numRef>
              <c:f>기질!$W$3:$W$6</c:f>
              <c:numCache>
                <c:formatCode>General</c:formatCode>
                <c:ptCount val="4"/>
                <c:pt idx="0">
                  <c:v>60</c:v>
                </c:pt>
                <c:pt idx="1">
                  <c:v>12</c:v>
                </c:pt>
                <c:pt idx="2">
                  <c:v>39</c:v>
                </c:pt>
                <c:pt idx="3">
                  <c:v>34</c:v>
                </c:pt>
              </c:numCache>
              <c:extLst xmlns:c15="http://schemas.microsoft.com/office/drawing/2012/chart"/>
            </c:numRef>
          </c:val>
          <c:extLst xmlns:c15="http://schemas.microsoft.com/office/drawing/2012/chart">
            <c:ext xmlns:c16="http://schemas.microsoft.com/office/drawing/2014/chart" uri="{C3380CC4-5D6E-409C-BE32-E72D297353CC}">
              <c16:uniqueId val="{00000000-068E-4EBB-B0CE-31E121417D76}"/>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기질!$V$2</c15:sqref>
                        </c15:formulaRef>
                      </c:ext>
                    </c:extLst>
                    <c:strCache>
                      <c:ptCount val="1"/>
                      <c:pt idx="0">
                        <c:v>채영운님</c:v>
                      </c:pt>
                    </c:strCache>
                  </c:strRef>
                </c:tx>
                <c:spPr>
                  <a:ln w="28575" cap="rnd">
                    <a:solidFill>
                      <a:schemeClr val="accent5">
                        <a:lumMod val="75000"/>
                      </a:schemeClr>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기질!$V$3:$V$6</c15:sqref>
                        </c15:formulaRef>
                      </c:ext>
                    </c:extLst>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1-068E-4EBB-B0CE-31E121417D76}"/>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068E-4EBB-B0CE-31E121417D76}"/>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068E-4EBB-B0CE-31E121417D76}"/>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068E-4EBB-B0CE-31E121417D76}"/>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068E-4EBB-B0CE-31E121417D76}"/>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068E-4EBB-B0CE-31E121417D76}"/>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068E-4EBB-B0CE-31E121417D76}"/>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074218140569884E-2"/>
          <c:y val="7.8609930369709063E-2"/>
          <c:w val="0.87704856496345396"/>
          <c:h val="0.68157259009958793"/>
        </c:manualLayout>
      </c:layout>
      <c:radarChart>
        <c:radarStyle val="marker"/>
        <c:varyColors val="0"/>
        <c:ser>
          <c:idx val="1"/>
          <c:order val="1"/>
          <c:tx>
            <c:strRef>
              <c:f>성격!$U$2</c:f>
              <c:strCache>
                <c:ptCount val="1"/>
                <c:pt idx="0">
                  <c:v>최동준님</c:v>
                </c:pt>
              </c:strCache>
              <c:extLst xmlns:c15="http://schemas.microsoft.com/office/drawing/2012/chart"/>
            </c:strRef>
          </c:tx>
          <c:spPr>
            <a:ln w="28575" cap="rnd">
              <a:solidFill>
                <a:schemeClr val="accent2">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성격!$U$3:$U$6</c15:sqref>
                  </c15:fullRef>
                </c:ext>
              </c:extLst>
              <c:f>성격!$U$3:$U$5</c:f>
              <c:numCache>
                <c:formatCode>General</c:formatCode>
                <c:ptCount val="3"/>
                <c:pt idx="0">
                  <c:v>65</c:v>
                </c:pt>
                <c:pt idx="1">
                  <c:v>80</c:v>
                </c:pt>
                <c:pt idx="2">
                  <c:v>16</c:v>
                </c:pt>
              </c:numCache>
            </c:numRef>
          </c:val>
          <c:extLst xmlns:c15="http://schemas.microsoft.com/office/drawing/2012/chart">
            <c:ext xmlns:c16="http://schemas.microsoft.com/office/drawing/2014/chart" uri="{C3380CC4-5D6E-409C-BE32-E72D297353CC}">
              <c16:uniqueId val="{00000000-81E1-49ED-801D-7145A8041E91}"/>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성격!$T$2</c15:sqref>
                        </c15:formulaRef>
                      </c:ext>
                    </c:extLst>
                    <c:strCache>
                      <c:ptCount val="1"/>
                      <c:pt idx="0">
                        <c:v>채영운님</c:v>
                      </c:pt>
                    </c:strCache>
                  </c:strRef>
                </c:tx>
                <c:spPr>
                  <a:ln w="28575" cap="rnd">
                    <a:solidFill>
                      <a:schemeClr val="accent6">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성격!$T$3:$T$6</c15:sqref>
                        </c15:fullRef>
                        <c15:formulaRef>
                          <c15:sqref>성격!$T$3:$T$5</c15:sqref>
                        </c15:formulaRef>
                      </c:ext>
                    </c:extLst>
                    <c:numCache>
                      <c:formatCode>General</c:formatCode>
                      <c:ptCount val="3"/>
                      <c:pt idx="0">
                        <c:v>19</c:v>
                      </c:pt>
                      <c:pt idx="1">
                        <c:v>74</c:v>
                      </c:pt>
                      <c:pt idx="2">
                        <c:v>99</c:v>
                      </c:pt>
                    </c:numCache>
                  </c:numRef>
                </c:val>
                <c:extLst>
                  <c:ext xmlns:c16="http://schemas.microsoft.com/office/drawing/2014/chart" uri="{C3380CC4-5D6E-409C-BE32-E72D297353CC}">
                    <c16:uniqueId val="{00000001-81E1-49ED-801D-7145A8041E91}"/>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81E1-49ED-801D-7145A8041E91}"/>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81E1-49ED-801D-7145A8041E91}"/>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81E1-49ED-801D-7145A8041E91}"/>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81E1-49ED-801D-7145A8041E91}"/>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81E1-49ED-801D-7145A8041E91}"/>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81E1-49ED-801D-7145A8041E91}"/>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81E1-49ED-801D-7145A8041E91}"/>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81E1-49ED-801D-7145A8041E91}"/>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81E1-49ED-801D-7145A8041E91}"/>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81E1-49ED-801D-7145A8041E91}"/>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'TCI성인용(상위)_전 (2)'!$F$8:$F$11</c:f>
              <c:numCache>
                <c:formatCode>General</c:formatCode>
                <c:ptCount val="4"/>
                <c:pt idx="0">
                  <c:v>5</c:v>
                </c:pt>
                <c:pt idx="1">
                  <c:v>44</c:v>
                </c:pt>
                <c:pt idx="2">
                  <c:v>41</c:v>
                </c:pt>
                <c:pt idx="3">
                  <c:v>23</c:v>
                </c:pt>
              </c:numCache>
            </c:numRef>
          </c:val>
          <c:extLst>
            <c:ext xmlns:c16="http://schemas.microsoft.com/office/drawing/2014/chart" uri="{C3380CC4-5D6E-409C-BE32-E72D297353CC}">
              <c16:uniqueId val="{00000000-FA5D-43FC-94DF-43D8C319BA15}"/>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748797025371824E-2"/>
          <c:y val="9.9166525288580942E-2"/>
          <c:w val="0.79126859142607175"/>
          <c:h val="0.78560359394404145"/>
        </c:manualLayout>
      </c:layout>
      <c:radarChart>
        <c:radarStyle val="marker"/>
        <c:varyColors val="0"/>
        <c:ser>
          <c:idx val="0"/>
          <c:order val="0"/>
          <c:tx>
            <c:strRef>
              <c:f>기질!$V$2</c:f>
              <c:strCache>
                <c:ptCount val="1"/>
                <c:pt idx="0">
                  <c:v>채영운님</c:v>
                </c:pt>
              </c:strCache>
            </c:strRef>
          </c:tx>
          <c:spPr>
            <a:ln w="28575" cap="rnd">
              <a:solidFill>
                <a:schemeClr val="accent5">
                  <a:lumMod val="75000"/>
                </a:schemeClr>
              </a:solidFill>
              <a:round/>
            </a:ln>
            <a:effectLst/>
          </c:spPr>
          <c:marker>
            <c:symbol val="none"/>
          </c:marker>
          <c:cat>
            <c:strRef>
              <c:f>기질!$U$3:$U$6</c:f>
              <c:strCache>
                <c:ptCount val="4"/>
                <c:pt idx="0">
                  <c:v>NS</c:v>
                </c:pt>
                <c:pt idx="1">
                  <c:v>HA</c:v>
                </c:pt>
                <c:pt idx="2">
                  <c:v>RD</c:v>
                </c:pt>
                <c:pt idx="3">
                  <c:v>PS</c:v>
                </c:pt>
              </c:strCache>
            </c:strRef>
          </c:cat>
          <c:val>
            <c:numRef>
              <c:f>기질!$V$3:$V$6</c:f>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0-D6F4-4233-B081-579BE825F013}"/>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기질!$W$2</c15:sqref>
                        </c15:formulaRef>
                      </c:ext>
                    </c:extLst>
                    <c:strCache>
                      <c:ptCount val="1"/>
                      <c:pt idx="0">
                        <c:v>최동준님</c:v>
                      </c:pt>
                    </c:strCache>
                  </c:strRef>
                </c:tx>
                <c:spPr>
                  <a:ln w="28575" cap="rnd">
                    <a:solidFill>
                      <a:srgbClr val="FFC000"/>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기질!$W$3:$W$6</c15:sqref>
                        </c15:formulaRef>
                      </c:ext>
                    </c:extLst>
                    <c:numCache>
                      <c:formatCode>General</c:formatCode>
                      <c:ptCount val="4"/>
                      <c:pt idx="0">
                        <c:v>60</c:v>
                      </c:pt>
                      <c:pt idx="1">
                        <c:v>12</c:v>
                      </c:pt>
                      <c:pt idx="2">
                        <c:v>39</c:v>
                      </c:pt>
                      <c:pt idx="3">
                        <c:v>34</c:v>
                      </c:pt>
                    </c:numCache>
                  </c:numRef>
                </c:val>
                <c:extLst>
                  <c:ext xmlns:c16="http://schemas.microsoft.com/office/drawing/2014/chart" uri="{C3380CC4-5D6E-409C-BE32-E72D297353CC}">
                    <c16:uniqueId val="{00000001-D6F4-4233-B081-579BE825F013}"/>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D6F4-4233-B081-579BE825F013}"/>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D6F4-4233-B081-579BE825F013}"/>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D6F4-4233-B081-579BE825F013}"/>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D6F4-4233-B081-579BE825F013}"/>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D6F4-4233-B081-579BE825F013}"/>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D6F4-4233-B081-579BE825F013}"/>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618843399727525E-2"/>
          <c:y val="8.9570009655388999E-2"/>
          <c:w val="0.8219312724002823"/>
          <c:h val="0.63964186123899625"/>
        </c:manualLayout>
      </c:layout>
      <c:radarChart>
        <c:radarStyle val="marker"/>
        <c:varyColors val="0"/>
        <c:ser>
          <c:idx val="0"/>
          <c:order val="0"/>
          <c:tx>
            <c:strRef>
              <c:f>성격!$T$2</c:f>
              <c:strCache>
                <c:ptCount val="1"/>
                <c:pt idx="0">
                  <c:v>채영운님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성격!$T$3:$T$6</c15:sqref>
                  </c15:fullRef>
                </c:ext>
              </c:extLst>
              <c:f>성격!$T$3:$T$5</c:f>
              <c:numCache>
                <c:formatCode>General</c:formatCode>
                <c:ptCount val="3"/>
                <c:pt idx="0">
                  <c:v>19</c:v>
                </c:pt>
                <c:pt idx="1">
                  <c:v>74</c:v>
                </c:pt>
                <c:pt idx="2">
                  <c:v>99</c:v>
                </c:pt>
              </c:numCache>
            </c:numRef>
          </c:val>
          <c:extLst>
            <c:ext xmlns:c16="http://schemas.microsoft.com/office/drawing/2014/chart" uri="{C3380CC4-5D6E-409C-BE32-E72D297353CC}">
              <c16:uniqueId val="{00000000-03D3-4E95-A6AD-41B56C2808BD}"/>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성격!$U$2</c15:sqref>
                        </c15:formulaRef>
                      </c:ext>
                    </c:extLst>
                    <c:strCache>
                      <c:ptCount val="1"/>
                      <c:pt idx="0">
                        <c:v>최동준님</c:v>
                      </c:pt>
                    </c:strCache>
                  </c:strRef>
                </c:tx>
                <c:spPr>
                  <a:ln w="28575" cap="rnd">
                    <a:solidFill>
                      <a:schemeClr val="accent2">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성격!$U$3:$U$6</c15:sqref>
                        </c15:fullRef>
                        <c15:formulaRef>
                          <c15:sqref>성격!$U$3:$U$5</c15:sqref>
                        </c15:formulaRef>
                      </c:ext>
                    </c:extLst>
                    <c:numCache>
                      <c:formatCode>General</c:formatCode>
                      <c:ptCount val="3"/>
                      <c:pt idx="0">
                        <c:v>65</c:v>
                      </c:pt>
                      <c:pt idx="1">
                        <c:v>80</c:v>
                      </c:pt>
                      <c:pt idx="2">
                        <c:v>16</c:v>
                      </c:pt>
                    </c:numCache>
                  </c:numRef>
                </c:val>
                <c:extLst>
                  <c:ext xmlns:c16="http://schemas.microsoft.com/office/drawing/2014/chart" uri="{C3380CC4-5D6E-409C-BE32-E72D297353CC}">
                    <c16:uniqueId val="{00000001-03D3-4E95-A6AD-41B56C2808BD}"/>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03D3-4E95-A6AD-41B56C2808BD}"/>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03D3-4E95-A6AD-41B56C2808BD}"/>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03D3-4E95-A6AD-41B56C2808BD}"/>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03D3-4E95-A6AD-41B56C2808BD}"/>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03D3-4E95-A6AD-41B56C2808BD}"/>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03D3-4E95-A6AD-41B56C2808BD}"/>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03D3-4E95-A6AD-41B56C2808BD}"/>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03D3-4E95-A6AD-41B56C2808BD}"/>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03D3-4E95-A6AD-41B56C2808BD}"/>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03D3-4E95-A6AD-41B56C2808BD}"/>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'TCI성인용(상위)_전 (2)'!$R$8:$R$11</c:f>
              <c:numCache>
                <c:formatCode>General</c:formatCode>
                <c:ptCount val="4"/>
                <c:pt idx="0">
                  <c:v>10</c:v>
                </c:pt>
                <c:pt idx="1">
                  <c:v>-38</c:v>
                </c:pt>
                <c:pt idx="2">
                  <c:v>-11</c:v>
                </c:pt>
                <c:pt idx="3">
                  <c:v>-16</c:v>
                </c:pt>
              </c:numCache>
            </c:numRef>
          </c:val>
          <c:extLst>
            <c:ext xmlns:c16="http://schemas.microsoft.com/office/drawing/2014/chart" uri="{C3380CC4-5D6E-409C-BE32-E72D297353CC}">
              <c16:uniqueId val="{00000000-B811-429D-9945-00A2CFD44F7F}"/>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95009731295017E-2"/>
          <c:y val="9.22717988042807E-2"/>
          <c:w val="0.82831739817987771"/>
          <c:h val="0.77148216260968117"/>
        </c:manualLayout>
      </c:layout>
      <c:radarChart>
        <c:radarStyle val="marker"/>
        <c:varyColors val="0"/>
        <c:ser>
          <c:idx val="1"/>
          <c:order val="1"/>
          <c:tx>
            <c:strRef>
              <c:f>기질!$W$2</c:f>
              <c:strCache>
                <c:ptCount val="1"/>
                <c:pt idx="0">
                  <c:v>최동준님</c:v>
                </c:pt>
              </c:strCache>
              <c:extLst xmlns:c15="http://schemas.microsoft.com/office/drawing/2012/chart"/>
            </c:strRef>
          </c:tx>
          <c:spPr>
            <a:ln w="28575" cap="rnd">
              <a:solidFill>
                <a:srgbClr val="FFC000"/>
              </a:solidFill>
              <a:round/>
            </a:ln>
            <a:effectLst/>
          </c:spPr>
          <c:marker>
            <c:symbol val="none"/>
          </c:marker>
          <c:cat>
            <c:strRef>
              <c:f>기질!$U$3:$U$6</c:f>
              <c:strCache>
                <c:ptCount val="4"/>
                <c:pt idx="0">
                  <c:v>NS</c:v>
                </c:pt>
                <c:pt idx="1">
                  <c:v>HA</c:v>
                </c:pt>
                <c:pt idx="2">
                  <c:v>RD</c:v>
                </c:pt>
                <c:pt idx="3">
                  <c:v>PS</c:v>
                </c:pt>
              </c:strCache>
              <c:extLst xmlns:c15="http://schemas.microsoft.com/office/drawing/2012/chart"/>
            </c:strRef>
          </c:cat>
          <c:val>
            <c:numRef>
              <c:f>기질!$W$3:$W$6</c:f>
              <c:numCache>
                <c:formatCode>General</c:formatCode>
                <c:ptCount val="4"/>
                <c:pt idx="0">
                  <c:v>60</c:v>
                </c:pt>
                <c:pt idx="1">
                  <c:v>12</c:v>
                </c:pt>
                <c:pt idx="2">
                  <c:v>39</c:v>
                </c:pt>
                <c:pt idx="3">
                  <c:v>34</c:v>
                </c:pt>
              </c:numCache>
              <c:extLst xmlns:c15="http://schemas.microsoft.com/office/drawing/2012/chart"/>
            </c:numRef>
          </c:val>
          <c:extLst xmlns:c15="http://schemas.microsoft.com/office/drawing/2012/chart">
            <c:ext xmlns:c16="http://schemas.microsoft.com/office/drawing/2014/chart" uri="{C3380CC4-5D6E-409C-BE32-E72D297353CC}">
              <c16:uniqueId val="{00000000-FBA8-4CCC-A3F5-86C60F5A442E}"/>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기질!$V$2</c15:sqref>
                        </c15:formulaRef>
                      </c:ext>
                    </c:extLst>
                    <c:strCache>
                      <c:ptCount val="1"/>
                      <c:pt idx="0">
                        <c:v>채영운님</c:v>
                      </c:pt>
                    </c:strCache>
                  </c:strRef>
                </c:tx>
                <c:spPr>
                  <a:ln w="28575" cap="rnd">
                    <a:solidFill>
                      <a:schemeClr val="accent5">
                        <a:lumMod val="75000"/>
                      </a:schemeClr>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기질!$V$3:$V$6</c15:sqref>
                        </c15:formulaRef>
                      </c:ext>
                    </c:extLst>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1-FBA8-4CCC-A3F5-86C60F5A442E}"/>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FBA8-4CCC-A3F5-86C60F5A442E}"/>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FBA8-4CCC-A3F5-86C60F5A442E}"/>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FBA8-4CCC-A3F5-86C60F5A442E}"/>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FBA8-4CCC-A3F5-86C60F5A442E}"/>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FBA8-4CCC-A3F5-86C60F5A442E}"/>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FBA8-4CCC-A3F5-86C60F5A442E}"/>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074218140569884E-2"/>
          <c:y val="7.8609930369709063E-2"/>
          <c:w val="0.87704856496345396"/>
          <c:h val="0.68157259009958793"/>
        </c:manualLayout>
      </c:layout>
      <c:radarChart>
        <c:radarStyle val="marker"/>
        <c:varyColors val="0"/>
        <c:ser>
          <c:idx val="1"/>
          <c:order val="1"/>
          <c:tx>
            <c:strRef>
              <c:f>성격!$U$2</c:f>
              <c:strCache>
                <c:ptCount val="1"/>
                <c:pt idx="0">
                  <c:v>최동준님</c:v>
                </c:pt>
              </c:strCache>
              <c:extLst xmlns:c15="http://schemas.microsoft.com/office/drawing/2012/chart"/>
            </c:strRef>
          </c:tx>
          <c:spPr>
            <a:ln w="28575" cap="rnd">
              <a:solidFill>
                <a:schemeClr val="accent2">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성격!$U$3:$U$6</c15:sqref>
                  </c15:fullRef>
                </c:ext>
              </c:extLst>
              <c:f>성격!$U$3:$U$5</c:f>
              <c:numCache>
                <c:formatCode>General</c:formatCode>
                <c:ptCount val="3"/>
                <c:pt idx="0">
                  <c:v>65</c:v>
                </c:pt>
                <c:pt idx="1">
                  <c:v>80</c:v>
                </c:pt>
                <c:pt idx="2">
                  <c:v>16</c:v>
                </c:pt>
              </c:numCache>
            </c:numRef>
          </c:val>
          <c:extLst xmlns:c15="http://schemas.microsoft.com/office/drawing/2012/chart">
            <c:ext xmlns:c16="http://schemas.microsoft.com/office/drawing/2014/chart" uri="{C3380CC4-5D6E-409C-BE32-E72D297353CC}">
              <c16:uniqueId val="{00000000-DD93-44CC-A2A4-85EE1387A462}"/>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성격!$T$2</c15:sqref>
                        </c15:formulaRef>
                      </c:ext>
                    </c:extLst>
                    <c:strCache>
                      <c:ptCount val="1"/>
                      <c:pt idx="0">
                        <c:v>채영운님</c:v>
                      </c:pt>
                    </c:strCache>
                  </c:strRef>
                </c:tx>
                <c:spPr>
                  <a:ln w="28575" cap="rnd">
                    <a:solidFill>
                      <a:schemeClr val="accent6">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성격!$T$3:$T$6</c15:sqref>
                        </c15:fullRef>
                        <c15:formulaRef>
                          <c15:sqref>성격!$T$3:$T$5</c15:sqref>
                        </c15:formulaRef>
                      </c:ext>
                    </c:extLst>
                    <c:numCache>
                      <c:formatCode>General</c:formatCode>
                      <c:ptCount val="3"/>
                      <c:pt idx="0">
                        <c:v>19</c:v>
                      </c:pt>
                      <c:pt idx="1">
                        <c:v>74</c:v>
                      </c:pt>
                      <c:pt idx="2">
                        <c:v>99</c:v>
                      </c:pt>
                    </c:numCache>
                  </c:numRef>
                </c:val>
                <c:extLst>
                  <c:ext xmlns:c16="http://schemas.microsoft.com/office/drawing/2014/chart" uri="{C3380CC4-5D6E-409C-BE32-E72D297353CC}">
                    <c16:uniqueId val="{00000001-DD93-44CC-A2A4-85EE1387A462}"/>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DD93-44CC-A2A4-85EE1387A462}"/>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DD93-44CC-A2A4-85EE1387A462}"/>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DD93-44CC-A2A4-85EE1387A462}"/>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DD93-44CC-A2A4-85EE1387A462}"/>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DD93-44CC-A2A4-85EE1387A462}"/>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DD93-44CC-A2A4-85EE1387A462}"/>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DD93-44CC-A2A4-85EE1387A462}"/>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DD93-44CC-A2A4-85EE1387A462}"/>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DD93-44CC-A2A4-85EE1387A462}"/>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DD93-44CC-A2A4-85EE1387A462}"/>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1409351799917594E-2"/>
          <c:y val="1.0859652409748147E-3"/>
          <c:w val="0.94847548699842987"/>
          <c:h val="0.99891403475902518"/>
        </c:manualLayout>
      </c:layout>
      <c:barChart>
        <c:barDir val="bar"/>
        <c:grouping val="clustered"/>
        <c:varyColors val="0"/>
        <c:ser>
          <c:idx val="0"/>
          <c:order val="0"/>
          <c:spPr>
            <a:solidFill>
              <a:schemeClr val="accent1"/>
            </a:solidFill>
            <a:ln>
              <a:noFill/>
            </a:ln>
            <a:effectLst/>
          </c:spPr>
          <c:invertIfNegative val="0"/>
          <c:val>
            <c:numRef>
              <c:f>'TCI성인용(상위)_전 (2)'!$F$30:$F$33</c:f>
            </c:numRef>
          </c:val>
          <c:extLst>
            <c:ext xmlns:c16="http://schemas.microsoft.com/office/drawing/2014/chart" uri="{C3380CC4-5D6E-409C-BE32-E72D297353CC}">
              <c16:uniqueId val="{00000000-42A1-47A4-A7C7-309C889DB5EB}"/>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out"/>
        <c:minorTickMark val="none"/>
        <c:tickLblPos val="nextTo"/>
        <c:crossAx val="604036760"/>
        <c:crosses val="autoZero"/>
        <c:auto val="1"/>
        <c:lblAlgn val="ctr"/>
        <c:lblOffset val="100"/>
        <c:noMultiLvlLbl val="0"/>
      </c:catAx>
      <c:valAx>
        <c:axId val="604036760"/>
        <c:scaling>
          <c:orientation val="minMax"/>
          <c:max val="100"/>
          <c:min val="0"/>
        </c:scaling>
        <c:delete val="1"/>
        <c:axPos val="t"/>
        <c:majorGridlines>
          <c:spPr>
            <a:ln w="9525" cap="flat" cmpd="sng" algn="ctr">
              <a:noFill/>
              <a:round/>
            </a:ln>
            <a:effectLst/>
          </c:spPr>
        </c:majorGridlines>
        <c:numFmt formatCode="General" sourceLinked="1"/>
        <c:majorTickMark val="out"/>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1409351799917594E-2"/>
          <c:y val="1.0859652409748147E-3"/>
          <c:w val="0.94847548699842987"/>
          <c:h val="0.99891403475902518"/>
        </c:manualLayout>
      </c:layout>
      <c:barChart>
        <c:barDir val="bar"/>
        <c:grouping val="clustered"/>
        <c:varyColors val="0"/>
        <c:ser>
          <c:idx val="0"/>
          <c:order val="0"/>
          <c:spPr>
            <a:solidFill>
              <a:schemeClr val="accent1"/>
            </a:solidFill>
            <a:ln>
              <a:noFill/>
            </a:ln>
            <a:effectLst/>
          </c:spPr>
          <c:invertIfNegative val="0"/>
          <c:val>
            <c:numRef>
              <c:f>'TCI성인용(상위)_전 (2)'!$R$30:$R$33</c:f>
            </c:numRef>
          </c:val>
          <c:extLst>
            <c:ext xmlns:c16="http://schemas.microsoft.com/office/drawing/2014/chart" uri="{C3380CC4-5D6E-409C-BE32-E72D297353CC}">
              <c16:uniqueId val="{00000000-1E1C-4AC5-9FE3-9A440961BC3E}"/>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out"/>
        <c:minorTickMark val="none"/>
        <c:tickLblPos val="nextTo"/>
        <c:crossAx val="604036760"/>
        <c:crosses val="autoZero"/>
        <c:auto val="1"/>
        <c:lblAlgn val="ctr"/>
        <c:lblOffset val="100"/>
        <c:noMultiLvlLbl val="0"/>
      </c:catAx>
      <c:valAx>
        <c:axId val="604036760"/>
        <c:scaling>
          <c:orientation val="minMax"/>
          <c:max val="100"/>
          <c:min val="0"/>
        </c:scaling>
        <c:delete val="1"/>
        <c:axPos val="t"/>
        <c:majorGridlines>
          <c:spPr>
            <a:ln w="9525" cap="flat" cmpd="sng" algn="ctr">
              <a:noFill/>
              <a:round/>
            </a:ln>
            <a:effectLst/>
          </c:spPr>
        </c:majorGridlines>
        <c:numFmt formatCode="General" sourceLinked="1"/>
        <c:majorTickMark val="out"/>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ser>
          <c:idx val="0"/>
          <c:order val="0"/>
          <c:spPr>
            <a:solidFill>
              <a:schemeClr val="accent1"/>
            </a:solidFill>
            <a:ln>
              <a:noFill/>
            </a:ln>
            <a:effectLst/>
          </c:spPr>
          <c:invertIfNegative val="0"/>
          <c:val>
            <c:numRef>
              <c:f>'TCI성인용 (세부)_전'!$E$4:$E$19</c:f>
              <c:numCache>
                <c:formatCode>_(* #,##0_);_(* \(#,##0\);_(* "-"_);_(@_)</c:formatCode>
                <c:ptCount val="16"/>
                <c:pt idx="0">
                  <c:v>-40</c:v>
                </c:pt>
                <c:pt idx="1">
                  <c:v>-43</c:v>
                </c:pt>
                <c:pt idx="2">
                  <c:v>-44</c:v>
                </c:pt>
                <c:pt idx="3">
                  <c:v>-44</c:v>
                </c:pt>
                <c:pt idx="4">
                  <c:v>-37</c:v>
                </c:pt>
                <c:pt idx="5">
                  <c:v>-40</c:v>
                </c:pt>
                <c:pt idx="6">
                  <c:v>-35</c:v>
                </c:pt>
                <c:pt idx="7">
                  <c:v>-36</c:v>
                </c:pt>
                <c:pt idx="8">
                  <c:v>-34</c:v>
                </c:pt>
                <c:pt idx="9">
                  <c:v>-39</c:v>
                </c:pt>
                <c:pt idx="10">
                  <c:v>-36</c:v>
                </c:pt>
                <c:pt idx="11">
                  <c:v>-37</c:v>
                </c:pt>
                <c:pt idx="12">
                  <c:v>-40</c:v>
                </c:pt>
                <c:pt idx="13">
                  <c:v>-37</c:v>
                </c:pt>
                <c:pt idx="14">
                  <c:v>-36</c:v>
                </c:pt>
                <c:pt idx="15">
                  <c:v>-37</c:v>
                </c:pt>
              </c:numCache>
            </c:numRef>
          </c:val>
          <c:extLst>
            <c:ext xmlns:c16="http://schemas.microsoft.com/office/drawing/2014/chart" uri="{C3380CC4-5D6E-409C-BE32-E72D297353CC}">
              <c16:uniqueId val="{00000000-4A05-4AD4-B867-C0A031C534C8}"/>
            </c:ext>
          </c:extLst>
        </c:ser>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47616599471458E-2"/>
          <c:y val="1.8708239580099789E-2"/>
          <c:w val="0.98252383400528542"/>
          <c:h val="0.96258352083980037"/>
        </c:manualLayout>
      </c:layout>
      <c:barChart>
        <c:barDir val="bar"/>
        <c:grouping val="clustered"/>
        <c:varyColors val="0"/>
        <c:ser>
          <c:idx val="0"/>
          <c:order val="0"/>
          <c:spPr>
            <a:solidFill>
              <a:schemeClr val="accent6">
                <a:lumMod val="75000"/>
              </a:schemeClr>
            </a:solidFill>
            <a:ln>
              <a:noFill/>
            </a:ln>
            <a:effectLst/>
          </c:spPr>
          <c:invertIfNegative val="0"/>
          <c:val>
            <c:numRef>
              <c:f>'TCI성인용 (세부)_전'!$J$7:$J$19</c:f>
              <c:numCache>
                <c:formatCode>_(* #,##0_);_(* \(#,##0\);_(* "-"_);_(@_)</c:formatCode>
                <c:ptCount val="13"/>
                <c:pt idx="0">
                  <c:v>10</c:v>
                </c:pt>
                <c:pt idx="1">
                  <c:v>10</c:v>
                </c:pt>
                <c:pt idx="2">
                  <c:v>6</c:v>
                </c:pt>
                <c:pt idx="3">
                  <c:v>3</c:v>
                </c:pt>
                <c:pt idx="4">
                  <c:v>11</c:v>
                </c:pt>
                <c:pt idx="5">
                  <c:v>12</c:v>
                </c:pt>
                <c:pt idx="6">
                  <c:v>11</c:v>
                </c:pt>
                <c:pt idx="7">
                  <c:v>14</c:v>
                </c:pt>
                <c:pt idx="8">
                  <c:v>9</c:v>
                </c:pt>
                <c:pt idx="9">
                  <c:v>16</c:v>
                </c:pt>
                <c:pt idx="10">
                  <c:v>12</c:v>
                </c:pt>
                <c:pt idx="11">
                  <c:v>17</c:v>
                </c:pt>
                <c:pt idx="12">
                  <c:v>23</c:v>
                </c:pt>
              </c:numCache>
            </c:numRef>
          </c:val>
          <c:extLst>
            <c:ext xmlns:c16="http://schemas.microsoft.com/office/drawing/2014/chart" uri="{C3380CC4-5D6E-409C-BE32-E72D297353CC}">
              <c16:uniqueId val="{00000000-BE27-4C59-97CE-4E045570D696}"/>
            </c:ext>
          </c:extLst>
        </c:ser>
        <c:dLbls>
          <c:showLegendKey val="0"/>
          <c:showVal val="0"/>
          <c:showCatName val="0"/>
          <c:showSerName val="0"/>
          <c:showPercent val="0"/>
          <c:showBubbleSize val="0"/>
        </c:dLbls>
        <c:gapWidth val="182"/>
        <c:axId val="108872360"/>
        <c:axId val="108865880"/>
      </c:barChart>
      <c:catAx>
        <c:axId val="108872360"/>
        <c:scaling>
          <c:orientation val="maxMin"/>
        </c:scaling>
        <c:delete val="1"/>
        <c:axPos val="l"/>
        <c:majorTickMark val="none"/>
        <c:minorTickMark val="none"/>
        <c:tickLblPos val="nextTo"/>
        <c:crossAx val="108865880"/>
        <c:crosses val="autoZero"/>
        <c:auto val="1"/>
        <c:lblAlgn val="ctr"/>
        <c:lblOffset val="100"/>
        <c:noMultiLvlLbl val="0"/>
      </c:catAx>
      <c:valAx>
        <c:axId val="108865880"/>
        <c:scaling>
          <c:orientation val="minMax"/>
          <c:max val="100"/>
          <c:min val="0"/>
        </c:scaling>
        <c:delete val="1"/>
        <c:axPos val="t"/>
        <c:majorGridlines>
          <c:spPr>
            <a:ln w="9525" cap="flat" cmpd="sng" algn="ctr">
              <a:solidFill>
                <a:schemeClr val="bg1">
                  <a:lumMod val="75000"/>
                  <a:alpha val="50000"/>
                </a:schemeClr>
              </a:solidFill>
              <a:round/>
            </a:ln>
            <a:effectLst/>
          </c:spPr>
        </c:majorGridlines>
        <c:numFmt formatCode="_(* #,##0_);_(* \(#,##0\);_(* &quot;-&quot;_);_(@_)" sourceLinked="1"/>
        <c:majorTickMark val="none"/>
        <c:minorTickMark val="none"/>
        <c:tickLblPos val="nextTo"/>
        <c:crossAx val="10887236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29863622548705E-2"/>
          <c:y val="6.0089921574245676E-2"/>
          <c:w val="0.87511355493158816"/>
          <c:h val="0.90651789881829903"/>
        </c:manualLayout>
      </c:layout>
      <c:radarChart>
        <c:radarStyle val="marker"/>
        <c:varyColors val="0"/>
        <c:ser>
          <c:idx val="0"/>
          <c:order val="0"/>
          <c:tx>
            <c:strRef>
              <c:f>기질!$V$2</c:f>
              <c:strCache>
                <c:ptCount val="1"/>
                <c:pt idx="0">
                  <c:v>채영운님</c:v>
                </c:pt>
              </c:strCache>
            </c:strRef>
          </c:tx>
          <c:spPr>
            <a:ln w="28575" cap="rnd">
              <a:solidFill>
                <a:schemeClr val="accent5">
                  <a:lumMod val="75000"/>
                </a:schemeClr>
              </a:solidFill>
              <a:round/>
            </a:ln>
            <a:effectLst/>
          </c:spPr>
          <c:marker>
            <c:symbol val="none"/>
          </c:marker>
          <c:cat>
            <c:strRef>
              <c:f>기질!$U$3:$U$6</c:f>
              <c:strCache>
                <c:ptCount val="4"/>
                <c:pt idx="0">
                  <c:v>NS</c:v>
                </c:pt>
                <c:pt idx="1">
                  <c:v>HA</c:v>
                </c:pt>
                <c:pt idx="2">
                  <c:v>RD</c:v>
                </c:pt>
                <c:pt idx="3">
                  <c:v>PS</c:v>
                </c:pt>
              </c:strCache>
            </c:strRef>
          </c:cat>
          <c:val>
            <c:numRef>
              <c:f>기질!$V$3:$V$6</c:f>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0-6272-44C2-A626-762D41CFCC07}"/>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기질!$W$2</c15:sqref>
                        </c15:formulaRef>
                      </c:ext>
                    </c:extLst>
                    <c:strCache>
                      <c:ptCount val="1"/>
                      <c:pt idx="0">
                        <c:v>최동준님</c:v>
                      </c:pt>
                    </c:strCache>
                  </c:strRef>
                </c:tx>
                <c:spPr>
                  <a:ln w="28575" cap="rnd">
                    <a:solidFill>
                      <a:srgbClr val="FFC000"/>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기질!$W$3:$W$6</c15:sqref>
                        </c15:formulaRef>
                      </c:ext>
                    </c:extLst>
                    <c:numCache>
                      <c:formatCode>General</c:formatCode>
                      <c:ptCount val="4"/>
                      <c:pt idx="0">
                        <c:v>60</c:v>
                      </c:pt>
                      <c:pt idx="1">
                        <c:v>12</c:v>
                      </c:pt>
                      <c:pt idx="2">
                        <c:v>39</c:v>
                      </c:pt>
                      <c:pt idx="3">
                        <c:v>34</c:v>
                      </c:pt>
                    </c:numCache>
                  </c:numRef>
                </c:val>
                <c:extLst>
                  <c:ext xmlns:c16="http://schemas.microsoft.com/office/drawing/2014/chart" uri="{C3380CC4-5D6E-409C-BE32-E72D297353CC}">
                    <c16:uniqueId val="{00000001-6272-44C2-A626-762D41CFCC07}"/>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6272-44C2-A626-762D41CFCC07}"/>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6272-44C2-A626-762D41CFCC07}"/>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6272-44C2-A626-762D41CFCC07}"/>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6272-44C2-A626-762D41CFCC07}"/>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6272-44C2-A626-762D41CFCC07}"/>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6272-44C2-A626-762D41CFCC07}"/>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285138511888356E-2"/>
          <c:y val="0.13678853927077214"/>
          <c:w val="0.55236223689337605"/>
          <c:h val="0.78875776159108557"/>
        </c:manualLayout>
      </c:layout>
      <c:radarChart>
        <c:radarStyle val="marker"/>
        <c:varyColors val="0"/>
        <c:ser>
          <c:idx val="0"/>
          <c:order val="0"/>
          <c:tx>
            <c:strRef>
              <c:f>성격!$T$2</c:f>
              <c:strCache>
                <c:ptCount val="1"/>
                <c:pt idx="0">
                  <c:v>채영운님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성격!$T$3:$T$6</c15:sqref>
                  </c15:fullRef>
                </c:ext>
              </c:extLst>
              <c:f>성격!$T$3:$T$5</c:f>
              <c:numCache>
                <c:formatCode>General</c:formatCode>
                <c:ptCount val="3"/>
                <c:pt idx="0">
                  <c:v>19</c:v>
                </c:pt>
                <c:pt idx="1">
                  <c:v>74</c:v>
                </c:pt>
                <c:pt idx="2">
                  <c:v>99</c:v>
                </c:pt>
              </c:numCache>
            </c:numRef>
          </c:val>
          <c:extLst>
            <c:ext xmlns:c16="http://schemas.microsoft.com/office/drawing/2014/chart" uri="{C3380CC4-5D6E-409C-BE32-E72D297353CC}">
              <c16:uniqueId val="{00000000-BB12-41BC-B173-B161B1DDCDB0}"/>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1"/>
                <c:order val="1"/>
                <c:tx>
                  <c:strRef>
                    <c:extLst>
                      <c:ext uri="{02D57815-91ED-43cb-92C2-25804820EDAC}">
                        <c15:formulaRef>
                          <c15:sqref>성격!$U$2</c15:sqref>
                        </c15:formulaRef>
                      </c:ext>
                    </c:extLst>
                    <c:strCache>
                      <c:ptCount val="1"/>
                      <c:pt idx="0">
                        <c:v>최동준님</c:v>
                      </c:pt>
                    </c:strCache>
                  </c:strRef>
                </c:tx>
                <c:spPr>
                  <a:ln w="28575" cap="rnd">
                    <a:solidFill>
                      <a:schemeClr val="accent2">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성격!$U$3:$U$6</c15:sqref>
                        </c15:fullRef>
                        <c15:formulaRef>
                          <c15:sqref>성격!$U$3:$U$5</c15:sqref>
                        </c15:formulaRef>
                      </c:ext>
                    </c:extLst>
                    <c:numCache>
                      <c:formatCode>General</c:formatCode>
                      <c:ptCount val="3"/>
                      <c:pt idx="0">
                        <c:v>65</c:v>
                      </c:pt>
                      <c:pt idx="1">
                        <c:v>80</c:v>
                      </c:pt>
                      <c:pt idx="2">
                        <c:v>16</c:v>
                      </c:pt>
                    </c:numCache>
                  </c:numRef>
                </c:val>
                <c:extLst>
                  <c:ext xmlns:c16="http://schemas.microsoft.com/office/drawing/2014/chart" uri="{C3380CC4-5D6E-409C-BE32-E72D297353CC}">
                    <c16:uniqueId val="{00000001-BB12-41BC-B173-B161B1DDCDB0}"/>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BB12-41BC-B173-B161B1DDCDB0}"/>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BB12-41BC-B173-B161B1DDCDB0}"/>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BB12-41BC-B173-B161B1DDCDB0}"/>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BB12-41BC-B173-B161B1DDCDB0}"/>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BB12-41BC-B173-B161B1DDCDB0}"/>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BB12-41BC-B173-B161B1DDCDB0}"/>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BB12-41BC-B173-B161B1DDCDB0}"/>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BB12-41BC-B173-B161B1DDCDB0}"/>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BB12-41BC-B173-B161B1DDCDB0}"/>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BB12-41BC-B173-B161B1DDCDB0}"/>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ser>
          <c:idx val="0"/>
          <c:order val="0"/>
          <c:spPr>
            <a:solidFill>
              <a:schemeClr val="accent1"/>
            </a:solidFill>
            <a:ln>
              <a:noFill/>
            </a:ln>
            <a:effectLst/>
          </c:spPr>
          <c:invertIfNegative val="0"/>
          <c:val>
            <c:numRef>
              <c:f>'TCI성인용 (세부)_전'!$O$4:$O$19</c:f>
              <c:numCache>
                <c:formatCode>_(* #,##0_);_(* \(#,##0\);_(* "-"_);_(@_)</c:formatCode>
                <c:ptCount val="16"/>
                <c:pt idx="0">
                  <c:v>-38</c:v>
                </c:pt>
                <c:pt idx="1">
                  <c:v>-42</c:v>
                </c:pt>
                <c:pt idx="2">
                  <c:v>-45</c:v>
                </c:pt>
                <c:pt idx="3">
                  <c:v>-45</c:v>
                </c:pt>
                <c:pt idx="4">
                  <c:v>-43</c:v>
                </c:pt>
                <c:pt idx="5">
                  <c:v>-42</c:v>
                </c:pt>
                <c:pt idx="6">
                  <c:v>-46</c:v>
                </c:pt>
                <c:pt idx="7">
                  <c:v>-45</c:v>
                </c:pt>
                <c:pt idx="8">
                  <c:v>-36</c:v>
                </c:pt>
                <c:pt idx="9">
                  <c:v>-42</c:v>
                </c:pt>
                <c:pt idx="10">
                  <c:v>-40</c:v>
                </c:pt>
                <c:pt idx="11">
                  <c:v>-41</c:v>
                </c:pt>
                <c:pt idx="12">
                  <c:v>-42</c:v>
                </c:pt>
                <c:pt idx="13">
                  <c:v>-38</c:v>
                </c:pt>
                <c:pt idx="14">
                  <c:v>-41</c:v>
                </c:pt>
                <c:pt idx="15">
                  <c:v>-39</c:v>
                </c:pt>
              </c:numCache>
            </c:numRef>
          </c:val>
          <c:extLst>
            <c:ext xmlns:c16="http://schemas.microsoft.com/office/drawing/2014/chart" uri="{C3380CC4-5D6E-409C-BE32-E72D297353CC}">
              <c16:uniqueId val="{00000000-9B4F-4289-9F0D-DCADC3F6AA85}"/>
            </c:ext>
          </c:extLst>
        </c:ser>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47616599471458E-2"/>
          <c:y val="3.3039194875993522E-3"/>
          <c:w val="0.98252383400528542"/>
          <c:h val="0.97798793122618333"/>
        </c:manualLayout>
      </c:layout>
      <c:barChart>
        <c:barDir val="bar"/>
        <c:grouping val="clustered"/>
        <c:varyColors val="0"/>
        <c:ser>
          <c:idx val="0"/>
          <c:order val="0"/>
          <c:spPr>
            <a:solidFill>
              <a:schemeClr val="accent6">
                <a:lumMod val="75000"/>
              </a:schemeClr>
            </a:solidFill>
            <a:ln>
              <a:noFill/>
            </a:ln>
            <a:effectLst/>
          </c:spPr>
          <c:invertIfNegative val="0"/>
          <c:val>
            <c:numRef>
              <c:f>'TCI성인용 (세부)_전'!$T$7:$T$19</c:f>
              <c:numCache>
                <c:formatCode>_(* #,##0_);_(* \(#,##0\);_(* "-"_);_(@_)</c:formatCode>
                <c:ptCount val="13"/>
                <c:pt idx="0">
                  <c:v>12</c:v>
                </c:pt>
                <c:pt idx="1">
                  <c:v>12</c:v>
                </c:pt>
                <c:pt idx="2">
                  <c:v>9</c:v>
                </c:pt>
                <c:pt idx="3">
                  <c:v>7</c:v>
                </c:pt>
                <c:pt idx="4">
                  <c:v>12</c:v>
                </c:pt>
                <c:pt idx="5">
                  <c:v>15</c:v>
                </c:pt>
                <c:pt idx="6">
                  <c:v>10</c:v>
                </c:pt>
                <c:pt idx="7">
                  <c:v>11</c:v>
                </c:pt>
                <c:pt idx="8">
                  <c:v>10</c:v>
                </c:pt>
                <c:pt idx="9">
                  <c:v>18</c:v>
                </c:pt>
                <c:pt idx="10">
                  <c:v>7</c:v>
                </c:pt>
                <c:pt idx="11">
                  <c:v>2</c:v>
                </c:pt>
                <c:pt idx="12">
                  <c:v>6</c:v>
                </c:pt>
              </c:numCache>
            </c:numRef>
          </c:val>
          <c:extLst>
            <c:ext xmlns:c16="http://schemas.microsoft.com/office/drawing/2014/chart" uri="{C3380CC4-5D6E-409C-BE32-E72D297353CC}">
              <c16:uniqueId val="{00000000-E5AB-4E47-B9D1-5233AD461D8F}"/>
            </c:ext>
          </c:extLst>
        </c:ser>
        <c:dLbls>
          <c:showLegendKey val="0"/>
          <c:showVal val="0"/>
          <c:showCatName val="0"/>
          <c:showSerName val="0"/>
          <c:showPercent val="0"/>
          <c:showBubbleSize val="0"/>
        </c:dLbls>
        <c:gapWidth val="217"/>
        <c:overlap val="9"/>
        <c:axId val="108872360"/>
        <c:axId val="108865880"/>
      </c:barChart>
      <c:catAx>
        <c:axId val="108872360"/>
        <c:scaling>
          <c:orientation val="maxMin"/>
        </c:scaling>
        <c:delete val="1"/>
        <c:axPos val="l"/>
        <c:majorTickMark val="none"/>
        <c:minorTickMark val="none"/>
        <c:tickLblPos val="nextTo"/>
        <c:crossAx val="108865880"/>
        <c:crosses val="autoZero"/>
        <c:auto val="1"/>
        <c:lblAlgn val="ctr"/>
        <c:lblOffset val="100"/>
        <c:noMultiLvlLbl val="0"/>
      </c:catAx>
      <c:valAx>
        <c:axId val="108865880"/>
        <c:scaling>
          <c:orientation val="minMax"/>
          <c:max val="100"/>
          <c:min val="0"/>
        </c:scaling>
        <c:delete val="1"/>
        <c:axPos val="t"/>
        <c:majorGridlines>
          <c:spPr>
            <a:ln w="9525" cap="flat" cmpd="sng" algn="ctr">
              <a:solidFill>
                <a:schemeClr val="bg1">
                  <a:lumMod val="75000"/>
                  <a:alpha val="50000"/>
                </a:schemeClr>
              </a:solidFill>
              <a:round/>
            </a:ln>
            <a:effectLst/>
          </c:spPr>
        </c:majorGridlines>
        <c:numFmt formatCode="_(* #,##0_);_(* \(#,##0\);_(* &quot;-&quot;_);_(@_)" sourceLinked="1"/>
        <c:majorTickMark val="none"/>
        <c:minorTickMark val="none"/>
        <c:tickLblPos val="nextTo"/>
        <c:crossAx val="10887236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29863622548705E-2"/>
          <c:y val="6.0089921574245676E-2"/>
          <c:w val="0.87511355493158816"/>
          <c:h val="0.90651789881829903"/>
        </c:manualLayout>
      </c:layout>
      <c:radarChart>
        <c:radarStyle val="marker"/>
        <c:varyColors val="0"/>
        <c:ser>
          <c:idx val="1"/>
          <c:order val="1"/>
          <c:tx>
            <c:strRef>
              <c:f>기질!$W$2</c:f>
              <c:strCache>
                <c:ptCount val="1"/>
                <c:pt idx="0">
                  <c:v>최동준님</c:v>
                </c:pt>
              </c:strCache>
              <c:extLst xmlns:c15="http://schemas.microsoft.com/office/drawing/2012/chart"/>
            </c:strRef>
          </c:tx>
          <c:spPr>
            <a:ln w="28575" cap="rnd">
              <a:solidFill>
                <a:srgbClr val="FFC000"/>
              </a:solidFill>
              <a:round/>
            </a:ln>
            <a:effectLst/>
          </c:spPr>
          <c:marker>
            <c:symbol val="none"/>
          </c:marker>
          <c:cat>
            <c:strRef>
              <c:f>기질!$U$3:$U$6</c:f>
              <c:strCache>
                <c:ptCount val="4"/>
                <c:pt idx="0">
                  <c:v>NS</c:v>
                </c:pt>
                <c:pt idx="1">
                  <c:v>HA</c:v>
                </c:pt>
                <c:pt idx="2">
                  <c:v>RD</c:v>
                </c:pt>
                <c:pt idx="3">
                  <c:v>PS</c:v>
                </c:pt>
              </c:strCache>
              <c:extLst xmlns:c15="http://schemas.microsoft.com/office/drawing/2012/chart"/>
            </c:strRef>
          </c:cat>
          <c:val>
            <c:numRef>
              <c:f>기질!$W$3:$W$6</c:f>
              <c:numCache>
                <c:formatCode>General</c:formatCode>
                <c:ptCount val="4"/>
                <c:pt idx="0">
                  <c:v>60</c:v>
                </c:pt>
                <c:pt idx="1">
                  <c:v>12</c:v>
                </c:pt>
                <c:pt idx="2">
                  <c:v>39</c:v>
                </c:pt>
                <c:pt idx="3">
                  <c:v>34</c:v>
                </c:pt>
              </c:numCache>
              <c:extLst xmlns:c15="http://schemas.microsoft.com/office/drawing/2012/chart"/>
            </c:numRef>
          </c:val>
          <c:extLst xmlns:c15="http://schemas.microsoft.com/office/drawing/2012/chart">
            <c:ext xmlns:c16="http://schemas.microsoft.com/office/drawing/2014/chart" uri="{C3380CC4-5D6E-409C-BE32-E72D297353CC}">
              <c16:uniqueId val="{00000001-278D-4509-A28D-4C78DCB38DD8}"/>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기질!$V$2</c15:sqref>
                        </c15:formulaRef>
                      </c:ext>
                    </c:extLst>
                    <c:strCache>
                      <c:ptCount val="1"/>
                      <c:pt idx="0">
                        <c:v>채영운님</c:v>
                      </c:pt>
                    </c:strCache>
                  </c:strRef>
                </c:tx>
                <c:spPr>
                  <a:ln w="28575" cap="rnd">
                    <a:solidFill>
                      <a:schemeClr val="accent5">
                        <a:lumMod val="75000"/>
                      </a:schemeClr>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기질!$V$3:$V$6</c15:sqref>
                        </c15:formulaRef>
                      </c:ext>
                    </c:extLst>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0-278D-4509-A28D-4C78DCB38DD8}"/>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기질!$X$2</c15:sqref>
                        </c15:formulaRef>
                      </c:ext>
                    </c:extLst>
                    <c:strCache>
                      <c:ptCount val="1"/>
                      <c:pt idx="0">
                        <c:v>전동섭님</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기질!$X$3:$X$6</c15:sqref>
                        </c15:formulaRef>
                      </c:ext>
                    </c:extLst>
                    <c:numCache>
                      <c:formatCode>General</c:formatCode>
                      <c:ptCount val="4"/>
                      <c:pt idx="0">
                        <c:v>55</c:v>
                      </c:pt>
                      <c:pt idx="1">
                        <c:v>12</c:v>
                      </c:pt>
                      <c:pt idx="2">
                        <c:v>78</c:v>
                      </c:pt>
                      <c:pt idx="3">
                        <c:v>42</c:v>
                      </c:pt>
                    </c:numCache>
                  </c:numRef>
                </c:val>
                <c:extLst xmlns:c15="http://schemas.microsoft.com/office/drawing/2012/chart">
                  <c:ext xmlns:c16="http://schemas.microsoft.com/office/drawing/2014/chart" uri="{C3380CC4-5D6E-409C-BE32-E72D297353CC}">
                    <c16:uniqueId val="{00000002-278D-4509-A28D-4C78DCB38DD8}"/>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기질!$Y$2</c15:sqref>
                        </c15:formulaRef>
                      </c:ext>
                    </c:extLst>
                    <c:strCache>
                      <c:ptCount val="1"/>
                      <c:pt idx="0">
                        <c:v>윤영호님</c:v>
                      </c:pt>
                    </c:strCache>
                  </c:strRef>
                </c:tx>
                <c:spPr>
                  <a:ln w="28575" cap="rnd">
                    <a:solidFill>
                      <a:srgbClr val="0070C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기질!$Y$3:$Y$6</c15:sqref>
                        </c15:formulaRef>
                      </c:ext>
                    </c:extLst>
                    <c:numCache>
                      <c:formatCode>General</c:formatCode>
                      <c:ptCount val="4"/>
                      <c:pt idx="0">
                        <c:v>94</c:v>
                      </c:pt>
                      <c:pt idx="1">
                        <c:v>12</c:v>
                      </c:pt>
                      <c:pt idx="2">
                        <c:v>62</c:v>
                      </c:pt>
                      <c:pt idx="3">
                        <c:v>96</c:v>
                      </c:pt>
                    </c:numCache>
                  </c:numRef>
                </c:val>
                <c:extLst xmlns:c15="http://schemas.microsoft.com/office/drawing/2012/chart">
                  <c:ext xmlns:c16="http://schemas.microsoft.com/office/drawing/2014/chart" uri="{C3380CC4-5D6E-409C-BE32-E72D297353CC}">
                    <c16:uniqueId val="{00000003-278D-4509-A28D-4C78DCB38DD8}"/>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기질!$Z$2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기질!$Z$3:$Z$6</c15:sqref>
                        </c15:formulaRef>
                      </c:ext>
                    </c:extLst>
                    <c:numCache>
                      <c:formatCode>General</c:formatCode>
                      <c:ptCount val="4"/>
                      <c:pt idx="0">
                        <c:v>55</c:v>
                      </c:pt>
                      <c:pt idx="1">
                        <c:v>87</c:v>
                      </c:pt>
                      <c:pt idx="2">
                        <c:v>39</c:v>
                      </c:pt>
                      <c:pt idx="3">
                        <c:v>90</c:v>
                      </c:pt>
                    </c:numCache>
                  </c:numRef>
                </c:val>
                <c:extLst xmlns:c15="http://schemas.microsoft.com/office/drawing/2012/chart">
                  <c:ext xmlns:c16="http://schemas.microsoft.com/office/drawing/2014/chart" uri="{C3380CC4-5D6E-409C-BE32-E72D297353CC}">
                    <c16:uniqueId val="{00000004-278D-4509-A28D-4C78DCB38DD8}"/>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278D-4509-A28D-4C78DCB38DD8}"/>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기질!$AB$2</c15:sqref>
                        </c15:formulaRef>
                      </c:ext>
                    </c:extLst>
                    <c:strCache>
                      <c:ptCount val="1"/>
                      <c:pt idx="0">
                        <c:v>이재원님</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기질!$AB$3:$AB$6</c15:sqref>
                        </c15:formulaRef>
                      </c:ext>
                    </c:extLst>
                    <c:numCache>
                      <c:formatCode>General</c:formatCode>
                      <c:ptCount val="4"/>
                      <c:pt idx="0">
                        <c:v>95</c:v>
                      </c:pt>
                      <c:pt idx="1">
                        <c:v>100</c:v>
                      </c:pt>
                      <c:pt idx="2">
                        <c:v>30</c:v>
                      </c:pt>
                      <c:pt idx="3">
                        <c:v>3</c:v>
                      </c:pt>
                    </c:numCache>
                  </c:numRef>
                </c:val>
                <c:extLst xmlns:c15="http://schemas.microsoft.com/office/drawing/2012/chart">
                  <c:ext xmlns:c16="http://schemas.microsoft.com/office/drawing/2014/chart" uri="{C3380CC4-5D6E-409C-BE32-E72D297353CC}">
                    <c16:uniqueId val="{00000006-278D-4509-A28D-4C78DCB38DD8}"/>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기질!$AC$3:$AC$6</c15:sqref>
                        </c15:formulaRef>
                      </c:ext>
                    </c:extLst>
                    <c:numCache>
                      <c:formatCode>General</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278D-4509-A28D-4C78DCB38DD8}"/>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051608582666076"/>
          <c:y val="0.13678853927077214"/>
          <c:w val="0.44058080031468305"/>
          <c:h val="0.79204398161134049"/>
        </c:manualLayout>
      </c:layout>
      <c:radarChart>
        <c:radarStyle val="marker"/>
        <c:varyColors val="0"/>
        <c:ser>
          <c:idx val="1"/>
          <c:order val="1"/>
          <c:tx>
            <c:strRef>
              <c:f>성격!$U$2</c:f>
              <c:strCache>
                <c:ptCount val="1"/>
                <c:pt idx="0">
                  <c:v>최동준님</c:v>
                </c:pt>
              </c:strCache>
              <c:extLst xmlns:c15="http://schemas.microsoft.com/office/drawing/2012/chart"/>
            </c:strRef>
          </c:tx>
          <c:spPr>
            <a:ln w="28575" cap="rnd">
              <a:solidFill>
                <a:schemeClr val="accent2">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성격!$U$3:$U$6</c15:sqref>
                  </c15:fullRef>
                </c:ext>
              </c:extLst>
              <c:f>성격!$U$3:$U$5</c:f>
              <c:numCache>
                <c:formatCode>General</c:formatCode>
                <c:ptCount val="3"/>
                <c:pt idx="0">
                  <c:v>65</c:v>
                </c:pt>
                <c:pt idx="1">
                  <c:v>80</c:v>
                </c:pt>
                <c:pt idx="2">
                  <c:v>16</c:v>
                </c:pt>
              </c:numCache>
            </c:numRef>
          </c:val>
          <c:extLst xmlns:c15="http://schemas.microsoft.com/office/drawing/2012/chart">
            <c:ext xmlns:c16="http://schemas.microsoft.com/office/drawing/2014/chart" uri="{C3380CC4-5D6E-409C-BE32-E72D297353CC}">
              <c16:uniqueId val="{00000001-5D7D-479B-B71A-574BF8961A7C}"/>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0"/>
                <c:order val="0"/>
                <c:tx>
                  <c:strRef>
                    <c:extLst>
                      <c:ext uri="{02D57815-91ED-43cb-92C2-25804820EDAC}">
                        <c15:formulaRef>
                          <c15:sqref>성격!$T$2</c15:sqref>
                        </c15:formulaRef>
                      </c:ext>
                    </c:extLst>
                    <c:strCache>
                      <c:ptCount val="1"/>
                      <c:pt idx="0">
                        <c:v>채영운님</c:v>
                      </c:pt>
                    </c:strCache>
                  </c:strRef>
                </c:tx>
                <c:spPr>
                  <a:ln w="28575" cap="rnd">
                    <a:solidFill>
                      <a:schemeClr val="accent6">
                        <a:lumMod val="75000"/>
                      </a:schemeClr>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성격!$T$3:$T$6</c15:sqref>
                        </c15:fullRef>
                        <c15:formulaRef>
                          <c15:sqref>성격!$T$3:$T$5</c15:sqref>
                        </c15:formulaRef>
                      </c:ext>
                    </c:extLst>
                    <c:numCache>
                      <c:formatCode>General</c:formatCode>
                      <c:ptCount val="3"/>
                      <c:pt idx="0">
                        <c:v>19</c:v>
                      </c:pt>
                      <c:pt idx="1">
                        <c:v>74</c:v>
                      </c:pt>
                      <c:pt idx="2">
                        <c:v>99</c:v>
                      </c:pt>
                    </c:numCache>
                  </c:numRef>
                </c:val>
                <c:extLst>
                  <c:ext xmlns:c16="http://schemas.microsoft.com/office/drawing/2014/chart" uri="{C3380CC4-5D6E-409C-BE32-E72D297353CC}">
                    <c16:uniqueId val="{00000000-5D7D-479B-B71A-574BF8961A7C}"/>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성격!$V$2</c15:sqref>
                        </c15:formulaRef>
                      </c:ext>
                    </c:extLst>
                    <c:strCache>
                      <c:ptCount val="1"/>
                      <c:pt idx="0">
                        <c:v>전동섭님</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성격!$V$3:$V$6</c15:sqref>
                        </c15:fullRef>
                        <c15:formulaRef>
                          <c15:sqref>성격!$V$3:$V$5</c15:sqref>
                        </c15:formulaRef>
                      </c:ext>
                    </c:extLst>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5D7D-479B-B71A-574BF8961A7C}"/>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성격!$W$2</c15:sqref>
                        </c15:formulaRef>
                      </c:ext>
                    </c:extLst>
                    <c:strCache>
                      <c:ptCount val="1"/>
                      <c:pt idx="0">
                        <c:v>윤영호님</c:v>
                      </c:pt>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성격!$W$3:$W$6</c15:sqref>
                        </c15:fullRef>
                        <c15:formulaRef>
                          <c15:sqref>성격!$W$3:$W$5</c15:sqref>
                        </c15:formulaRef>
                      </c:ext>
                    </c:extLst>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5D7D-479B-B71A-574BF8961A7C}"/>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성격!$X$2</c15:sqref>
                        </c15:formulaRef>
                      </c:ext>
                    </c:extLst>
                    <c:strCache>
                      <c:ptCount val="1"/>
                      <c:pt idx="0">
                        <c:v>최은강님</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성격!$X$3:$X$6</c15:sqref>
                        </c15:fullRef>
                        <c15:formulaRef>
                          <c15:sqref>성격!$X$3:$X$5</c15:sqref>
                        </c15:formulaRef>
                      </c:ext>
                    </c:extLst>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5D7D-479B-B71A-574BF8961A7C}"/>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성격!$Y$2</c15:sqref>
                        </c15:formulaRef>
                      </c:ext>
                    </c:extLst>
                    <c:strCache>
                      <c:ptCount val="1"/>
                      <c:pt idx="0">
                        <c:v>임경업님</c:v>
                      </c:pt>
                    </c:strCache>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성격!$Y$3:$Y$6</c15:sqref>
                        </c15:fullRef>
                        <c15:formulaRef>
                          <c15:sqref>성격!$Y$3:$Y$5</c15:sqref>
                        </c15:formulaRef>
                      </c:ext>
                    </c:extLst>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5D7D-479B-B71A-574BF8961A7C}"/>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성격!$Z$2</c15:sqref>
                        </c15:formulaRef>
                      </c:ext>
                    </c:extLst>
                    <c:strCache>
                      <c:ptCount val="1"/>
                      <c:pt idx="0">
                        <c:v>이재원님</c:v>
                      </c:pt>
                    </c:strCache>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성격!$Z$3:$Z$6</c15:sqref>
                        </c15:fullRef>
                        <c15:formulaRef>
                          <c15:sqref>성격!$Z$3:$Z$5</c15:sqref>
                        </c15:formulaRef>
                      </c:ext>
                    </c:extLst>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5D7D-479B-B71A-574BF8961A7C}"/>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성격!$AA$2</c15:sqref>
                        </c15:formulaRef>
                      </c:ext>
                    </c:extLst>
                    <c:strCache>
                      <c:ptCount val="1"/>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성격!$AA$3:$AA$6</c15:sqref>
                        </c15:fullRef>
                        <c15:formulaRef>
                          <c15:sqref>성격!$AA$3:$AA$5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5D7D-479B-B71A-574BF8961A7C}"/>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5D7D-479B-B71A-574BF8961A7C}"/>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5D7D-479B-B71A-574BF8961A7C}"/>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5D7D-479B-B71A-574BF8961A7C}"/>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5D7D-479B-B71A-574BF8961A7C}"/>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'TCI성인용(상위)_후'!$K$8:$K$11</c:f>
              <c:numCache>
                <c:formatCode>General</c:formatCode>
                <c:ptCount val="4"/>
                <c:pt idx="0">
                  <c:v>5</c:v>
                </c:pt>
                <c:pt idx="1">
                  <c:v>44</c:v>
                </c:pt>
                <c:pt idx="2">
                  <c:v>41</c:v>
                </c:pt>
                <c:pt idx="3">
                  <c:v>23</c:v>
                </c:pt>
              </c:numCache>
            </c:numRef>
          </c:val>
          <c:extLst>
            <c:ext xmlns:c16="http://schemas.microsoft.com/office/drawing/2014/chart" uri="{C3380CC4-5D6E-409C-BE32-E72D297353CC}">
              <c16:uniqueId val="{00000000-FD2D-46CC-AD64-83DD66CE8365}"/>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1409351799917594E-2"/>
          <c:y val="1.0859652409748147E-3"/>
          <c:w val="0.94847548699842987"/>
          <c:h val="0.99891403475902518"/>
        </c:manualLayout>
      </c:layout>
      <c:barChart>
        <c:barDir val="bar"/>
        <c:grouping val="clustered"/>
        <c:varyColors val="0"/>
        <c:ser>
          <c:idx val="0"/>
          <c:order val="0"/>
          <c:spPr>
            <a:solidFill>
              <a:schemeClr val="accent6">
                <a:lumMod val="50000"/>
              </a:schemeClr>
            </a:solidFill>
            <a:ln>
              <a:noFill/>
            </a:ln>
            <a:effectLst/>
          </c:spPr>
          <c:invertIfNegative val="0"/>
          <c:val>
            <c:numRef>
              <c:f>'TCI성인용(상위)_후'!$K$13:$K$16</c:f>
              <c:numCache>
                <c:formatCode>General</c:formatCode>
                <c:ptCount val="4"/>
                <c:pt idx="0">
                  <c:v>19</c:v>
                </c:pt>
                <c:pt idx="1">
                  <c:v>74</c:v>
                </c:pt>
                <c:pt idx="2">
                  <c:v>99</c:v>
                </c:pt>
                <c:pt idx="3">
                  <c:v>44</c:v>
                </c:pt>
              </c:numCache>
            </c:numRef>
          </c:val>
          <c:extLst>
            <c:ext xmlns:c16="http://schemas.microsoft.com/office/drawing/2014/chart" uri="{C3380CC4-5D6E-409C-BE32-E72D297353CC}">
              <c16:uniqueId val="{00000000-6143-48AF-B6B6-4B2C06629A98}"/>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out"/>
        <c:minorTickMark val="none"/>
        <c:tickLblPos val="nextTo"/>
        <c:crossAx val="604036760"/>
        <c:crosses val="autoZero"/>
        <c:auto val="1"/>
        <c:lblAlgn val="ctr"/>
        <c:lblOffset val="100"/>
        <c:noMultiLvlLbl val="0"/>
      </c:catAx>
      <c:valAx>
        <c:axId val="604036760"/>
        <c:scaling>
          <c:orientation val="minMax"/>
          <c:max val="100"/>
          <c:min val="0"/>
        </c:scaling>
        <c:delete val="1"/>
        <c:axPos val="t"/>
        <c:majorGridlines>
          <c:spPr>
            <a:ln w="9525" cap="flat" cmpd="sng" algn="ctr">
              <a:noFill/>
              <a:round/>
            </a:ln>
            <a:effectLst/>
          </c:spPr>
        </c:majorGridlines>
        <c:numFmt formatCode="General" sourceLinked="1"/>
        <c:majorTickMark val="out"/>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7452677381375E-3"/>
          <c:y val="3.8857289719340223E-2"/>
          <c:w val="0.97708030275146551"/>
          <c:h val="0.92228542056131957"/>
        </c:manualLayout>
      </c:layout>
      <c:barChart>
        <c:barDir val="bar"/>
        <c:grouping val="clustered"/>
        <c:varyColors val="0"/>
        <c:ser>
          <c:idx val="0"/>
          <c:order val="0"/>
          <c:spPr>
            <a:solidFill>
              <a:schemeClr val="accent1"/>
            </a:solidFill>
            <a:ln>
              <a:noFill/>
            </a:ln>
            <a:effectLst/>
          </c:spPr>
          <c:invertIfNegative val="0"/>
          <c:val>
            <c:numRef>
              <c:f>'TCI성인용(상위)_후'!$K$24:$K$27</c:f>
              <c:numCache>
                <c:formatCode>General</c:formatCode>
                <c:ptCount val="4"/>
                <c:pt idx="0">
                  <c:v>10</c:v>
                </c:pt>
                <c:pt idx="1">
                  <c:v>-38</c:v>
                </c:pt>
                <c:pt idx="2">
                  <c:v>-11</c:v>
                </c:pt>
                <c:pt idx="3">
                  <c:v>-16</c:v>
                </c:pt>
              </c:numCache>
            </c:numRef>
          </c:val>
          <c:extLst>
            <c:ext xmlns:c16="http://schemas.microsoft.com/office/drawing/2014/chart" uri="{C3380CC4-5D6E-409C-BE32-E72D297353CC}">
              <c16:uniqueId val="{00000000-789D-4A7E-87D2-141500FAC419}"/>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General"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1409351799917594E-2"/>
          <c:y val="1.0859652409748147E-3"/>
          <c:w val="0.94847548699842987"/>
          <c:h val="0.99891403475902518"/>
        </c:manualLayout>
      </c:layout>
      <c:barChart>
        <c:barDir val="bar"/>
        <c:grouping val="clustered"/>
        <c:varyColors val="0"/>
        <c:ser>
          <c:idx val="0"/>
          <c:order val="0"/>
          <c:spPr>
            <a:solidFill>
              <a:schemeClr val="accent6">
                <a:lumMod val="75000"/>
              </a:schemeClr>
            </a:solidFill>
            <a:ln>
              <a:noFill/>
            </a:ln>
            <a:effectLst/>
          </c:spPr>
          <c:invertIfNegative val="0"/>
          <c:val>
            <c:numRef>
              <c:f>'TCI성인용(상위)_후'!$K$29:$K$31</c:f>
              <c:numCache>
                <c:formatCode>General</c:formatCode>
                <c:ptCount val="3"/>
                <c:pt idx="0">
                  <c:v>65</c:v>
                </c:pt>
                <c:pt idx="1">
                  <c:v>80</c:v>
                </c:pt>
                <c:pt idx="2">
                  <c:v>16</c:v>
                </c:pt>
              </c:numCache>
            </c:numRef>
          </c:val>
          <c:extLst>
            <c:ext xmlns:c16="http://schemas.microsoft.com/office/drawing/2014/chart" uri="{C3380CC4-5D6E-409C-BE32-E72D297353CC}">
              <c16:uniqueId val="{00000000-C540-44B3-86C6-75B46D3CE0B7}"/>
            </c:ext>
          </c:extLst>
        </c:ser>
        <c:dLbls>
          <c:showLegendKey val="0"/>
          <c:showVal val="0"/>
          <c:showCatName val="0"/>
          <c:showSerName val="0"/>
          <c:showPercent val="0"/>
          <c:showBubbleSize val="0"/>
        </c:dLbls>
        <c:gapWidth val="182"/>
        <c:axId val="604033880"/>
        <c:axId val="604036760"/>
      </c:barChart>
      <c:catAx>
        <c:axId val="604033880"/>
        <c:scaling>
          <c:orientation val="maxMin"/>
        </c:scaling>
        <c:delete val="1"/>
        <c:axPos val="l"/>
        <c:majorTickMark val="out"/>
        <c:minorTickMark val="none"/>
        <c:tickLblPos val="nextTo"/>
        <c:crossAx val="604036760"/>
        <c:crosses val="autoZero"/>
        <c:auto val="1"/>
        <c:lblAlgn val="ctr"/>
        <c:lblOffset val="100"/>
        <c:noMultiLvlLbl val="0"/>
      </c:catAx>
      <c:valAx>
        <c:axId val="604036760"/>
        <c:scaling>
          <c:orientation val="minMax"/>
          <c:max val="100"/>
          <c:min val="0"/>
        </c:scaling>
        <c:delete val="1"/>
        <c:axPos val="t"/>
        <c:majorGridlines>
          <c:spPr>
            <a:ln w="9525" cap="flat" cmpd="sng" algn="ctr">
              <a:noFill/>
              <a:round/>
            </a:ln>
            <a:effectLst/>
          </c:spPr>
        </c:majorGridlines>
        <c:numFmt formatCode="General" sourceLinked="1"/>
        <c:majorTickMark val="out"/>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ser>
          <c:idx val="0"/>
          <c:order val="0"/>
          <c:spPr>
            <a:solidFill>
              <a:schemeClr val="accent1"/>
            </a:solidFill>
            <a:ln>
              <a:noFill/>
            </a:ln>
            <a:effectLst/>
          </c:spPr>
          <c:invertIfNegative val="0"/>
          <c:val>
            <c:numRef>
              <c:f>'TCI성인용 (세부)_후 (2)'!$L$8:$L$23</c:f>
              <c:numCache>
                <c:formatCode>_(* #,##0_);_(* \(#,##0\);_(* "-"_);_(@_)</c:formatCode>
                <c:ptCount val="16"/>
                <c:pt idx="0">
                  <c:v>-40</c:v>
                </c:pt>
                <c:pt idx="1">
                  <c:v>-43</c:v>
                </c:pt>
                <c:pt idx="2">
                  <c:v>-44</c:v>
                </c:pt>
                <c:pt idx="3">
                  <c:v>-44</c:v>
                </c:pt>
                <c:pt idx="4">
                  <c:v>-37</c:v>
                </c:pt>
                <c:pt idx="5">
                  <c:v>-40</c:v>
                </c:pt>
                <c:pt idx="6">
                  <c:v>-35</c:v>
                </c:pt>
                <c:pt idx="7">
                  <c:v>-36</c:v>
                </c:pt>
                <c:pt idx="8">
                  <c:v>-34</c:v>
                </c:pt>
                <c:pt idx="9">
                  <c:v>-39</c:v>
                </c:pt>
                <c:pt idx="10">
                  <c:v>-36</c:v>
                </c:pt>
                <c:pt idx="11">
                  <c:v>-37</c:v>
                </c:pt>
                <c:pt idx="12">
                  <c:v>-40</c:v>
                </c:pt>
                <c:pt idx="13">
                  <c:v>-37</c:v>
                </c:pt>
                <c:pt idx="14">
                  <c:v>-36</c:v>
                </c:pt>
                <c:pt idx="15">
                  <c:v>-37</c:v>
                </c:pt>
              </c:numCache>
            </c:numRef>
          </c:val>
          <c:extLst>
            <c:ext xmlns:c16="http://schemas.microsoft.com/office/drawing/2014/chart" uri="{C3380CC4-5D6E-409C-BE32-E72D297353CC}">
              <c16:uniqueId val="{00000000-FE00-4882-AFB5-D92464805341}"/>
            </c:ext>
          </c:extLst>
        </c:ser>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6">
                <a:lumMod val="75000"/>
              </a:schemeClr>
            </a:solidFill>
            <a:ln>
              <a:noFill/>
            </a:ln>
            <a:effectLst/>
          </c:spPr>
          <c:invertIfNegative val="0"/>
          <c:val>
            <c:numRef>
              <c:f>'TCI성인용 (세부)_후 (2)'!$L$25:$L$37</c:f>
              <c:numCache>
                <c:formatCode>_(* #,##0_);_(* \(#,##0\);_(* "-"_);_(@_)</c:formatCode>
                <c:ptCount val="13"/>
                <c:pt idx="0">
                  <c:v>10</c:v>
                </c:pt>
                <c:pt idx="1">
                  <c:v>10</c:v>
                </c:pt>
                <c:pt idx="2">
                  <c:v>6</c:v>
                </c:pt>
                <c:pt idx="3">
                  <c:v>3</c:v>
                </c:pt>
                <c:pt idx="4">
                  <c:v>11</c:v>
                </c:pt>
                <c:pt idx="5">
                  <c:v>12</c:v>
                </c:pt>
                <c:pt idx="6">
                  <c:v>11</c:v>
                </c:pt>
                <c:pt idx="7">
                  <c:v>14</c:v>
                </c:pt>
                <c:pt idx="8">
                  <c:v>9</c:v>
                </c:pt>
                <c:pt idx="9">
                  <c:v>16</c:v>
                </c:pt>
                <c:pt idx="10">
                  <c:v>12</c:v>
                </c:pt>
                <c:pt idx="11">
                  <c:v>17</c:v>
                </c:pt>
                <c:pt idx="12">
                  <c:v>23</c:v>
                </c:pt>
              </c:numCache>
            </c:numRef>
          </c:val>
          <c:extLst>
            <c:ext xmlns:c16="http://schemas.microsoft.com/office/drawing/2014/chart" uri="{C3380CC4-5D6E-409C-BE32-E72D297353CC}">
              <c16:uniqueId val="{00000000-7795-40A4-994F-0EB554FE4AAE}"/>
            </c:ext>
          </c:extLst>
        </c:ser>
        <c:dLbls>
          <c:showLegendKey val="0"/>
          <c:showVal val="0"/>
          <c:showCatName val="0"/>
          <c:showSerName val="0"/>
          <c:showPercent val="0"/>
          <c:showBubbleSize val="0"/>
        </c:dLbls>
        <c:gapWidth val="182"/>
        <c:axId val="108872360"/>
        <c:axId val="108865880"/>
      </c:barChart>
      <c:catAx>
        <c:axId val="108872360"/>
        <c:scaling>
          <c:orientation val="maxMin"/>
        </c:scaling>
        <c:delete val="1"/>
        <c:axPos val="l"/>
        <c:majorTickMark val="none"/>
        <c:minorTickMark val="none"/>
        <c:tickLblPos val="nextTo"/>
        <c:crossAx val="108865880"/>
        <c:crosses val="autoZero"/>
        <c:auto val="1"/>
        <c:lblAlgn val="ctr"/>
        <c:lblOffset val="100"/>
        <c:noMultiLvlLbl val="0"/>
      </c:catAx>
      <c:valAx>
        <c:axId val="108865880"/>
        <c:scaling>
          <c:orientation val="minMax"/>
          <c:max val="100"/>
          <c:min val="0"/>
        </c:scaling>
        <c:delete val="1"/>
        <c:axPos val="t"/>
        <c:numFmt formatCode="_(* #,##0_);_(* \(#,##0\);_(* &quot;-&quot;_);_(@_)" sourceLinked="1"/>
        <c:majorTickMark val="none"/>
        <c:minorTickMark val="none"/>
        <c:tickLblPos val="nextTo"/>
        <c:crossAx val="10887236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dLbls>
          <c:showLegendKey val="0"/>
          <c:showVal val="0"/>
          <c:showCatName val="0"/>
          <c:showSerName val="0"/>
          <c:showPercent val="0"/>
          <c:showBubbleSize val="0"/>
        </c:dLbls>
        <c:gapWidth val="182"/>
        <c:axId val="108872360"/>
        <c:axId val="108865880"/>
      </c:barChart>
      <c:catAx>
        <c:axId val="108872360"/>
        <c:scaling>
          <c:orientation val="maxMin"/>
        </c:scaling>
        <c:delete val="1"/>
        <c:axPos val="l"/>
        <c:majorTickMark val="none"/>
        <c:minorTickMark val="none"/>
        <c:tickLblPos val="nextTo"/>
        <c:crossAx val="108865880"/>
        <c:crosses val="autoZero"/>
        <c:auto val="1"/>
        <c:lblAlgn val="ctr"/>
        <c:lblOffset val="100"/>
        <c:noMultiLvlLbl val="0"/>
      </c:catAx>
      <c:valAx>
        <c:axId val="108865880"/>
        <c:scaling>
          <c:orientation val="minMax"/>
          <c:max val="100"/>
          <c:min val="0"/>
        </c:scaling>
        <c:delete val="1"/>
        <c:axPos val="t"/>
        <c:majorGridlines>
          <c:spPr>
            <a:ln w="9525" cap="flat" cmpd="sng" algn="ctr">
              <a:solidFill>
                <a:schemeClr val="bg1">
                  <a:lumMod val="75000"/>
                  <a:alpha val="50000"/>
                </a:schemeClr>
              </a:solidFill>
              <a:round/>
            </a:ln>
            <a:effectLst/>
          </c:spPr>
        </c:majorGridlines>
        <c:numFmt formatCode="_(* #,##0_);_(* \(#,##0\);_(* &quot;-&quot;_);_(@_)" sourceLinked="1"/>
        <c:majorTickMark val="none"/>
        <c:minorTickMark val="none"/>
        <c:tickLblPos val="nextTo"/>
        <c:crossAx val="10887236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ser>
          <c:idx val="0"/>
          <c:order val="0"/>
          <c:spPr>
            <a:solidFill>
              <a:schemeClr val="accent1"/>
            </a:solidFill>
            <a:ln>
              <a:noFill/>
            </a:ln>
            <a:effectLst/>
          </c:spPr>
          <c:invertIfNegative val="0"/>
          <c:val>
            <c:numRef>
              <c:f>'TCI성인용 (세부)_후 (2)'!$L$51:$L$66</c:f>
              <c:numCache>
                <c:formatCode>_(* #,##0_);_(* \(#,##0\);_(* "-"_);_(@_)</c:formatCode>
                <c:ptCount val="16"/>
                <c:pt idx="0">
                  <c:v>-38</c:v>
                </c:pt>
                <c:pt idx="1">
                  <c:v>-42</c:v>
                </c:pt>
                <c:pt idx="2">
                  <c:v>-45</c:v>
                </c:pt>
                <c:pt idx="3">
                  <c:v>-45</c:v>
                </c:pt>
                <c:pt idx="4">
                  <c:v>-43</c:v>
                </c:pt>
                <c:pt idx="5">
                  <c:v>-42</c:v>
                </c:pt>
                <c:pt idx="6">
                  <c:v>-46</c:v>
                </c:pt>
                <c:pt idx="7">
                  <c:v>-45</c:v>
                </c:pt>
                <c:pt idx="8">
                  <c:v>-36</c:v>
                </c:pt>
                <c:pt idx="9">
                  <c:v>-42</c:v>
                </c:pt>
                <c:pt idx="10">
                  <c:v>-40</c:v>
                </c:pt>
                <c:pt idx="11">
                  <c:v>-41</c:v>
                </c:pt>
                <c:pt idx="12">
                  <c:v>-42</c:v>
                </c:pt>
                <c:pt idx="13">
                  <c:v>-38</c:v>
                </c:pt>
                <c:pt idx="14">
                  <c:v>-41</c:v>
                </c:pt>
                <c:pt idx="15">
                  <c:v>-39</c:v>
                </c:pt>
              </c:numCache>
            </c:numRef>
          </c:val>
          <c:extLst>
            <c:ext xmlns:c16="http://schemas.microsoft.com/office/drawing/2014/chart" uri="{C3380CC4-5D6E-409C-BE32-E72D297353CC}">
              <c16:uniqueId val="{00000000-A889-45E5-B6F5-34EB9BAA6282}"/>
            </c:ext>
          </c:extLst>
        </c:ser>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897880266554015E-2"/>
          <c:y val="1.5606488590338611E-2"/>
          <c:w val="0.88220423946689197"/>
          <c:h val="0.98297473971963056"/>
        </c:manualLayout>
      </c:layout>
      <c:barChart>
        <c:barDir val="bar"/>
        <c:grouping val="clustered"/>
        <c:varyColors val="0"/>
        <c:ser>
          <c:idx val="0"/>
          <c:order val="0"/>
          <c:spPr>
            <a:solidFill>
              <a:schemeClr val="accent6">
                <a:lumMod val="75000"/>
              </a:schemeClr>
            </a:solidFill>
            <a:ln>
              <a:noFill/>
            </a:ln>
            <a:effectLst/>
          </c:spPr>
          <c:invertIfNegative val="0"/>
          <c:val>
            <c:numRef>
              <c:f>'TCI성인용 (세부)_후 (2)'!$L$68:$L$80</c:f>
              <c:numCache>
                <c:formatCode>_(* #,##0_);_(* \(#,##0\);_(* "-"_);_(@_)</c:formatCode>
                <c:ptCount val="13"/>
                <c:pt idx="0">
                  <c:v>12</c:v>
                </c:pt>
                <c:pt idx="1">
                  <c:v>12</c:v>
                </c:pt>
                <c:pt idx="2">
                  <c:v>9</c:v>
                </c:pt>
                <c:pt idx="3">
                  <c:v>7</c:v>
                </c:pt>
                <c:pt idx="4">
                  <c:v>12</c:v>
                </c:pt>
                <c:pt idx="5">
                  <c:v>15</c:v>
                </c:pt>
                <c:pt idx="6">
                  <c:v>10</c:v>
                </c:pt>
                <c:pt idx="7">
                  <c:v>11</c:v>
                </c:pt>
                <c:pt idx="8">
                  <c:v>10</c:v>
                </c:pt>
                <c:pt idx="9">
                  <c:v>18</c:v>
                </c:pt>
                <c:pt idx="10">
                  <c:v>7</c:v>
                </c:pt>
                <c:pt idx="11">
                  <c:v>2</c:v>
                </c:pt>
                <c:pt idx="12">
                  <c:v>6</c:v>
                </c:pt>
              </c:numCache>
            </c:numRef>
          </c:val>
          <c:extLst>
            <c:ext xmlns:c16="http://schemas.microsoft.com/office/drawing/2014/chart" uri="{C3380CC4-5D6E-409C-BE32-E72D297353CC}">
              <c16:uniqueId val="{00000000-56FA-4D17-AFE0-6B3C121C623F}"/>
            </c:ext>
          </c:extLst>
        </c:ser>
        <c:dLbls>
          <c:showLegendKey val="0"/>
          <c:showVal val="0"/>
          <c:showCatName val="0"/>
          <c:showSerName val="0"/>
          <c:showPercent val="0"/>
          <c:showBubbleSize val="0"/>
        </c:dLbls>
        <c:gapWidth val="182"/>
        <c:axId val="108872360"/>
        <c:axId val="108865880"/>
      </c:barChart>
      <c:catAx>
        <c:axId val="108872360"/>
        <c:scaling>
          <c:orientation val="maxMin"/>
        </c:scaling>
        <c:delete val="1"/>
        <c:axPos val="l"/>
        <c:majorTickMark val="none"/>
        <c:minorTickMark val="none"/>
        <c:tickLblPos val="nextTo"/>
        <c:crossAx val="108865880"/>
        <c:crosses val="autoZero"/>
        <c:auto val="1"/>
        <c:lblAlgn val="ctr"/>
        <c:lblOffset val="100"/>
        <c:noMultiLvlLbl val="0"/>
      </c:catAx>
      <c:valAx>
        <c:axId val="108865880"/>
        <c:scaling>
          <c:orientation val="minMax"/>
          <c:max val="100"/>
          <c:min val="0"/>
        </c:scaling>
        <c:delete val="1"/>
        <c:axPos val="t"/>
        <c:numFmt formatCode="_(* #,##0_);_(* \(#,##0\);_(* &quot;-&quot;_);_(@_)" sourceLinked="1"/>
        <c:majorTickMark val="none"/>
        <c:minorTickMark val="none"/>
        <c:tickLblPos val="nextTo"/>
        <c:crossAx val="10887236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dLbls>
          <c:showLegendKey val="0"/>
          <c:showVal val="0"/>
          <c:showCatName val="0"/>
          <c:showSerName val="0"/>
          <c:showPercent val="0"/>
          <c:showBubbleSize val="0"/>
        </c:dLbls>
        <c:gapWidth val="182"/>
        <c:axId val="108872360"/>
        <c:axId val="108865880"/>
      </c:barChart>
      <c:catAx>
        <c:axId val="108872360"/>
        <c:scaling>
          <c:orientation val="maxMin"/>
        </c:scaling>
        <c:delete val="1"/>
        <c:axPos val="l"/>
        <c:majorTickMark val="none"/>
        <c:minorTickMark val="none"/>
        <c:tickLblPos val="nextTo"/>
        <c:crossAx val="108865880"/>
        <c:crosses val="autoZero"/>
        <c:auto val="1"/>
        <c:lblAlgn val="ctr"/>
        <c:lblOffset val="100"/>
        <c:noMultiLvlLbl val="0"/>
      </c:catAx>
      <c:valAx>
        <c:axId val="108865880"/>
        <c:scaling>
          <c:orientation val="minMax"/>
          <c:max val="100"/>
          <c:min val="0"/>
        </c:scaling>
        <c:delete val="1"/>
        <c:axPos val="t"/>
        <c:majorGridlines>
          <c:spPr>
            <a:ln w="9525" cap="flat" cmpd="sng" algn="ctr">
              <a:solidFill>
                <a:schemeClr val="bg1">
                  <a:lumMod val="75000"/>
                  <a:alpha val="50000"/>
                </a:schemeClr>
              </a:solidFill>
              <a:round/>
            </a:ln>
            <a:effectLst/>
          </c:spPr>
        </c:majorGridlines>
        <c:numFmt formatCode="_(* #,##0_);_(* \(#,##0\);_(* &quot;-&quot;_);_(@_)" sourceLinked="1"/>
        <c:majorTickMark val="none"/>
        <c:minorTickMark val="none"/>
        <c:tickLblPos val="nextTo"/>
        <c:crossAx val="10887236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ser>
          <c:idx val="0"/>
          <c:order val="0"/>
          <c:spPr>
            <a:solidFill>
              <a:schemeClr val="accent1"/>
            </a:solidFill>
            <a:ln>
              <a:noFill/>
            </a:ln>
            <a:effectLst/>
          </c:spPr>
          <c:invertIfNegative val="0"/>
          <c:val>
            <c:numRef>
              <c:f>'TCI성인용 (세부)_후 (2)'!$L$94:$L$109</c:f>
              <c:numCache>
                <c:formatCode>_(* #,##0_);_(* \(#,##0\);_(* "-"_);_(@_)</c:formatCode>
                <c:ptCount val="16"/>
                <c:pt idx="0">
                  <c:v>-38</c:v>
                </c:pt>
                <c:pt idx="1">
                  <c:v>-41</c:v>
                </c:pt>
                <c:pt idx="2">
                  <c:v>-46</c:v>
                </c:pt>
                <c:pt idx="3">
                  <c:v>-46</c:v>
                </c:pt>
                <c:pt idx="4">
                  <c:v>-44</c:v>
                </c:pt>
                <c:pt idx="5">
                  <c:v>-44</c:v>
                </c:pt>
                <c:pt idx="6">
                  <c:v>-43</c:v>
                </c:pt>
                <c:pt idx="7">
                  <c:v>-45</c:v>
                </c:pt>
                <c:pt idx="8">
                  <c:v>-37</c:v>
                </c:pt>
                <c:pt idx="9">
                  <c:v>-36</c:v>
                </c:pt>
                <c:pt idx="10">
                  <c:v>-36</c:v>
                </c:pt>
                <c:pt idx="11">
                  <c:v>-42</c:v>
                </c:pt>
                <c:pt idx="12">
                  <c:v>-36</c:v>
                </c:pt>
                <c:pt idx="13">
                  <c:v>-37</c:v>
                </c:pt>
                <c:pt idx="14">
                  <c:v>-42</c:v>
                </c:pt>
                <c:pt idx="15">
                  <c:v>-43</c:v>
                </c:pt>
              </c:numCache>
            </c:numRef>
          </c:val>
          <c:extLst>
            <c:ext xmlns:c16="http://schemas.microsoft.com/office/drawing/2014/chart" uri="{C3380CC4-5D6E-409C-BE32-E72D297353CC}">
              <c16:uniqueId val="{00000000-FCB4-446B-9442-71302E4707FA}"/>
            </c:ext>
          </c:extLst>
        </c:ser>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897880266554015E-2"/>
          <c:y val="1.5606488590338611E-2"/>
          <c:w val="0.88220423946689197"/>
          <c:h val="0.98297473971963056"/>
        </c:manualLayout>
      </c:layout>
      <c:barChart>
        <c:barDir val="bar"/>
        <c:grouping val="clustered"/>
        <c:varyColors val="0"/>
        <c:ser>
          <c:idx val="0"/>
          <c:order val="0"/>
          <c:spPr>
            <a:solidFill>
              <a:schemeClr val="accent6">
                <a:lumMod val="75000"/>
              </a:schemeClr>
            </a:solidFill>
            <a:ln>
              <a:noFill/>
            </a:ln>
            <a:effectLst/>
          </c:spPr>
          <c:invertIfNegative val="0"/>
          <c:val>
            <c:numRef>
              <c:f>'TCI성인용 (세부)_후 (2)'!$L$111:$L$123</c:f>
              <c:numCache>
                <c:formatCode>_(* #,##0_);_(* \(#,##0\);_(* "-"_);_(@_)</c:formatCode>
                <c:ptCount val="13"/>
                <c:pt idx="0">
                  <c:v>16</c:v>
                </c:pt>
                <c:pt idx="1">
                  <c:v>18</c:v>
                </c:pt>
                <c:pt idx="2">
                  <c:v>9</c:v>
                </c:pt>
                <c:pt idx="3">
                  <c:v>6</c:v>
                </c:pt>
                <c:pt idx="4">
                  <c:v>14</c:v>
                </c:pt>
                <c:pt idx="5">
                  <c:v>15</c:v>
                </c:pt>
                <c:pt idx="6">
                  <c:v>10</c:v>
                </c:pt>
                <c:pt idx="7">
                  <c:v>12</c:v>
                </c:pt>
                <c:pt idx="8">
                  <c:v>12</c:v>
                </c:pt>
                <c:pt idx="9">
                  <c:v>18</c:v>
                </c:pt>
                <c:pt idx="10">
                  <c:v>8</c:v>
                </c:pt>
                <c:pt idx="11">
                  <c:v>15</c:v>
                </c:pt>
                <c:pt idx="12">
                  <c:v>18</c:v>
                </c:pt>
              </c:numCache>
            </c:numRef>
          </c:val>
          <c:extLst>
            <c:ext xmlns:c16="http://schemas.microsoft.com/office/drawing/2014/chart" uri="{C3380CC4-5D6E-409C-BE32-E72D297353CC}">
              <c16:uniqueId val="{00000000-6B9D-46D4-91F4-542D54C20A13}"/>
            </c:ext>
          </c:extLst>
        </c:ser>
        <c:dLbls>
          <c:showLegendKey val="0"/>
          <c:showVal val="0"/>
          <c:showCatName val="0"/>
          <c:showSerName val="0"/>
          <c:showPercent val="0"/>
          <c:showBubbleSize val="0"/>
        </c:dLbls>
        <c:gapWidth val="182"/>
        <c:axId val="108872360"/>
        <c:axId val="108865880"/>
      </c:barChart>
      <c:catAx>
        <c:axId val="108872360"/>
        <c:scaling>
          <c:orientation val="maxMin"/>
        </c:scaling>
        <c:delete val="1"/>
        <c:axPos val="l"/>
        <c:majorTickMark val="none"/>
        <c:minorTickMark val="none"/>
        <c:tickLblPos val="nextTo"/>
        <c:crossAx val="108865880"/>
        <c:crosses val="autoZero"/>
        <c:auto val="1"/>
        <c:lblAlgn val="ctr"/>
        <c:lblOffset val="100"/>
        <c:noMultiLvlLbl val="0"/>
      </c:catAx>
      <c:valAx>
        <c:axId val="108865880"/>
        <c:scaling>
          <c:orientation val="minMax"/>
          <c:max val="100"/>
          <c:min val="0"/>
        </c:scaling>
        <c:delete val="1"/>
        <c:axPos val="t"/>
        <c:numFmt formatCode="_(* #,##0_);_(* \(#,##0\);_(* &quot;-&quot;_);_(@_)" sourceLinked="1"/>
        <c:majorTickMark val="none"/>
        <c:minorTickMark val="none"/>
        <c:tickLblPos val="nextTo"/>
        <c:crossAx val="10887236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ser>
          <c:idx val="0"/>
          <c:order val="0"/>
          <c:spPr>
            <a:solidFill>
              <a:schemeClr val="accent1"/>
            </a:solidFill>
            <a:ln>
              <a:noFill/>
            </a:ln>
            <a:effectLst/>
          </c:spPr>
          <c:invertIfNegative val="0"/>
          <c:val>
            <c:numRef>
              <c:f>'TCI성인용 (세부)_후 (2)'!$L$137:$L$152</c:f>
              <c:numCache>
                <c:formatCode>_(* #,##0_);_(* \(#,##0\);_(* "-"_);_(@_)</c:formatCode>
                <c:ptCount val="16"/>
                <c:pt idx="0">
                  <c:v>-36</c:v>
                </c:pt>
                <c:pt idx="1">
                  <c:v>-43</c:v>
                </c:pt>
                <c:pt idx="2">
                  <c:v>-42</c:v>
                </c:pt>
                <c:pt idx="3">
                  <c:v>-35</c:v>
                </c:pt>
                <c:pt idx="4">
                  <c:v>-44</c:v>
                </c:pt>
                <c:pt idx="5">
                  <c:v>-42</c:v>
                </c:pt>
                <c:pt idx="6">
                  <c:v>-42</c:v>
                </c:pt>
                <c:pt idx="7">
                  <c:v>-48</c:v>
                </c:pt>
                <c:pt idx="8">
                  <c:v>-38</c:v>
                </c:pt>
                <c:pt idx="9">
                  <c:v>-39</c:v>
                </c:pt>
                <c:pt idx="10">
                  <c:v>-38</c:v>
                </c:pt>
                <c:pt idx="11">
                  <c:v>-40</c:v>
                </c:pt>
                <c:pt idx="12">
                  <c:v>-32</c:v>
                </c:pt>
                <c:pt idx="13">
                  <c:v>-34</c:v>
                </c:pt>
                <c:pt idx="14">
                  <c:v>-35</c:v>
                </c:pt>
                <c:pt idx="15">
                  <c:v>-37</c:v>
                </c:pt>
              </c:numCache>
            </c:numRef>
          </c:val>
          <c:extLst>
            <c:ext xmlns:c16="http://schemas.microsoft.com/office/drawing/2014/chart" uri="{C3380CC4-5D6E-409C-BE32-E72D297353CC}">
              <c16:uniqueId val="{00000000-6ED4-490B-B7B8-AC1591F62C1D}"/>
            </c:ext>
          </c:extLst>
        </c:ser>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897880266554015E-2"/>
          <c:y val="1.5606488590338611E-2"/>
          <c:w val="0.88220423946689197"/>
          <c:h val="0.98297473971963056"/>
        </c:manualLayout>
      </c:layout>
      <c:barChart>
        <c:barDir val="bar"/>
        <c:grouping val="clustered"/>
        <c:varyColors val="0"/>
        <c:ser>
          <c:idx val="0"/>
          <c:order val="0"/>
          <c:spPr>
            <a:solidFill>
              <a:schemeClr val="accent6">
                <a:lumMod val="75000"/>
              </a:schemeClr>
            </a:solidFill>
            <a:ln>
              <a:noFill/>
            </a:ln>
            <a:effectLst/>
          </c:spPr>
          <c:invertIfNegative val="0"/>
          <c:val>
            <c:numRef>
              <c:f>'TCI성인용 (세부)_후 (2)'!$L$154:$L$166</c:f>
              <c:numCache>
                <c:formatCode>_(* #,##0_);_(* \(#,##0\);_(* "-"_);_(@_)</c:formatCode>
                <c:ptCount val="13"/>
                <c:pt idx="0">
                  <c:v>13</c:v>
                </c:pt>
                <c:pt idx="1">
                  <c:v>16</c:v>
                </c:pt>
                <c:pt idx="2">
                  <c:v>10</c:v>
                </c:pt>
                <c:pt idx="3">
                  <c:v>4</c:v>
                </c:pt>
                <c:pt idx="4">
                  <c:v>18</c:v>
                </c:pt>
                <c:pt idx="5">
                  <c:v>13</c:v>
                </c:pt>
                <c:pt idx="6">
                  <c:v>8</c:v>
                </c:pt>
                <c:pt idx="7">
                  <c:v>15</c:v>
                </c:pt>
                <c:pt idx="8">
                  <c:v>7</c:v>
                </c:pt>
                <c:pt idx="9">
                  <c:v>15</c:v>
                </c:pt>
                <c:pt idx="10">
                  <c:v>18</c:v>
                </c:pt>
                <c:pt idx="11">
                  <c:v>12</c:v>
                </c:pt>
                <c:pt idx="12">
                  <c:v>18</c:v>
                </c:pt>
              </c:numCache>
            </c:numRef>
          </c:val>
          <c:extLst>
            <c:ext xmlns:c16="http://schemas.microsoft.com/office/drawing/2014/chart" uri="{C3380CC4-5D6E-409C-BE32-E72D297353CC}">
              <c16:uniqueId val="{00000000-E778-44D6-AEE0-A9D0945161B2}"/>
            </c:ext>
          </c:extLst>
        </c:ser>
        <c:dLbls>
          <c:showLegendKey val="0"/>
          <c:showVal val="0"/>
          <c:showCatName val="0"/>
          <c:showSerName val="0"/>
          <c:showPercent val="0"/>
          <c:showBubbleSize val="0"/>
        </c:dLbls>
        <c:gapWidth val="182"/>
        <c:axId val="108872360"/>
        <c:axId val="108865880"/>
      </c:barChart>
      <c:catAx>
        <c:axId val="108872360"/>
        <c:scaling>
          <c:orientation val="maxMin"/>
        </c:scaling>
        <c:delete val="1"/>
        <c:axPos val="l"/>
        <c:majorTickMark val="none"/>
        <c:minorTickMark val="none"/>
        <c:tickLblPos val="nextTo"/>
        <c:crossAx val="108865880"/>
        <c:crosses val="autoZero"/>
        <c:auto val="1"/>
        <c:lblAlgn val="ctr"/>
        <c:lblOffset val="100"/>
        <c:noMultiLvlLbl val="0"/>
      </c:catAx>
      <c:valAx>
        <c:axId val="108865880"/>
        <c:scaling>
          <c:orientation val="minMax"/>
          <c:max val="100"/>
          <c:min val="0"/>
        </c:scaling>
        <c:delete val="1"/>
        <c:axPos val="t"/>
        <c:numFmt formatCode="_(* #,##0_);_(* \(#,##0\);_(* &quot;-&quot;_);_(@_)" sourceLinked="1"/>
        <c:majorTickMark val="none"/>
        <c:minorTickMark val="none"/>
        <c:tickLblPos val="nextTo"/>
        <c:crossAx val="10887236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818929850963264E-2"/>
          <c:y val="1.6820997598315385E-3"/>
          <c:w val="0.97708030275146551"/>
          <c:h val="0.99831793002733682"/>
        </c:manualLayout>
      </c:layout>
      <c:barChart>
        <c:barDir val="bar"/>
        <c:grouping val="clustered"/>
        <c:varyColors val="0"/>
        <c:ser>
          <c:idx val="0"/>
          <c:order val="0"/>
          <c:spPr>
            <a:solidFill>
              <a:schemeClr val="accent1"/>
            </a:solidFill>
            <a:ln>
              <a:noFill/>
            </a:ln>
            <a:effectLst/>
          </c:spPr>
          <c:invertIfNegative val="0"/>
          <c:val>
            <c:numRef>
              <c:f>'TCI성인용 (세부)_후 (2)'!$L$180:$L$195</c:f>
              <c:numCache>
                <c:formatCode>_(* #,##0_);_(* \(#,##0\);_(* "-"_);_(@_)</c:formatCode>
                <c:ptCount val="16"/>
                <c:pt idx="0">
                  <c:v>-36</c:v>
                </c:pt>
                <c:pt idx="1">
                  <c:v>-45</c:v>
                </c:pt>
                <c:pt idx="2">
                  <c:v>-47</c:v>
                </c:pt>
                <c:pt idx="3">
                  <c:v>-43</c:v>
                </c:pt>
                <c:pt idx="4">
                  <c:v>-35</c:v>
                </c:pt>
                <c:pt idx="5">
                  <c:v>-38</c:v>
                </c:pt>
                <c:pt idx="6">
                  <c:v>-41</c:v>
                </c:pt>
                <c:pt idx="7">
                  <c:v>-39</c:v>
                </c:pt>
                <c:pt idx="8">
                  <c:v>-38</c:v>
                </c:pt>
                <c:pt idx="9">
                  <c:v>-41</c:v>
                </c:pt>
                <c:pt idx="10">
                  <c:v>-38</c:v>
                </c:pt>
                <c:pt idx="11">
                  <c:v>-42</c:v>
                </c:pt>
                <c:pt idx="12">
                  <c:v>-43</c:v>
                </c:pt>
                <c:pt idx="13">
                  <c:v>-34</c:v>
                </c:pt>
                <c:pt idx="14">
                  <c:v>-31</c:v>
                </c:pt>
                <c:pt idx="15">
                  <c:v>-35</c:v>
                </c:pt>
              </c:numCache>
            </c:numRef>
          </c:val>
          <c:extLst>
            <c:ext xmlns:c16="http://schemas.microsoft.com/office/drawing/2014/chart" uri="{C3380CC4-5D6E-409C-BE32-E72D297353CC}">
              <c16:uniqueId val="{00000000-54B0-4E4E-B3A5-800B01C1727F}"/>
            </c:ext>
          </c:extLst>
        </c:ser>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897880266554015E-2"/>
          <c:y val="1.5606488590338611E-2"/>
          <c:w val="0.88220423946689197"/>
          <c:h val="0.98297473971963056"/>
        </c:manualLayout>
      </c:layout>
      <c:barChart>
        <c:barDir val="bar"/>
        <c:grouping val="clustered"/>
        <c:varyColors val="0"/>
        <c:ser>
          <c:idx val="0"/>
          <c:order val="0"/>
          <c:spPr>
            <a:solidFill>
              <a:schemeClr val="accent1"/>
            </a:solidFill>
            <a:ln>
              <a:noFill/>
            </a:ln>
            <a:effectLst/>
          </c:spPr>
          <c:invertIfNegative val="0"/>
          <c:val>
            <c:numRef>
              <c:f>'TCI성인용 (세부)_후 (2)'!$L$197:$L$209</c:f>
              <c:numCache>
                <c:formatCode>_(* #,##0_);_(* \(#,##0\);_(* "-"_);_(@_)</c:formatCode>
                <c:ptCount val="13"/>
                <c:pt idx="0">
                  <c:v>14</c:v>
                </c:pt>
                <c:pt idx="1">
                  <c:v>14</c:v>
                </c:pt>
                <c:pt idx="2">
                  <c:v>9</c:v>
                </c:pt>
                <c:pt idx="3">
                  <c:v>5</c:v>
                </c:pt>
                <c:pt idx="4">
                  <c:v>10</c:v>
                </c:pt>
                <c:pt idx="5">
                  <c:v>14</c:v>
                </c:pt>
                <c:pt idx="6">
                  <c:v>11</c:v>
                </c:pt>
                <c:pt idx="7">
                  <c:v>14</c:v>
                </c:pt>
                <c:pt idx="8">
                  <c:v>9</c:v>
                </c:pt>
                <c:pt idx="9">
                  <c:v>17</c:v>
                </c:pt>
                <c:pt idx="10">
                  <c:v>14</c:v>
                </c:pt>
                <c:pt idx="11">
                  <c:v>14</c:v>
                </c:pt>
                <c:pt idx="12">
                  <c:v>21</c:v>
                </c:pt>
              </c:numCache>
            </c:numRef>
          </c:val>
          <c:extLst>
            <c:ext xmlns:c16="http://schemas.microsoft.com/office/drawing/2014/chart" uri="{C3380CC4-5D6E-409C-BE32-E72D297353CC}">
              <c16:uniqueId val="{00000000-D49B-4DA7-A999-E74C2EE2985B}"/>
            </c:ext>
          </c:extLst>
        </c:ser>
        <c:dLbls>
          <c:showLegendKey val="0"/>
          <c:showVal val="0"/>
          <c:showCatName val="0"/>
          <c:showSerName val="0"/>
          <c:showPercent val="0"/>
          <c:showBubbleSize val="0"/>
        </c:dLbls>
        <c:gapWidth val="182"/>
        <c:axId val="108872360"/>
        <c:axId val="108865880"/>
      </c:barChart>
      <c:catAx>
        <c:axId val="108872360"/>
        <c:scaling>
          <c:orientation val="maxMin"/>
        </c:scaling>
        <c:delete val="1"/>
        <c:axPos val="l"/>
        <c:majorTickMark val="none"/>
        <c:minorTickMark val="none"/>
        <c:tickLblPos val="nextTo"/>
        <c:crossAx val="108865880"/>
        <c:crosses val="autoZero"/>
        <c:auto val="1"/>
        <c:lblAlgn val="ctr"/>
        <c:lblOffset val="100"/>
        <c:noMultiLvlLbl val="0"/>
      </c:catAx>
      <c:valAx>
        <c:axId val="108865880"/>
        <c:scaling>
          <c:orientation val="minMax"/>
          <c:max val="100"/>
          <c:min val="0"/>
        </c:scaling>
        <c:delete val="1"/>
        <c:axPos val="t"/>
        <c:numFmt formatCode="_(* #,##0_);_(* \(#,##0\);_(* &quot;-&quot;_);_(@_)" sourceLinked="1"/>
        <c:majorTickMark val="none"/>
        <c:minorTickMark val="none"/>
        <c:tickLblPos val="nextTo"/>
        <c:crossAx val="10887236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818929850963264E-2"/>
          <c:y val="1.6820997598315385E-3"/>
          <c:w val="0.97708030275146551"/>
          <c:h val="0.99831793002733682"/>
        </c:manualLayout>
      </c:layout>
      <c:barChart>
        <c:barDir val="bar"/>
        <c:grouping val="clustered"/>
        <c:varyColors val="0"/>
        <c:ser>
          <c:idx val="0"/>
          <c:order val="0"/>
          <c:spPr>
            <a:solidFill>
              <a:schemeClr val="accent1"/>
            </a:solidFill>
            <a:ln>
              <a:noFill/>
            </a:ln>
            <a:effectLst/>
          </c:spPr>
          <c:invertIfNegative val="0"/>
          <c:val>
            <c:numRef>
              <c:f>'TCI성인용 (세부)_후 (2)'!$L$223:$L$238</c:f>
              <c:numCache>
                <c:formatCode>_(* #,##0_);_(* \(#,##0\);_(* "-"_);_(@_)</c:formatCode>
                <c:ptCount val="16"/>
                <c:pt idx="0">
                  <c:v>-37</c:v>
                </c:pt>
                <c:pt idx="1">
                  <c:v>-44</c:v>
                </c:pt>
                <c:pt idx="2">
                  <c:v>-46</c:v>
                </c:pt>
                <c:pt idx="3">
                  <c:v>-37</c:v>
                </c:pt>
                <c:pt idx="4">
                  <c:v>-35</c:v>
                </c:pt>
                <c:pt idx="5">
                  <c:v>-40</c:v>
                </c:pt>
                <c:pt idx="6">
                  <c:v>-44</c:v>
                </c:pt>
                <c:pt idx="7">
                  <c:v>-42</c:v>
                </c:pt>
                <c:pt idx="8">
                  <c:v>-37</c:v>
                </c:pt>
                <c:pt idx="9">
                  <c:v>-36</c:v>
                </c:pt>
                <c:pt idx="10">
                  <c:v>-39</c:v>
                </c:pt>
                <c:pt idx="11">
                  <c:v>-47</c:v>
                </c:pt>
                <c:pt idx="12">
                  <c:v>-36</c:v>
                </c:pt>
                <c:pt idx="13">
                  <c:v>-34</c:v>
                </c:pt>
                <c:pt idx="14">
                  <c:v>-33</c:v>
                </c:pt>
                <c:pt idx="15">
                  <c:v>-30</c:v>
                </c:pt>
              </c:numCache>
            </c:numRef>
          </c:val>
          <c:extLst>
            <c:ext xmlns:c16="http://schemas.microsoft.com/office/drawing/2014/chart" uri="{C3380CC4-5D6E-409C-BE32-E72D297353CC}">
              <c16:uniqueId val="{00000000-5058-4BD0-89AE-0B2B4D13C067}"/>
            </c:ext>
          </c:extLst>
        </c:ser>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897880266554015E-2"/>
          <c:y val="1.5606488590338611E-2"/>
          <c:w val="0.88220423946689197"/>
          <c:h val="0.98297473971963056"/>
        </c:manualLayout>
      </c:layout>
      <c:barChart>
        <c:barDir val="bar"/>
        <c:grouping val="clustered"/>
        <c:varyColors val="0"/>
        <c:ser>
          <c:idx val="0"/>
          <c:order val="0"/>
          <c:spPr>
            <a:solidFill>
              <a:schemeClr val="accent6">
                <a:lumMod val="75000"/>
              </a:schemeClr>
            </a:solidFill>
            <a:ln>
              <a:noFill/>
            </a:ln>
            <a:effectLst/>
          </c:spPr>
          <c:invertIfNegative val="0"/>
          <c:val>
            <c:numRef>
              <c:f>'TCI성인용 (세부)_후 (2)'!$L$240:$L$252</c:f>
              <c:numCache>
                <c:formatCode>_(* #,##0_);_(* \(#,##0\);_(* "-"_);_(@_)</c:formatCode>
                <c:ptCount val="13"/>
                <c:pt idx="0">
                  <c:v>14</c:v>
                </c:pt>
                <c:pt idx="1">
                  <c:v>15</c:v>
                </c:pt>
                <c:pt idx="2">
                  <c:v>10</c:v>
                </c:pt>
                <c:pt idx="3">
                  <c:v>6</c:v>
                </c:pt>
                <c:pt idx="4">
                  <c:v>15</c:v>
                </c:pt>
                <c:pt idx="5">
                  <c:v>13</c:v>
                </c:pt>
                <c:pt idx="6">
                  <c:v>12</c:v>
                </c:pt>
                <c:pt idx="7">
                  <c:v>12</c:v>
                </c:pt>
                <c:pt idx="8">
                  <c:v>7</c:v>
                </c:pt>
                <c:pt idx="9">
                  <c:v>15</c:v>
                </c:pt>
                <c:pt idx="10">
                  <c:v>15</c:v>
                </c:pt>
                <c:pt idx="11">
                  <c:v>16</c:v>
                </c:pt>
                <c:pt idx="12">
                  <c:v>19</c:v>
                </c:pt>
              </c:numCache>
            </c:numRef>
          </c:val>
          <c:extLst>
            <c:ext xmlns:c16="http://schemas.microsoft.com/office/drawing/2014/chart" uri="{C3380CC4-5D6E-409C-BE32-E72D297353CC}">
              <c16:uniqueId val="{00000000-5CDF-421B-AA55-399CBDCA0A15}"/>
            </c:ext>
          </c:extLst>
        </c:ser>
        <c:dLbls>
          <c:showLegendKey val="0"/>
          <c:showVal val="0"/>
          <c:showCatName val="0"/>
          <c:showSerName val="0"/>
          <c:showPercent val="0"/>
          <c:showBubbleSize val="0"/>
        </c:dLbls>
        <c:gapWidth val="182"/>
        <c:axId val="108872360"/>
        <c:axId val="108865880"/>
      </c:barChart>
      <c:catAx>
        <c:axId val="108872360"/>
        <c:scaling>
          <c:orientation val="maxMin"/>
        </c:scaling>
        <c:delete val="1"/>
        <c:axPos val="l"/>
        <c:majorTickMark val="none"/>
        <c:minorTickMark val="none"/>
        <c:tickLblPos val="nextTo"/>
        <c:crossAx val="108865880"/>
        <c:crosses val="autoZero"/>
        <c:auto val="1"/>
        <c:lblAlgn val="ctr"/>
        <c:lblOffset val="100"/>
        <c:noMultiLvlLbl val="0"/>
      </c:catAx>
      <c:valAx>
        <c:axId val="108865880"/>
        <c:scaling>
          <c:orientation val="minMax"/>
          <c:max val="100"/>
          <c:min val="0"/>
        </c:scaling>
        <c:delete val="1"/>
        <c:axPos val="t"/>
        <c:numFmt formatCode="_(* #,##0_);_(* \(#,##0\);_(* &quot;-&quot;_);_(@_)" sourceLinked="1"/>
        <c:majorTickMark val="none"/>
        <c:minorTickMark val="none"/>
        <c:tickLblPos val="nextTo"/>
        <c:crossAx val="10887236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ser>
          <c:idx val="0"/>
          <c:order val="0"/>
          <c:spPr>
            <a:solidFill>
              <a:schemeClr val="accent1"/>
            </a:solidFill>
            <a:ln>
              <a:noFill/>
            </a:ln>
            <a:effectLst/>
          </c:spPr>
          <c:invertIfNegative val="0"/>
          <c:val>
            <c:numRef>
              <c:f>'TCI성인용 (세부)_후 (2)'!$L$266:$L$281</c:f>
              <c:numCache>
                <c:formatCode>_(* #,##0_);_(* \(#,##0\);_(* "-"_);_(@_)</c:formatCode>
                <c:ptCount val="16"/>
                <c:pt idx="0">
                  <c:v>-37</c:v>
                </c:pt>
                <c:pt idx="1">
                  <c:v>-34</c:v>
                </c:pt>
                <c:pt idx="2">
                  <c:v>-50</c:v>
                </c:pt>
                <c:pt idx="3">
                  <c:v>-33</c:v>
                </c:pt>
                <c:pt idx="4">
                  <c:v>-28</c:v>
                </c:pt>
                <c:pt idx="5">
                  <c:v>-36</c:v>
                </c:pt>
                <c:pt idx="6">
                  <c:v>-34</c:v>
                </c:pt>
                <c:pt idx="7">
                  <c:v>-34</c:v>
                </c:pt>
                <c:pt idx="8">
                  <c:v>-39</c:v>
                </c:pt>
                <c:pt idx="9">
                  <c:v>-35</c:v>
                </c:pt>
                <c:pt idx="10">
                  <c:v>-41</c:v>
                </c:pt>
                <c:pt idx="11">
                  <c:v>-46</c:v>
                </c:pt>
                <c:pt idx="12">
                  <c:v>-49</c:v>
                </c:pt>
                <c:pt idx="13">
                  <c:v>-42</c:v>
                </c:pt>
                <c:pt idx="14">
                  <c:v>-44</c:v>
                </c:pt>
                <c:pt idx="15">
                  <c:v>-39</c:v>
                </c:pt>
              </c:numCache>
            </c:numRef>
          </c:val>
          <c:extLst>
            <c:ext xmlns:c16="http://schemas.microsoft.com/office/drawing/2014/chart" uri="{C3380CC4-5D6E-409C-BE32-E72D297353CC}">
              <c16:uniqueId val="{00000000-FB44-4C1E-9073-633FE7F49500}"/>
            </c:ext>
          </c:extLst>
        </c:ser>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897880266554015E-2"/>
          <c:y val="1.5606488590338611E-2"/>
          <c:w val="0.88220423946689197"/>
          <c:h val="0.98297473971963056"/>
        </c:manualLayout>
      </c:layout>
      <c:barChart>
        <c:barDir val="bar"/>
        <c:grouping val="clustered"/>
        <c:varyColors val="0"/>
        <c:ser>
          <c:idx val="0"/>
          <c:order val="0"/>
          <c:spPr>
            <a:solidFill>
              <a:schemeClr val="accent6">
                <a:lumMod val="75000"/>
              </a:schemeClr>
            </a:solidFill>
            <a:ln>
              <a:noFill/>
            </a:ln>
            <a:effectLst/>
          </c:spPr>
          <c:invertIfNegative val="0"/>
          <c:val>
            <c:numRef>
              <c:f>'TCI성인용 (세부)_후 (2)'!$L$283:$L$295</c:f>
              <c:numCache>
                <c:formatCode>_(* #,##0_);_(* \(#,##0\);_(* "-"_);_(@_)</c:formatCode>
                <c:ptCount val="13"/>
                <c:pt idx="0">
                  <c:v>17</c:v>
                </c:pt>
                <c:pt idx="1">
                  <c:v>3</c:v>
                </c:pt>
                <c:pt idx="2">
                  <c:v>8</c:v>
                </c:pt>
                <c:pt idx="3">
                  <c:v>3</c:v>
                </c:pt>
                <c:pt idx="4">
                  <c:v>8</c:v>
                </c:pt>
                <c:pt idx="5">
                  <c:v>15</c:v>
                </c:pt>
                <c:pt idx="6">
                  <c:v>13</c:v>
                </c:pt>
                <c:pt idx="7">
                  <c:v>7</c:v>
                </c:pt>
                <c:pt idx="8">
                  <c:v>3</c:v>
                </c:pt>
                <c:pt idx="9">
                  <c:v>6</c:v>
                </c:pt>
                <c:pt idx="10">
                  <c:v>24</c:v>
                </c:pt>
                <c:pt idx="11">
                  <c:v>8</c:v>
                </c:pt>
                <c:pt idx="12">
                  <c:v>5</c:v>
                </c:pt>
              </c:numCache>
            </c:numRef>
          </c:val>
          <c:extLst>
            <c:ext xmlns:c16="http://schemas.microsoft.com/office/drawing/2014/chart" uri="{C3380CC4-5D6E-409C-BE32-E72D297353CC}">
              <c16:uniqueId val="{00000000-8F31-4FDB-9645-760D752F4728}"/>
            </c:ext>
          </c:extLst>
        </c:ser>
        <c:dLbls>
          <c:showLegendKey val="0"/>
          <c:showVal val="0"/>
          <c:showCatName val="0"/>
          <c:showSerName val="0"/>
          <c:showPercent val="0"/>
          <c:showBubbleSize val="0"/>
        </c:dLbls>
        <c:gapWidth val="182"/>
        <c:axId val="108872360"/>
        <c:axId val="108865880"/>
      </c:barChart>
      <c:catAx>
        <c:axId val="108872360"/>
        <c:scaling>
          <c:orientation val="maxMin"/>
        </c:scaling>
        <c:delete val="1"/>
        <c:axPos val="l"/>
        <c:majorTickMark val="none"/>
        <c:minorTickMark val="none"/>
        <c:tickLblPos val="nextTo"/>
        <c:crossAx val="108865880"/>
        <c:crosses val="autoZero"/>
        <c:auto val="1"/>
        <c:lblAlgn val="ctr"/>
        <c:lblOffset val="100"/>
        <c:noMultiLvlLbl val="0"/>
      </c:catAx>
      <c:valAx>
        <c:axId val="108865880"/>
        <c:scaling>
          <c:orientation val="minMax"/>
          <c:max val="100"/>
          <c:min val="0"/>
        </c:scaling>
        <c:delete val="1"/>
        <c:axPos val="t"/>
        <c:numFmt formatCode="_(* #,##0_);_(* \(#,##0\);_(* &quot;-&quot;_);_(@_)" sourceLinked="1"/>
        <c:majorTickMark val="none"/>
        <c:minorTickMark val="none"/>
        <c:tickLblPos val="nextTo"/>
        <c:crossAx val="10887236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ser>
          <c:idx val="0"/>
          <c:order val="0"/>
          <c:spPr>
            <a:solidFill>
              <a:schemeClr val="accent1"/>
            </a:solidFill>
            <a:ln>
              <a:noFill/>
            </a:ln>
            <a:effectLst/>
          </c:spPr>
          <c:invertIfNegative val="0"/>
          <c:val>
            <c:numRef>
              <c:f>'TCI성인용 (세부)_후'!$L$8:$L$23</c:f>
              <c:numCache>
                <c:formatCode>_(* #,##0_);_(* \(#,##0\);_(* "-"_);_(@_)</c:formatCode>
                <c:ptCount val="16"/>
                <c:pt idx="0">
                  <c:v>-40</c:v>
                </c:pt>
                <c:pt idx="1">
                  <c:v>-43</c:v>
                </c:pt>
                <c:pt idx="2">
                  <c:v>-44</c:v>
                </c:pt>
                <c:pt idx="3">
                  <c:v>-44</c:v>
                </c:pt>
                <c:pt idx="4">
                  <c:v>-37</c:v>
                </c:pt>
                <c:pt idx="5">
                  <c:v>-40</c:v>
                </c:pt>
                <c:pt idx="6">
                  <c:v>-35</c:v>
                </c:pt>
                <c:pt idx="7">
                  <c:v>-36</c:v>
                </c:pt>
                <c:pt idx="8">
                  <c:v>-34</c:v>
                </c:pt>
                <c:pt idx="9">
                  <c:v>-39</c:v>
                </c:pt>
                <c:pt idx="10">
                  <c:v>-36</c:v>
                </c:pt>
                <c:pt idx="11">
                  <c:v>-37</c:v>
                </c:pt>
                <c:pt idx="12">
                  <c:v>-40</c:v>
                </c:pt>
                <c:pt idx="13">
                  <c:v>-37</c:v>
                </c:pt>
                <c:pt idx="14">
                  <c:v>-36</c:v>
                </c:pt>
                <c:pt idx="15">
                  <c:v>-37</c:v>
                </c:pt>
              </c:numCache>
            </c:numRef>
          </c:val>
          <c:extLst>
            <c:ext xmlns:c16="http://schemas.microsoft.com/office/drawing/2014/chart" uri="{C3380CC4-5D6E-409C-BE32-E72D297353CC}">
              <c16:uniqueId val="{00000000-CCF0-4AD7-9E61-80685B2143E9}"/>
            </c:ext>
          </c:extLst>
        </c:ser>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6">
                <a:lumMod val="75000"/>
              </a:schemeClr>
            </a:solidFill>
            <a:ln>
              <a:noFill/>
            </a:ln>
            <a:effectLst/>
          </c:spPr>
          <c:invertIfNegative val="0"/>
          <c:val>
            <c:numRef>
              <c:f>'TCI성인용 (세부)_후'!$L$25:$L$37</c:f>
              <c:numCache>
                <c:formatCode>_(* #,##0_);_(* \(#,##0\);_(* "-"_);_(@_)</c:formatCode>
                <c:ptCount val="13"/>
                <c:pt idx="0">
                  <c:v>10</c:v>
                </c:pt>
                <c:pt idx="1">
                  <c:v>10</c:v>
                </c:pt>
                <c:pt idx="2">
                  <c:v>6</c:v>
                </c:pt>
                <c:pt idx="3">
                  <c:v>3</c:v>
                </c:pt>
                <c:pt idx="4">
                  <c:v>11</c:v>
                </c:pt>
                <c:pt idx="5">
                  <c:v>12</c:v>
                </c:pt>
                <c:pt idx="6">
                  <c:v>11</c:v>
                </c:pt>
                <c:pt idx="7">
                  <c:v>14</c:v>
                </c:pt>
                <c:pt idx="8">
                  <c:v>9</c:v>
                </c:pt>
                <c:pt idx="9">
                  <c:v>16</c:v>
                </c:pt>
                <c:pt idx="10">
                  <c:v>12</c:v>
                </c:pt>
                <c:pt idx="11">
                  <c:v>17</c:v>
                </c:pt>
                <c:pt idx="12">
                  <c:v>23</c:v>
                </c:pt>
              </c:numCache>
            </c:numRef>
          </c:val>
          <c:extLst>
            <c:ext xmlns:c16="http://schemas.microsoft.com/office/drawing/2014/chart" uri="{C3380CC4-5D6E-409C-BE32-E72D297353CC}">
              <c16:uniqueId val="{00000000-9FD8-4976-9C90-BD191E543DBB}"/>
            </c:ext>
          </c:extLst>
        </c:ser>
        <c:dLbls>
          <c:showLegendKey val="0"/>
          <c:showVal val="0"/>
          <c:showCatName val="0"/>
          <c:showSerName val="0"/>
          <c:showPercent val="0"/>
          <c:showBubbleSize val="0"/>
        </c:dLbls>
        <c:gapWidth val="182"/>
        <c:axId val="108872360"/>
        <c:axId val="108865880"/>
      </c:barChart>
      <c:catAx>
        <c:axId val="108872360"/>
        <c:scaling>
          <c:orientation val="maxMin"/>
        </c:scaling>
        <c:delete val="1"/>
        <c:axPos val="l"/>
        <c:majorTickMark val="none"/>
        <c:minorTickMark val="none"/>
        <c:tickLblPos val="nextTo"/>
        <c:crossAx val="108865880"/>
        <c:crosses val="autoZero"/>
        <c:auto val="1"/>
        <c:lblAlgn val="ctr"/>
        <c:lblOffset val="100"/>
        <c:noMultiLvlLbl val="0"/>
      </c:catAx>
      <c:valAx>
        <c:axId val="108865880"/>
        <c:scaling>
          <c:orientation val="minMax"/>
          <c:max val="100"/>
          <c:min val="0"/>
        </c:scaling>
        <c:delete val="1"/>
        <c:axPos val="t"/>
        <c:numFmt formatCode="_(* #,##0_);_(* \(#,##0\);_(* &quot;-&quot;_);_(@_)" sourceLinked="1"/>
        <c:majorTickMark val="none"/>
        <c:minorTickMark val="none"/>
        <c:tickLblPos val="nextTo"/>
        <c:crossAx val="10887236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938681832372823E-2"/>
          <c:y val="3.1844313139557892E-2"/>
          <c:w val="0.86986617501877428"/>
          <c:h val="0.96815568686044207"/>
        </c:manualLayout>
      </c:layout>
      <c:barChart>
        <c:barDir val="bar"/>
        <c:grouping val="clustered"/>
        <c:varyColors val="0"/>
        <c:ser>
          <c:idx val="0"/>
          <c:order val="0"/>
          <c:spPr>
            <a:solidFill>
              <a:schemeClr val="accent6">
                <a:lumMod val="75000"/>
              </a:schemeClr>
            </a:solidFill>
            <a:ln>
              <a:noFill/>
            </a:ln>
            <a:effectLst/>
          </c:spPr>
          <c:invertIfNegative val="0"/>
          <c:val>
            <c:numRef>
              <c:f>'TCI성인용 (세부)_후'!$L$69:$L$81</c:f>
              <c:numCache>
                <c:formatCode>_(* #,##0_);_(* \(#,##0\);_(* "-"_);_(@_)</c:formatCode>
                <c:ptCount val="13"/>
                <c:pt idx="0">
                  <c:v>12</c:v>
                </c:pt>
                <c:pt idx="1">
                  <c:v>12</c:v>
                </c:pt>
                <c:pt idx="2">
                  <c:v>9</c:v>
                </c:pt>
                <c:pt idx="3">
                  <c:v>7</c:v>
                </c:pt>
                <c:pt idx="4">
                  <c:v>12</c:v>
                </c:pt>
                <c:pt idx="5">
                  <c:v>15</c:v>
                </c:pt>
                <c:pt idx="6">
                  <c:v>10</c:v>
                </c:pt>
                <c:pt idx="7">
                  <c:v>11</c:v>
                </c:pt>
                <c:pt idx="8">
                  <c:v>10</c:v>
                </c:pt>
                <c:pt idx="9">
                  <c:v>18</c:v>
                </c:pt>
                <c:pt idx="10">
                  <c:v>7</c:v>
                </c:pt>
                <c:pt idx="11">
                  <c:v>2</c:v>
                </c:pt>
                <c:pt idx="12">
                  <c:v>6</c:v>
                </c:pt>
              </c:numCache>
            </c:numRef>
          </c:val>
          <c:extLst>
            <c:ext xmlns:c16="http://schemas.microsoft.com/office/drawing/2014/chart" uri="{C3380CC4-5D6E-409C-BE32-E72D297353CC}">
              <c16:uniqueId val="{00000000-D389-4CB7-B195-098ACD4F20F0}"/>
            </c:ext>
          </c:extLst>
        </c:ser>
        <c:dLbls>
          <c:showLegendKey val="0"/>
          <c:showVal val="0"/>
          <c:showCatName val="0"/>
          <c:showSerName val="0"/>
          <c:showPercent val="0"/>
          <c:showBubbleSize val="0"/>
        </c:dLbls>
        <c:gapWidth val="182"/>
        <c:axId val="108872360"/>
        <c:axId val="108865880"/>
      </c:barChart>
      <c:catAx>
        <c:axId val="108872360"/>
        <c:scaling>
          <c:orientation val="maxMin"/>
        </c:scaling>
        <c:delete val="1"/>
        <c:axPos val="l"/>
        <c:majorTickMark val="none"/>
        <c:minorTickMark val="none"/>
        <c:tickLblPos val="nextTo"/>
        <c:crossAx val="108865880"/>
        <c:crosses val="autoZero"/>
        <c:auto val="1"/>
        <c:lblAlgn val="ctr"/>
        <c:lblOffset val="100"/>
        <c:noMultiLvlLbl val="0"/>
      </c:catAx>
      <c:valAx>
        <c:axId val="108865880"/>
        <c:scaling>
          <c:orientation val="minMax"/>
          <c:max val="100"/>
          <c:min val="0"/>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0887236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dLbls>
          <c:showLegendKey val="0"/>
          <c:showVal val="0"/>
          <c:showCatName val="0"/>
          <c:showSerName val="0"/>
          <c:showPercent val="0"/>
          <c:showBubbleSize val="0"/>
        </c:dLbls>
        <c:gapWidth val="182"/>
        <c:axId val="108872360"/>
        <c:axId val="108865880"/>
      </c:barChart>
      <c:catAx>
        <c:axId val="108872360"/>
        <c:scaling>
          <c:orientation val="maxMin"/>
        </c:scaling>
        <c:delete val="1"/>
        <c:axPos val="l"/>
        <c:majorTickMark val="none"/>
        <c:minorTickMark val="none"/>
        <c:tickLblPos val="nextTo"/>
        <c:crossAx val="108865880"/>
        <c:crosses val="autoZero"/>
        <c:auto val="1"/>
        <c:lblAlgn val="ctr"/>
        <c:lblOffset val="100"/>
        <c:noMultiLvlLbl val="0"/>
      </c:catAx>
      <c:valAx>
        <c:axId val="108865880"/>
        <c:scaling>
          <c:orientation val="minMax"/>
          <c:max val="100"/>
          <c:min val="0"/>
        </c:scaling>
        <c:delete val="1"/>
        <c:axPos val="t"/>
        <c:majorGridlines>
          <c:spPr>
            <a:ln w="9525" cap="flat" cmpd="sng" algn="ctr">
              <a:solidFill>
                <a:schemeClr val="bg1">
                  <a:lumMod val="75000"/>
                  <a:alpha val="50000"/>
                </a:schemeClr>
              </a:solidFill>
              <a:round/>
            </a:ln>
            <a:effectLst/>
          </c:spPr>
        </c:majorGridlines>
        <c:numFmt formatCode="_(* #,##0_);_(* \(#,##0\);_(* &quot;-&quot;_);_(@_)" sourceLinked="1"/>
        <c:majorTickMark val="none"/>
        <c:minorTickMark val="none"/>
        <c:tickLblPos val="nextTo"/>
        <c:crossAx val="10887236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7095408828641083"/>
        </c:manualLayout>
      </c:layout>
      <c:barChart>
        <c:barDir val="bar"/>
        <c:grouping val="clustered"/>
        <c:varyColors val="0"/>
        <c:ser>
          <c:idx val="0"/>
          <c:order val="0"/>
          <c:spPr>
            <a:solidFill>
              <a:schemeClr val="accent1"/>
            </a:solidFill>
            <a:ln>
              <a:noFill/>
            </a:ln>
            <a:effectLst/>
          </c:spPr>
          <c:invertIfNegative val="0"/>
          <c:val>
            <c:numRef>
              <c:f>'TCI성인용 (세부)_후'!$L$51:$L$66</c:f>
              <c:numCache>
                <c:formatCode>_(* #,##0_);_(* \(#,##0\);_(* "-"_);_(@_)</c:formatCode>
                <c:ptCount val="16"/>
                <c:pt idx="0">
                  <c:v>-38</c:v>
                </c:pt>
                <c:pt idx="1">
                  <c:v>-42</c:v>
                </c:pt>
                <c:pt idx="2">
                  <c:v>-45</c:v>
                </c:pt>
                <c:pt idx="3">
                  <c:v>-45</c:v>
                </c:pt>
                <c:pt idx="4">
                  <c:v>-43</c:v>
                </c:pt>
                <c:pt idx="5">
                  <c:v>-42</c:v>
                </c:pt>
                <c:pt idx="6">
                  <c:v>-46</c:v>
                </c:pt>
                <c:pt idx="7">
                  <c:v>-45</c:v>
                </c:pt>
                <c:pt idx="8">
                  <c:v>-36</c:v>
                </c:pt>
                <c:pt idx="9">
                  <c:v>-42</c:v>
                </c:pt>
                <c:pt idx="10">
                  <c:v>-40</c:v>
                </c:pt>
                <c:pt idx="11">
                  <c:v>-41</c:v>
                </c:pt>
                <c:pt idx="12">
                  <c:v>-42</c:v>
                </c:pt>
                <c:pt idx="13">
                  <c:v>-38</c:v>
                </c:pt>
                <c:pt idx="14">
                  <c:v>-41</c:v>
                </c:pt>
                <c:pt idx="15">
                  <c:v>-39</c:v>
                </c:pt>
              </c:numCache>
            </c:numRef>
          </c:val>
          <c:extLst>
            <c:ext xmlns:c16="http://schemas.microsoft.com/office/drawing/2014/chart" uri="{C3380CC4-5D6E-409C-BE32-E72D297353CC}">
              <c16:uniqueId val="{00000000-043B-472A-B792-2EE33AEF2744}"/>
            </c:ext>
          </c:extLst>
        </c:ser>
        <c:dLbls>
          <c:showLegendKey val="0"/>
          <c:showVal val="0"/>
          <c:showCatName val="0"/>
          <c:showSerName val="0"/>
          <c:showPercent val="0"/>
          <c:showBubbleSize val="0"/>
        </c:dLbls>
        <c:gapWidth val="150"/>
        <c:axId val="604033880"/>
        <c:axId val="604036760"/>
      </c:barChart>
      <c:catAx>
        <c:axId val="604033880"/>
        <c:scaling>
          <c:orientation val="minMax"/>
        </c:scaling>
        <c:delete val="1"/>
        <c:axPos val="l"/>
        <c:majorTickMark val="out"/>
        <c:minorTickMark val="none"/>
        <c:tickLblPos val="nextTo"/>
        <c:crossAx val="604036760"/>
        <c:crosses val="autoZero"/>
        <c:auto val="1"/>
        <c:lblAlgn val="ctr"/>
        <c:lblOffset val="100"/>
        <c:noMultiLvlLbl val="0"/>
      </c:catAx>
      <c:valAx>
        <c:axId val="604036760"/>
        <c:scaling>
          <c:orientation val="minMax"/>
          <c:max val="50"/>
          <c:min val="-50"/>
        </c:scaling>
        <c:delete val="1"/>
        <c:axPos val="b"/>
        <c:majorGridlines>
          <c:spPr>
            <a:ln w="9525" cap="flat" cmpd="sng" algn="ctr">
              <a:noFill/>
              <a:round/>
            </a:ln>
            <a:effectLst/>
          </c:spPr>
        </c:majorGridlines>
        <c:numFmt formatCode="_(* #,##0_);_(* \(#,##0\);_(* &quot;-&quot;_);_(@_)" sourceLinked="1"/>
        <c:majorTickMark val="out"/>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ser>
          <c:idx val="0"/>
          <c:order val="0"/>
          <c:spPr>
            <a:solidFill>
              <a:schemeClr val="accent1"/>
            </a:solidFill>
            <a:ln>
              <a:noFill/>
            </a:ln>
            <a:effectLst/>
          </c:spPr>
          <c:invertIfNegative val="0"/>
          <c:val>
            <c:numRef>
              <c:f>'TCI_기질(세부)_그룹'!$D$4:$D$19</c:f>
              <c:numCache>
                <c:formatCode>_(* #,##0_);_(* \(#,##0\);_(* "-"_);_(@_)</c:formatCode>
                <c:ptCount val="16"/>
                <c:pt idx="0">
                  <c:v>-40</c:v>
                </c:pt>
                <c:pt idx="1">
                  <c:v>-43</c:v>
                </c:pt>
                <c:pt idx="2">
                  <c:v>-44</c:v>
                </c:pt>
                <c:pt idx="3">
                  <c:v>-44</c:v>
                </c:pt>
                <c:pt idx="4">
                  <c:v>-37</c:v>
                </c:pt>
                <c:pt idx="5">
                  <c:v>-40</c:v>
                </c:pt>
                <c:pt idx="6">
                  <c:v>-35</c:v>
                </c:pt>
                <c:pt idx="7">
                  <c:v>-36</c:v>
                </c:pt>
                <c:pt idx="8">
                  <c:v>-34</c:v>
                </c:pt>
                <c:pt idx="9">
                  <c:v>-39</c:v>
                </c:pt>
                <c:pt idx="10">
                  <c:v>-36</c:v>
                </c:pt>
                <c:pt idx="11">
                  <c:v>-37</c:v>
                </c:pt>
                <c:pt idx="12">
                  <c:v>-40</c:v>
                </c:pt>
                <c:pt idx="13">
                  <c:v>-37</c:v>
                </c:pt>
                <c:pt idx="14">
                  <c:v>-36</c:v>
                </c:pt>
                <c:pt idx="15">
                  <c:v>-37</c:v>
                </c:pt>
              </c:numCache>
            </c:numRef>
          </c:val>
          <c:extLst>
            <c:ext xmlns:c16="http://schemas.microsoft.com/office/drawing/2014/chart" uri="{C3380CC4-5D6E-409C-BE32-E72D297353CC}">
              <c16:uniqueId val="{00000000-8B5D-41F9-A26C-A2EDD5E9739B}"/>
            </c:ext>
          </c:extLst>
        </c:ser>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ser>
          <c:idx val="0"/>
          <c:order val="0"/>
          <c:spPr>
            <a:solidFill>
              <a:schemeClr val="accent1"/>
            </a:solidFill>
            <a:ln>
              <a:noFill/>
            </a:ln>
            <a:effectLst/>
          </c:spPr>
          <c:invertIfNegative val="0"/>
          <c:val>
            <c:numRef>
              <c:f>'TCI_기질(세부)_그룹'!$H$4:$H$19</c:f>
              <c:numCache>
                <c:formatCode>_(* #,##0_);_(* \(#,##0\);_(* "-"_);_(@_)</c:formatCode>
                <c:ptCount val="16"/>
                <c:pt idx="0">
                  <c:v>-38</c:v>
                </c:pt>
                <c:pt idx="1">
                  <c:v>-42</c:v>
                </c:pt>
                <c:pt idx="2">
                  <c:v>-45</c:v>
                </c:pt>
                <c:pt idx="3">
                  <c:v>-45</c:v>
                </c:pt>
                <c:pt idx="4">
                  <c:v>-43</c:v>
                </c:pt>
                <c:pt idx="5">
                  <c:v>-42</c:v>
                </c:pt>
                <c:pt idx="6">
                  <c:v>-46</c:v>
                </c:pt>
                <c:pt idx="7">
                  <c:v>-45</c:v>
                </c:pt>
                <c:pt idx="8">
                  <c:v>-36</c:v>
                </c:pt>
                <c:pt idx="9">
                  <c:v>-42</c:v>
                </c:pt>
                <c:pt idx="10">
                  <c:v>-40</c:v>
                </c:pt>
                <c:pt idx="11">
                  <c:v>-41</c:v>
                </c:pt>
                <c:pt idx="12">
                  <c:v>-42</c:v>
                </c:pt>
                <c:pt idx="13">
                  <c:v>-38</c:v>
                </c:pt>
                <c:pt idx="14">
                  <c:v>-41</c:v>
                </c:pt>
                <c:pt idx="15">
                  <c:v>-39</c:v>
                </c:pt>
              </c:numCache>
            </c:numRef>
          </c:val>
          <c:extLst>
            <c:ext xmlns:c16="http://schemas.microsoft.com/office/drawing/2014/chart" uri="{C3380CC4-5D6E-409C-BE32-E72D297353CC}">
              <c16:uniqueId val="{00000000-B018-4693-9934-BA2421E1A11B}"/>
            </c:ext>
          </c:extLst>
        </c:ser>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ser>
          <c:idx val="0"/>
          <c:order val="0"/>
          <c:spPr>
            <a:solidFill>
              <a:schemeClr val="accent1"/>
            </a:solidFill>
            <a:ln>
              <a:noFill/>
            </a:ln>
            <a:effectLst/>
          </c:spPr>
          <c:invertIfNegative val="0"/>
          <c:val>
            <c:numRef>
              <c:f>'TCI_기질(세부)_그룹'!$L$4:$L$19</c:f>
              <c:numCache>
                <c:formatCode>_(* #,##0_);_(* \(#,##0\);_(* "-"_);_(@_)</c:formatCode>
                <c:ptCount val="16"/>
                <c:pt idx="0">
                  <c:v>-38</c:v>
                </c:pt>
                <c:pt idx="1">
                  <c:v>-41</c:v>
                </c:pt>
                <c:pt idx="2">
                  <c:v>-46</c:v>
                </c:pt>
                <c:pt idx="3">
                  <c:v>-46</c:v>
                </c:pt>
                <c:pt idx="4">
                  <c:v>-44</c:v>
                </c:pt>
                <c:pt idx="5">
                  <c:v>-44</c:v>
                </c:pt>
                <c:pt idx="6">
                  <c:v>-43</c:v>
                </c:pt>
                <c:pt idx="7">
                  <c:v>-45</c:v>
                </c:pt>
                <c:pt idx="8">
                  <c:v>-37</c:v>
                </c:pt>
                <c:pt idx="9">
                  <c:v>-36</c:v>
                </c:pt>
                <c:pt idx="10">
                  <c:v>-36</c:v>
                </c:pt>
                <c:pt idx="11">
                  <c:v>-42</c:v>
                </c:pt>
                <c:pt idx="12">
                  <c:v>-36</c:v>
                </c:pt>
                <c:pt idx="13">
                  <c:v>-37</c:v>
                </c:pt>
                <c:pt idx="14">
                  <c:v>-42</c:v>
                </c:pt>
                <c:pt idx="15">
                  <c:v>-43</c:v>
                </c:pt>
              </c:numCache>
            </c:numRef>
          </c:val>
          <c:extLst>
            <c:ext xmlns:c16="http://schemas.microsoft.com/office/drawing/2014/chart" uri="{C3380CC4-5D6E-409C-BE32-E72D297353CC}">
              <c16:uniqueId val="{00000000-4613-4A56-A60E-4F9C28AC1BD9}"/>
            </c:ext>
          </c:extLst>
        </c:ser>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ser>
          <c:idx val="0"/>
          <c:order val="0"/>
          <c:spPr>
            <a:solidFill>
              <a:schemeClr val="accent1"/>
            </a:solidFill>
            <a:ln>
              <a:noFill/>
            </a:ln>
            <a:effectLst/>
          </c:spPr>
          <c:invertIfNegative val="0"/>
          <c:val>
            <c:numRef>
              <c:f>'TCI_기질(세부)_그룹'!$P$4:$P$19</c:f>
              <c:numCache>
                <c:formatCode>_(* #,##0_);_(* \(#,##0\);_(* "-"_);_(@_)</c:formatCode>
                <c:ptCount val="16"/>
                <c:pt idx="0">
                  <c:v>-36</c:v>
                </c:pt>
                <c:pt idx="1">
                  <c:v>-43</c:v>
                </c:pt>
                <c:pt idx="2">
                  <c:v>-42</c:v>
                </c:pt>
                <c:pt idx="3">
                  <c:v>-35</c:v>
                </c:pt>
                <c:pt idx="4">
                  <c:v>-44</c:v>
                </c:pt>
                <c:pt idx="5">
                  <c:v>-42</c:v>
                </c:pt>
                <c:pt idx="6">
                  <c:v>-42</c:v>
                </c:pt>
                <c:pt idx="7">
                  <c:v>-48</c:v>
                </c:pt>
                <c:pt idx="8">
                  <c:v>-38</c:v>
                </c:pt>
                <c:pt idx="9">
                  <c:v>-39</c:v>
                </c:pt>
                <c:pt idx="10">
                  <c:v>-38</c:v>
                </c:pt>
                <c:pt idx="11">
                  <c:v>-40</c:v>
                </c:pt>
                <c:pt idx="12">
                  <c:v>-32</c:v>
                </c:pt>
                <c:pt idx="13">
                  <c:v>-34</c:v>
                </c:pt>
                <c:pt idx="14">
                  <c:v>-35</c:v>
                </c:pt>
                <c:pt idx="15">
                  <c:v>-37</c:v>
                </c:pt>
              </c:numCache>
            </c:numRef>
          </c:val>
          <c:extLst>
            <c:ext xmlns:c16="http://schemas.microsoft.com/office/drawing/2014/chart" uri="{C3380CC4-5D6E-409C-BE32-E72D297353CC}">
              <c16:uniqueId val="{00000000-90D8-434B-B416-6E4E0832C85E}"/>
            </c:ext>
          </c:extLst>
        </c:ser>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ser>
          <c:idx val="0"/>
          <c:order val="0"/>
          <c:spPr>
            <a:solidFill>
              <a:schemeClr val="accent1"/>
            </a:solidFill>
            <a:ln>
              <a:noFill/>
            </a:ln>
            <a:effectLst/>
          </c:spPr>
          <c:invertIfNegative val="0"/>
          <c:val>
            <c:numRef>
              <c:f>'TCI_기질(세부)_그룹'!$T$4:$T$19</c:f>
              <c:numCache>
                <c:formatCode>_(* #,##0_);_(* \(#,##0\);_(* "-"_);_(@_)</c:formatCode>
                <c:ptCount val="16"/>
                <c:pt idx="0">
                  <c:v>-36</c:v>
                </c:pt>
                <c:pt idx="1">
                  <c:v>-45</c:v>
                </c:pt>
                <c:pt idx="2">
                  <c:v>-47</c:v>
                </c:pt>
                <c:pt idx="3">
                  <c:v>-43</c:v>
                </c:pt>
                <c:pt idx="4">
                  <c:v>-35</c:v>
                </c:pt>
                <c:pt idx="5">
                  <c:v>-38</c:v>
                </c:pt>
                <c:pt idx="6">
                  <c:v>-41</c:v>
                </c:pt>
                <c:pt idx="7">
                  <c:v>-39</c:v>
                </c:pt>
                <c:pt idx="8">
                  <c:v>-38</c:v>
                </c:pt>
                <c:pt idx="9">
                  <c:v>-41</c:v>
                </c:pt>
                <c:pt idx="10">
                  <c:v>-38</c:v>
                </c:pt>
                <c:pt idx="11">
                  <c:v>-42</c:v>
                </c:pt>
                <c:pt idx="12">
                  <c:v>-43</c:v>
                </c:pt>
                <c:pt idx="13">
                  <c:v>-34</c:v>
                </c:pt>
                <c:pt idx="14">
                  <c:v>-31</c:v>
                </c:pt>
                <c:pt idx="15">
                  <c:v>-35</c:v>
                </c:pt>
              </c:numCache>
            </c:numRef>
          </c:val>
          <c:extLst>
            <c:ext xmlns:c16="http://schemas.microsoft.com/office/drawing/2014/chart" uri="{C3380CC4-5D6E-409C-BE32-E72D297353CC}">
              <c16:uniqueId val="{00000000-5F39-4796-A79E-E45BDFEC2220}"/>
            </c:ext>
          </c:extLst>
        </c:ser>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ser>
          <c:idx val="0"/>
          <c:order val="0"/>
          <c:spPr>
            <a:solidFill>
              <a:schemeClr val="accent1"/>
            </a:solidFill>
            <a:ln>
              <a:noFill/>
            </a:ln>
            <a:effectLst/>
          </c:spPr>
          <c:invertIfNegative val="0"/>
          <c:val>
            <c:numRef>
              <c:f>'TCI_기질(세부)_그룹'!$X$4:$X$19</c:f>
              <c:numCache>
                <c:formatCode>_(* #,##0_);_(* \(#,##0\);_(* "-"_);_(@_)</c:formatCode>
                <c:ptCount val="16"/>
                <c:pt idx="0">
                  <c:v>-37</c:v>
                </c:pt>
                <c:pt idx="1">
                  <c:v>-44</c:v>
                </c:pt>
                <c:pt idx="2">
                  <c:v>-46</c:v>
                </c:pt>
                <c:pt idx="3">
                  <c:v>-37</c:v>
                </c:pt>
                <c:pt idx="4">
                  <c:v>-35</c:v>
                </c:pt>
                <c:pt idx="5">
                  <c:v>-40</c:v>
                </c:pt>
                <c:pt idx="6">
                  <c:v>-44</c:v>
                </c:pt>
                <c:pt idx="7">
                  <c:v>-42</c:v>
                </c:pt>
                <c:pt idx="8">
                  <c:v>-37</c:v>
                </c:pt>
                <c:pt idx="9">
                  <c:v>-36</c:v>
                </c:pt>
                <c:pt idx="10">
                  <c:v>-39</c:v>
                </c:pt>
                <c:pt idx="11">
                  <c:v>-47</c:v>
                </c:pt>
                <c:pt idx="12">
                  <c:v>-36</c:v>
                </c:pt>
                <c:pt idx="13">
                  <c:v>-34</c:v>
                </c:pt>
                <c:pt idx="14">
                  <c:v>-33</c:v>
                </c:pt>
                <c:pt idx="15">
                  <c:v>-30</c:v>
                </c:pt>
              </c:numCache>
            </c:numRef>
          </c:val>
          <c:extLst>
            <c:ext xmlns:c16="http://schemas.microsoft.com/office/drawing/2014/chart" uri="{C3380CC4-5D6E-409C-BE32-E72D297353CC}">
              <c16:uniqueId val="{00000000-58F9-486F-9412-2C065A9B20E0}"/>
            </c:ext>
          </c:extLst>
        </c:ser>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ser>
          <c:idx val="0"/>
          <c:order val="0"/>
          <c:spPr>
            <a:solidFill>
              <a:schemeClr val="accent1"/>
            </a:solidFill>
            <a:ln>
              <a:noFill/>
            </a:ln>
            <a:effectLst/>
          </c:spPr>
          <c:invertIfNegative val="0"/>
          <c:val>
            <c:numRef>
              <c:f>'TCI_기질(세부)_그룹'!$AB$4:$AB$19</c:f>
              <c:numCache>
                <c:formatCode>_(* #,##0_);_(* \(#,##0\);_(* "-"_);_(@_)</c:formatCode>
                <c:ptCount val="16"/>
                <c:pt idx="0">
                  <c:v>-37</c:v>
                </c:pt>
                <c:pt idx="1">
                  <c:v>-34</c:v>
                </c:pt>
                <c:pt idx="2">
                  <c:v>-50</c:v>
                </c:pt>
                <c:pt idx="3">
                  <c:v>-33</c:v>
                </c:pt>
                <c:pt idx="4">
                  <c:v>-28</c:v>
                </c:pt>
                <c:pt idx="5">
                  <c:v>-36</c:v>
                </c:pt>
                <c:pt idx="6">
                  <c:v>-34</c:v>
                </c:pt>
                <c:pt idx="7">
                  <c:v>-34</c:v>
                </c:pt>
                <c:pt idx="8">
                  <c:v>-39</c:v>
                </c:pt>
                <c:pt idx="9">
                  <c:v>-35</c:v>
                </c:pt>
                <c:pt idx="10">
                  <c:v>-41</c:v>
                </c:pt>
                <c:pt idx="11">
                  <c:v>-46</c:v>
                </c:pt>
                <c:pt idx="12">
                  <c:v>-49</c:v>
                </c:pt>
                <c:pt idx="13">
                  <c:v>-42</c:v>
                </c:pt>
                <c:pt idx="14">
                  <c:v>-44</c:v>
                </c:pt>
                <c:pt idx="15">
                  <c:v>-39</c:v>
                </c:pt>
              </c:numCache>
            </c:numRef>
          </c:val>
          <c:extLst>
            <c:ext xmlns:c16="http://schemas.microsoft.com/office/drawing/2014/chart" uri="{C3380CC4-5D6E-409C-BE32-E72D297353CC}">
              <c16:uniqueId val="{00000000-8918-465B-B12C-7A5EC611946B}"/>
            </c:ext>
          </c:extLst>
        </c:ser>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9781960240945E-3"/>
          <c:y val="1.6820699726629686E-3"/>
          <c:w val="0.97708030275146551"/>
          <c:h val="0.99831793002733682"/>
        </c:manualLayout>
      </c:layout>
      <c:barChart>
        <c:barDir val="bar"/>
        <c:grouping val="clustered"/>
        <c:varyColors val="0"/>
        <c:ser>
          <c:idx val="0"/>
          <c:order val="0"/>
          <c:spPr>
            <a:solidFill>
              <a:schemeClr val="accent1"/>
            </a:solidFill>
            <a:ln>
              <a:noFill/>
            </a:ln>
            <a:effectLst/>
          </c:spPr>
          <c:invertIfNegative val="0"/>
          <c:val>
            <c:numRef>
              <c:f>'TCI_기질(세부)_그룹'!$AF$4:$AF$19</c:f>
            </c:numRef>
          </c:val>
          <c:extLst>
            <c:ext xmlns:c16="http://schemas.microsoft.com/office/drawing/2014/chart" uri="{C3380CC4-5D6E-409C-BE32-E72D297353CC}">
              <c16:uniqueId val="{00000000-6F16-4347-88C7-9890F8BD5EE1}"/>
            </c:ext>
          </c:extLst>
        </c:ser>
        <c:dLbls>
          <c:showLegendKey val="0"/>
          <c:showVal val="0"/>
          <c:showCatName val="0"/>
          <c:showSerName val="0"/>
          <c:showPercent val="0"/>
          <c:showBubbleSize val="0"/>
        </c:dLbls>
        <c:gapWidth val="150"/>
        <c:axId val="604033880"/>
        <c:axId val="604036760"/>
      </c:barChart>
      <c:catAx>
        <c:axId val="604033880"/>
        <c:scaling>
          <c:orientation val="maxMin"/>
        </c:scaling>
        <c:delete val="1"/>
        <c:axPos val="l"/>
        <c:majorTickMark val="none"/>
        <c:minorTickMark val="none"/>
        <c:tickLblPos val="nextTo"/>
        <c:crossAx val="604036760"/>
        <c:crosses val="autoZero"/>
        <c:auto val="1"/>
        <c:lblAlgn val="ctr"/>
        <c:lblOffset val="100"/>
        <c:noMultiLvlLbl val="0"/>
      </c:catAx>
      <c:valAx>
        <c:axId val="604036760"/>
        <c:scaling>
          <c:orientation val="minMax"/>
          <c:max val="50"/>
          <c:min val="-50"/>
        </c:scaling>
        <c:delete val="1"/>
        <c:axPos val="t"/>
        <c:majorGridlines>
          <c:spPr>
            <a:ln w="9525" cap="flat" cmpd="sng" algn="ctr">
              <a:noFill/>
              <a:round/>
            </a:ln>
            <a:effectLst/>
          </c:spPr>
        </c:majorGridlines>
        <c:numFmt formatCode="_(* #,##0_);_(* \(#,##0\);_(* &quot;-&quot;_);_(@_)" sourceLinked="1"/>
        <c:majorTickMark val="none"/>
        <c:minorTickMark val="none"/>
        <c:tickLblPos val="nextTo"/>
        <c:crossAx val="604033880"/>
        <c:crosses val="autoZero"/>
        <c:crossBetween val="between"/>
        <c:majorUnit val="5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ko-KR"/>
    </a:p>
  </c:txPr>
  <c:printSettings>
    <c:headerFooter/>
    <c:pageMargins b="0.75" l="0.7" r="0.7" t="0.75" header="0.3" footer="0.3"/>
    <c:pageSetup orientation="portrait"/>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1035602022862011E-2"/>
          <c:y val="0.12282830840121375"/>
          <c:w val="0.95120810044497883"/>
          <c:h val="0.73447424098741854"/>
        </c:manualLayout>
      </c:layout>
      <c:radarChart>
        <c:radarStyle val="marker"/>
        <c:varyColors val="0"/>
        <c:ser>
          <c:idx val="0"/>
          <c:order val="0"/>
          <c:tx>
            <c:strRef>
              <c:f>기질!$V$2</c:f>
              <c:strCache>
                <c:ptCount val="1"/>
                <c:pt idx="0">
                  <c:v>채영운님</c:v>
                </c:pt>
              </c:strCache>
            </c:strRef>
          </c:tx>
          <c:spPr>
            <a:ln w="28575" cap="rnd">
              <a:solidFill>
                <a:srgbClr val="7030A0"/>
              </a:solidFill>
              <a:round/>
            </a:ln>
            <a:effectLst/>
          </c:spPr>
          <c:marker>
            <c:symbol val="none"/>
          </c:marker>
          <c:cat>
            <c:strRef>
              <c:f>기질!$U$3:$U$6</c:f>
              <c:strCache>
                <c:ptCount val="4"/>
                <c:pt idx="0">
                  <c:v>NS</c:v>
                </c:pt>
                <c:pt idx="1">
                  <c:v>HA</c:v>
                </c:pt>
                <c:pt idx="2">
                  <c:v>RD</c:v>
                </c:pt>
                <c:pt idx="3">
                  <c:v>PS</c:v>
                </c:pt>
              </c:strCache>
            </c:strRef>
          </c:cat>
          <c:val>
            <c:numRef>
              <c:f>기질!$V$3:$V$6</c:f>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0-1AE3-49DA-988F-21A311D571AE}"/>
            </c:ext>
          </c:extLst>
        </c:ser>
        <c:ser>
          <c:idx val="1"/>
          <c:order val="1"/>
          <c:tx>
            <c:strRef>
              <c:f>기질!$W$2</c:f>
              <c:strCache>
                <c:ptCount val="1"/>
                <c:pt idx="0">
                  <c:v>최동준님</c:v>
                </c:pt>
              </c:strCache>
            </c:strRef>
          </c:tx>
          <c:spPr>
            <a:ln w="28575" cap="rnd">
              <a:solidFill>
                <a:srgbClr val="FFC000"/>
              </a:solidFill>
              <a:round/>
            </a:ln>
            <a:effectLst/>
          </c:spPr>
          <c:marker>
            <c:symbol val="none"/>
          </c:marker>
          <c:cat>
            <c:strRef>
              <c:f>기질!$U$3:$U$6</c:f>
              <c:strCache>
                <c:ptCount val="4"/>
                <c:pt idx="0">
                  <c:v>NS</c:v>
                </c:pt>
                <c:pt idx="1">
                  <c:v>HA</c:v>
                </c:pt>
                <c:pt idx="2">
                  <c:v>RD</c:v>
                </c:pt>
                <c:pt idx="3">
                  <c:v>PS</c:v>
                </c:pt>
              </c:strCache>
            </c:strRef>
          </c:cat>
          <c:val>
            <c:numRef>
              <c:f>기질!$W$3:$W$6</c:f>
              <c:numCache>
                <c:formatCode>General</c:formatCode>
                <c:ptCount val="4"/>
                <c:pt idx="0">
                  <c:v>60</c:v>
                </c:pt>
                <c:pt idx="1">
                  <c:v>12</c:v>
                </c:pt>
                <c:pt idx="2">
                  <c:v>39</c:v>
                </c:pt>
                <c:pt idx="3">
                  <c:v>34</c:v>
                </c:pt>
              </c:numCache>
            </c:numRef>
          </c:val>
          <c:extLst xmlns:c15="http://schemas.microsoft.com/office/drawing/2012/chart">
            <c:ext xmlns:c16="http://schemas.microsoft.com/office/drawing/2014/chart" uri="{C3380CC4-5D6E-409C-BE32-E72D297353CC}">
              <c16:uniqueId val="{00000001-1AE3-49DA-988F-21A311D571AE}"/>
            </c:ext>
          </c:extLst>
        </c:ser>
        <c:ser>
          <c:idx val="2"/>
          <c:order val="2"/>
          <c:tx>
            <c:strRef>
              <c:f>기질!$X$2</c:f>
              <c:strCache>
                <c:ptCount val="1"/>
                <c:pt idx="0">
                  <c:v>전동섭님</c:v>
                </c:pt>
              </c:strCache>
              <c:extLst xmlns:c15="http://schemas.microsoft.com/office/drawing/2012/chart"/>
            </c:strRef>
          </c:tx>
          <c:spPr>
            <a:ln w="28575" cap="rnd">
              <a:solidFill>
                <a:schemeClr val="accent3"/>
              </a:solidFill>
              <a:round/>
            </a:ln>
            <a:effectLst/>
          </c:spPr>
          <c:marker>
            <c:symbol val="none"/>
          </c:marker>
          <c:cat>
            <c:strRef>
              <c:f>기질!$U$3:$U$6</c:f>
              <c:strCache>
                <c:ptCount val="4"/>
                <c:pt idx="0">
                  <c:v>NS</c:v>
                </c:pt>
                <c:pt idx="1">
                  <c:v>HA</c:v>
                </c:pt>
                <c:pt idx="2">
                  <c:v>RD</c:v>
                </c:pt>
                <c:pt idx="3">
                  <c:v>PS</c:v>
                </c:pt>
              </c:strCache>
              <c:extLst xmlns:c15="http://schemas.microsoft.com/office/drawing/2012/chart"/>
            </c:strRef>
          </c:cat>
          <c:val>
            <c:numRef>
              <c:f>기질!$X$3:$X$6</c:f>
              <c:numCache>
                <c:formatCode>General</c:formatCode>
                <c:ptCount val="4"/>
                <c:pt idx="0">
                  <c:v>55</c:v>
                </c:pt>
                <c:pt idx="1">
                  <c:v>12</c:v>
                </c:pt>
                <c:pt idx="2">
                  <c:v>78</c:v>
                </c:pt>
                <c:pt idx="3">
                  <c:v>42</c:v>
                </c:pt>
              </c:numCache>
              <c:extLst xmlns:c15="http://schemas.microsoft.com/office/drawing/2012/chart"/>
            </c:numRef>
          </c:val>
          <c:extLst xmlns:c15="http://schemas.microsoft.com/office/drawing/2012/chart">
            <c:ext xmlns:c16="http://schemas.microsoft.com/office/drawing/2014/chart" uri="{C3380CC4-5D6E-409C-BE32-E72D297353CC}">
              <c16:uniqueId val="{00000000-CA89-4C60-8585-DA0FA84CE543}"/>
            </c:ext>
          </c:extLst>
        </c:ser>
        <c:ser>
          <c:idx val="3"/>
          <c:order val="3"/>
          <c:tx>
            <c:strRef>
              <c:f>기질!$Y$2</c:f>
              <c:strCache>
                <c:ptCount val="1"/>
                <c:pt idx="0">
                  <c:v>윤영호님</c:v>
                </c:pt>
              </c:strCache>
              <c:extLst xmlns:c15="http://schemas.microsoft.com/office/drawing/2012/chart"/>
            </c:strRef>
          </c:tx>
          <c:spPr>
            <a:ln w="28575" cap="rnd">
              <a:solidFill>
                <a:srgbClr val="0070C0"/>
              </a:solidFill>
              <a:round/>
            </a:ln>
            <a:effectLst/>
          </c:spPr>
          <c:marker>
            <c:symbol val="none"/>
          </c:marker>
          <c:cat>
            <c:strRef>
              <c:f>기질!$U$3:$U$6</c:f>
              <c:strCache>
                <c:ptCount val="4"/>
                <c:pt idx="0">
                  <c:v>NS</c:v>
                </c:pt>
                <c:pt idx="1">
                  <c:v>HA</c:v>
                </c:pt>
                <c:pt idx="2">
                  <c:v>RD</c:v>
                </c:pt>
                <c:pt idx="3">
                  <c:v>PS</c:v>
                </c:pt>
              </c:strCache>
              <c:extLst xmlns:c15="http://schemas.microsoft.com/office/drawing/2012/chart"/>
            </c:strRef>
          </c:cat>
          <c:val>
            <c:numRef>
              <c:f>기질!$Y$3:$Y$6</c:f>
              <c:numCache>
                <c:formatCode>General</c:formatCode>
                <c:ptCount val="4"/>
                <c:pt idx="0">
                  <c:v>94</c:v>
                </c:pt>
                <c:pt idx="1">
                  <c:v>12</c:v>
                </c:pt>
                <c:pt idx="2">
                  <c:v>62</c:v>
                </c:pt>
                <c:pt idx="3">
                  <c:v>96</c:v>
                </c:pt>
              </c:numCache>
              <c:extLst xmlns:c15="http://schemas.microsoft.com/office/drawing/2012/chart"/>
            </c:numRef>
          </c:val>
          <c:extLst xmlns:c15="http://schemas.microsoft.com/office/drawing/2012/chart">
            <c:ext xmlns:c16="http://schemas.microsoft.com/office/drawing/2014/chart" uri="{C3380CC4-5D6E-409C-BE32-E72D297353CC}">
              <c16:uniqueId val="{00000001-CA89-4C60-8585-DA0FA84CE543}"/>
            </c:ext>
          </c:extLst>
        </c:ser>
        <c:ser>
          <c:idx val="4"/>
          <c:order val="4"/>
          <c:tx>
            <c:strRef>
              <c:f>기질!$Z$2</c:f>
              <c:strCache>
                <c:ptCount val="1"/>
                <c:pt idx="0">
                  <c:v>최은강님</c:v>
                </c:pt>
              </c:strCache>
              <c:extLst xmlns:c15="http://schemas.microsoft.com/office/drawing/2012/chart"/>
            </c:strRef>
          </c:tx>
          <c:spPr>
            <a:ln w="28575" cap="rnd">
              <a:solidFill>
                <a:schemeClr val="accent5">
                  <a:lumMod val="60000"/>
                  <a:lumOff val="40000"/>
                </a:schemeClr>
              </a:solidFill>
              <a:round/>
            </a:ln>
            <a:effectLst/>
          </c:spPr>
          <c:marker>
            <c:symbol val="none"/>
          </c:marker>
          <c:cat>
            <c:strRef>
              <c:f>기질!$U$3:$U$6</c:f>
              <c:strCache>
                <c:ptCount val="4"/>
                <c:pt idx="0">
                  <c:v>NS</c:v>
                </c:pt>
                <c:pt idx="1">
                  <c:v>HA</c:v>
                </c:pt>
                <c:pt idx="2">
                  <c:v>RD</c:v>
                </c:pt>
                <c:pt idx="3">
                  <c:v>PS</c:v>
                </c:pt>
              </c:strCache>
              <c:extLst xmlns:c15="http://schemas.microsoft.com/office/drawing/2012/chart"/>
            </c:strRef>
          </c:cat>
          <c:val>
            <c:numRef>
              <c:f>기질!$Z$3:$Z$6</c:f>
              <c:numCache>
                <c:formatCode>General</c:formatCode>
                <c:ptCount val="4"/>
                <c:pt idx="0">
                  <c:v>55</c:v>
                </c:pt>
                <c:pt idx="1">
                  <c:v>87</c:v>
                </c:pt>
                <c:pt idx="2">
                  <c:v>39</c:v>
                </c:pt>
                <c:pt idx="3">
                  <c:v>90</c:v>
                </c:pt>
              </c:numCache>
              <c:extLst xmlns:c15="http://schemas.microsoft.com/office/drawing/2012/chart"/>
            </c:numRef>
          </c:val>
          <c:extLst xmlns:c15="http://schemas.microsoft.com/office/drawing/2012/chart">
            <c:ext xmlns:c16="http://schemas.microsoft.com/office/drawing/2014/chart" uri="{C3380CC4-5D6E-409C-BE32-E72D297353CC}">
              <c16:uniqueId val="{00000002-CA89-4C60-8585-DA0FA84CE543}"/>
            </c:ext>
          </c:extLst>
        </c:ser>
        <c:ser>
          <c:idx val="5"/>
          <c:order val="5"/>
          <c:tx>
            <c:strRef>
              <c:f>기질!$AA$2</c:f>
              <c:strCache>
                <c:ptCount val="1"/>
                <c:pt idx="0">
                  <c:v>임경업님</c:v>
                </c:pt>
              </c:strCache>
              <c:extLst xmlns:c15="http://schemas.microsoft.com/office/drawing/2012/chart"/>
            </c:strRef>
          </c:tx>
          <c:spPr>
            <a:ln w="28575" cap="rnd">
              <a:solidFill>
                <a:schemeClr val="accent6">
                  <a:lumMod val="75000"/>
                </a:schemeClr>
              </a:solidFill>
              <a:round/>
            </a:ln>
            <a:effectLst/>
          </c:spPr>
          <c:marker>
            <c:symbol val="none"/>
          </c:marker>
          <c:cat>
            <c:strRef>
              <c:f>기질!$U$3:$U$6</c:f>
              <c:strCache>
                <c:ptCount val="4"/>
                <c:pt idx="0">
                  <c:v>NS</c:v>
                </c:pt>
                <c:pt idx="1">
                  <c:v>HA</c:v>
                </c:pt>
                <c:pt idx="2">
                  <c:v>RD</c:v>
                </c:pt>
                <c:pt idx="3">
                  <c:v>PS</c:v>
                </c:pt>
              </c:strCache>
              <c:extLst xmlns:c15="http://schemas.microsoft.com/office/drawing/2012/chart"/>
            </c:strRef>
          </c:cat>
          <c:val>
            <c:numRef>
              <c:f>기질!$AA$3:$AA$6</c:f>
              <c:numCache>
                <c:formatCode>General</c:formatCode>
                <c:ptCount val="4"/>
                <c:pt idx="0">
                  <c:v>81</c:v>
                </c:pt>
                <c:pt idx="1">
                  <c:v>63</c:v>
                </c:pt>
                <c:pt idx="2">
                  <c:v>39</c:v>
                </c:pt>
                <c:pt idx="3">
                  <c:v>99</c:v>
                </c:pt>
              </c:numCache>
              <c:extLst xmlns:c15="http://schemas.microsoft.com/office/drawing/2012/chart"/>
            </c:numRef>
          </c:val>
          <c:extLst xmlns:c15="http://schemas.microsoft.com/office/drawing/2012/chart">
            <c:ext xmlns:c16="http://schemas.microsoft.com/office/drawing/2014/chart" uri="{C3380CC4-5D6E-409C-BE32-E72D297353CC}">
              <c16:uniqueId val="{00000003-CA89-4C60-8585-DA0FA84CE543}"/>
            </c:ext>
          </c:extLst>
        </c:ser>
        <c:ser>
          <c:idx val="6"/>
          <c:order val="6"/>
          <c:tx>
            <c:strRef>
              <c:f>기질!$AB$2</c:f>
              <c:strCache>
                <c:ptCount val="1"/>
                <c:pt idx="0">
                  <c:v>이재원님</c:v>
                </c:pt>
              </c:strCache>
              <c:extLst xmlns:c15="http://schemas.microsoft.com/office/drawing/2012/chart"/>
            </c:strRef>
          </c:tx>
          <c:spPr>
            <a:ln w="28575" cap="rnd">
              <a:solidFill>
                <a:schemeClr val="accent6">
                  <a:lumMod val="40000"/>
                  <a:lumOff val="60000"/>
                </a:schemeClr>
              </a:solidFill>
              <a:round/>
            </a:ln>
            <a:effectLst/>
          </c:spPr>
          <c:marker>
            <c:symbol val="none"/>
          </c:marker>
          <c:cat>
            <c:strRef>
              <c:f>기질!$U$3:$U$6</c:f>
              <c:strCache>
                <c:ptCount val="4"/>
                <c:pt idx="0">
                  <c:v>NS</c:v>
                </c:pt>
                <c:pt idx="1">
                  <c:v>HA</c:v>
                </c:pt>
                <c:pt idx="2">
                  <c:v>RD</c:v>
                </c:pt>
                <c:pt idx="3">
                  <c:v>PS</c:v>
                </c:pt>
              </c:strCache>
              <c:extLst xmlns:c15="http://schemas.microsoft.com/office/drawing/2012/chart"/>
            </c:strRef>
          </c:cat>
          <c:val>
            <c:numRef>
              <c:f>기질!$AB$3:$AB$6</c:f>
              <c:numCache>
                <c:formatCode>General</c:formatCode>
                <c:ptCount val="4"/>
                <c:pt idx="0">
                  <c:v>95</c:v>
                </c:pt>
                <c:pt idx="1">
                  <c:v>100</c:v>
                </c:pt>
                <c:pt idx="2">
                  <c:v>30</c:v>
                </c:pt>
                <c:pt idx="3">
                  <c:v>3</c:v>
                </c:pt>
              </c:numCache>
              <c:extLst xmlns:c15="http://schemas.microsoft.com/office/drawing/2012/chart"/>
            </c:numRef>
          </c:val>
          <c:extLst xmlns:c15="http://schemas.microsoft.com/office/drawing/2012/chart">
            <c:ext xmlns:c16="http://schemas.microsoft.com/office/drawing/2014/chart" uri="{C3380CC4-5D6E-409C-BE32-E72D297353CC}">
              <c16:uniqueId val="{00000000-6960-49C2-B2A2-5A65002B15DF}"/>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7"/>
                <c:order val="7"/>
                <c:tx>
                  <c:strRef>
                    <c:extLst>
                      <c:ext uri="{02D57815-91ED-43cb-92C2-25804820EDAC}">
                        <c15:formulaRef>
                          <c15:sqref>기질!$AC$2</c15:sqref>
                        </c15:formulaRef>
                      </c:ext>
                    </c:extLst>
                    <c:strCache>
                      <c:ptCount val="1"/>
                    </c:strCache>
                  </c:strRef>
                </c:tx>
                <c:spPr>
                  <a:ln w="28575" cap="rnd">
                    <a:solidFill>
                      <a:srgbClr val="7030A0"/>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기질!$AC$3:$AC$6</c15:sqref>
                        </c15:formulaRef>
                      </c:ext>
                    </c:extLst>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6960-49C2-B2A2-5A65002B15DF}"/>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portrait"/>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1"/>
        <c:ser>
          <c:idx val="0"/>
          <c:order val="0"/>
          <c:tx>
            <c:strRef>
              <c:f>기질!$U$4</c:f>
              <c:strCache>
                <c:ptCount val="1"/>
                <c:pt idx="0">
                  <c:v>HA</c:v>
                </c:pt>
              </c:strCache>
            </c:strRef>
          </c:tx>
          <c:invertIfNegative val="0"/>
          <c:dPt>
            <c:idx val="0"/>
            <c:invertIfNegative val="0"/>
            <c:bubble3D val="0"/>
            <c:spPr>
              <a:solidFill>
                <a:srgbClr val="CC66FF"/>
              </a:solidFill>
              <a:ln>
                <a:noFill/>
              </a:ln>
              <a:effectLst/>
            </c:spPr>
            <c:extLst>
              <c:ext xmlns:c16="http://schemas.microsoft.com/office/drawing/2014/chart" uri="{C3380CC4-5D6E-409C-BE32-E72D297353CC}">
                <c16:uniqueId val="{00000002-E2F2-4B8E-A887-CE2FBDA401E9}"/>
              </c:ext>
            </c:extLst>
          </c:dPt>
          <c:dPt>
            <c:idx val="1"/>
            <c:invertIfNegative val="0"/>
            <c:bubble3D val="0"/>
            <c:spPr>
              <a:solidFill>
                <a:schemeClr val="accent4">
                  <a:alpha val="75000"/>
                </a:schemeClr>
              </a:solidFill>
              <a:ln>
                <a:noFill/>
              </a:ln>
              <a:effectLst/>
            </c:spPr>
            <c:extLst>
              <c:ext xmlns:c16="http://schemas.microsoft.com/office/drawing/2014/chart" uri="{C3380CC4-5D6E-409C-BE32-E72D297353CC}">
                <c16:uniqueId val="{00000003-E2F2-4B8E-A887-CE2FBDA401E9}"/>
              </c:ext>
            </c:extLst>
          </c:dPt>
          <c:dPt>
            <c:idx val="2"/>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04-E2F2-4B8E-A887-CE2FBDA401E9}"/>
              </c:ext>
            </c:extLst>
          </c:dPt>
          <c:dPt>
            <c:idx val="3"/>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005-E2F2-4B8E-A887-CE2FBDA401E9}"/>
              </c:ext>
            </c:extLst>
          </c:dPt>
          <c:dPt>
            <c:idx val="4"/>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006-E2F2-4B8E-A887-CE2FBDA401E9}"/>
              </c:ext>
            </c:extLst>
          </c:dPt>
          <c:dPt>
            <c:idx val="5"/>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007-E2F2-4B8E-A887-CE2FBDA401E9}"/>
              </c:ext>
            </c:extLst>
          </c:dPt>
          <c:dPt>
            <c:idx val="6"/>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008-E2F2-4B8E-A887-CE2FBDA401E9}"/>
              </c:ext>
            </c:extLst>
          </c:dPt>
          <c:dPt>
            <c:idx val="7"/>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009-E2F2-4B8E-A887-CE2FBDA401E9}"/>
              </c:ext>
            </c:extLst>
          </c:dPt>
          <c:dPt>
            <c:idx val="8"/>
            <c:invertIfNegative val="0"/>
            <c:bubble3D val="0"/>
            <c:spPr>
              <a:solidFill>
                <a:schemeClr val="accent1"/>
              </a:solidFill>
              <a:ln>
                <a:noFill/>
              </a:ln>
              <a:effectLst/>
            </c:spPr>
            <c:extLst>
              <c:ext xmlns:c16="http://schemas.microsoft.com/office/drawing/2014/chart" uri="{C3380CC4-5D6E-409C-BE32-E72D297353CC}">
                <c16:uniqueId val="{0000000A-E2F2-4B8E-A887-CE2FBDA401E9}"/>
              </c:ext>
            </c:extLst>
          </c:dPt>
          <c:dPt>
            <c:idx val="9"/>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0B-E2F2-4B8E-A887-CE2FBDA401E9}"/>
              </c:ext>
            </c:extLst>
          </c:dPt>
          <c:dPt>
            <c:idx val="10"/>
            <c:invertIfNegative val="0"/>
            <c:bubble3D val="0"/>
            <c:spPr>
              <a:solidFill>
                <a:schemeClr val="accent6">
                  <a:lumMod val="75000"/>
                </a:schemeClr>
              </a:solidFill>
              <a:ln>
                <a:noFill/>
              </a:ln>
              <a:effectLst/>
            </c:spPr>
            <c:extLst>
              <c:ext xmlns:c16="http://schemas.microsoft.com/office/drawing/2014/chart" uri="{C3380CC4-5D6E-409C-BE32-E72D297353CC}">
                <c16:uniqueId val="{0000000C-E2F2-4B8E-A887-CE2FBDA401E9}"/>
              </c:ext>
            </c:extLst>
          </c:dPt>
          <c:dPt>
            <c:idx val="1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D-E2F2-4B8E-A887-CE2FBDA401E9}"/>
              </c:ext>
            </c:extLst>
          </c:dPt>
          <c:dLbls>
            <c:dLbl>
              <c:idx val="0"/>
              <c:tx>
                <c:rich>
                  <a:bodyPr/>
                  <a:lstStyle/>
                  <a:p>
                    <a:fld id="{A5DA3515-416C-4320-B9E0-94F94EB0D954}" type="CELLRANGE">
                      <a:rPr lang="ko-KR" altLang="en-US"/>
                      <a:pPr/>
                      <a:t>[CELLRANGE]</a:t>
                    </a:fld>
                    <a:r>
                      <a:rPr lang="ko-KR" altLang="en-US" baseline="0"/>
                      <a:t>, </a:t>
                    </a:r>
                    <a:fld id="{E687202F-9A03-448C-91D1-83C0F58894F2}" type="BUBBLESIZE">
                      <a:rPr lang="ko-KR" altLang="en-US" baseline="0"/>
                      <a:pPr/>
                      <a:t>[거품 크기]</a:t>
                    </a:fld>
                    <a:endParaRPr lang="ko-KR" altLang="en-US" baseline="0"/>
                  </a:p>
                </c:rich>
              </c:tx>
              <c:dLblPos val="ct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2F2-4B8E-A887-CE2FBDA401E9}"/>
                </c:ext>
              </c:extLst>
            </c:dLbl>
            <c:dLbl>
              <c:idx val="1"/>
              <c:tx>
                <c:rich>
                  <a:bodyPr/>
                  <a:lstStyle/>
                  <a:p>
                    <a:fld id="{3D06BA45-F6CE-471B-A483-DBC6134E2A4C}" type="CELLRANGE">
                      <a:rPr lang="ko-KR" altLang="en-US"/>
                      <a:pPr/>
                      <a:t>[CELLRANGE]</a:t>
                    </a:fld>
                    <a:r>
                      <a:rPr lang="ko-KR" altLang="en-US" baseline="0"/>
                      <a:t>, </a:t>
                    </a:r>
                    <a:fld id="{E2BF509A-DDBE-4AE5-907B-54B323A89048}" type="BUBBLESIZE">
                      <a:rPr lang="ko-KR" altLang="en-US" baseline="0"/>
                      <a:pPr/>
                      <a:t>[거품 크기]</a:t>
                    </a:fld>
                    <a:endParaRPr lang="ko-KR" altLang="en-US" baseline="0"/>
                  </a:p>
                </c:rich>
              </c:tx>
              <c:dLblPos val="ct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2F2-4B8E-A887-CE2FBDA401E9}"/>
                </c:ext>
              </c:extLst>
            </c:dLbl>
            <c:dLbl>
              <c:idx val="2"/>
              <c:tx>
                <c:rich>
                  <a:bodyPr/>
                  <a:lstStyle/>
                  <a:p>
                    <a:fld id="{57F530DB-B536-4699-8233-6B4FA24FF637}" type="CELLRANGE">
                      <a:rPr lang="ko-KR" altLang="en-US"/>
                      <a:pPr/>
                      <a:t>[CELLRANGE]</a:t>
                    </a:fld>
                    <a:r>
                      <a:rPr lang="ko-KR" altLang="en-US" baseline="0"/>
                      <a:t>, </a:t>
                    </a:r>
                    <a:fld id="{87838375-6E16-47CF-8090-746D19237AD0}" type="BUBBLESIZE">
                      <a:rPr lang="ko-KR" altLang="en-US" baseline="0"/>
                      <a:pPr/>
                      <a:t>[거품 크기]</a:t>
                    </a:fld>
                    <a:endParaRPr lang="ko-KR" altLang="en-US" baseline="0"/>
                  </a:p>
                </c:rich>
              </c:tx>
              <c:dLblPos val="ct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2F2-4B8E-A887-CE2FBDA401E9}"/>
                </c:ext>
              </c:extLst>
            </c:dLbl>
            <c:dLbl>
              <c:idx val="3"/>
              <c:tx>
                <c:rich>
                  <a:bodyPr/>
                  <a:lstStyle/>
                  <a:p>
                    <a:fld id="{7A40F478-5AEE-4B60-A424-C3150EA54FF0}" type="CELLRANGE">
                      <a:rPr lang="ko-KR" altLang="en-US"/>
                      <a:pPr/>
                      <a:t>[CELLRANGE]</a:t>
                    </a:fld>
                    <a:r>
                      <a:rPr lang="ko-KR" altLang="en-US" baseline="0"/>
                      <a:t>, </a:t>
                    </a:r>
                    <a:fld id="{CAFC6178-261C-4F00-9800-C7B2C7DCE960}" type="BUBBLESIZE">
                      <a:rPr lang="ko-KR" altLang="en-US" baseline="0"/>
                      <a:pPr/>
                      <a:t>[거품 크기]</a:t>
                    </a:fld>
                    <a:endParaRPr lang="ko-KR" altLang="en-US" baseline="0"/>
                  </a:p>
                </c:rich>
              </c:tx>
              <c:dLblPos val="ct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2F2-4B8E-A887-CE2FBDA401E9}"/>
                </c:ext>
              </c:extLst>
            </c:dLbl>
            <c:dLbl>
              <c:idx val="4"/>
              <c:tx>
                <c:rich>
                  <a:bodyPr/>
                  <a:lstStyle/>
                  <a:p>
                    <a:fld id="{1AE1F204-2496-4534-B2E1-9907149C8087}" type="CELLRANGE">
                      <a:rPr lang="ko-KR" altLang="en-US"/>
                      <a:pPr/>
                      <a:t>[CELLRANGE]</a:t>
                    </a:fld>
                    <a:r>
                      <a:rPr lang="ko-KR" altLang="en-US" baseline="0"/>
                      <a:t>, </a:t>
                    </a:r>
                    <a:fld id="{2EE6F839-A911-42BA-9982-16D30FF10D70}" type="BUBBLESIZE">
                      <a:rPr lang="ko-KR" altLang="en-US" baseline="0"/>
                      <a:pPr/>
                      <a:t>[거품 크기]</a:t>
                    </a:fld>
                    <a:endParaRPr lang="ko-KR" altLang="en-US" baseline="0"/>
                  </a:p>
                </c:rich>
              </c:tx>
              <c:dLblPos val="ct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2F2-4B8E-A887-CE2FBDA401E9}"/>
                </c:ext>
              </c:extLst>
            </c:dLbl>
            <c:dLbl>
              <c:idx val="5"/>
              <c:tx>
                <c:rich>
                  <a:bodyPr/>
                  <a:lstStyle/>
                  <a:p>
                    <a:fld id="{E274E432-947F-4F21-AC9A-C2F8E4C2A611}" type="CELLRANGE">
                      <a:rPr lang="ko-KR" altLang="en-US"/>
                      <a:pPr/>
                      <a:t>[CELLRANGE]</a:t>
                    </a:fld>
                    <a:r>
                      <a:rPr lang="ko-KR" altLang="en-US" baseline="0"/>
                      <a:t>, </a:t>
                    </a:r>
                    <a:fld id="{2E3AFFB5-2A86-4CD2-BE87-DDFE06696FC4}" type="BUBBLESIZE">
                      <a:rPr lang="ko-KR" altLang="en-US" baseline="0"/>
                      <a:pPr/>
                      <a:t>[거품 크기]</a:t>
                    </a:fld>
                    <a:endParaRPr lang="ko-KR" altLang="en-US" baseline="0"/>
                  </a:p>
                </c:rich>
              </c:tx>
              <c:dLblPos val="ct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2F2-4B8E-A887-CE2FBDA401E9}"/>
                </c:ext>
              </c:extLst>
            </c:dLbl>
            <c:dLbl>
              <c:idx val="6"/>
              <c:tx>
                <c:rich>
                  <a:bodyPr/>
                  <a:lstStyle/>
                  <a:p>
                    <a:fld id="{A470F060-B742-4FDE-B817-BBC2E26ECC60}" type="CELLRANGE">
                      <a:rPr lang="ko-KR" altLang="en-US"/>
                      <a:pPr/>
                      <a:t>[CELLRANGE]</a:t>
                    </a:fld>
                    <a:r>
                      <a:rPr lang="ko-KR" altLang="en-US" baseline="0"/>
                      <a:t>, </a:t>
                    </a:r>
                    <a:fld id="{7C113E0B-4A17-461E-8DE1-BCDBD69F8415}" type="BUBBLESIZE">
                      <a:rPr lang="ko-KR" altLang="en-US" baseline="0"/>
                      <a:pPr/>
                      <a:t>[거품 크기]</a:t>
                    </a:fld>
                    <a:endParaRPr lang="ko-KR" altLang="en-US" baseline="0"/>
                  </a:p>
                </c:rich>
              </c:tx>
              <c:dLblPos val="ct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2F2-4B8E-A887-CE2FBDA401E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ko-KR"/>
              </a:p>
            </c:txPr>
            <c:dLblPos val="ctr"/>
            <c:showLegendKey val="0"/>
            <c:showVal val="0"/>
            <c:showCatName val="0"/>
            <c:showSerName val="0"/>
            <c:showPercent val="0"/>
            <c:showBubbleSize val="1"/>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strRef>
              <c:f>기질!$V$3:$AG$3</c:f>
              <c:strCache>
                <c:ptCount val="7"/>
                <c:pt idx="0">
                  <c:v>55</c:v>
                </c:pt>
                <c:pt idx="1">
                  <c:v>60</c:v>
                </c:pt>
                <c:pt idx="2">
                  <c:v>55</c:v>
                </c:pt>
                <c:pt idx="3">
                  <c:v>94</c:v>
                </c:pt>
                <c:pt idx="4">
                  <c:v>55</c:v>
                </c:pt>
                <c:pt idx="5">
                  <c:v>81</c:v>
                </c:pt>
                <c:pt idx="6">
                  <c:v>95</c:v>
                </c:pt>
              </c:strCache>
            </c:strRef>
          </c:xVal>
          <c:yVal>
            <c:numRef>
              <c:f>기질!$V$4:$AG$4</c:f>
              <c:numCache>
                <c:formatCode>General</c:formatCode>
                <c:ptCount val="12"/>
                <c:pt idx="0">
                  <c:v>94</c:v>
                </c:pt>
                <c:pt idx="1">
                  <c:v>12</c:v>
                </c:pt>
                <c:pt idx="2">
                  <c:v>12</c:v>
                </c:pt>
                <c:pt idx="3">
                  <c:v>12</c:v>
                </c:pt>
                <c:pt idx="4">
                  <c:v>87</c:v>
                </c:pt>
                <c:pt idx="5">
                  <c:v>63</c:v>
                </c:pt>
                <c:pt idx="6">
                  <c:v>100</c:v>
                </c:pt>
                <c:pt idx="7">
                  <c:v>0</c:v>
                </c:pt>
                <c:pt idx="8">
                  <c:v>0</c:v>
                </c:pt>
                <c:pt idx="9">
                  <c:v>0</c:v>
                </c:pt>
                <c:pt idx="10">
                  <c:v>0</c:v>
                </c:pt>
                <c:pt idx="11">
                  <c:v>0</c:v>
                </c:pt>
              </c:numCache>
            </c:numRef>
          </c:yVal>
          <c:bubbleSize>
            <c:numRef>
              <c:f>기질!$V$5:$AG$5</c:f>
              <c:numCache>
                <c:formatCode>General</c:formatCode>
                <c:ptCount val="12"/>
                <c:pt idx="0">
                  <c:v>91</c:v>
                </c:pt>
                <c:pt idx="1">
                  <c:v>39</c:v>
                </c:pt>
                <c:pt idx="2">
                  <c:v>78</c:v>
                </c:pt>
                <c:pt idx="3">
                  <c:v>62</c:v>
                </c:pt>
                <c:pt idx="4">
                  <c:v>39</c:v>
                </c:pt>
                <c:pt idx="5">
                  <c:v>39</c:v>
                </c:pt>
                <c:pt idx="6">
                  <c:v>30</c:v>
                </c:pt>
                <c:pt idx="7">
                  <c:v>0</c:v>
                </c:pt>
                <c:pt idx="8">
                  <c:v>0</c:v>
                </c:pt>
                <c:pt idx="9">
                  <c:v>0</c:v>
                </c:pt>
                <c:pt idx="10">
                  <c:v>0</c:v>
                </c:pt>
                <c:pt idx="11">
                  <c:v>0</c:v>
                </c:pt>
              </c:numCache>
            </c:numRef>
          </c:bubbleSize>
          <c:bubble3D val="0"/>
          <c:extLst>
            <c:ext xmlns:c15="http://schemas.microsoft.com/office/drawing/2012/chart" uri="{02D57815-91ED-43cb-92C2-25804820EDAC}">
              <c15:datalabelsRange>
                <c15:f>기질!$V$2:$AG$2</c15:f>
                <c15:dlblRangeCache>
                  <c:ptCount val="12"/>
                  <c:pt idx="0">
                    <c:v>채영운님</c:v>
                  </c:pt>
                  <c:pt idx="1">
                    <c:v>최동준님</c:v>
                  </c:pt>
                  <c:pt idx="2">
                    <c:v>전동섭님</c:v>
                  </c:pt>
                  <c:pt idx="3">
                    <c:v>윤영호님</c:v>
                  </c:pt>
                  <c:pt idx="4">
                    <c:v>최은강님</c:v>
                  </c:pt>
                  <c:pt idx="5">
                    <c:v>임경업님</c:v>
                  </c:pt>
                  <c:pt idx="6">
                    <c:v>이재원님</c:v>
                  </c:pt>
                </c15:dlblRangeCache>
              </c15:datalabelsRange>
            </c:ext>
            <c:ext xmlns:c16="http://schemas.microsoft.com/office/drawing/2014/chart" uri="{C3380CC4-5D6E-409C-BE32-E72D297353CC}">
              <c16:uniqueId val="{00000000-E2F2-4B8E-A887-CE2FBDA401E9}"/>
            </c:ext>
          </c:extLst>
        </c:ser>
        <c:dLbls>
          <c:showLegendKey val="0"/>
          <c:showVal val="0"/>
          <c:showCatName val="0"/>
          <c:showSerName val="0"/>
          <c:showPercent val="0"/>
          <c:showBubbleSize val="0"/>
        </c:dLbls>
        <c:bubbleScale val="100"/>
        <c:showNegBubbles val="0"/>
        <c:axId val="247469280"/>
        <c:axId val="247470240"/>
      </c:bubbleChart>
      <c:valAx>
        <c:axId val="247469280"/>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47470240"/>
        <c:crosses val="autoZero"/>
        <c:crossBetween val="midCat"/>
      </c:valAx>
      <c:valAx>
        <c:axId val="247470240"/>
        <c:scaling>
          <c:orientation val="minMax"/>
          <c:max val="12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4746928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9" orientation="landscape"/>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NS</a:t>
            </a:r>
            <a:endParaRPr lang="ko-KR"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ltLang="en-US"/>
        </a:p>
      </c:txPr>
    </c:title>
    <c:autoTitleDeleted val="0"/>
    <c:plotArea>
      <c:layout/>
      <c:barChart>
        <c:barDir val="bar"/>
        <c:grouping val="clustered"/>
        <c:varyColors val="0"/>
        <c:ser>
          <c:idx val="1"/>
          <c:order val="1"/>
          <c:tx>
            <c:strRef>
              <c:f>기질!$E$22</c:f>
              <c:strCache>
                <c:ptCount val="1"/>
                <c:pt idx="0">
                  <c:v>채영운님</c:v>
                </c:pt>
              </c:strCache>
              <c:extLst xmlns:c15="http://schemas.microsoft.com/office/drawing/2012/chart"/>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accent5">
                        <a:lumMod val="40000"/>
                        <a:lumOff val="60000"/>
                      </a:schemeClr>
                    </a:solidFill>
                    <a:latin typeface="+mn-lt"/>
                    <a:ea typeface="+mn-ea"/>
                    <a:cs typeface="+mn-cs"/>
                  </a:defRPr>
                </a:pPr>
                <a:endParaRPr lang="ko-KR"/>
              </a:p>
            </c:txPr>
            <c:dLblPos val="in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기질!$C$24:$C$27</c:f>
              <c:strCache>
                <c:ptCount val="4"/>
                <c:pt idx="0">
                  <c:v>안정성 vs 탐색적흥분</c:v>
                </c:pt>
                <c:pt idx="1">
                  <c:v>심사숙고 vs 충동성</c:v>
                </c:pt>
                <c:pt idx="2">
                  <c:v>절제 vs 향유</c:v>
                </c:pt>
                <c:pt idx="3">
                  <c:v>질서정연 vs 자유분방</c:v>
                </c:pt>
              </c:strCache>
              <c:extLst xmlns:c15="http://schemas.microsoft.com/office/drawing/2012/chart"/>
            </c:strRef>
          </c:cat>
          <c:val>
            <c:numRef>
              <c:f>기질!$E$24:$E$27</c:f>
              <c:numCache>
                <c:formatCode>_-* #,##0.0_-;\-* #,##0.0_-;_-* "-"_-;_-@_-</c:formatCode>
                <c:ptCount val="4"/>
                <c:pt idx="0">
                  <c:v>10</c:v>
                </c:pt>
                <c:pt idx="1">
                  <c:v>7</c:v>
                </c:pt>
                <c:pt idx="2">
                  <c:v>6</c:v>
                </c:pt>
                <c:pt idx="3">
                  <c:v>6</c:v>
                </c:pt>
              </c:numCache>
              <c:extLst xmlns:c15="http://schemas.microsoft.com/office/drawing/2012/chart"/>
            </c:numRef>
          </c:val>
          <c:extLst xmlns:c15="http://schemas.microsoft.com/office/drawing/2012/chart">
            <c:ext xmlns:c16="http://schemas.microsoft.com/office/drawing/2014/chart" uri="{C3380CC4-5D6E-409C-BE32-E72D297353CC}">
              <c16:uniqueId val="{00000000-88AD-4F7F-B229-6014773C7E74}"/>
            </c:ext>
          </c:extLst>
        </c:ser>
        <c:ser>
          <c:idx val="2"/>
          <c:order val="2"/>
          <c:tx>
            <c:strRef>
              <c:f>기질!$F$22</c:f>
              <c:strCache>
                <c:ptCount val="1"/>
                <c:pt idx="0">
                  <c:v>최동준님</c:v>
                </c:pt>
              </c:strCache>
              <c:extLst xmlns:c15="http://schemas.microsoft.com/office/drawing/2012/chart"/>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기질!$C$24:$C$27</c:f>
              <c:strCache>
                <c:ptCount val="4"/>
                <c:pt idx="0">
                  <c:v>안정성 vs 탐색적흥분</c:v>
                </c:pt>
                <c:pt idx="1">
                  <c:v>심사숙고 vs 충동성</c:v>
                </c:pt>
                <c:pt idx="2">
                  <c:v>절제 vs 향유</c:v>
                </c:pt>
                <c:pt idx="3">
                  <c:v>질서정연 vs 자유분방</c:v>
                </c:pt>
              </c:strCache>
              <c:extLst xmlns:c15="http://schemas.microsoft.com/office/drawing/2012/chart"/>
            </c:strRef>
          </c:cat>
          <c:val>
            <c:numRef>
              <c:f>기질!$F$24:$F$27</c:f>
              <c:numCache>
                <c:formatCode>_-* #,##0.0_-;\-* #,##0.0_-;_-* "-"_-;_-@_-</c:formatCode>
                <c:ptCount val="4"/>
                <c:pt idx="0">
                  <c:v>12</c:v>
                </c:pt>
                <c:pt idx="1">
                  <c:v>8</c:v>
                </c:pt>
                <c:pt idx="2">
                  <c:v>5</c:v>
                </c:pt>
                <c:pt idx="3">
                  <c:v>5</c:v>
                </c:pt>
              </c:numCache>
              <c:extLst xmlns:c15="http://schemas.microsoft.com/office/drawing/2012/chart"/>
            </c:numRef>
          </c:val>
          <c:extLst xmlns:c15="http://schemas.microsoft.com/office/drawing/2012/chart">
            <c:ext xmlns:c16="http://schemas.microsoft.com/office/drawing/2014/chart" uri="{C3380CC4-5D6E-409C-BE32-E72D297353CC}">
              <c16:uniqueId val="{00000001-88AD-4F7F-B229-6014773C7E74}"/>
            </c:ext>
          </c:extLst>
        </c:ser>
        <c:ser>
          <c:idx val="3"/>
          <c:order val="3"/>
          <c:tx>
            <c:strRef>
              <c:f>기질!$G$22</c:f>
              <c:strCache>
                <c:ptCount val="1"/>
                <c:pt idx="0">
                  <c:v>전동섭님</c:v>
                </c:pt>
              </c:strCache>
              <c:extLst xmlns:c15="http://schemas.microsoft.com/office/drawing/2012/chart"/>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ko-KR"/>
              </a:p>
            </c:txPr>
            <c:dLblPos val="in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기질!$C$24:$C$27</c:f>
              <c:strCache>
                <c:ptCount val="4"/>
                <c:pt idx="0">
                  <c:v>안정성 vs 탐색적흥분</c:v>
                </c:pt>
                <c:pt idx="1">
                  <c:v>심사숙고 vs 충동성</c:v>
                </c:pt>
                <c:pt idx="2">
                  <c:v>절제 vs 향유</c:v>
                </c:pt>
                <c:pt idx="3">
                  <c:v>질서정연 vs 자유분방</c:v>
                </c:pt>
              </c:strCache>
              <c:extLst xmlns:c15="http://schemas.microsoft.com/office/drawing/2012/chart"/>
            </c:strRef>
          </c:cat>
          <c:val>
            <c:numRef>
              <c:f>기질!$G$24:$G$27</c:f>
              <c:numCache>
                <c:formatCode>_-* #,##0.0_-;\-* #,##0.0_-;_-* "-"_-;_-@_-</c:formatCode>
                <c:ptCount val="4"/>
                <c:pt idx="0">
                  <c:v>12</c:v>
                </c:pt>
                <c:pt idx="1">
                  <c:v>9</c:v>
                </c:pt>
                <c:pt idx="2">
                  <c:v>4</c:v>
                </c:pt>
                <c:pt idx="3">
                  <c:v>4</c:v>
                </c:pt>
              </c:numCache>
              <c:extLst xmlns:c15="http://schemas.microsoft.com/office/drawing/2012/chart"/>
            </c:numRef>
          </c:val>
          <c:extLst xmlns:c15="http://schemas.microsoft.com/office/drawing/2012/chart">
            <c:ext xmlns:c16="http://schemas.microsoft.com/office/drawing/2014/chart" uri="{C3380CC4-5D6E-409C-BE32-E72D297353CC}">
              <c16:uniqueId val="{00000004-88AD-4F7F-B229-6014773C7E74}"/>
            </c:ext>
          </c:extLst>
        </c:ser>
        <c:ser>
          <c:idx val="4"/>
          <c:order val="4"/>
          <c:tx>
            <c:strRef>
              <c:f>기질!$H$22</c:f>
              <c:strCache>
                <c:ptCount val="1"/>
                <c:pt idx="0">
                  <c:v>윤영호님</c:v>
                </c:pt>
              </c:strCache>
              <c:extLst xmlns:c15="http://schemas.microsoft.com/office/drawing/2012/chart"/>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기질!$C$24:$C$27</c:f>
              <c:strCache>
                <c:ptCount val="4"/>
                <c:pt idx="0">
                  <c:v>안정성 vs 탐색적흥분</c:v>
                </c:pt>
                <c:pt idx="1">
                  <c:v>심사숙고 vs 충동성</c:v>
                </c:pt>
                <c:pt idx="2">
                  <c:v>절제 vs 향유</c:v>
                </c:pt>
                <c:pt idx="3">
                  <c:v>질서정연 vs 자유분방</c:v>
                </c:pt>
              </c:strCache>
              <c:extLst xmlns:c15="http://schemas.microsoft.com/office/drawing/2012/chart"/>
            </c:strRef>
          </c:cat>
          <c:val>
            <c:numRef>
              <c:f>기질!$H$24:$H$27</c:f>
              <c:numCache>
                <c:formatCode>_-* #,##0.0_-;\-* #,##0.0_-;_-* "-"_-;_-@_-</c:formatCode>
                <c:ptCount val="4"/>
                <c:pt idx="0">
                  <c:v>14</c:v>
                </c:pt>
                <c:pt idx="1">
                  <c:v>7</c:v>
                </c:pt>
                <c:pt idx="2">
                  <c:v>8</c:v>
                </c:pt>
                <c:pt idx="3">
                  <c:v>15</c:v>
                </c:pt>
              </c:numCache>
              <c:extLst xmlns:c15="http://schemas.microsoft.com/office/drawing/2012/chart"/>
            </c:numRef>
          </c:val>
          <c:extLst xmlns:c15="http://schemas.microsoft.com/office/drawing/2012/chart">
            <c:ext xmlns:c16="http://schemas.microsoft.com/office/drawing/2014/chart" uri="{C3380CC4-5D6E-409C-BE32-E72D297353CC}">
              <c16:uniqueId val="{00000005-88AD-4F7F-B229-6014773C7E74}"/>
            </c:ext>
          </c:extLst>
        </c:ser>
        <c:ser>
          <c:idx val="5"/>
          <c:order val="5"/>
          <c:tx>
            <c:strRef>
              <c:f>기질!$I$22</c:f>
              <c:strCache>
                <c:ptCount val="1"/>
                <c:pt idx="0">
                  <c:v>최은강님</c:v>
                </c:pt>
              </c:strCache>
              <c:extLst xmlns:c15="http://schemas.microsoft.com/office/drawing/2012/chart"/>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기질!$C$24:$C$27</c:f>
              <c:strCache>
                <c:ptCount val="4"/>
                <c:pt idx="0">
                  <c:v>안정성 vs 탐색적흥분</c:v>
                </c:pt>
                <c:pt idx="1">
                  <c:v>심사숙고 vs 충동성</c:v>
                </c:pt>
                <c:pt idx="2">
                  <c:v>절제 vs 향유</c:v>
                </c:pt>
                <c:pt idx="3">
                  <c:v>질서정연 vs 자유분방</c:v>
                </c:pt>
              </c:strCache>
              <c:extLst xmlns:c15="http://schemas.microsoft.com/office/drawing/2012/chart"/>
            </c:strRef>
          </c:cat>
          <c:val>
            <c:numRef>
              <c:f>기질!$I$24:$I$27</c:f>
              <c:numCache>
                <c:formatCode>_-* #,##0.0_-;\-* #,##0.0_-;_-* "-"_-;_-@_-</c:formatCode>
                <c:ptCount val="4"/>
                <c:pt idx="0">
                  <c:v>14</c:v>
                </c:pt>
                <c:pt idx="1">
                  <c:v>5</c:v>
                </c:pt>
                <c:pt idx="2">
                  <c:v>3</c:v>
                </c:pt>
                <c:pt idx="3">
                  <c:v>7</c:v>
                </c:pt>
              </c:numCache>
              <c:extLst xmlns:c15="http://schemas.microsoft.com/office/drawing/2012/chart"/>
            </c:numRef>
          </c:val>
          <c:extLst xmlns:c15="http://schemas.microsoft.com/office/drawing/2012/chart">
            <c:ext xmlns:c16="http://schemas.microsoft.com/office/drawing/2014/chart" uri="{C3380CC4-5D6E-409C-BE32-E72D297353CC}">
              <c16:uniqueId val="{00000002-88AD-4F7F-B229-6014773C7E74}"/>
            </c:ext>
          </c:extLst>
        </c:ser>
        <c:dLbls>
          <c:dLblPos val="outEnd"/>
          <c:showLegendKey val="0"/>
          <c:showVal val="1"/>
          <c:showCatName val="0"/>
          <c:showSerName val="0"/>
          <c:showPercent val="0"/>
          <c:showBubbleSize val="0"/>
        </c:dLbls>
        <c:gapWidth val="182"/>
        <c:axId val="1153136288"/>
        <c:axId val="1592228512"/>
        <c:extLst>
          <c:ext xmlns:c15="http://schemas.microsoft.com/office/drawing/2012/chart" uri="{02D57815-91ED-43cb-92C2-25804820EDAC}">
            <c15:filteredBarSeries>
              <c15:ser>
                <c:idx val="0"/>
                <c:order val="0"/>
                <c:tx>
                  <c:strRef>
                    <c:extLst>
                      <c:ext uri="{02D57815-91ED-43cb-92C2-25804820EDAC}">
                        <c15:formulaRef>
                          <c15:sqref>기질!$D$22</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c:ext uri="{02D57815-91ED-43cb-92C2-25804820EDAC}">
                        <c15:formulaRef>
                          <c15:sqref>기질!$D$24:$D$27</c15:sqref>
                        </c15:formulaRef>
                      </c:ext>
                    </c:extLst>
                    <c:numCache>
                      <c:formatCode>General</c:formatCode>
                      <c:ptCount val="4"/>
                    </c:numCache>
                  </c:numRef>
                </c:val>
                <c:extLst>
                  <c:ext xmlns:c16="http://schemas.microsoft.com/office/drawing/2014/chart" uri="{C3380CC4-5D6E-409C-BE32-E72D297353CC}">
                    <c16:uniqueId val="{00000003-88AD-4F7F-B229-6014773C7E7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기질!$J$22</c15:sqref>
                        </c15:formulaRef>
                      </c:ext>
                    </c:extLst>
                    <c:strCache>
                      <c:ptCount val="1"/>
                      <c:pt idx="0">
                        <c:v>임경업님</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기질!$J$24:$J$27</c15:sqref>
                        </c15:formulaRef>
                      </c:ext>
                    </c:extLst>
                    <c:numCache>
                      <c:formatCode>_-* #,##0.0_-;\-* #,##0.0_-;_-* "-"_-;_-@_-</c:formatCode>
                      <c:ptCount val="4"/>
                      <c:pt idx="0">
                        <c:v>13</c:v>
                      </c:pt>
                      <c:pt idx="1">
                        <c:v>6</c:v>
                      </c:pt>
                      <c:pt idx="2">
                        <c:v>4</c:v>
                      </c:pt>
                      <c:pt idx="3">
                        <c:v>13</c:v>
                      </c:pt>
                    </c:numCache>
                  </c:numRef>
                </c:val>
                <c:extLst xmlns:c15="http://schemas.microsoft.com/office/drawing/2012/chart">
                  <c:ext xmlns:c16="http://schemas.microsoft.com/office/drawing/2014/chart" uri="{C3380CC4-5D6E-409C-BE32-E72D297353CC}">
                    <c16:uniqueId val="{00000006-88AD-4F7F-B229-6014773C7E7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기질!$K$22</c15:sqref>
                        </c15:formulaRef>
                      </c:ext>
                    </c:extLst>
                    <c:strCache>
                      <c:ptCount val="1"/>
                      <c:pt idx="0">
                        <c:v>이재원님</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기질!$K$24:$K$27</c15:sqref>
                        </c15:formulaRef>
                      </c:ext>
                    </c:extLst>
                    <c:numCache>
                      <c:formatCode>_-* #,##0.0_-;\-* #,##0.0_-;_-* "-"_-;_-@_-</c:formatCode>
                      <c:ptCount val="4"/>
                      <c:pt idx="0">
                        <c:v>13</c:v>
                      </c:pt>
                      <c:pt idx="1">
                        <c:v>16</c:v>
                      </c:pt>
                      <c:pt idx="2">
                        <c:v>0</c:v>
                      </c:pt>
                      <c:pt idx="3">
                        <c:v>17</c:v>
                      </c:pt>
                    </c:numCache>
                  </c:numRef>
                </c:val>
                <c:extLst xmlns:c15="http://schemas.microsoft.com/office/drawing/2012/chart">
                  <c:ext xmlns:c16="http://schemas.microsoft.com/office/drawing/2014/chart" uri="{C3380CC4-5D6E-409C-BE32-E72D297353CC}">
                    <c16:uniqueId val="{00000007-88AD-4F7F-B229-6014773C7E7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기질!$L$22</c15:sqref>
                        </c15:formulaRef>
                      </c:ext>
                    </c:extLst>
                    <c:strCache>
                      <c:ptCount val="1"/>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기질!$L$24:$L$27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8-88AD-4F7F-B229-6014773C7E7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기질!$M$22</c15:sqref>
                        </c15:formulaRef>
                      </c:ext>
                    </c:extLst>
                    <c:strCache>
                      <c:ptCount val="1"/>
                    </c:strCache>
                  </c:strRef>
                </c:tx>
                <c:spPr>
                  <a:solidFill>
                    <a:srgbClr val="FF0000"/>
                  </a:solidFill>
                  <a:ln>
                    <a:noFill/>
                  </a:ln>
                  <a:effectLst/>
                </c:spPr>
                <c:invertIfNegative val="0"/>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extLst xmlns:c15="http://schemas.microsoft.com/office/drawing/2012/chart">
                      <c:ext xmlns:c15="http://schemas.microsoft.com/office/drawing/2012/chart" uri="{CE6537A1-D6FC-4f65-9D91-7224C49458BB}">
                        <c15:layout>
                          <c:manualLayout>
                            <c:w val="5.9067917189115103E-2"/>
                            <c:h val="2.327533557187807E-2"/>
                          </c:manualLayout>
                        </c15:layout>
                      </c:ext>
                      <c:ext xmlns:c16="http://schemas.microsoft.com/office/drawing/2014/chart" uri="{C3380CC4-5D6E-409C-BE32-E72D297353CC}">
                        <c16:uniqueId val="{00000009-88AD-4F7F-B229-6014773C7E7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기질!$M$24:$M$27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A-88AD-4F7F-B229-6014773C7E7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기질!$N$22</c15:sqref>
                        </c15:formulaRef>
                      </c:ext>
                    </c:extLst>
                    <c:strCache>
                      <c:ptCount val="1"/>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기질!$N$24:$N$27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B-88AD-4F7F-B229-6014773C7E7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기질!$O$22</c15:sqref>
                        </c15:formulaRef>
                      </c:ext>
                    </c:extLst>
                    <c:strCache>
                      <c:ptCount val="1"/>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기질!$O$24:$O$27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C-88AD-4F7F-B229-6014773C7E7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기질!$P$22</c15:sqref>
                        </c15:formulaRef>
                      </c:ext>
                    </c:extLst>
                    <c:strCache>
                      <c:ptCount val="1"/>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기질!$P$24:$P$27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D-88AD-4F7F-B229-6014773C7E74}"/>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기질!$Q$22</c15:sqref>
                        </c15:formulaRef>
                      </c:ext>
                    </c:extLst>
                    <c:strCache>
                      <c:ptCount val="1"/>
                      <c:pt idx="0">
                        <c:v>집단평균</c:v>
                      </c:pt>
                    </c:strCache>
                  </c:strRef>
                </c:tx>
                <c:spPr>
                  <a:pattFill prst="pct20">
                    <a:fgClr>
                      <a:schemeClr val="tx1"/>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기질!$Q$24:$Q$27</c15:sqref>
                        </c15:formulaRef>
                      </c:ext>
                    </c:extLst>
                    <c:numCache>
                      <c:formatCode>General</c:formatCode>
                      <c:ptCount val="4"/>
                      <c:pt idx="0">
                        <c:v>9.5</c:v>
                      </c:pt>
                      <c:pt idx="1">
                        <c:v>7</c:v>
                      </c:pt>
                      <c:pt idx="2">
                        <c:v>6</c:v>
                      </c:pt>
                      <c:pt idx="3">
                        <c:v>5.2</c:v>
                      </c:pt>
                    </c:numCache>
                  </c:numRef>
                </c:val>
                <c:extLst xmlns:c15="http://schemas.microsoft.com/office/drawing/2012/chart">
                  <c:ext xmlns:c16="http://schemas.microsoft.com/office/drawing/2014/chart" uri="{C3380CC4-5D6E-409C-BE32-E72D297353CC}">
                    <c16:uniqueId val="{0000000E-88AD-4F7F-B229-6014773C7E74}"/>
                  </c:ext>
                </c:extLst>
              </c15:ser>
            </c15:filteredBarSeries>
          </c:ext>
        </c:extLst>
      </c:barChart>
      <c:catAx>
        <c:axId val="11531362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ko-KR"/>
          </a:p>
        </c:txPr>
        <c:crossAx val="1592228512"/>
        <c:crosses val="autoZero"/>
        <c:auto val="1"/>
        <c:lblAlgn val="ctr"/>
        <c:lblOffset val="100"/>
        <c:noMultiLvlLbl val="0"/>
      </c:catAx>
      <c:valAx>
        <c:axId val="1592228512"/>
        <c:scaling>
          <c:orientation val="minMax"/>
          <c:max val="105"/>
          <c:min val="0"/>
        </c:scaling>
        <c:delete val="0"/>
        <c:axPos val="t"/>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153136288"/>
        <c:crosses val="autoZero"/>
        <c:crossBetween val="between"/>
        <c:majorUnit val="10"/>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landscape"/>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HA</a:t>
            </a:r>
            <a:endParaRPr lang="ko-KR"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ltLang="en-US"/>
        </a:p>
      </c:txPr>
    </c:title>
    <c:autoTitleDeleted val="0"/>
    <c:plotArea>
      <c:layout>
        <c:manualLayout>
          <c:layoutTarget val="inner"/>
          <c:xMode val="edge"/>
          <c:yMode val="edge"/>
          <c:x val="0.36478851170962862"/>
          <c:y val="7.2852984225531506E-2"/>
          <c:w val="0.61481003704182613"/>
          <c:h val="0.91088791673106684"/>
        </c:manualLayout>
      </c:layout>
      <c:barChart>
        <c:barDir val="bar"/>
        <c:grouping val="clustered"/>
        <c:varyColors val="0"/>
        <c:ser>
          <c:idx val="1"/>
          <c:order val="1"/>
          <c:tx>
            <c:strRef>
              <c:f>기질!$E$22</c:f>
              <c:strCache>
                <c:ptCount val="1"/>
                <c:pt idx="0">
                  <c:v>채영운님</c:v>
                </c:pt>
              </c:strCache>
              <c:extLst xmlns:c15="http://schemas.microsoft.com/office/drawing/2012/chart"/>
            </c:strRef>
          </c:tx>
          <c:spPr>
            <a:solidFill>
              <a:srgbClr val="7030A0"/>
            </a:solidFill>
            <a:ln>
              <a:solidFill>
                <a:srgbClr val="7030A0"/>
              </a:solidFill>
            </a:ln>
            <a:effectLst/>
          </c:spPr>
          <c:invertIfNegative val="0"/>
          <c:dLbls>
            <c:dLbl>
              <c:idx val="3"/>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ko-KR"/>
                </a:p>
              </c:txPr>
              <c:dLblPos val="outEnd"/>
              <c:showLegendKey val="0"/>
              <c:showVal val="1"/>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0-2E61-4C6E-949E-296583283D80}"/>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ko-KR"/>
              </a:p>
            </c:txPr>
            <c:dLblPos val="in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기질!$C$29:$C$32</c:f>
              <c:strCache>
                <c:ptCount val="4"/>
                <c:pt idx="0">
                  <c:v>미래 위험 센서</c:v>
                </c:pt>
                <c:pt idx="1">
                  <c:v>상황 위험 센서</c:v>
                </c:pt>
                <c:pt idx="2">
                  <c:v>사람 위험 센서</c:v>
                </c:pt>
                <c:pt idx="3">
                  <c:v>에너지수준 센서</c:v>
                </c:pt>
              </c:strCache>
              <c:extLst xmlns:c15="http://schemas.microsoft.com/office/drawing/2012/chart"/>
            </c:strRef>
          </c:cat>
          <c:val>
            <c:numRef>
              <c:f>기질!$E$29:$E$32</c:f>
              <c:numCache>
                <c:formatCode>_-* #,##0.0_-;\-* #,##0.0_-;_-* "-"_-;_-@_-</c:formatCode>
                <c:ptCount val="4"/>
                <c:pt idx="0">
                  <c:v>13</c:v>
                </c:pt>
                <c:pt idx="1">
                  <c:v>10</c:v>
                </c:pt>
                <c:pt idx="2">
                  <c:v>15</c:v>
                </c:pt>
                <c:pt idx="3">
                  <c:v>14</c:v>
                </c:pt>
              </c:numCache>
              <c:extLst xmlns:c15="http://schemas.microsoft.com/office/drawing/2012/chart"/>
            </c:numRef>
          </c:val>
          <c:extLst xmlns:c15="http://schemas.microsoft.com/office/drawing/2012/chart">
            <c:ext xmlns:c16="http://schemas.microsoft.com/office/drawing/2014/chart" uri="{C3380CC4-5D6E-409C-BE32-E72D297353CC}">
              <c16:uniqueId val="{00000000-19FD-4A4D-97B3-8B5ED572F35B}"/>
            </c:ext>
          </c:extLst>
        </c:ser>
        <c:ser>
          <c:idx val="2"/>
          <c:order val="2"/>
          <c:tx>
            <c:strRef>
              <c:f>기질!$F$22</c:f>
              <c:strCache>
                <c:ptCount val="1"/>
                <c:pt idx="0">
                  <c:v>최동준님</c:v>
                </c:pt>
              </c:strCache>
              <c:extLst xmlns:c15="http://schemas.microsoft.com/office/drawing/2012/chart"/>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기질!$C$29:$C$32</c:f>
              <c:strCache>
                <c:ptCount val="4"/>
                <c:pt idx="0">
                  <c:v>미래 위험 센서</c:v>
                </c:pt>
                <c:pt idx="1">
                  <c:v>상황 위험 센서</c:v>
                </c:pt>
                <c:pt idx="2">
                  <c:v>사람 위험 센서</c:v>
                </c:pt>
                <c:pt idx="3">
                  <c:v>에너지수준 센서</c:v>
                </c:pt>
              </c:strCache>
              <c:extLst xmlns:c15="http://schemas.microsoft.com/office/drawing/2012/chart"/>
            </c:strRef>
          </c:cat>
          <c:val>
            <c:numRef>
              <c:f>기질!$F$29:$F$32</c:f>
              <c:numCache>
                <c:formatCode>_-* #,##0.0_-;\-* #,##0.0_-;_-* "-"_-;_-@_-</c:formatCode>
                <c:ptCount val="4"/>
                <c:pt idx="0">
                  <c:v>7</c:v>
                </c:pt>
                <c:pt idx="1">
                  <c:v>8</c:v>
                </c:pt>
                <c:pt idx="2">
                  <c:v>4</c:v>
                </c:pt>
                <c:pt idx="3">
                  <c:v>5</c:v>
                </c:pt>
              </c:numCache>
              <c:extLst xmlns:c15="http://schemas.microsoft.com/office/drawing/2012/chart"/>
            </c:numRef>
          </c:val>
          <c:extLst xmlns:c15="http://schemas.microsoft.com/office/drawing/2012/chart">
            <c:ext xmlns:c16="http://schemas.microsoft.com/office/drawing/2014/chart" uri="{C3380CC4-5D6E-409C-BE32-E72D297353CC}">
              <c16:uniqueId val="{00000001-19FD-4A4D-97B3-8B5ED572F35B}"/>
            </c:ext>
          </c:extLst>
        </c:ser>
        <c:dLbls>
          <c:dLblPos val="outEnd"/>
          <c:showLegendKey val="0"/>
          <c:showVal val="1"/>
          <c:showCatName val="0"/>
          <c:showSerName val="0"/>
          <c:showPercent val="0"/>
          <c:showBubbleSize val="0"/>
        </c:dLbls>
        <c:gapWidth val="182"/>
        <c:axId val="1153136288"/>
        <c:axId val="1592228512"/>
        <c:extLst>
          <c:ext xmlns:c15="http://schemas.microsoft.com/office/drawing/2012/chart" uri="{02D57815-91ED-43cb-92C2-25804820EDAC}">
            <c15:filteredBarSeries>
              <c15:ser>
                <c:idx val="0"/>
                <c:order val="0"/>
                <c:tx>
                  <c:strRef>
                    <c:extLst>
                      <c:ext uri="{02D57815-91ED-43cb-92C2-25804820EDAC}">
                        <c15:formulaRef>
                          <c15:sqref>기질!$D$22</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c:ext uri="{02D57815-91ED-43cb-92C2-25804820EDAC}">
                        <c15:formulaRef>
                          <c15:sqref>기질!$D$29:$D$32</c15:sqref>
                        </c15:formulaRef>
                      </c:ext>
                    </c:extLst>
                    <c:numCache>
                      <c:formatCode>General</c:formatCode>
                      <c:ptCount val="4"/>
                    </c:numCache>
                  </c:numRef>
                </c:val>
                <c:extLst>
                  <c:ext xmlns:c16="http://schemas.microsoft.com/office/drawing/2014/chart" uri="{C3380CC4-5D6E-409C-BE32-E72D297353CC}">
                    <c16:uniqueId val="{00000002-19FD-4A4D-97B3-8B5ED572F35B}"/>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기질!$G$22</c15:sqref>
                        </c15:formulaRef>
                      </c:ext>
                    </c:extLst>
                    <c:strCache>
                      <c:ptCount val="1"/>
                      <c:pt idx="0">
                        <c:v>전동섭님</c:v>
                      </c:pt>
                    </c:strCache>
                  </c:strRef>
                </c:tx>
                <c:spPr>
                  <a:solidFill>
                    <a:schemeClr val="accent3">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ko-KR"/>
                    </a:p>
                  </c:txPr>
                  <c:dLblPos val="in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기질!$G$29:$G$32</c15:sqref>
                        </c15:formulaRef>
                      </c:ext>
                    </c:extLst>
                    <c:numCache>
                      <c:formatCode>_-* #,##0.0_-;\-* #,##0.0_-;_-* "-"_-;_-@_-</c:formatCode>
                      <c:ptCount val="4"/>
                      <c:pt idx="0">
                        <c:v>6</c:v>
                      </c:pt>
                      <c:pt idx="1">
                        <c:v>6</c:v>
                      </c:pt>
                      <c:pt idx="2">
                        <c:v>7</c:v>
                      </c:pt>
                      <c:pt idx="3">
                        <c:v>5</c:v>
                      </c:pt>
                    </c:numCache>
                  </c:numRef>
                </c:val>
                <c:extLst xmlns:c15="http://schemas.microsoft.com/office/drawing/2012/chart">
                  <c:ext xmlns:c16="http://schemas.microsoft.com/office/drawing/2014/chart" uri="{C3380CC4-5D6E-409C-BE32-E72D297353CC}">
                    <c16:uniqueId val="{00000003-19FD-4A4D-97B3-8B5ED572F35B}"/>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기질!$H$22</c15:sqref>
                        </c15:formulaRef>
                      </c:ext>
                    </c:extLst>
                    <c:strCache>
                      <c:ptCount val="1"/>
                      <c:pt idx="0">
                        <c:v>윤영호님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기질!$H$29:$H$32</c15:sqref>
                        </c15:formulaRef>
                      </c:ext>
                    </c:extLst>
                    <c:numCache>
                      <c:formatCode>_-* #,##0.0_-;\-* #,##0.0_-;_-* "-"_-;_-@_-</c:formatCode>
                      <c:ptCount val="4"/>
                      <c:pt idx="0">
                        <c:v>6</c:v>
                      </c:pt>
                      <c:pt idx="1">
                        <c:v>8</c:v>
                      </c:pt>
                      <c:pt idx="2">
                        <c:v>8</c:v>
                      </c:pt>
                      <c:pt idx="3">
                        <c:v>2</c:v>
                      </c:pt>
                    </c:numCache>
                  </c:numRef>
                </c:val>
                <c:extLst xmlns:c15="http://schemas.microsoft.com/office/drawing/2012/chart">
                  <c:ext xmlns:c16="http://schemas.microsoft.com/office/drawing/2014/chart" uri="{C3380CC4-5D6E-409C-BE32-E72D297353CC}">
                    <c16:uniqueId val="{00000004-19FD-4A4D-97B3-8B5ED572F35B}"/>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기질!$I$22</c15:sqref>
                        </c15:formulaRef>
                      </c:ext>
                    </c:extLst>
                    <c:strCache>
                      <c:ptCount val="1"/>
                      <c:pt idx="0">
                        <c:v>최은강님</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기질!$I$29:$I$32</c15:sqref>
                        </c15:formulaRef>
                      </c:ext>
                    </c:extLst>
                    <c:numCache>
                      <c:formatCode>_-* #,##0.0_-;\-* #,##0.0_-;_-* "-"_-;_-@_-</c:formatCode>
                      <c:ptCount val="4"/>
                      <c:pt idx="0">
                        <c:v>15</c:v>
                      </c:pt>
                      <c:pt idx="1">
                        <c:v>12</c:v>
                      </c:pt>
                      <c:pt idx="2">
                        <c:v>9</c:v>
                      </c:pt>
                      <c:pt idx="3">
                        <c:v>11</c:v>
                      </c:pt>
                    </c:numCache>
                  </c:numRef>
                </c:val>
                <c:extLst xmlns:c15="http://schemas.microsoft.com/office/drawing/2012/chart">
                  <c:ext xmlns:c16="http://schemas.microsoft.com/office/drawing/2014/chart" uri="{C3380CC4-5D6E-409C-BE32-E72D297353CC}">
                    <c16:uniqueId val="{00000005-19FD-4A4D-97B3-8B5ED572F35B}"/>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기질!$J$22</c15:sqref>
                        </c15:formulaRef>
                      </c:ext>
                    </c:extLst>
                    <c:strCache>
                      <c:ptCount val="1"/>
                      <c:pt idx="0">
                        <c:v>임경업님</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기질!$J$29:$J$32</c15:sqref>
                        </c15:formulaRef>
                      </c:ext>
                    </c:extLst>
                    <c:numCache>
                      <c:formatCode>_-* #,##0.0_-;\-* #,##0.0_-;_-* "-"_-;_-@_-</c:formatCode>
                      <c:ptCount val="4"/>
                      <c:pt idx="0">
                        <c:v>15</c:v>
                      </c:pt>
                      <c:pt idx="1">
                        <c:v>10</c:v>
                      </c:pt>
                      <c:pt idx="2">
                        <c:v>6</c:v>
                      </c:pt>
                      <c:pt idx="3">
                        <c:v>8</c:v>
                      </c:pt>
                    </c:numCache>
                  </c:numRef>
                </c:val>
                <c:extLst xmlns:c15="http://schemas.microsoft.com/office/drawing/2012/chart">
                  <c:ext xmlns:c16="http://schemas.microsoft.com/office/drawing/2014/chart" uri="{C3380CC4-5D6E-409C-BE32-E72D297353CC}">
                    <c16:uniqueId val="{00000006-19FD-4A4D-97B3-8B5ED572F35B}"/>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기질!$K$22</c15:sqref>
                        </c15:formulaRef>
                      </c:ext>
                    </c:extLst>
                    <c:strCache>
                      <c:ptCount val="1"/>
                      <c:pt idx="0">
                        <c:v>이재원님</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기질!$K$29:$K$32</c15:sqref>
                        </c15:formulaRef>
                      </c:ext>
                    </c:extLst>
                    <c:numCache>
                      <c:formatCode>_-* #,##0.0_-;\-* #,##0.0_-;_-* "-"_-;_-@_-</c:formatCode>
                      <c:ptCount val="4"/>
                      <c:pt idx="0">
                        <c:v>22</c:v>
                      </c:pt>
                      <c:pt idx="1">
                        <c:v>14</c:v>
                      </c:pt>
                      <c:pt idx="2">
                        <c:v>16</c:v>
                      </c:pt>
                      <c:pt idx="3">
                        <c:v>16</c:v>
                      </c:pt>
                    </c:numCache>
                  </c:numRef>
                </c:val>
                <c:extLst xmlns:c15="http://schemas.microsoft.com/office/drawing/2012/chart">
                  <c:ext xmlns:c16="http://schemas.microsoft.com/office/drawing/2014/chart" uri="{C3380CC4-5D6E-409C-BE32-E72D297353CC}">
                    <c16:uniqueId val="{00000007-19FD-4A4D-97B3-8B5ED572F35B}"/>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기질!$L$22</c15:sqref>
                        </c15:formulaRef>
                      </c:ext>
                    </c:extLst>
                    <c:strCache>
                      <c:ptCount val="1"/>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기질!$L$29:$L$32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8-19FD-4A4D-97B3-8B5ED572F35B}"/>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기질!$M$22</c15:sqref>
                        </c15:formulaRef>
                      </c:ext>
                    </c:extLst>
                    <c:strCache>
                      <c:ptCount val="1"/>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기질!$M$29:$M$32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9-19FD-4A4D-97B3-8B5ED572F35B}"/>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기질!$N$22</c15:sqref>
                        </c15:formulaRef>
                      </c:ext>
                    </c:extLst>
                    <c:strCache>
                      <c:ptCount val="1"/>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기질!$N$29:$N$32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A-19FD-4A4D-97B3-8B5ED572F35B}"/>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기질!$O$22</c15:sqref>
                        </c15:formulaRef>
                      </c:ext>
                    </c:extLst>
                    <c:strCache>
                      <c:ptCount val="1"/>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기질!$O$29:$O$32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B-19FD-4A4D-97B3-8B5ED572F35B}"/>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기질!$P$22</c15:sqref>
                        </c15:formulaRef>
                      </c:ext>
                    </c:extLst>
                    <c:strCache>
                      <c:ptCount val="1"/>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기질!$P$29:$P$32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C-19FD-4A4D-97B3-8B5ED572F35B}"/>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기질!$Q$22</c15:sqref>
                        </c15:formulaRef>
                      </c:ext>
                    </c:extLst>
                    <c:strCache>
                      <c:ptCount val="1"/>
                      <c:pt idx="0">
                        <c:v>집단평균</c:v>
                      </c:pt>
                    </c:strCache>
                  </c:strRef>
                </c:tx>
                <c:spPr>
                  <a:pattFill prst="pct20">
                    <a:fgClr>
                      <a:schemeClr val="tx1"/>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기질!$Q$29:$Q$32</c15:sqref>
                        </c15:formulaRef>
                      </c:ext>
                    </c:extLst>
                    <c:numCache>
                      <c:formatCode>General</c:formatCode>
                      <c:ptCount val="4"/>
                      <c:pt idx="0">
                        <c:v>7.8</c:v>
                      </c:pt>
                      <c:pt idx="1">
                        <c:v>9.9</c:v>
                      </c:pt>
                      <c:pt idx="2">
                        <c:v>8.6999999999999993</c:v>
                      </c:pt>
                      <c:pt idx="3">
                        <c:v>8.6999999999999993</c:v>
                      </c:pt>
                    </c:numCache>
                  </c:numRef>
                </c:val>
                <c:extLst xmlns:c15="http://schemas.microsoft.com/office/drawing/2012/chart">
                  <c:ext xmlns:c16="http://schemas.microsoft.com/office/drawing/2014/chart" uri="{C3380CC4-5D6E-409C-BE32-E72D297353CC}">
                    <c16:uniqueId val="{0000000D-19FD-4A4D-97B3-8B5ED572F35B}"/>
                  </c:ext>
                </c:extLst>
              </c15:ser>
            </c15:filteredBarSeries>
          </c:ext>
        </c:extLst>
      </c:barChart>
      <c:catAx>
        <c:axId val="11531362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ko-KR"/>
          </a:p>
        </c:txPr>
        <c:crossAx val="1592228512"/>
        <c:crosses val="autoZero"/>
        <c:auto val="1"/>
        <c:lblAlgn val="ctr"/>
        <c:lblOffset val="100"/>
        <c:noMultiLvlLbl val="0"/>
      </c:catAx>
      <c:valAx>
        <c:axId val="1592228512"/>
        <c:scaling>
          <c:orientation val="minMax"/>
          <c:max val="105"/>
          <c:min val="0"/>
        </c:scaling>
        <c:delete val="0"/>
        <c:axPos val="t"/>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153136288"/>
        <c:crosses val="autoZero"/>
        <c:crossBetween val="between"/>
        <c:majorUnit val="10"/>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25" r="0.25" t="0.75" header="0.3" footer="0.3"/>
    <c:pageSetup paperSize="8" orientation="portrait"/>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RD</a:t>
            </a:r>
            <a:endParaRPr lang="ko-KR"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ltLang="en-US"/>
        </a:p>
      </c:txPr>
    </c:title>
    <c:autoTitleDeleted val="0"/>
    <c:plotArea>
      <c:layout/>
      <c:barChart>
        <c:barDir val="bar"/>
        <c:grouping val="clustered"/>
        <c:varyColors val="0"/>
        <c:ser>
          <c:idx val="1"/>
          <c:order val="1"/>
          <c:tx>
            <c:strRef>
              <c:f>기질!$E$22</c:f>
              <c:strCache>
                <c:ptCount val="1"/>
                <c:pt idx="0">
                  <c:v>채영운님</c:v>
                </c:pt>
              </c:strCache>
              <c:extLst xmlns:c15="http://schemas.microsoft.com/office/drawing/2012/chart"/>
            </c:strRef>
          </c:tx>
          <c:spPr>
            <a:solidFill>
              <a:srgbClr val="7030A0"/>
            </a:solidFill>
            <a:ln>
              <a:solidFill>
                <a:srgbClr val="7030A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기질!$C$34:$C$37</c:f>
              <c:strCache>
                <c:ptCount val="4"/>
                <c:pt idx="0">
                  <c:v>정서적 감응성</c:v>
                </c:pt>
                <c:pt idx="1">
                  <c:v>정서적 개방성</c:v>
                </c:pt>
                <c:pt idx="2">
                  <c:v>애착(관계충전)성향</c:v>
                </c:pt>
                <c:pt idx="3">
                  <c:v>정서적지지 선호성향</c:v>
                </c:pt>
              </c:strCache>
              <c:extLst xmlns:c15="http://schemas.microsoft.com/office/drawing/2012/chart"/>
            </c:strRef>
          </c:cat>
          <c:val>
            <c:numRef>
              <c:f>기질!$E$34:$E$37</c:f>
              <c:numCache>
                <c:formatCode>_-* #,##0.0_-;\-* #,##0.0_-;_-* "-"_-;_-@_-</c:formatCode>
                <c:ptCount val="4"/>
                <c:pt idx="0">
                  <c:v>16</c:v>
                </c:pt>
                <c:pt idx="1">
                  <c:v>11</c:v>
                </c:pt>
                <c:pt idx="2">
                  <c:v>14</c:v>
                </c:pt>
                <c:pt idx="3">
                  <c:v>13</c:v>
                </c:pt>
              </c:numCache>
              <c:extLst xmlns:c15="http://schemas.microsoft.com/office/drawing/2012/chart"/>
            </c:numRef>
          </c:val>
          <c:extLst xmlns:c15="http://schemas.microsoft.com/office/drawing/2012/chart">
            <c:ext xmlns:c16="http://schemas.microsoft.com/office/drawing/2014/chart" uri="{C3380CC4-5D6E-409C-BE32-E72D297353CC}">
              <c16:uniqueId val="{00000000-2C89-4808-96B2-A784F986D3B2}"/>
            </c:ext>
          </c:extLst>
        </c:ser>
        <c:ser>
          <c:idx val="2"/>
          <c:order val="2"/>
          <c:tx>
            <c:strRef>
              <c:f>기질!$F$22</c:f>
              <c:strCache>
                <c:ptCount val="1"/>
                <c:pt idx="0">
                  <c:v>최동준님</c:v>
                </c:pt>
              </c:strCache>
              <c:extLst xmlns:c15="http://schemas.microsoft.com/office/drawing/2012/chart"/>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기질!$C$34:$C$37</c:f>
              <c:strCache>
                <c:ptCount val="4"/>
                <c:pt idx="0">
                  <c:v>정서적 감응성</c:v>
                </c:pt>
                <c:pt idx="1">
                  <c:v>정서적 개방성</c:v>
                </c:pt>
                <c:pt idx="2">
                  <c:v>애착(관계충전)성향</c:v>
                </c:pt>
                <c:pt idx="3">
                  <c:v>정서적지지 선호성향</c:v>
                </c:pt>
              </c:strCache>
              <c:extLst xmlns:c15="http://schemas.microsoft.com/office/drawing/2012/chart"/>
            </c:strRef>
          </c:cat>
          <c:val>
            <c:numRef>
              <c:f>기질!$F$34:$F$37</c:f>
              <c:numCache>
                <c:formatCode>_-* #,##0.0_-;\-* #,##0.0_-;_-* "-"_-;_-@_-</c:formatCode>
                <c:ptCount val="4"/>
                <c:pt idx="0">
                  <c:v>14</c:v>
                </c:pt>
                <c:pt idx="1">
                  <c:v>8</c:v>
                </c:pt>
                <c:pt idx="2">
                  <c:v>10</c:v>
                </c:pt>
                <c:pt idx="3">
                  <c:v>9</c:v>
                </c:pt>
              </c:numCache>
              <c:extLst xmlns:c15="http://schemas.microsoft.com/office/drawing/2012/chart"/>
            </c:numRef>
          </c:val>
          <c:extLst xmlns:c15="http://schemas.microsoft.com/office/drawing/2012/chart">
            <c:ext xmlns:c16="http://schemas.microsoft.com/office/drawing/2014/chart" uri="{C3380CC4-5D6E-409C-BE32-E72D297353CC}">
              <c16:uniqueId val="{00000001-2C89-4808-96B2-A784F986D3B2}"/>
            </c:ext>
          </c:extLst>
        </c:ser>
        <c:ser>
          <c:idx val="13"/>
          <c:order val="13"/>
          <c:tx>
            <c:strRef>
              <c:f>기질!$Q$22</c:f>
              <c:strCache>
                <c:ptCount val="1"/>
                <c:pt idx="0">
                  <c:v>집단평균</c:v>
                </c:pt>
              </c:strCache>
              <c:extLst xmlns:c15="http://schemas.microsoft.com/office/drawing/2012/chart"/>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기질!$C$34:$C$37</c:f>
              <c:strCache>
                <c:ptCount val="4"/>
                <c:pt idx="0">
                  <c:v>정서적 감응성</c:v>
                </c:pt>
                <c:pt idx="1">
                  <c:v>정서적 개방성</c:v>
                </c:pt>
                <c:pt idx="2">
                  <c:v>애착(관계충전)성향</c:v>
                </c:pt>
                <c:pt idx="3">
                  <c:v>정서적지지 선호성향</c:v>
                </c:pt>
              </c:strCache>
              <c:extLst xmlns:c15="http://schemas.microsoft.com/office/drawing/2012/chart"/>
            </c:strRef>
          </c:cat>
          <c:val>
            <c:numRef>
              <c:f>기질!$R$34:$R$37</c:f>
            </c:numRef>
          </c:val>
          <c:extLst xmlns:c15="http://schemas.microsoft.com/office/drawing/2012/chart">
            <c:ext xmlns:c16="http://schemas.microsoft.com/office/drawing/2014/chart" uri="{C3380CC4-5D6E-409C-BE32-E72D297353CC}">
              <c16:uniqueId val="{0000000D-2C89-4808-96B2-A784F986D3B2}"/>
            </c:ext>
          </c:extLst>
        </c:ser>
        <c:dLbls>
          <c:dLblPos val="outEnd"/>
          <c:showLegendKey val="0"/>
          <c:showVal val="1"/>
          <c:showCatName val="0"/>
          <c:showSerName val="0"/>
          <c:showPercent val="0"/>
          <c:showBubbleSize val="0"/>
        </c:dLbls>
        <c:gapWidth val="182"/>
        <c:axId val="1719233136"/>
        <c:axId val="1713166352"/>
        <c:extLst>
          <c:ext xmlns:c15="http://schemas.microsoft.com/office/drawing/2012/chart" uri="{02D57815-91ED-43cb-92C2-25804820EDAC}">
            <c15:filteredBarSeries>
              <c15:ser>
                <c:idx val="0"/>
                <c:order val="0"/>
                <c:tx>
                  <c:strRef>
                    <c:extLst>
                      <c:ext uri="{02D57815-91ED-43cb-92C2-25804820EDAC}">
                        <c15:formulaRef>
                          <c15:sqref>기질!$D$22</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c:ext uri="{02D57815-91ED-43cb-92C2-25804820EDAC}">
                        <c15:formulaRef>
                          <c15:sqref>기질!$D$34:$D$37</c15:sqref>
                        </c15:formulaRef>
                      </c:ext>
                    </c:extLst>
                    <c:numCache>
                      <c:formatCode>General</c:formatCode>
                      <c:ptCount val="4"/>
                    </c:numCache>
                  </c:numRef>
                </c:val>
                <c:extLst>
                  <c:ext xmlns:c16="http://schemas.microsoft.com/office/drawing/2014/chart" uri="{C3380CC4-5D6E-409C-BE32-E72D297353CC}">
                    <c16:uniqueId val="{00000002-2C89-4808-96B2-A784F986D3B2}"/>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기질!$G$22</c15:sqref>
                        </c15:formulaRef>
                      </c:ext>
                    </c:extLst>
                    <c:strCache>
                      <c:ptCount val="1"/>
                      <c:pt idx="0">
                        <c:v>전동섭님</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ko-KR"/>
                    </a:p>
                  </c:txPr>
                  <c:dLblPos val="in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기질!$G$34:$G$37</c15:sqref>
                        </c15:formulaRef>
                      </c:ext>
                    </c:extLst>
                    <c:numCache>
                      <c:formatCode>_-* #,##0.0_-;\-* #,##0.0_-;_-* "-"_-;_-@_-</c:formatCode>
                      <c:ptCount val="4"/>
                      <c:pt idx="0">
                        <c:v>13</c:v>
                      </c:pt>
                      <c:pt idx="1">
                        <c:v>14</c:v>
                      </c:pt>
                      <c:pt idx="2">
                        <c:v>14</c:v>
                      </c:pt>
                      <c:pt idx="3">
                        <c:v>8</c:v>
                      </c:pt>
                    </c:numCache>
                  </c:numRef>
                </c:val>
                <c:extLst xmlns:c15="http://schemas.microsoft.com/office/drawing/2012/chart">
                  <c:ext xmlns:c16="http://schemas.microsoft.com/office/drawing/2014/chart" uri="{C3380CC4-5D6E-409C-BE32-E72D297353CC}">
                    <c16:uniqueId val="{00000003-2C89-4808-96B2-A784F986D3B2}"/>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기질!$H$22</c15:sqref>
                        </c15:formulaRef>
                      </c:ext>
                    </c:extLst>
                    <c:strCache>
                      <c:ptCount val="1"/>
                      <c:pt idx="0">
                        <c:v>윤영호님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기질!$H$34:$H$37</c15:sqref>
                        </c15:formulaRef>
                      </c:ext>
                    </c:extLst>
                    <c:numCache>
                      <c:formatCode>_-* #,##0.0_-;\-* #,##0.0_-;_-* "-"_-;_-@_-</c:formatCode>
                      <c:ptCount val="4"/>
                      <c:pt idx="0">
                        <c:v>12</c:v>
                      </c:pt>
                      <c:pt idx="1">
                        <c:v>11</c:v>
                      </c:pt>
                      <c:pt idx="2">
                        <c:v>12</c:v>
                      </c:pt>
                      <c:pt idx="3">
                        <c:v>10</c:v>
                      </c:pt>
                    </c:numCache>
                  </c:numRef>
                </c:val>
                <c:extLst xmlns:c15="http://schemas.microsoft.com/office/drawing/2012/chart">
                  <c:ext xmlns:c16="http://schemas.microsoft.com/office/drawing/2014/chart" uri="{C3380CC4-5D6E-409C-BE32-E72D297353CC}">
                    <c16:uniqueId val="{00000004-2C89-4808-96B2-A784F986D3B2}"/>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기질!$I$22</c15:sqref>
                        </c15:formulaRef>
                      </c:ext>
                    </c:extLst>
                    <c:strCache>
                      <c:ptCount val="1"/>
                      <c:pt idx="0">
                        <c:v>최은강님</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기질!$I$34:$I$37</c15:sqref>
                        </c15:formulaRef>
                      </c:ext>
                    </c:extLst>
                    <c:numCache>
                      <c:formatCode>_-* #,##0.0_-;\-* #,##0.0_-;_-* "-"_-;_-@_-</c:formatCode>
                      <c:ptCount val="4"/>
                      <c:pt idx="0">
                        <c:v>12</c:v>
                      </c:pt>
                      <c:pt idx="1">
                        <c:v>9</c:v>
                      </c:pt>
                      <c:pt idx="2">
                        <c:v>12</c:v>
                      </c:pt>
                      <c:pt idx="3">
                        <c:v>8</c:v>
                      </c:pt>
                    </c:numCache>
                  </c:numRef>
                </c:val>
                <c:extLst xmlns:c15="http://schemas.microsoft.com/office/drawing/2012/chart">
                  <c:ext xmlns:c16="http://schemas.microsoft.com/office/drawing/2014/chart" uri="{C3380CC4-5D6E-409C-BE32-E72D297353CC}">
                    <c16:uniqueId val="{00000005-2C89-4808-96B2-A784F986D3B2}"/>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기질!$J$22</c15:sqref>
                        </c15:formulaRef>
                      </c:ext>
                    </c:extLst>
                    <c:strCache>
                      <c:ptCount val="1"/>
                      <c:pt idx="0">
                        <c:v>임경업님</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기질!$J$34:$J$37</c15:sqref>
                        </c15:formulaRef>
                      </c:ext>
                    </c:extLst>
                    <c:numCache>
                      <c:formatCode>_-* #,##0.0_-;\-* #,##0.0_-;_-* "-"_-;_-@_-</c:formatCode>
                      <c:ptCount val="4"/>
                      <c:pt idx="0">
                        <c:v>13</c:v>
                      </c:pt>
                      <c:pt idx="1">
                        <c:v>14</c:v>
                      </c:pt>
                      <c:pt idx="2">
                        <c:v>11</c:v>
                      </c:pt>
                      <c:pt idx="3">
                        <c:v>3</c:v>
                      </c:pt>
                    </c:numCache>
                  </c:numRef>
                </c:val>
                <c:extLst xmlns:c15="http://schemas.microsoft.com/office/drawing/2012/chart">
                  <c:ext xmlns:c16="http://schemas.microsoft.com/office/drawing/2014/chart" uri="{C3380CC4-5D6E-409C-BE32-E72D297353CC}">
                    <c16:uniqueId val="{00000006-2C89-4808-96B2-A784F986D3B2}"/>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기질!$K$22</c15:sqref>
                        </c15:formulaRef>
                      </c:ext>
                    </c:extLst>
                    <c:strCache>
                      <c:ptCount val="1"/>
                      <c:pt idx="0">
                        <c:v>이재원님</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기질!$K$34:$K$37</c15:sqref>
                        </c15:formulaRef>
                      </c:ext>
                    </c:extLst>
                    <c:numCache>
                      <c:formatCode>_-* #,##0.0_-;\-* #,##0.0_-;_-* "-"_-;_-@_-</c:formatCode>
                      <c:ptCount val="4"/>
                      <c:pt idx="0">
                        <c:v>11</c:v>
                      </c:pt>
                      <c:pt idx="1">
                        <c:v>15</c:v>
                      </c:pt>
                      <c:pt idx="2">
                        <c:v>9</c:v>
                      </c:pt>
                      <c:pt idx="3">
                        <c:v>4</c:v>
                      </c:pt>
                    </c:numCache>
                  </c:numRef>
                </c:val>
                <c:extLst xmlns:c15="http://schemas.microsoft.com/office/drawing/2012/chart">
                  <c:ext xmlns:c16="http://schemas.microsoft.com/office/drawing/2014/chart" uri="{C3380CC4-5D6E-409C-BE32-E72D297353CC}">
                    <c16:uniqueId val="{00000007-2C89-4808-96B2-A784F986D3B2}"/>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기질!$L$22</c15:sqref>
                        </c15:formulaRef>
                      </c:ext>
                    </c:extLst>
                    <c:strCache>
                      <c:ptCount val="1"/>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기질!$L$34:$L$37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8-2C89-4808-96B2-A784F986D3B2}"/>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기질!$M$22</c15:sqref>
                        </c15:formulaRef>
                      </c:ext>
                    </c:extLst>
                    <c:strCache>
                      <c:ptCount val="1"/>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기질!$M$34:$M$37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9-2C89-4808-96B2-A784F986D3B2}"/>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기질!$N$22</c15:sqref>
                        </c15:formulaRef>
                      </c:ext>
                    </c:extLst>
                    <c:strCache>
                      <c:ptCount val="1"/>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기질!$N$34:$N$37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A-2C89-4808-96B2-A784F986D3B2}"/>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기질!$O$22</c15:sqref>
                        </c15:formulaRef>
                      </c:ext>
                    </c:extLst>
                    <c:strCache>
                      <c:ptCount val="1"/>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기질!$O$34:$O$37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B-2C89-4808-96B2-A784F986D3B2}"/>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기질!$P$22</c15:sqref>
                        </c15:formulaRef>
                      </c:ext>
                    </c:extLst>
                    <c:strCache>
                      <c:ptCount val="1"/>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기질!$P$34:$P$37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C-2C89-4808-96B2-A784F986D3B2}"/>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기질!$Q$22</c15:sqref>
                        </c15:formulaRef>
                      </c:ext>
                    </c:extLst>
                    <c:strCache>
                      <c:ptCount val="1"/>
                      <c:pt idx="0">
                        <c:v>집단평균</c:v>
                      </c:pt>
                    </c:strCache>
                  </c:strRef>
                </c:tx>
                <c:spPr>
                  <a:pattFill prst="pct20">
                    <a:fgClr>
                      <a:schemeClr val="tx1"/>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extLst xmlns:c15="http://schemas.microsoft.com/office/drawing/2012/chart">
                      <c:ext xmlns:c15="http://schemas.microsoft.com/office/drawing/2012/chart" uri="{02D57815-91ED-43cb-92C2-25804820EDAC}">
                        <c15:formulaRef>
                          <c15:sqref>기질!$Q$34:$Q$37</c15:sqref>
                        </c15:formulaRef>
                      </c:ext>
                    </c:extLst>
                    <c:numCache>
                      <c:formatCode>General</c:formatCode>
                      <c:ptCount val="4"/>
                      <c:pt idx="0">
                        <c:v>11.1</c:v>
                      </c:pt>
                      <c:pt idx="1">
                        <c:v>10.5</c:v>
                      </c:pt>
                      <c:pt idx="2">
                        <c:v>11.6</c:v>
                      </c:pt>
                      <c:pt idx="3">
                        <c:v>9.4</c:v>
                      </c:pt>
                    </c:numCache>
                  </c:numRef>
                </c:val>
                <c:extLst xmlns:c15="http://schemas.microsoft.com/office/drawing/2012/chart">
                  <c:ext xmlns:c16="http://schemas.microsoft.com/office/drawing/2014/chart" uri="{C3380CC4-5D6E-409C-BE32-E72D297353CC}">
                    <c16:uniqueId val="{00000000-4853-42CE-A7F3-9A9990D59366}"/>
                  </c:ext>
                </c:extLst>
              </c15:ser>
            </c15:filteredBarSeries>
          </c:ext>
        </c:extLst>
      </c:barChart>
      <c:catAx>
        <c:axId val="171923313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ko-KR"/>
          </a:p>
        </c:txPr>
        <c:crossAx val="1713166352"/>
        <c:crosses val="autoZero"/>
        <c:auto val="1"/>
        <c:lblAlgn val="ctr"/>
        <c:lblOffset val="100"/>
        <c:noMultiLvlLbl val="0"/>
      </c:catAx>
      <c:valAx>
        <c:axId val="1713166352"/>
        <c:scaling>
          <c:orientation val="minMax"/>
          <c:max val="105"/>
          <c:min val="0"/>
        </c:scaling>
        <c:delete val="0"/>
        <c:axPos val="t"/>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719233136"/>
        <c:crosses val="autoZero"/>
        <c:crossBetween val="between"/>
        <c:majorUnit val="10"/>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25" r="0.25" t="0.75" header="0.3" footer="0.3"/>
    <c:pageSetup paperSize="9" orientation="portrait"/>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PS</a:t>
            </a:r>
            <a:endParaRPr lang="ko-KR"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ltLang="en-US"/>
        </a:p>
      </c:txPr>
    </c:title>
    <c:autoTitleDeleted val="0"/>
    <c:plotArea>
      <c:layout/>
      <c:barChart>
        <c:barDir val="bar"/>
        <c:grouping val="clustered"/>
        <c:varyColors val="0"/>
        <c:ser>
          <c:idx val="1"/>
          <c:order val="1"/>
          <c:tx>
            <c:strRef>
              <c:f>기질!$E$22</c:f>
              <c:strCache>
                <c:ptCount val="1"/>
                <c:pt idx="0">
                  <c:v>채영운님</c:v>
                </c:pt>
              </c:strCache>
              <c:extLst xmlns:c15="http://schemas.microsoft.com/office/drawing/2012/chart"/>
            </c:strRef>
          </c:tx>
          <c:spPr>
            <a:solidFill>
              <a:srgbClr val="7030A0"/>
            </a:solidFill>
            <a:ln>
              <a:solidFill>
                <a:srgbClr val="7030A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기질!$C$39:$C$42</c:f>
              <c:strCache>
                <c:ptCount val="4"/>
                <c:pt idx="0">
                  <c:v>착수지향성</c:v>
                </c:pt>
                <c:pt idx="1">
                  <c:v>유지지향성</c:v>
                </c:pt>
                <c:pt idx="2">
                  <c:v>성취지향성</c:v>
                </c:pt>
                <c:pt idx="3">
                  <c:v>완벽지향성</c:v>
                </c:pt>
              </c:strCache>
              <c:extLst xmlns:c15="http://schemas.microsoft.com/office/drawing/2012/chart"/>
            </c:strRef>
          </c:cat>
          <c:val>
            <c:numRef>
              <c:f>기질!$E$39:$E$42</c:f>
              <c:numCache>
                <c:formatCode>_-* #,##0.0_-;\-* #,##0.0_-;_-* "-"_-;_-@_-</c:formatCode>
                <c:ptCount val="4"/>
                <c:pt idx="0">
                  <c:v>10</c:v>
                </c:pt>
                <c:pt idx="1">
                  <c:v>13</c:v>
                </c:pt>
                <c:pt idx="2">
                  <c:v>14</c:v>
                </c:pt>
                <c:pt idx="3">
                  <c:v>13</c:v>
                </c:pt>
              </c:numCache>
              <c:extLst xmlns:c15="http://schemas.microsoft.com/office/drawing/2012/chart"/>
            </c:numRef>
          </c:val>
          <c:extLst xmlns:c15="http://schemas.microsoft.com/office/drawing/2012/chart">
            <c:ext xmlns:c16="http://schemas.microsoft.com/office/drawing/2014/chart" uri="{C3380CC4-5D6E-409C-BE32-E72D297353CC}">
              <c16:uniqueId val="{00000000-077A-41A7-89DC-3FD9E878E9F5}"/>
            </c:ext>
          </c:extLst>
        </c:ser>
        <c:ser>
          <c:idx val="2"/>
          <c:order val="2"/>
          <c:tx>
            <c:strRef>
              <c:f>기질!$F$22</c:f>
              <c:strCache>
                <c:ptCount val="1"/>
                <c:pt idx="0">
                  <c:v>최동준님</c:v>
                </c:pt>
              </c:strCache>
              <c:extLst xmlns:c15="http://schemas.microsoft.com/office/drawing/2012/chart"/>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기질!$C$39:$C$42</c:f>
              <c:strCache>
                <c:ptCount val="4"/>
                <c:pt idx="0">
                  <c:v>착수지향성</c:v>
                </c:pt>
                <c:pt idx="1">
                  <c:v>유지지향성</c:v>
                </c:pt>
                <c:pt idx="2">
                  <c:v>성취지향성</c:v>
                </c:pt>
                <c:pt idx="3">
                  <c:v>완벽지향성</c:v>
                </c:pt>
              </c:strCache>
              <c:extLst xmlns:c15="http://schemas.microsoft.com/office/drawing/2012/chart"/>
            </c:strRef>
          </c:cat>
          <c:val>
            <c:numRef>
              <c:f>기질!$F$39:$F$42</c:f>
              <c:numCache>
                <c:formatCode>_-* #,##0.0_-;\-* #,##0.0_-;_-* "-"_-;_-@_-</c:formatCode>
                <c:ptCount val="4"/>
                <c:pt idx="0">
                  <c:v>8</c:v>
                </c:pt>
                <c:pt idx="1">
                  <c:v>12</c:v>
                </c:pt>
                <c:pt idx="2">
                  <c:v>9</c:v>
                </c:pt>
                <c:pt idx="3">
                  <c:v>11</c:v>
                </c:pt>
              </c:numCache>
              <c:extLst xmlns:c15="http://schemas.microsoft.com/office/drawing/2012/chart"/>
            </c:numRef>
          </c:val>
          <c:extLst xmlns:c15="http://schemas.microsoft.com/office/drawing/2012/chart">
            <c:ext xmlns:c16="http://schemas.microsoft.com/office/drawing/2014/chart" uri="{C3380CC4-5D6E-409C-BE32-E72D297353CC}">
              <c16:uniqueId val="{00000001-077A-41A7-89DC-3FD9E878E9F5}"/>
            </c:ext>
          </c:extLst>
        </c:ser>
        <c:ser>
          <c:idx val="13"/>
          <c:order val="13"/>
          <c:tx>
            <c:strRef>
              <c:f>기질!$Q$22</c:f>
              <c:strCache>
                <c:ptCount val="1"/>
                <c:pt idx="0">
                  <c:v>집단평균</c:v>
                </c:pt>
              </c:strCache>
              <c:extLst xmlns:c15="http://schemas.microsoft.com/office/drawing/2012/chart"/>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기질!$C$39:$C$42</c:f>
              <c:strCache>
                <c:ptCount val="4"/>
                <c:pt idx="0">
                  <c:v>착수지향성</c:v>
                </c:pt>
                <c:pt idx="1">
                  <c:v>유지지향성</c:v>
                </c:pt>
                <c:pt idx="2">
                  <c:v>성취지향성</c:v>
                </c:pt>
                <c:pt idx="3">
                  <c:v>완벽지향성</c:v>
                </c:pt>
              </c:strCache>
              <c:extLst xmlns:c15="http://schemas.microsoft.com/office/drawing/2012/chart"/>
            </c:strRef>
          </c:cat>
          <c:val>
            <c:numRef>
              <c:f>기질!$R$39:$R$42</c:f>
            </c:numRef>
          </c:val>
          <c:extLst xmlns:c15="http://schemas.microsoft.com/office/drawing/2012/chart">
            <c:ext xmlns:c16="http://schemas.microsoft.com/office/drawing/2014/chart" uri="{C3380CC4-5D6E-409C-BE32-E72D297353CC}">
              <c16:uniqueId val="{0000000D-077A-41A7-89DC-3FD9E878E9F5}"/>
            </c:ext>
          </c:extLst>
        </c:ser>
        <c:dLbls>
          <c:showLegendKey val="0"/>
          <c:showVal val="1"/>
          <c:showCatName val="0"/>
          <c:showSerName val="0"/>
          <c:showPercent val="0"/>
          <c:showBubbleSize val="0"/>
        </c:dLbls>
        <c:gapWidth val="182"/>
        <c:axId val="1719226896"/>
        <c:axId val="1713169824"/>
        <c:extLst>
          <c:ext xmlns:c15="http://schemas.microsoft.com/office/drawing/2012/chart" uri="{02D57815-91ED-43cb-92C2-25804820EDAC}">
            <c15:filteredBarSeries>
              <c15:ser>
                <c:idx val="0"/>
                <c:order val="0"/>
                <c:tx>
                  <c:strRef>
                    <c:extLst>
                      <c:ext uri="{02D57815-91ED-43cb-92C2-25804820EDAC}">
                        <c15:formulaRef>
                          <c15:sqref>기질!$D$22</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c:ext uri="{02D57815-91ED-43cb-92C2-25804820EDAC}">
                        <c15:formulaRef>
                          <c15:sqref>기질!$D$39:$D$42</c15:sqref>
                        </c15:formulaRef>
                      </c:ext>
                    </c:extLst>
                    <c:numCache>
                      <c:formatCode>General</c:formatCode>
                      <c:ptCount val="4"/>
                    </c:numCache>
                  </c:numRef>
                </c:val>
                <c:extLst>
                  <c:ext xmlns:c16="http://schemas.microsoft.com/office/drawing/2014/chart" uri="{C3380CC4-5D6E-409C-BE32-E72D297353CC}">
                    <c16:uniqueId val="{00000002-077A-41A7-89DC-3FD9E878E9F5}"/>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기질!$G$22</c15:sqref>
                        </c15:formulaRef>
                      </c:ext>
                    </c:extLst>
                    <c:strCache>
                      <c:ptCount val="1"/>
                      <c:pt idx="0">
                        <c:v>전동섭님</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ko-KR"/>
                    </a:p>
                  </c:txPr>
                  <c:dLblPos val="in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기질!$G$39:$G$42</c15:sqref>
                        </c15:formulaRef>
                      </c:ext>
                    </c:extLst>
                    <c:numCache>
                      <c:formatCode>_-* #,##0.0_-;\-* #,##0.0_-;_-* "-"_-;_-@_-</c:formatCode>
                      <c:ptCount val="4"/>
                      <c:pt idx="0">
                        <c:v>14</c:v>
                      </c:pt>
                      <c:pt idx="1">
                        <c:v>13</c:v>
                      </c:pt>
                      <c:pt idx="2">
                        <c:v>8</c:v>
                      </c:pt>
                      <c:pt idx="3">
                        <c:v>7</c:v>
                      </c:pt>
                    </c:numCache>
                  </c:numRef>
                </c:val>
                <c:extLst xmlns:c15="http://schemas.microsoft.com/office/drawing/2012/chart">
                  <c:ext xmlns:c16="http://schemas.microsoft.com/office/drawing/2014/chart" uri="{C3380CC4-5D6E-409C-BE32-E72D297353CC}">
                    <c16:uniqueId val="{00000003-077A-41A7-89DC-3FD9E878E9F5}"/>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기질!$H$22</c15:sqref>
                        </c15:formulaRef>
                      </c:ext>
                    </c:extLst>
                    <c:strCache>
                      <c:ptCount val="1"/>
                      <c:pt idx="0">
                        <c:v>윤영호님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기질!$H$39:$H$42</c15:sqref>
                        </c15:formulaRef>
                      </c:ext>
                    </c:extLst>
                    <c:numCache>
                      <c:formatCode>_-* #,##0.0_-;\-* #,##0.0_-;_-* "-"_-;_-@_-</c:formatCode>
                      <c:ptCount val="4"/>
                      <c:pt idx="0">
                        <c:v>18</c:v>
                      </c:pt>
                      <c:pt idx="1">
                        <c:v>16</c:v>
                      </c:pt>
                      <c:pt idx="2">
                        <c:v>15</c:v>
                      </c:pt>
                      <c:pt idx="3">
                        <c:v>13</c:v>
                      </c:pt>
                    </c:numCache>
                  </c:numRef>
                </c:val>
                <c:extLst xmlns:c15="http://schemas.microsoft.com/office/drawing/2012/chart">
                  <c:ext xmlns:c16="http://schemas.microsoft.com/office/drawing/2014/chart" uri="{C3380CC4-5D6E-409C-BE32-E72D297353CC}">
                    <c16:uniqueId val="{00000004-077A-41A7-89DC-3FD9E878E9F5}"/>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기질!$I$22</c15:sqref>
                        </c15:formulaRef>
                      </c:ext>
                    </c:extLst>
                    <c:strCache>
                      <c:ptCount val="1"/>
                      <c:pt idx="0">
                        <c:v>최은강님</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기질!$I$39:$I$42</c15:sqref>
                        </c15:formulaRef>
                      </c:ext>
                    </c:extLst>
                    <c:numCache>
                      <c:formatCode>_-* #,##0.0_-;\-* #,##0.0_-;_-* "-"_-;_-@_-</c:formatCode>
                      <c:ptCount val="4"/>
                      <c:pt idx="0">
                        <c:v>7</c:v>
                      </c:pt>
                      <c:pt idx="1">
                        <c:v>16</c:v>
                      </c:pt>
                      <c:pt idx="2">
                        <c:v>19</c:v>
                      </c:pt>
                      <c:pt idx="3">
                        <c:v>15</c:v>
                      </c:pt>
                    </c:numCache>
                  </c:numRef>
                </c:val>
                <c:extLst xmlns:c15="http://schemas.microsoft.com/office/drawing/2012/chart">
                  <c:ext xmlns:c16="http://schemas.microsoft.com/office/drawing/2014/chart" uri="{C3380CC4-5D6E-409C-BE32-E72D297353CC}">
                    <c16:uniqueId val="{00000005-077A-41A7-89DC-3FD9E878E9F5}"/>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기질!$J$22</c15:sqref>
                        </c15:formulaRef>
                      </c:ext>
                    </c:extLst>
                    <c:strCache>
                      <c:ptCount val="1"/>
                      <c:pt idx="0">
                        <c:v>임경업님</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기질!$J$39:$J$42</c15:sqref>
                        </c15:formulaRef>
                      </c:ext>
                    </c:extLst>
                    <c:numCache>
                      <c:formatCode>_-* #,##0.0_-;\-* #,##0.0_-;_-* "-"_-;_-@_-</c:formatCode>
                      <c:ptCount val="4"/>
                      <c:pt idx="0">
                        <c:v>14</c:v>
                      </c:pt>
                      <c:pt idx="1">
                        <c:v>16</c:v>
                      </c:pt>
                      <c:pt idx="2">
                        <c:v>17</c:v>
                      </c:pt>
                      <c:pt idx="3">
                        <c:v>20</c:v>
                      </c:pt>
                    </c:numCache>
                  </c:numRef>
                </c:val>
                <c:extLst xmlns:c15="http://schemas.microsoft.com/office/drawing/2012/chart">
                  <c:ext xmlns:c16="http://schemas.microsoft.com/office/drawing/2014/chart" uri="{C3380CC4-5D6E-409C-BE32-E72D297353CC}">
                    <c16:uniqueId val="{00000006-077A-41A7-89DC-3FD9E878E9F5}"/>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기질!$K$22</c15:sqref>
                        </c15:formulaRef>
                      </c:ext>
                    </c:extLst>
                    <c:strCache>
                      <c:ptCount val="1"/>
                      <c:pt idx="0">
                        <c:v>이재원님</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기질!$K$39:$K$42</c15:sqref>
                        </c15:formulaRef>
                      </c:ext>
                    </c:extLst>
                    <c:numCache>
                      <c:formatCode>_-* #,##0.0_-;\-* #,##0.0_-;_-* "-"_-;_-@_-</c:formatCode>
                      <c:ptCount val="4"/>
                      <c:pt idx="0">
                        <c:v>1</c:v>
                      </c:pt>
                      <c:pt idx="1">
                        <c:v>8</c:v>
                      </c:pt>
                      <c:pt idx="2">
                        <c:v>6</c:v>
                      </c:pt>
                      <c:pt idx="3">
                        <c:v>11</c:v>
                      </c:pt>
                    </c:numCache>
                  </c:numRef>
                </c:val>
                <c:extLst xmlns:c15="http://schemas.microsoft.com/office/drawing/2012/chart">
                  <c:ext xmlns:c16="http://schemas.microsoft.com/office/drawing/2014/chart" uri="{C3380CC4-5D6E-409C-BE32-E72D297353CC}">
                    <c16:uniqueId val="{00000007-077A-41A7-89DC-3FD9E878E9F5}"/>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기질!$L$22</c15:sqref>
                        </c15:formulaRef>
                      </c:ext>
                    </c:extLst>
                    <c:strCache>
                      <c:ptCount val="1"/>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기질!$L$39:$L$42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8-077A-41A7-89DC-3FD9E878E9F5}"/>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기질!$M$22</c15:sqref>
                        </c15:formulaRef>
                      </c:ext>
                    </c:extLst>
                    <c:strCache>
                      <c:ptCount val="1"/>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기질!$M$39:$M$42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9-077A-41A7-89DC-3FD9E878E9F5}"/>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기질!$N$22</c15:sqref>
                        </c15:formulaRef>
                      </c:ext>
                    </c:extLst>
                    <c:strCache>
                      <c:ptCount val="1"/>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기질!$N$39:$N$42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A-077A-41A7-89DC-3FD9E878E9F5}"/>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기질!$O$22</c15:sqref>
                        </c15:formulaRef>
                      </c:ext>
                    </c:extLst>
                    <c:strCache>
                      <c:ptCount val="1"/>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기질!$O$39:$O$42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B-077A-41A7-89DC-3FD9E878E9F5}"/>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기질!$P$22</c15:sqref>
                        </c15:formulaRef>
                      </c:ext>
                    </c:extLst>
                    <c:strCache>
                      <c:ptCount val="1"/>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기질!$P$39:$P$42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C-077A-41A7-89DC-3FD9E878E9F5}"/>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기질!$Q$22</c15:sqref>
                        </c15:formulaRef>
                      </c:ext>
                    </c:extLst>
                    <c:strCache>
                      <c:ptCount val="1"/>
                      <c:pt idx="0">
                        <c:v>집단평균</c:v>
                      </c:pt>
                    </c:strCache>
                  </c:strRef>
                </c:tx>
                <c:spPr>
                  <a:pattFill prst="pct20">
                    <a:fgClr>
                      <a:schemeClr val="bg1">
                        <a:lumMod val="50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extLst xmlns:c15="http://schemas.microsoft.com/office/drawing/2012/chart">
                      <c:ext xmlns:c15="http://schemas.microsoft.com/office/drawing/2012/chart" uri="{02D57815-91ED-43cb-92C2-25804820EDAC}">
                        <c15:formulaRef>
                          <c15:sqref>기질!$Q$39:$Q$42</c15:sqref>
                        </c15:formulaRef>
                      </c:ext>
                    </c:extLst>
                    <c:numCache>
                      <c:formatCode>General</c:formatCode>
                      <c:ptCount val="4"/>
                      <c:pt idx="0">
                        <c:v>12.7</c:v>
                      </c:pt>
                      <c:pt idx="1">
                        <c:v>10.7</c:v>
                      </c:pt>
                      <c:pt idx="2">
                        <c:v>10.4</c:v>
                      </c:pt>
                      <c:pt idx="3">
                        <c:v>9.9</c:v>
                      </c:pt>
                    </c:numCache>
                  </c:numRef>
                </c:val>
                <c:extLst xmlns:c15="http://schemas.microsoft.com/office/drawing/2012/chart">
                  <c:ext xmlns:c16="http://schemas.microsoft.com/office/drawing/2014/chart" uri="{C3380CC4-5D6E-409C-BE32-E72D297353CC}">
                    <c16:uniqueId val="{00000000-F1DA-4C78-92E7-F968359313BA}"/>
                  </c:ext>
                </c:extLst>
              </c15:ser>
            </c15:filteredBarSeries>
          </c:ext>
        </c:extLst>
      </c:barChart>
      <c:catAx>
        <c:axId val="171922689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ko-KR"/>
          </a:p>
        </c:txPr>
        <c:crossAx val="1713169824"/>
        <c:crosses val="autoZero"/>
        <c:auto val="1"/>
        <c:lblAlgn val="ctr"/>
        <c:lblOffset val="100"/>
        <c:noMultiLvlLbl val="0"/>
      </c:catAx>
      <c:valAx>
        <c:axId val="1713169824"/>
        <c:scaling>
          <c:orientation val="minMax"/>
          <c:max val="105"/>
          <c:min val="0"/>
        </c:scaling>
        <c:delete val="0"/>
        <c:axPos val="t"/>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719226896"/>
        <c:crosses val="autoZero"/>
        <c:crossBetween val="between"/>
        <c:majorUnit val="10"/>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5"/>
      <c:rotY val="5"/>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spPr>
            <a:solidFill>
              <a:schemeClr val="accent1"/>
            </a:solidFill>
            <a:ln>
              <a:noFill/>
            </a:ln>
            <a:effectLst/>
            <a:scene3d>
              <a:camera prst="orthographicFront"/>
              <a:lightRig rig="threePt" dir="t"/>
            </a:scene3d>
            <a:sp3d prstMaterial="plastic">
              <a:bevelT w="12700"/>
              <a:bevelB w="0"/>
            </a:sp3d>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기질!$E$22:$G$22</c:f>
              <c:strCache>
                <c:ptCount val="3"/>
                <c:pt idx="0">
                  <c:v>채영운님</c:v>
                </c:pt>
                <c:pt idx="1">
                  <c:v>최동준님</c:v>
                </c:pt>
                <c:pt idx="2">
                  <c:v>전동섭님</c:v>
                </c:pt>
              </c:strCache>
            </c:strRef>
          </c:cat>
          <c:val>
            <c:numRef>
              <c:f>기질!$E$23:$G$23</c:f>
              <c:numCache>
                <c:formatCode>_(* #,##0_);_(* \(#,##0\);_(* "-"_);_(@_)</c:formatCode>
                <c:ptCount val="3"/>
                <c:pt idx="0">
                  <c:v>55</c:v>
                </c:pt>
                <c:pt idx="1">
                  <c:v>60</c:v>
                </c:pt>
                <c:pt idx="2">
                  <c:v>55</c:v>
                </c:pt>
              </c:numCache>
            </c:numRef>
          </c:val>
          <c:shape val="cylinder"/>
          <c:extLst>
            <c:ext xmlns:c16="http://schemas.microsoft.com/office/drawing/2014/chart" uri="{C3380CC4-5D6E-409C-BE32-E72D297353CC}">
              <c16:uniqueId val="{00000000-1899-4C1A-A7FC-B859DBEDF86A}"/>
            </c:ext>
          </c:extLst>
        </c:ser>
        <c:dLbls>
          <c:showLegendKey val="0"/>
          <c:showVal val="0"/>
          <c:showCatName val="0"/>
          <c:showSerName val="0"/>
          <c:showPercent val="0"/>
          <c:showBubbleSize val="0"/>
        </c:dLbls>
        <c:gapWidth val="150"/>
        <c:shape val="box"/>
        <c:axId val="1584996192"/>
        <c:axId val="1585012992"/>
        <c:axId val="0"/>
      </c:bar3DChart>
      <c:catAx>
        <c:axId val="15849961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ko-KR"/>
          </a:p>
        </c:txPr>
        <c:crossAx val="1585012992"/>
        <c:crosses val="autoZero"/>
        <c:auto val="1"/>
        <c:lblAlgn val="ctr"/>
        <c:lblOffset val="100"/>
        <c:noMultiLvlLbl val="0"/>
      </c:catAx>
      <c:valAx>
        <c:axId val="1585012992"/>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49961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5"/>
      <c:rotY val="5"/>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2"/>
          <c:order val="0"/>
          <c:tx>
            <c:strRef>
              <c:f>기질!$E$22:$F$22</c:f>
              <c:strCache>
                <c:ptCount val="2"/>
                <c:pt idx="0">
                  <c:v>채영운님</c:v>
                </c:pt>
                <c:pt idx="1">
                  <c:v>최동준님</c:v>
                </c:pt>
              </c:strCache>
            </c:strRef>
          </c:tx>
          <c:spPr>
            <a:solidFill>
              <a:schemeClr val="accent3"/>
            </a:solidFill>
            <a:ln>
              <a:noFill/>
            </a:ln>
            <a:effectLst/>
            <a:sp3d/>
          </c:spPr>
          <c:invertIfNegative val="0"/>
          <c:val>
            <c:numRef>
              <c:f>기질!$G$22</c:f>
              <c:numCache>
                <c:formatCode>General</c:formatCode>
                <c:ptCount val="1"/>
                <c:pt idx="0">
                  <c:v>0</c:v>
                </c:pt>
              </c:numCache>
            </c:numRef>
          </c:val>
          <c:shape val="cylinder"/>
          <c:extLst>
            <c:ext xmlns:c16="http://schemas.microsoft.com/office/drawing/2014/chart" uri="{C3380CC4-5D6E-409C-BE32-E72D297353CC}">
              <c16:uniqueId val="{00000002-C0E4-44C1-A397-6378507BBBEA}"/>
            </c:ext>
          </c:extLst>
        </c:ser>
        <c:ser>
          <c:idx val="0"/>
          <c:order val="1"/>
          <c:tx>
            <c:strRef>
              <c:f>기질!$E$28:$F$28</c:f>
              <c:strCache>
                <c:ptCount val="2"/>
                <c:pt idx="0">
                  <c:v> 94 </c:v>
                </c:pt>
                <c:pt idx="1">
                  <c:v> 12 </c:v>
                </c:pt>
              </c:strCache>
            </c:strRef>
          </c:tx>
          <c:spPr>
            <a:solidFill>
              <a:schemeClr val="accent2">
                <a:lumMod val="75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기질!$G$28:$G$28</c:f>
              <c:numCache>
                <c:formatCode>_(* #,##0_);_(* \(#,##0\);_(* "-"_);_(@_)</c:formatCode>
                <c:ptCount val="1"/>
                <c:pt idx="0">
                  <c:v>12</c:v>
                </c:pt>
              </c:numCache>
            </c:numRef>
          </c:val>
          <c:extLst>
            <c:ext xmlns:c16="http://schemas.microsoft.com/office/drawing/2014/chart" uri="{C3380CC4-5D6E-409C-BE32-E72D297353CC}">
              <c16:uniqueId val="{00000000-06D2-4A24-9A4F-885C5C5C2443}"/>
            </c:ext>
          </c:extLst>
        </c:ser>
        <c:dLbls>
          <c:showLegendKey val="0"/>
          <c:showVal val="0"/>
          <c:showCatName val="0"/>
          <c:showSerName val="0"/>
          <c:showPercent val="0"/>
          <c:showBubbleSize val="0"/>
        </c:dLbls>
        <c:gapWidth val="150"/>
        <c:shape val="box"/>
        <c:axId val="1584996192"/>
        <c:axId val="1585012992"/>
        <c:axId val="0"/>
      </c:bar3DChart>
      <c:catAx>
        <c:axId val="15849961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ko-KR"/>
          </a:p>
        </c:txPr>
        <c:crossAx val="1585012992"/>
        <c:crosses val="autoZero"/>
        <c:auto val="1"/>
        <c:lblAlgn val="ctr"/>
        <c:lblOffset val="100"/>
        <c:noMultiLvlLbl val="0"/>
      </c:catAx>
      <c:valAx>
        <c:axId val="1585012992"/>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49961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scene3d>
      <a:camera prst="orthographicFront"/>
      <a:lightRig rig="threePt" dir="t"/>
    </a:scene3d>
    <a:sp3d prstMaterial="plastic"/>
  </c:spPr>
  <c:txPr>
    <a:bodyPr/>
    <a:lstStyle/>
    <a:p>
      <a:pPr>
        <a:defRPr/>
      </a:pPr>
      <a:endParaRPr lang="ko-KR"/>
    </a:p>
  </c:tx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5"/>
      <c:rotY val="5"/>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2"/>
          <c:order val="0"/>
          <c:spPr>
            <a:solidFill>
              <a:schemeClr val="accent6"/>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기질!$E$22:$G$22</c15:sqref>
                  </c15:fullRef>
                </c:ext>
              </c:extLst>
              <c:f>기질!$E$22:$F$22</c:f>
              <c:strCache>
                <c:ptCount val="2"/>
                <c:pt idx="0">
                  <c:v>채영운님</c:v>
                </c:pt>
                <c:pt idx="1">
                  <c:v>최동준님</c:v>
                </c:pt>
              </c:strCache>
            </c:strRef>
          </c:cat>
          <c:val>
            <c:numRef>
              <c:extLst>
                <c:ext xmlns:c15="http://schemas.microsoft.com/office/drawing/2012/chart" uri="{02D57815-91ED-43cb-92C2-25804820EDAC}">
                  <c15:fullRef>
                    <c15:sqref>기질!$E$33:$G$33</c15:sqref>
                  </c15:fullRef>
                </c:ext>
              </c:extLst>
              <c:f>기질!$E$33:$F$33</c:f>
              <c:numCache>
                <c:formatCode>_(* #,##0_);_(* \(#,##0\);_(* "-"_);_(@_)</c:formatCode>
                <c:ptCount val="2"/>
                <c:pt idx="0">
                  <c:v>91</c:v>
                </c:pt>
                <c:pt idx="1">
                  <c:v>39</c:v>
                </c:pt>
              </c:numCache>
            </c:numRef>
          </c:val>
          <c:shape val="cylinder"/>
          <c:extLst>
            <c:ext xmlns:c16="http://schemas.microsoft.com/office/drawing/2014/chart" uri="{C3380CC4-5D6E-409C-BE32-E72D297353CC}">
              <c16:uniqueId val="{00000000-E96C-4B2C-93DD-4446FA7145D3}"/>
            </c:ext>
          </c:extLst>
        </c:ser>
        <c:dLbls>
          <c:showLegendKey val="0"/>
          <c:showVal val="0"/>
          <c:showCatName val="0"/>
          <c:showSerName val="0"/>
          <c:showPercent val="0"/>
          <c:showBubbleSize val="0"/>
        </c:dLbls>
        <c:gapWidth val="150"/>
        <c:shape val="box"/>
        <c:axId val="1584996192"/>
        <c:axId val="1585012992"/>
        <c:axId val="0"/>
      </c:bar3DChart>
      <c:catAx>
        <c:axId val="15849961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ko-KR"/>
          </a:p>
        </c:txPr>
        <c:crossAx val="1585012992"/>
        <c:crosses val="autoZero"/>
        <c:auto val="1"/>
        <c:lblAlgn val="ctr"/>
        <c:lblOffset val="100"/>
        <c:noMultiLvlLbl val="0"/>
      </c:catAx>
      <c:valAx>
        <c:axId val="1585012992"/>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49961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scene3d>
      <a:camera prst="orthographicFront"/>
      <a:lightRig rig="threePt" dir="t"/>
    </a:scene3d>
    <a:sp3d prstMaterial="plastic"/>
  </c:spPr>
  <c:txPr>
    <a:bodyPr/>
    <a:lstStyle/>
    <a:p>
      <a:pPr>
        <a:defRPr/>
      </a:pPr>
      <a:endParaRPr lang="ko-KR"/>
    </a:p>
  </c:tx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5"/>
      <c:rotY val="5"/>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2"/>
          <c:order val="0"/>
          <c:spPr>
            <a:solidFill>
              <a:srgbClr val="CC66FF"/>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기질!$E$22:$G$22</c15:sqref>
                  </c15:fullRef>
                </c:ext>
              </c:extLst>
              <c:f>기질!$E$22:$F$22</c:f>
              <c:strCache>
                <c:ptCount val="2"/>
                <c:pt idx="0">
                  <c:v>채영운님</c:v>
                </c:pt>
                <c:pt idx="1">
                  <c:v>최동준님</c:v>
                </c:pt>
              </c:strCache>
            </c:strRef>
          </c:cat>
          <c:val>
            <c:numRef>
              <c:extLst>
                <c:ext xmlns:c15="http://schemas.microsoft.com/office/drawing/2012/chart" uri="{02D57815-91ED-43cb-92C2-25804820EDAC}">
                  <c15:fullRef>
                    <c15:sqref>기질!$E$38:$G$38</c15:sqref>
                  </c15:fullRef>
                </c:ext>
              </c:extLst>
              <c:f>기질!$E$38:$F$38</c:f>
              <c:numCache>
                <c:formatCode>_(* #,##0_);_(* \(#,##0\);_(* "-"_);_(@_)</c:formatCode>
                <c:ptCount val="2"/>
                <c:pt idx="0">
                  <c:v>73</c:v>
                </c:pt>
                <c:pt idx="1">
                  <c:v>34</c:v>
                </c:pt>
              </c:numCache>
            </c:numRef>
          </c:val>
          <c:shape val="cylinder"/>
          <c:extLst>
            <c:ext xmlns:c16="http://schemas.microsoft.com/office/drawing/2014/chart" uri="{C3380CC4-5D6E-409C-BE32-E72D297353CC}">
              <c16:uniqueId val="{00000000-4028-420A-A6F3-2052F745F753}"/>
            </c:ext>
          </c:extLst>
        </c:ser>
        <c:dLbls>
          <c:showLegendKey val="0"/>
          <c:showVal val="0"/>
          <c:showCatName val="0"/>
          <c:showSerName val="0"/>
          <c:showPercent val="0"/>
          <c:showBubbleSize val="0"/>
        </c:dLbls>
        <c:gapWidth val="150"/>
        <c:shape val="box"/>
        <c:axId val="1584996192"/>
        <c:axId val="1585012992"/>
        <c:axId val="0"/>
      </c:bar3DChart>
      <c:catAx>
        <c:axId val="15849961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ko-KR"/>
          </a:p>
        </c:txPr>
        <c:crossAx val="1585012992"/>
        <c:crosses val="autoZero"/>
        <c:auto val="1"/>
        <c:lblAlgn val="ctr"/>
        <c:lblOffset val="100"/>
        <c:noMultiLvlLbl val="0"/>
      </c:catAx>
      <c:valAx>
        <c:axId val="1585012992"/>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49961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scene3d>
      <a:camera prst="orthographicFront"/>
      <a:lightRig rig="threePt" dir="t"/>
    </a:scene3d>
    <a:sp3d prstMaterial="plastic"/>
  </c:spPr>
  <c:txPr>
    <a:bodyPr/>
    <a:lstStyle/>
    <a:p>
      <a:pPr>
        <a:defRPr/>
      </a:pPr>
      <a:endParaRPr lang="ko-KR"/>
    </a:p>
  </c:txPr>
  <c:printSettings>
    <c:headerFooter/>
    <c:pageMargins b="0.75" l="0.7" r="0.7" t="0.75" header="0.3" footer="0.3"/>
    <c:pageSetup paperSize="8" orientation="portrait"/>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'기질_대분류 (2)'!$S$2</c:f>
              <c:strCache>
                <c:ptCount val="1"/>
                <c:pt idx="0">
                  <c:v>채영운님</c:v>
                </c:pt>
              </c:strCache>
            </c:strRef>
          </c:tx>
          <c:spPr>
            <a:solidFill>
              <a:schemeClr val="accent1"/>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'기질_대분류 (2)'!$R$3:$R$4</c:f>
              <c:strCache>
                <c:ptCount val="2"/>
                <c:pt idx="0">
                  <c:v>NS</c:v>
                </c:pt>
                <c:pt idx="1">
                  <c:v>HA</c:v>
                </c:pt>
              </c:strCache>
            </c:strRef>
          </c:cat>
          <c:val>
            <c:numRef>
              <c:f>'기질_대분류 (2)'!$S$3:$S$4</c:f>
              <c:numCache>
                <c:formatCode>General</c:formatCode>
                <c:ptCount val="2"/>
                <c:pt idx="0">
                  <c:v>55</c:v>
                </c:pt>
                <c:pt idx="1">
                  <c:v>94</c:v>
                </c:pt>
              </c:numCache>
            </c:numRef>
          </c:val>
          <c:extLst>
            <c:ext xmlns:c16="http://schemas.microsoft.com/office/drawing/2014/chart" uri="{C3380CC4-5D6E-409C-BE32-E72D297353CC}">
              <c16:uniqueId val="{00000000-C583-4143-9032-00BC9DFFBE6D}"/>
            </c:ext>
          </c:extLst>
        </c:ser>
        <c:ser>
          <c:idx val="1"/>
          <c:order val="1"/>
          <c:tx>
            <c:strRef>
              <c:f>'기질_대분류 (2)'!$T$2</c:f>
              <c:strCache>
                <c:ptCount val="1"/>
                <c:pt idx="0">
                  <c:v>최동준님</c:v>
                </c:pt>
              </c:strCache>
            </c:strRef>
          </c:tx>
          <c:spPr>
            <a:solidFill>
              <a:schemeClr val="accent2"/>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'기질_대분류 (2)'!$R$3:$R$4</c:f>
              <c:strCache>
                <c:ptCount val="2"/>
                <c:pt idx="0">
                  <c:v>NS</c:v>
                </c:pt>
                <c:pt idx="1">
                  <c:v>HA</c:v>
                </c:pt>
              </c:strCache>
            </c:strRef>
          </c:cat>
          <c:val>
            <c:numRef>
              <c:f>'기질_대분류 (2)'!$T$3:$T$4</c:f>
              <c:numCache>
                <c:formatCode>General</c:formatCode>
                <c:ptCount val="2"/>
                <c:pt idx="0">
                  <c:v>60</c:v>
                </c:pt>
                <c:pt idx="1">
                  <c:v>12</c:v>
                </c:pt>
              </c:numCache>
            </c:numRef>
          </c:val>
          <c:extLst>
            <c:ext xmlns:c16="http://schemas.microsoft.com/office/drawing/2014/chart" uri="{C3380CC4-5D6E-409C-BE32-E72D297353CC}">
              <c16:uniqueId val="{00000001-C583-4143-9032-00BC9DFFBE6D}"/>
            </c:ext>
          </c:extLst>
        </c:ser>
        <c:dLbls>
          <c:showLegendKey val="0"/>
          <c:showVal val="0"/>
          <c:showCatName val="0"/>
          <c:showSerName val="0"/>
          <c:showPercent val="0"/>
          <c:showBubbleSize val="0"/>
        </c:dLbls>
        <c:gapWidth val="150"/>
        <c:axId val="1889895392"/>
        <c:axId val="1583305488"/>
        <c:extLst>
          <c:ext xmlns:c15="http://schemas.microsoft.com/office/drawing/2012/chart" uri="{02D57815-91ED-43cb-92C2-25804820EDAC}">
            <c15:filteredBarSeries>
              <c15:ser>
                <c:idx val="2"/>
                <c:order val="2"/>
                <c:tx>
                  <c:strRef>
                    <c:extLst>
                      <c:ext uri="{02D57815-91ED-43cb-92C2-25804820EDAC}">
                        <c15:formulaRef>
                          <c15:sqref>'기질_대분류 (2)'!$U$2</c15:sqref>
                        </c15:formulaRef>
                      </c:ext>
                    </c:extLst>
                    <c:strCache>
                      <c:ptCount val="1"/>
                      <c:pt idx="0">
                        <c:v>전동섭님</c:v>
                      </c:pt>
                    </c:strCache>
                  </c:strRef>
                </c:tx>
                <c:spPr>
                  <a:solidFill>
                    <a:schemeClr val="accent3"/>
                  </a:solidFill>
                  <a:ln>
                    <a:noFill/>
                  </a:ln>
                  <a:effectLst/>
                </c:spPr>
                <c:invertIfNegative val="0"/>
                <c:cat>
                  <c:strRef>
                    <c:extLst>
                      <c:ext uri="{02D57815-91ED-43cb-92C2-25804820EDAC}">
                        <c15:formulaRef>
                          <c15:sqref>'기질_대분류 (2)'!$R$3:$R$4</c15:sqref>
                        </c15:formulaRef>
                      </c:ext>
                    </c:extLst>
                    <c:strCache>
                      <c:ptCount val="2"/>
                      <c:pt idx="0">
                        <c:v>NS</c:v>
                      </c:pt>
                      <c:pt idx="1">
                        <c:v>HA</c:v>
                      </c:pt>
                    </c:strCache>
                  </c:strRef>
                </c:cat>
                <c:val>
                  <c:numRef>
                    <c:extLst>
                      <c:ext uri="{02D57815-91ED-43cb-92C2-25804820EDAC}">
                        <c15:formulaRef>
                          <c15:sqref>'기질_대분류 (2)'!$U$3:$U$4</c15:sqref>
                        </c15:formulaRef>
                      </c:ext>
                    </c:extLst>
                    <c:numCache>
                      <c:formatCode>General</c:formatCode>
                      <c:ptCount val="2"/>
                      <c:pt idx="0">
                        <c:v>55</c:v>
                      </c:pt>
                      <c:pt idx="1">
                        <c:v>12</c:v>
                      </c:pt>
                    </c:numCache>
                  </c:numRef>
                </c:val>
                <c:extLst>
                  <c:ext xmlns:c16="http://schemas.microsoft.com/office/drawing/2014/chart" uri="{C3380CC4-5D6E-409C-BE32-E72D297353CC}">
                    <c16:uniqueId val="{00000002-C583-4143-9032-00BC9DFFBE6D}"/>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'기질_대분류 (2)'!$V$2</c15:sqref>
                        </c15:formulaRef>
                      </c:ext>
                    </c:extLst>
                    <c:strCache>
                      <c:ptCount val="1"/>
                      <c:pt idx="0">
                        <c:v>윤영호님</c:v>
                      </c:pt>
                    </c:strCache>
                  </c:strRef>
                </c:tx>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'기질_대분류 (2)'!$R$3:$R$4</c15:sqref>
                        </c15:formulaRef>
                      </c:ext>
                    </c:extLst>
                    <c:strCache>
                      <c:ptCount val="2"/>
                      <c:pt idx="0">
                        <c:v>NS</c:v>
                      </c:pt>
                      <c:pt idx="1">
                        <c:v>HA</c:v>
                      </c:pt>
                    </c:strCache>
                  </c:strRef>
                </c:cat>
                <c:val>
                  <c:numRef>
                    <c:extLst xmlns:c15="http://schemas.microsoft.com/office/drawing/2012/chart">
                      <c:ext xmlns:c15="http://schemas.microsoft.com/office/drawing/2012/chart" uri="{02D57815-91ED-43cb-92C2-25804820EDAC}">
                        <c15:formulaRef>
                          <c15:sqref>'기질_대분류 (2)'!$V$3:$V$4</c15:sqref>
                        </c15:formulaRef>
                      </c:ext>
                    </c:extLst>
                    <c:numCache>
                      <c:formatCode>General</c:formatCode>
                      <c:ptCount val="2"/>
                      <c:pt idx="0">
                        <c:v>94</c:v>
                      </c:pt>
                      <c:pt idx="1">
                        <c:v>12</c:v>
                      </c:pt>
                    </c:numCache>
                  </c:numRef>
                </c:val>
                <c:extLst xmlns:c15="http://schemas.microsoft.com/office/drawing/2012/chart">
                  <c:ext xmlns:c16="http://schemas.microsoft.com/office/drawing/2014/chart" uri="{C3380CC4-5D6E-409C-BE32-E72D297353CC}">
                    <c16:uniqueId val="{00000003-C583-4143-9032-00BC9DFFBE6D}"/>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'기질_대분류 (2)'!$W$2</c15:sqref>
                        </c15:formulaRef>
                      </c:ext>
                    </c:extLst>
                    <c:strCache>
                      <c:ptCount val="1"/>
                      <c:pt idx="0">
                        <c:v>최은강님</c:v>
                      </c:pt>
                    </c:strCache>
                  </c:strRef>
                </c:tx>
                <c:spPr>
                  <a:solidFill>
                    <a:schemeClr val="accent5"/>
                  </a:solidFill>
                  <a:ln>
                    <a:noFill/>
                  </a:ln>
                  <a:effectLst/>
                </c:spPr>
                <c:invertIfNegative val="0"/>
                <c:cat>
                  <c:strRef>
                    <c:extLst xmlns:c15="http://schemas.microsoft.com/office/drawing/2012/chart">
                      <c:ext xmlns:c15="http://schemas.microsoft.com/office/drawing/2012/chart" uri="{02D57815-91ED-43cb-92C2-25804820EDAC}">
                        <c15:formulaRef>
                          <c15:sqref>'기질_대분류 (2)'!$R$3:$R$4</c15:sqref>
                        </c15:formulaRef>
                      </c:ext>
                    </c:extLst>
                    <c:strCache>
                      <c:ptCount val="2"/>
                      <c:pt idx="0">
                        <c:v>NS</c:v>
                      </c:pt>
                      <c:pt idx="1">
                        <c:v>HA</c:v>
                      </c:pt>
                    </c:strCache>
                  </c:strRef>
                </c:cat>
                <c:val>
                  <c:numRef>
                    <c:extLst xmlns:c15="http://schemas.microsoft.com/office/drawing/2012/chart">
                      <c:ext xmlns:c15="http://schemas.microsoft.com/office/drawing/2012/chart" uri="{02D57815-91ED-43cb-92C2-25804820EDAC}">
                        <c15:formulaRef>
                          <c15:sqref>'기질_대분류 (2)'!$W$3:$W$4</c15:sqref>
                        </c15:formulaRef>
                      </c:ext>
                    </c:extLst>
                    <c:numCache>
                      <c:formatCode>General</c:formatCode>
                      <c:ptCount val="2"/>
                      <c:pt idx="0">
                        <c:v>55</c:v>
                      </c:pt>
                      <c:pt idx="1">
                        <c:v>87</c:v>
                      </c:pt>
                    </c:numCache>
                  </c:numRef>
                </c:val>
                <c:extLst xmlns:c15="http://schemas.microsoft.com/office/drawing/2012/chart">
                  <c:ext xmlns:c16="http://schemas.microsoft.com/office/drawing/2014/chart" uri="{C3380CC4-5D6E-409C-BE32-E72D297353CC}">
                    <c16:uniqueId val="{00000004-C583-4143-9032-00BC9DFFBE6D}"/>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'기질_대분류 (2)'!$X$2</c15:sqref>
                        </c15:formulaRef>
                      </c:ext>
                    </c:extLst>
                    <c:strCache>
                      <c:ptCount val="1"/>
                      <c:pt idx="0">
                        <c:v>임경업님</c:v>
                      </c:pt>
                    </c:strCache>
                  </c:strRef>
                </c:tx>
                <c:spPr>
                  <a:solidFill>
                    <a:schemeClr val="accent6"/>
                  </a:solidFill>
                  <a:ln>
                    <a:noFill/>
                  </a:ln>
                  <a:effectLst/>
                </c:spPr>
                <c:invertIfNegative val="0"/>
                <c:cat>
                  <c:strRef>
                    <c:extLst xmlns:c15="http://schemas.microsoft.com/office/drawing/2012/chart">
                      <c:ext xmlns:c15="http://schemas.microsoft.com/office/drawing/2012/chart" uri="{02D57815-91ED-43cb-92C2-25804820EDAC}">
                        <c15:formulaRef>
                          <c15:sqref>'기질_대분류 (2)'!$R$3:$R$4</c15:sqref>
                        </c15:formulaRef>
                      </c:ext>
                    </c:extLst>
                    <c:strCache>
                      <c:ptCount val="2"/>
                      <c:pt idx="0">
                        <c:v>NS</c:v>
                      </c:pt>
                      <c:pt idx="1">
                        <c:v>HA</c:v>
                      </c:pt>
                    </c:strCache>
                  </c:strRef>
                </c:cat>
                <c:val>
                  <c:numRef>
                    <c:extLst xmlns:c15="http://schemas.microsoft.com/office/drawing/2012/chart">
                      <c:ext xmlns:c15="http://schemas.microsoft.com/office/drawing/2012/chart" uri="{02D57815-91ED-43cb-92C2-25804820EDAC}">
                        <c15:formulaRef>
                          <c15:sqref>'기질_대분류 (2)'!$X$3:$X$4</c15:sqref>
                        </c15:formulaRef>
                      </c:ext>
                    </c:extLst>
                    <c:numCache>
                      <c:formatCode>General</c:formatCode>
                      <c:ptCount val="2"/>
                      <c:pt idx="0">
                        <c:v>81</c:v>
                      </c:pt>
                      <c:pt idx="1">
                        <c:v>63</c:v>
                      </c:pt>
                    </c:numCache>
                  </c:numRef>
                </c:val>
                <c:extLst xmlns:c15="http://schemas.microsoft.com/office/drawing/2012/chart">
                  <c:ext xmlns:c16="http://schemas.microsoft.com/office/drawing/2014/chart" uri="{C3380CC4-5D6E-409C-BE32-E72D297353CC}">
                    <c16:uniqueId val="{00000005-C583-4143-9032-00BC9DFFBE6D}"/>
                  </c:ext>
                </c:extLst>
              </c15:ser>
            </c15:filteredBarSeries>
          </c:ext>
        </c:extLst>
      </c:barChart>
      <c:catAx>
        <c:axId val="188989539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tickMarkSkip val="1"/>
        <c:noMultiLvlLbl val="0"/>
      </c:catAx>
      <c:valAx>
        <c:axId val="1583305488"/>
        <c:scaling>
          <c:orientation val="minMax"/>
          <c:max val="10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2"/>
          <c:order val="2"/>
          <c:tx>
            <c:strRef>
              <c:f>'기질_대분류 (2)'!$R$5</c:f>
              <c:strCache>
                <c:ptCount val="1"/>
                <c:pt idx="0">
                  <c:v>RD</c:v>
                </c:pt>
              </c:strCache>
            </c:strRef>
          </c:tx>
          <c:spPr>
            <a:solidFill>
              <a:schemeClr val="accent6">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'기질_대분류 (2)'!$S$2:$X$2</c15:sqref>
                  </c15:fullRef>
                </c:ext>
              </c:extLst>
              <c:f>'기질_대분류 (2)'!$S$2:$T$2</c:f>
              <c:strCache>
                <c:ptCount val="2"/>
                <c:pt idx="0">
                  <c:v>채영운님</c:v>
                </c:pt>
                <c:pt idx="1">
                  <c:v>최동준님</c:v>
                </c:pt>
              </c:strCache>
            </c:strRef>
          </c:cat>
          <c:val>
            <c:numRef>
              <c:extLst>
                <c:ext xmlns:c15="http://schemas.microsoft.com/office/drawing/2012/chart" uri="{02D57815-91ED-43cb-92C2-25804820EDAC}">
                  <c15:fullRef>
                    <c15:sqref>'기질_대분류 (2)'!$S$5:$X$5</c15:sqref>
                  </c15:fullRef>
                </c:ext>
              </c:extLst>
              <c:f>'기질_대분류 (2)'!$S$5:$T$5</c:f>
              <c:numCache>
                <c:formatCode>General</c:formatCode>
                <c:ptCount val="2"/>
                <c:pt idx="0">
                  <c:v>91</c:v>
                </c:pt>
                <c:pt idx="1">
                  <c:v>39</c:v>
                </c:pt>
              </c:numCache>
            </c:numRef>
          </c:val>
          <c:extLst>
            <c:ext xmlns:c16="http://schemas.microsoft.com/office/drawing/2014/chart" uri="{C3380CC4-5D6E-409C-BE32-E72D297353CC}">
              <c16:uniqueId val="{00000000-0BAC-46C9-B5A5-283515EA788F}"/>
            </c:ext>
          </c:extLst>
        </c:ser>
        <c:ser>
          <c:idx val="3"/>
          <c:order val="3"/>
          <c:tx>
            <c:strRef>
              <c:f>'기질_대분류 (2)'!$R$6</c:f>
              <c:strCache>
                <c:ptCount val="1"/>
                <c:pt idx="0">
                  <c:v>PS</c:v>
                </c:pt>
              </c:strCache>
            </c:strRef>
          </c:tx>
          <c:spPr>
            <a:solidFill>
              <a:schemeClr val="accent4"/>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'기질_대분류 (2)'!$S$2:$X$2</c15:sqref>
                  </c15:fullRef>
                </c:ext>
              </c:extLst>
              <c:f>'기질_대분류 (2)'!$S$2:$T$2</c:f>
              <c:strCache>
                <c:ptCount val="2"/>
                <c:pt idx="0">
                  <c:v>채영운님</c:v>
                </c:pt>
                <c:pt idx="1">
                  <c:v>최동준님</c:v>
                </c:pt>
              </c:strCache>
            </c:strRef>
          </c:cat>
          <c:val>
            <c:numRef>
              <c:extLst>
                <c:ext xmlns:c15="http://schemas.microsoft.com/office/drawing/2012/chart" uri="{02D57815-91ED-43cb-92C2-25804820EDAC}">
                  <c15:fullRef>
                    <c15:sqref>'기질_대분류 (2)'!$S$6:$X$6</c15:sqref>
                  </c15:fullRef>
                </c:ext>
              </c:extLst>
              <c:f>'기질_대분류 (2)'!$S$6:$T$6</c:f>
              <c:numCache>
                <c:formatCode>General</c:formatCode>
                <c:ptCount val="2"/>
                <c:pt idx="0">
                  <c:v>73</c:v>
                </c:pt>
                <c:pt idx="1">
                  <c:v>34</c:v>
                </c:pt>
              </c:numCache>
            </c:numRef>
          </c:val>
          <c:extLst>
            <c:ext xmlns:c16="http://schemas.microsoft.com/office/drawing/2014/chart" uri="{C3380CC4-5D6E-409C-BE32-E72D297353CC}">
              <c16:uniqueId val="{00000001-0BAC-46C9-B5A5-283515EA788F}"/>
            </c:ext>
          </c:extLst>
        </c:ser>
        <c:dLbls>
          <c:showLegendKey val="0"/>
          <c:showVal val="0"/>
          <c:showCatName val="0"/>
          <c:showSerName val="0"/>
          <c:showPercent val="0"/>
          <c:showBubbleSize val="0"/>
        </c:dLbls>
        <c:gapWidth val="150"/>
        <c:axId val="1889895392"/>
        <c:axId val="1583305488"/>
        <c:extLst>
          <c:ext xmlns:c15="http://schemas.microsoft.com/office/drawing/2012/chart" uri="{02D57815-91ED-43cb-92C2-25804820EDAC}">
            <c15:filteredBarSeries>
              <c15:ser>
                <c:idx val="0"/>
                <c:order val="0"/>
                <c:tx>
                  <c:strRef>
                    <c:extLst>
                      <c:ext uri="{02D57815-91ED-43cb-92C2-25804820EDAC}">
                        <c15:formulaRef>
                          <c15:sqref>'기질_대분류 (2)'!$R$3</c15:sqref>
                        </c15:formulaRef>
                      </c:ext>
                    </c:extLst>
                    <c:strCache>
                      <c:ptCount val="1"/>
                      <c:pt idx="0">
                        <c:v>NS</c:v>
                      </c:pt>
                    </c:strCache>
                  </c:strRef>
                </c:tx>
                <c:spPr>
                  <a:solidFill>
                    <a:schemeClr val="accent1"/>
                  </a:solidFill>
                  <a:ln w="25400">
                    <a:noFill/>
                  </a:ln>
                  <a:effectLst/>
                </c:spPr>
                <c:invertIfNegative val="0"/>
                <c:cat>
                  <c:strRef>
                    <c:extLst>
                      <c:ext uri="{02D57815-91ED-43cb-92C2-25804820EDAC}">
                        <c15:fullRef>
                          <c15:sqref>'기질_대분류 (2)'!$S$2:$X$2</c15:sqref>
                        </c15:fullRef>
                        <c15:formulaRef>
                          <c15:sqref>'기질_대분류 (2)'!$S$2:$T$2</c15:sqref>
                        </c15:formulaRef>
                      </c:ext>
                    </c:extLst>
                    <c:strCache>
                      <c:ptCount val="2"/>
                      <c:pt idx="0">
                        <c:v>채영운님</c:v>
                      </c:pt>
                      <c:pt idx="1">
                        <c:v>최동준님</c:v>
                      </c:pt>
                    </c:strCache>
                  </c:strRef>
                </c:cat>
                <c:val>
                  <c:numRef>
                    <c:extLst>
                      <c:ext uri="{02D57815-91ED-43cb-92C2-25804820EDAC}">
                        <c15:fullRef>
                          <c15:sqref>'기질_대분류 (2)'!$S$3:$X$3</c15:sqref>
                        </c15:fullRef>
                        <c15:formulaRef>
                          <c15:sqref>'기질_대분류 (2)'!$S$3:$T$3</c15:sqref>
                        </c15:formulaRef>
                      </c:ext>
                    </c:extLst>
                    <c:numCache>
                      <c:formatCode>General</c:formatCode>
                      <c:ptCount val="2"/>
                      <c:pt idx="0">
                        <c:v>55</c:v>
                      </c:pt>
                      <c:pt idx="1">
                        <c:v>60</c:v>
                      </c:pt>
                    </c:numCache>
                  </c:numRef>
                </c:val>
                <c:extLst>
                  <c:ext xmlns:c16="http://schemas.microsoft.com/office/drawing/2014/chart" uri="{C3380CC4-5D6E-409C-BE32-E72D297353CC}">
                    <c16:uniqueId val="{00000002-0BAC-46C9-B5A5-283515EA788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'기질_대분류 (2)'!$R$4</c15:sqref>
                        </c15:formulaRef>
                      </c:ext>
                    </c:extLst>
                    <c:strCache>
                      <c:ptCount val="1"/>
                      <c:pt idx="0">
                        <c:v>HA</c:v>
                      </c:pt>
                    </c:strCache>
                  </c:strRef>
                </c:tx>
                <c:spPr>
                  <a:solidFill>
                    <a:schemeClr val="accent2"/>
                  </a:solidFill>
                  <a:ln w="25400">
                    <a:noFill/>
                  </a:ln>
                  <a:effectLst/>
                </c:spPr>
                <c:invertIfNegative val="0"/>
                <c:cat>
                  <c:strRef>
                    <c:extLst>
                      <c:ext xmlns:c15="http://schemas.microsoft.com/office/drawing/2012/chart" uri="{02D57815-91ED-43cb-92C2-25804820EDAC}">
                        <c15:fullRef>
                          <c15:sqref>'기질_대분류 (2)'!$S$2:$X$2</c15:sqref>
                        </c15:fullRef>
                        <c15:formulaRef>
                          <c15:sqref>'기질_대분류 (2)'!$S$2:$T$2</c15:sqref>
                        </c15:formulaRef>
                      </c:ext>
                    </c:extLst>
                    <c:strCache>
                      <c:ptCount val="2"/>
                      <c:pt idx="0">
                        <c:v>채영운님</c:v>
                      </c:pt>
                      <c:pt idx="1">
                        <c:v>최동준님</c:v>
                      </c:pt>
                    </c:strCache>
                  </c:strRef>
                </c:cat>
                <c:val>
                  <c:numRef>
                    <c:extLst>
                      <c:ext xmlns:c15="http://schemas.microsoft.com/office/drawing/2012/chart" uri="{02D57815-91ED-43cb-92C2-25804820EDAC}">
                        <c15:fullRef>
                          <c15:sqref>'기질_대분류 (2)'!$S$4:$X$4</c15:sqref>
                        </c15:fullRef>
                        <c15:formulaRef>
                          <c15:sqref>'기질_대분류 (2)'!$S$4:$T$4</c15:sqref>
                        </c15:formulaRef>
                      </c:ext>
                    </c:extLst>
                    <c:numCache>
                      <c:formatCode>General</c:formatCode>
                      <c:ptCount val="2"/>
                      <c:pt idx="0">
                        <c:v>94</c:v>
                      </c:pt>
                      <c:pt idx="1">
                        <c:v>12</c:v>
                      </c:pt>
                    </c:numCache>
                  </c:numRef>
                </c:val>
                <c:extLst xmlns:c15="http://schemas.microsoft.com/office/drawing/2012/chart">
                  <c:ext xmlns:c16="http://schemas.microsoft.com/office/drawing/2014/chart" uri="{C3380CC4-5D6E-409C-BE32-E72D297353CC}">
                    <c16:uniqueId val="{00000003-0BAC-46C9-B5A5-283515EA788F}"/>
                  </c:ext>
                </c:extLst>
              </c15:ser>
            </c15:filteredBarSeries>
          </c:ext>
        </c:extLst>
      </c:barChart>
      <c:catAx>
        <c:axId val="188989539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max val="10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NS</a:t>
            </a:r>
            <a:endParaRPr lang="ko-KR"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ltLang="en-US"/>
        </a:p>
      </c:txPr>
    </c:title>
    <c:autoTitleDeleted val="0"/>
    <c:plotArea>
      <c:layout/>
      <c:barChart>
        <c:barDir val="bar"/>
        <c:grouping val="clustered"/>
        <c:varyColors val="0"/>
        <c:ser>
          <c:idx val="1"/>
          <c:order val="1"/>
          <c:tx>
            <c:strRef>
              <c:f>기질!$E$22</c:f>
              <c:strCache>
                <c:ptCount val="1"/>
                <c:pt idx="0">
                  <c:v>채영운님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ko-KR"/>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기질!$C$24:$C$27</c:f>
              <c:strCache>
                <c:ptCount val="4"/>
                <c:pt idx="0">
                  <c:v>안정성 vs 탐색적흥분</c:v>
                </c:pt>
                <c:pt idx="1">
                  <c:v>심사숙고 vs 충동성</c:v>
                </c:pt>
                <c:pt idx="2">
                  <c:v>절제 vs 향유</c:v>
                </c:pt>
                <c:pt idx="3">
                  <c:v>질서정연 vs 자유분방</c:v>
                </c:pt>
              </c:strCache>
            </c:strRef>
          </c:cat>
          <c:val>
            <c:numRef>
              <c:f>기질!$E$24:$E$27</c:f>
              <c:numCache>
                <c:formatCode>_-* #,##0.0_-;\-* #,##0.0_-;_-* "-"_-;_-@_-</c:formatCode>
                <c:ptCount val="4"/>
                <c:pt idx="0">
                  <c:v>10</c:v>
                </c:pt>
                <c:pt idx="1">
                  <c:v>7</c:v>
                </c:pt>
                <c:pt idx="2">
                  <c:v>6</c:v>
                </c:pt>
                <c:pt idx="3">
                  <c:v>6</c:v>
                </c:pt>
              </c:numCache>
            </c:numRef>
          </c:val>
          <c:extLst>
            <c:ext xmlns:c16="http://schemas.microsoft.com/office/drawing/2014/chart" uri="{C3380CC4-5D6E-409C-BE32-E72D297353CC}">
              <c16:uniqueId val="{00000000-7A97-4B68-B33E-1169BC3CC8E2}"/>
            </c:ext>
          </c:extLst>
        </c:ser>
        <c:ser>
          <c:idx val="2"/>
          <c:order val="2"/>
          <c:tx>
            <c:strRef>
              <c:f>기질!$F$22</c:f>
              <c:strCache>
                <c:ptCount val="1"/>
                <c:pt idx="0">
                  <c:v>최동준님</c:v>
                </c:pt>
              </c:strCache>
              <c:extLst xmlns:c15="http://schemas.microsoft.com/office/drawing/2012/chart"/>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ko-KR"/>
              </a:p>
            </c:txPr>
            <c:dLblPos val="in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기질!$C$24:$C$27</c:f>
              <c:strCache>
                <c:ptCount val="4"/>
                <c:pt idx="0">
                  <c:v>안정성 vs 탐색적흥분</c:v>
                </c:pt>
                <c:pt idx="1">
                  <c:v>심사숙고 vs 충동성</c:v>
                </c:pt>
                <c:pt idx="2">
                  <c:v>절제 vs 향유</c:v>
                </c:pt>
                <c:pt idx="3">
                  <c:v>질서정연 vs 자유분방</c:v>
                </c:pt>
              </c:strCache>
              <c:extLst xmlns:c15="http://schemas.microsoft.com/office/drawing/2012/chart"/>
            </c:strRef>
          </c:cat>
          <c:val>
            <c:numRef>
              <c:f>기질!$F$24:$F$27</c:f>
              <c:numCache>
                <c:formatCode>_-* #,##0.0_-;\-* #,##0.0_-;_-* "-"_-;_-@_-</c:formatCode>
                <c:ptCount val="4"/>
                <c:pt idx="0">
                  <c:v>12</c:v>
                </c:pt>
                <c:pt idx="1">
                  <c:v>8</c:v>
                </c:pt>
                <c:pt idx="2">
                  <c:v>5</c:v>
                </c:pt>
                <c:pt idx="3">
                  <c:v>5</c:v>
                </c:pt>
              </c:numCache>
              <c:extLst xmlns:c15="http://schemas.microsoft.com/office/drawing/2012/chart"/>
            </c:numRef>
          </c:val>
          <c:extLst xmlns:c15="http://schemas.microsoft.com/office/drawing/2012/chart">
            <c:ext xmlns:c16="http://schemas.microsoft.com/office/drawing/2014/chart" uri="{C3380CC4-5D6E-409C-BE32-E72D297353CC}">
              <c16:uniqueId val="{00000001-7A97-4B68-B33E-1169BC3CC8E2}"/>
            </c:ext>
          </c:extLst>
        </c:ser>
        <c:ser>
          <c:idx val="5"/>
          <c:order val="5"/>
          <c:tx>
            <c:strRef>
              <c:f>기질!$I$22</c:f>
              <c:strCache>
                <c:ptCount val="1"/>
                <c:pt idx="0">
                  <c:v>최은강님</c:v>
                </c:pt>
              </c:strCache>
              <c:extLst xmlns:c15="http://schemas.microsoft.com/office/drawing/2012/chart"/>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기질!$C$24:$C$27</c:f>
              <c:strCache>
                <c:ptCount val="4"/>
                <c:pt idx="0">
                  <c:v>안정성 vs 탐색적흥분</c:v>
                </c:pt>
                <c:pt idx="1">
                  <c:v>심사숙고 vs 충동성</c:v>
                </c:pt>
                <c:pt idx="2">
                  <c:v>절제 vs 향유</c:v>
                </c:pt>
                <c:pt idx="3">
                  <c:v>질서정연 vs 자유분방</c:v>
                </c:pt>
              </c:strCache>
              <c:extLst xmlns:c15="http://schemas.microsoft.com/office/drawing/2012/chart"/>
            </c:strRef>
          </c:cat>
          <c:val>
            <c:numRef>
              <c:f>기질!$I$24:$I$27</c:f>
              <c:numCache>
                <c:formatCode>_-* #,##0.0_-;\-* #,##0.0_-;_-* "-"_-;_-@_-</c:formatCode>
                <c:ptCount val="4"/>
                <c:pt idx="0">
                  <c:v>14</c:v>
                </c:pt>
                <c:pt idx="1">
                  <c:v>5</c:v>
                </c:pt>
                <c:pt idx="2">
                  <c:v>3</c:v>
                </c:pt>
                <c:pt idx="3">
                  <c:v>7</c:v>
                </c:pt>
              </c:numCache>
              <c:extLst xmlns:c15="http://schemas.microsoft.com/office/drawing/2012/chart"/>
            </c:numRef>
          </c:val>
          <c:extLst xmlns:c15="http://schemas.microsoft.com/office/drawing/2012/chart">
            <c:ext xmlns:c16="http://schemas.microsoft.com/office/drawing/2014/chart" uri="{C3380CC4-5D6E-409C-BE32-E72D297353CC}">
              <c16:uniqueId val="{00000004-7A97-4B68-B33E-1169BC3CC8E2}"/>
            </c:ext>
          </c:extLst>
        </c:ser>
        <c:dLbls>
          <c:dLblPos val="outEnd"/>
          <c:showLegendKey val="0"/>
          <c:showVal val="1"/>
          <c:showCatName val="0"/>
          <c:showSerName val="0"/>
          <c:showPercent val="0"/>
          <c:showBubbleSize val="0"/>
        </c:dLbls>
        <c:gapWidth val="182"/>
        <c:axId val="1153136288"/>
        <c:axId val="1592228512"/>
        <c:extLst>
          <c:ext xmlns:c15="http://schemas.microsoft.com/office/drawing/2012/chart" uri="{02D57815-91ED-43cb-92C2-25804820EDAC}">
            <c15:filteredBarSeries>
              <c15:ser>
                <c:idx val="0"/>
                <c:order val="0"/>
                <c:tx>
                  <c:strRef>
                    <c:extLst>
                      <c:ext uri="{02D57815-91ED-43cb-92C2-25804820EDAC}">
                        <c15:formulaRef>
                          <c15:sqref>기질!$D$22</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c:ext uri="{02D57815-91ED-43cb-92C2-25804820EDAC}">
                        <c15:formulaRef>
                          <c15:sqref>기질!$D$24:$D$27</c15:sqref>
                        </c15:formulaRef>
                      </c:ext>
                    </c:extLst>
                    <c:numCache>
                      <c:formatCode>General</c:formatCode>
                      <c:ptCount val="4"/>
                    </c:numCache>
                  </c:numRef>
                </c:val>
                <c:extLst>
                  <c:ext xmlns:c16="http://schemas.microsoft.com/office/drawing/2014/chart" uri="{C3380CC4-5D6E-409C-BE32-E72D297353CC}">
                    <c16:uniqueId val="{0000000B-7A97-4B68-B33E-1169BC3CC8E2}"/>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기질!$G$22</c15:sqref>
                        </c15:formulaRef>
                      </c:ext>
                    </c:extLst>
                    <c:strCache>
                      <c:ptCount val="1"/>
                      <c:pt idx="0">
                        <c:v>전동섭님</c:v>
                      </c:pt>
                    </c:strCache>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기질!$G$24:$G$27</c15:sqref>
                        </c15:formulaRef>
                      </c:ext>
                    </c:extLst>
                    <c:numCache>
                      <c:formatCode>_-* #,##0.0_-;\-* #,##0.0_-;_-* "-"_-;_-@_-</c:formatCode>
                      <c:ptCount val="4"/>
                      <c:pt idx="0">
                        <c:v>12</c:v>
                      </c:pt>
                      <c:pt idx="1">
                        <c:v>9</c:v>
                      </c:pt>
                      <c:pt idx="2">
                        <c:v>4</c:v>
                      </c:pt>
                      <c:pt idx="3">
                        <c:v>4</c:v>
                      </c:pt>
                    </c:numCache>
                  </c:numRef>
                </c:val>
                <c:extLst xmlns:c15="http://schemas.microsoft.com/office/drawing/2012/chart">
                  <c:ext xmlns:c16="http://schemas.microsoft.com/office/drawing/2014/chart" uri="{C3380CC4-5D6E-409C-BE32-E72D297353CC}">
                    <c16:uniqueId val="{00000002-7A97-4B68-B33E-1169BC3CC8E2}"/>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기질!$H$22</c15:sqref>
                        </c15:formulaRef>
                      </c:ext>
                    </c:extLst>
                    <c:strCache>
                      <c:ptCount val="1"/>
                      <c:pt idx="0">
                        <c:v>윤영호님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기질!$H$24:$H$27</c15:sqref>
                        </c15:formulaRef>
                      </c:ext>
                    </c:extLst>
                    <c:numCache>
                      <c:formatCode>_-* #,##0.0_-;\-* #,##0.0_-;_-* "-"_-;_-@_-</c:formatCode>
                      <c:ptCount val="4"/>
                      <c:pt idx="0">
                        <c:v>14</c:v>
                      </c:pt>
                      <c:pt idx="1">
                        <c:v>7</c:v>
                      </c:pt>
                      <c:pt idx="2">
                        <c:v>8</c:v>
                      </c:pt>
                      <c:pt idx="3">
                        <c:v>15</c:v>
                      </c:pt>
                    </c:numCache>
                  </c:numRef>
                </c:val>
                <c:extLst xmlns:c15="http://schemas.microsoft.com/office/drawing/2012/chart">
                  <c:ext xmlns:c16="http://schemas.microsoft.com/office/drawing/2014/chart" uri="{C3380CC4-5D6E-409C-BE32-E72D297353CC}">
                    <c16:uniqueId val="{00000003-7A97-4B68-B33E-1169BC3CC8E2}"/>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기질!$J$22</c15:sqref>
                        </c15:formulaRef>
                      </c:ext>
                    </c:extLst>
                    <c:strCache>
                      <c:ptCount val="1"/>
                      <c:pt idx="0">
                        <c:v>임경업님</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기질!$J$24:$J$27</c15:sqref>
                        </c15:formulaRef>
                      </c:ext>
                    </c:extLst>
                    <c:numCache>
                      <c:formatCode>_-* #,##0.0_-;\-* #,##0.0_-;_-* "-"_-;_-@_-</c:formatCode>
                      <c:ptCount val="4"/>
                      <c:pt idx="0">
                        <c:v>13</c:v>
                      </c:pt>
                      <c:pt idx="1">
                        <c:v>6</c:v>
                      </c:pt>
                      <c:pt idx="2">
                        <c:v>4</c:v>
                      </c:pt>
                      <c:pt idx="3">
                        <c:v>13</c:v>
                      </c:pt>
                    </c:numCache>
                  </c:numRef>
                </c:val>
                <c:extLst xmlns:c15="http://schemas.microsoft.com/office/drawing/2012/chart">
                  <c:ext xmlns:c16="http://schemas.microsoft.com/office/drawing/2014/chart" uri="{C3380CC4-5D6E-409C-BE32-E72D297353CC}">
                    <c16:uniqueId val="{00000005-7A97-4B68-B33E-1169BC3CC8E2}"/>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기질!$K$22</c15:sqref>
                        </c15:formulaRef>
                      </c:ext>
                    </c:extLst>
                    <c:strCache>
                      <c:ptCount val="1"/>
                      <c:pt idx="0">
                        <c:v>이재원님</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기질!$K$24:$K$27</c15:sqref>
                        </c15:formulaRef>
                      </c:ext>
                    </c:extLst>
                    <c:numCache>
                      <c:formatCode>_-* #,##0.0_-;\-* #,##0.0_-;_-* "-"_-;_-@_-</c:formatCode>
                      <c:ptCount val="4"/>
                      <c:pt idx="0">
                        <c:v>13</c:v>
                      </c:pt>
                      <c:pt idx="1">
                        <c:v>16</c:v>
                      </c:pt>
                      <c:pt idx="2">
                        <c:v>0</c:v>
                      </c:pt>
                      <c:pt idx="3">
                        <c:v>17</c:v>
                      </c:pt>
                    </c:numCache>
                  </c:numRef>
                </c:val>
                <c:extLst xmlns:c15="http://schemas.microsoft.com/office/drawing/2012/chart">
                  <c:ext xmlns:c16="http://schemas.microsoft.com/office/drawing/2014/chart" uri="{C3380CC4-5D6E-409C-BE32-E72D297353CC}">
                    <c16:uniqueId val="{00000006-7A97-4B68-B33E-1169BC3CC8E2}"/>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기질!$L$22</c15:sqref>
                        </c15:formulaRef>
                      </c:ext>
                    </c:extLst>
                    <c:strCache>
                      <c:ptCount val="1"/>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기질!$L$24:$L$27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7A97-4B68-B33E-1169BC3CC8E2}"/>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기질!$M$22</c15:sqref>
                        </c15:formulaRef>
                      </c:ext>
                    </c:extLst>
                    <c:strCache>
                      <c:ptCount val="1"/>
                    </c:strCache>
                  </c:strRef>
                </c:tx>
                <c:spPr>
                  <a:solidFill>
                    <a:srgbClr val="FF0000"/>
                  </a:solidFill>
                  <a:ln>
                    <a:noFill/>
                  </a:ln>
                  <a:effectLst/>
                </c:spPr>
                <c:invertIfNegative val="0"/>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extLst xmlns:c15="http://schemas.microsoft.com/office/drawing/2012/chart">
                      <c:ext xmlns:c15="http://schemas.microsoft.com/office/drawing/2012/chart" uri="{CE6537A1-D6FC-4f65-9D91-7224C49458BB}">
                        <c15:layout>
                          <c:manualLayout>
                            <c:w val="5.9067917189115103E-2"/>
                            <c:h val="2.327533557187807E-2"/>
                          </c:manualLayout>
                        </c15:layout>
                      </c:ext>
                      <c:ext xmlns:c16="http://schemas.microsoft.com/office/drawing/2014/chart" uri="{C3380CC4-5D6E-409C-BE32-E72D297353CC}">
                        <c16:uniqueId val="{0000000E-7A97-4B68-B33E-1169BC3CC8E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기질!$M$24:$M$27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8-7A97-4B68-B33E-1169BC3CC8E2}"/>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기질!$N$22</c15:sqref>
                        </c15:formulaRef>
                      </c:ext>
                    </c:extLst>
                    <c:strCache>
                      <c:ptCount val="1"/>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기질!$N$24:$N$27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9-7A97-4B68-B33E-1169BC3CC8E2}"/>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기질!$O$22</c15:sqref>
                        </c15:formulaRef>
                      </c:ext>
                    </c:extLst>
                    <c:strCache>
                      <c:ptCount val="1"/>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기질!$O$24:$O$27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A-7A97-4B68-B33E-1169BC3CC8E2}"/>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기질!$P$22</c15:sqref>
                        </c15:formulaRef>
                      </c:ext>
                    </c:extLst>
                    <c:strCache>
                      <c:ptCount val="1"/>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기질!$P$24:$P$27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C-7A97-4B68-B33E-1169BC3CC8E2}"/>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기질!$Q$22</c15:sqref>
                        </c15:formulaRef>
                      </c:ext>
                    </c:extLst>
                    <c:strCache>
                      <c:ptCount val="1"/>
                      <c:pt idx="0">
                        <c:v>집단평균</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기질!$Q$24:$Q$27</c15:sqref>
                        </c15:formulaRef>
                      </c:ext>
                    </c:extLst>
                    <c:numCache>
                      <c:formatCode>General</c:formatCode>
                      <c:ptCount val="4"/>
                      <c:pt idx="0">
                        <c:v>9.5</c:v>
                      </c:pt>
                      <c:pt idx="1">
                        <c:v>7</c:v>
                      </c:pt>
                      <c:pt idx="2">
                        <c:v>6</c:v>
                      </c:pt>
                      <c:pt idx="3">
                        <c:v>5.2</c:v>
                      </c:pt>
                    </c:numCache>
                  </c:numRef>
                </c:val>
                <c:extLst xmlns:c15="http://schemas.microsoft.com/office/drawing/2012/chart">
                  <c:ext xmlns:c16="http://schemas.microsoft.com/office/drawing/2014/chart" uri="{C3380CC4-5D6E-409C-BE32-E72D297353CC}">
                    <c16:uniqueId val="{0000000D-7A97-4B68-B33E-1169BC3CC8E2}"/>
                  </c:ext>
                </c:extLst>
              </c15:ser>
            </c15:filteredBarSeries>
          </c:ext>
        </c:extLst>
      </c:barChart>
      <c:catAx>
        <c:axId val="11531362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ko-KR"/>
          </a:p>
        </c:txPr>
        <c:crossAx val="1592228512"/>
        <c:crosses val="autoZero"/>
        <c:auto val="1"/>
        <c:lblAlgn val="ctr"/>
        <c:lblOffset val="100"/>
        <c:noMultiLvlLbl val="0"/>
      </c:catAx>
      <c:valAx>
        <c:axId val="1592228512"/>
        <c:scaling>
          <c:orientation val="minMax"/>
        </c:scaling>
        <c:delete val="0"/>
        <c:axPos val="t"/>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153136288"/>
        <c:crosses val="autoZero"/>
        <c:crossBetween val="between"/>
        <c:maj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HA</a:t>
            </a:r>
            <a:endParaRPr lang="ko-KR"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ltLang="en-US"/>
        </a:p>
      </c:txPr>
    </c:title>
    <c:autoTitleDeleted val="0"/>
    <c:plotArea>
      <c:layout/>
      <c:barChart>
        <c:barDir val="bar"/>
        <c:grouping val="clustered"/>
        <c:varyColors val="0"/>
        <c:ser>
          <c:idx val="1"/>
          <c:order val="1"/>
          <c:tx>
            <c:strRef>
              <c:f>기질!$E$22</c:f>
              <c:strCache>
                <c:ptCount val="1"/>
                <c:pt idx="0">
                  <c:v>채영운님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ko-KR"/>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기질!$C$29:$C$32</c:f>
              <c:strCache>
                <c:ptCount val="4"/>
                <c:pt idx="0">
                  <c:v>미래 위험 센서</c:v>
                </c:pt>
                <c:pt idx="1">
                  <c:v>상황 위험 센서</c:v>
                </c:pt>
                <c:pt idx="2">
                  <c:v>사람 위험 센서</c:v>
                </c:pt>
                <c:pt idx="3">
                  <c:v>에너지수준 센서</c:v>
                </c:pt>
              </c:strCache>
            </c:strRef>
          </c:cat>
          <c:val>
            <c:numRef>
              <c:f>기질!$E$29:$E$32</c:f>
              <c:numCache>
                <c:formatCode>_-* #,##0.0_-;\-* #,##0.0_-;_-* "-"_-;_-@_-</c:formatCode>
                <c:ptCount val="4"/>
                <c:pt idx="0">
                  <c:v>13</c:v>
                </c:pt>
                <c:pt idx="1">
                  <c:v>10</c:v>
                </c:pt>
                <c:pt idx="2">
                  <c:v>15</c:v>
                </c:pt>
                <c:pt idx="3">
                  <c:v>14</c:v>
                </c:pt>
              </c:numCache>
            </c:numRef>
          </c:val>
          <c:extLst>
            <c:ext xmlns:c16="http://schemas.microsoft.com/office/drawing/2014/chart" uri="{C3380CC4-5D6E-409C-BE32-E72D297353CC}">
              <c16:uniqueId val="{00000000-DA64-4A83-8AFF-F221FA4D06F2}"/>
            </c:ext>
          </c:extLst>
        </c:ser>
        <c:ser>
          <c:idx val="2"/>
          <c:order val="2"/>
          <c:tx>
            <c:strRef>
              <c:f>기질!$F$22</c:f>
              <c:strCache>
                <c:ptCount val="1"/>
                <c:pt idx="0">
                  <c:v>최동준님</c:v>
                </c:pt>
              </c:strCache>
              <c:extLst xmlns:c15="http://schemas.microsoft.com/office/drawing/2012/chart"/>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ko-KR"/>
              </a:p>
            </c:txPr>
            <c:dLblPos val="in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기질!$C$29:$C$32</c:f>
              <c:strCache>
                <c:ptCount val="4"/>
                <c:pt idx="0">
                  <c:v>미래 위험 센서</c:v>
                </c:pt>
                <c:pt idx="1">
                  <c:v>상황 위험 센서</c:v>
                </c:pt>
                <c:pt idx="2">
                  <c:v>사람 위험 센서</c:v>
                </c:pt>
                <c:pt idx="3">
                  <c:v>에너지수준 센서</c:v>
                </c:pt>
              </c:strCache>
              <c:extLst xmlns:c15="http://schemas.microsoft.com/office/drawing/2012/chart"/>
            </c:strRef>
          </c:cat>
          <c:val>
            <c:numRef>
              <c:f>기질!$F$29:$F$32</c:f>
              <c:numCache>
                <c:formatCode>_-* #,##0.0_-;\-* #,##0.0_-;_-* "-"_-;_-@_-</c:formatCode>
                <c:ptCount val="4"/>
                <c:pt idx="0">
                  <c:v>7</c:v>
                </c:pt>
                <c:pt idx="1">
                  <c:v>8</c:v>
                </c:pt>
                <c:pt idx="2">
                  <c:v>4</c:v>
                </c:pt>
                <c:pt idx="3">
                  <c:v>5</c:v>
                </c:pt>
              </c:numCache>
              <c:extLst xmlns:c15="http://schemas.microsoft.com/office/drawing/2012/chart"/>
            </c:numRef>
          </c:val>
          <c:extLst xmlns:c15="http://schemas.microsoft.com/office/drawing/2012/chart">
            <c:ext xmlns:c16="http://schemas.microsoft.com/office/drawing/2014/chart" uri="{C3380CC4-5D6E-409C-BE32-E72D297353CC}">
              <c16:uniqueId val="{00000001-DA64-4A83-8AFF-F221FA4D06F2}"/>
            </c:ext>
          </c:extLst>
        </c:ser>
        <c:dLbls>
          <c:dLblPos val="outEnd"/>
          <c:showLegendKey val="0"/>
          <c:showVal val="1"/>
          <c:showCatName val="0"/>
          <c:showSerName val="0"/>
          <c:showPercent val="0"/>
          <c:showBubbleSize val="0"/>
        </c:dLbls>
        <c:gapWidth val="182"/>
        <c:axId val="1153136288"/>
        <c:axId val="1592228512"/>
        <c:extLst>
          <c:ext xmlns:c15="http://schemas.microsoft.com/office/drawing/2012/chart" uri="{02D57815-91ED-43cb-92C2-25804820EDAC}">
            <c15:filteredBarSeries>
              <c15:ser>
                <c:idx val="0"/>
                <c:order val="0"/>
                <c:tx>
                  <c:strRef>
                    <c:extLst>
                      <c:ext uri="{02D57815-91ED-43cb-92C2-25804820EDAC}">
                        <c15:formulaRef>
                          <c15:sqref>기질!$D$22</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c:ext uri="{02D57815-91ED-43cb-92C2-25804820EDAC}">
                        <c15:formulaRef>
                          <c15:sqref>기질!$D$29:$D$32</c15:sqref>
                        </c15:formulaRef>
                      </c:ext>
                    </c:extLst>
                    <c:numCache>
                      <c:formatCode>General</c:formatCode>
                      <c:ptCount val="4"/>
                    </c:numCache>
                  </c:numRef>
                </c:val>
                <c:extLst>
                  <c:ext xmlns:c16="http://schemas.microsoft.com/office/drawing/2014/chart" uri="{C3380CC4-5D6E-409C-BE32-E72D297353CC}">
                    <c16:uniqueId val="{0000000B-DA64-4A83-8AFF-F221FA4D06F2}"/>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기질!$G$22</c15:sqref>
                        </c15:formulaRef>
                      </c:ext>
                    </c:extLst>
                    <c:strCache>
                      <c:ptCount val="1"/>
                      <c:pt idx="0">
                        <c:v>전동섭님</c:v>
                      </c:pt>
                    </c:strCache>
                  </c:strRef>
                </c:tx>
                <c:spPr>
                  <a:solidFill>
                    <a:schemeClr val="accent3">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기질!$G$29:$G$32</c15:sqref>
                        </c15:formulaRef>
                      </c:ext>
                    </c:extLst>
                    <c:numCache>
                      <c:formatCode>_-* #,##0.0_-;\-* #,##0.0_-;_-* "-"_-;_-@_-</c:formatCode>
                      <c:ptCount val="4"/>
                      <c:pt idx="0">
                        <c:v>6</c:v>
                      </c:pt>
                      <c:pt idx="1">
                        <c:v>6</c:v>
                      </c:pt>
                      <c:pt idx="2">
                        <c:v>7</c:v>
                      </c:pt>
                      <c:pt idx="3">
                        <c:v>5</c:v>
                      </c:pt>
                    </c:numCache>
                  </c:numRef>
                </c:val>
                <c:extLst xmlns:c15="http://schemas.microsoft.com/office/drawing/2012/chart">
                  <c:ext xmlns:c16="http://schemas.microsoft.com/office/drawing/2014/chart" uri="{C3380CC4-5D6E-409C-BE32-E72D297353CC}">
                    <c16:uniqueId val="{00000002-DA64-4A83-8AFF-F221FA4D06F2}"/>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기질!$H$22</c15:sqref>
                        </c15:formulaRef>
                      </c:ext>
                    </c:extLst>
                    <c:strCache>
                      <c:ptCount val="1"/>
                      <c:pt idx="0">
                        <c:v>윤영호님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기질!$H$29:$H$32</c15:sqref>
                        </c15:formulaRef>
                      </c:ext>
                    </c:extLst>
                    <c:numCache>
                      <c:formatCode>_-* #,##0.0_-;\-* #,##0.0_-;_-* "-"_-;_-@_-</c:formatCode>
                      <c:ptCount val="4"/>
                      <c:pt idx="0">
                        <c:v>6</c:v>
                      </c:pt>
                      <c:pt idx="1">
                        <c:v>8</c:v>
                      </c:pt>
                      <c:pt idx="2">
                        <c:v>8</c:v>
                      </c:pt>
                      <c:pt idx="3">
                        <c:v>2</c:v>
                      </c:pt>
                    </c:numCache>
                  </c:numRef>
                </c:val>
                <c:extLst xmlns:c15="http://schemas.microsoft.com/office/drawing/2012/chart">
                  <c:ext xmlns:c16="http://schemas.microsoft.com/office/drawing/2014/chart" uri="{C3380CC4-5D6E-409C-BE32-E72D297353CC}">
                    <c16:uniqueId val="{00000003-DA64-4A83-8AFF-F221FA4D06F2}"/>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기질!$I$22</c15:sqref>
                        </c15:formulaRef>
                      </c:ext>
                    </c:extLst>
                    <c:strCache>
                      <c:ptCount val="1"/>
                      <c:pt idx="0">
                        <c:v>최은강님</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기질!$I$29:$I$32</c15:sqref>
                        </c15:formulaRef>
                      </c:ext>
                    </c:extLst>
                    <c:numCache>
                      <c:formatCode>_-* #,##0.0_-;\-* #,##0.0_-;_-* "-"_-;_-@_-</c:formatCode>
                      <c:ptCount val="4"/>
                      <c:pt idx="0">
                        <c:v>15</c:v>
                      </c:pt>
                      <c:pt idx="1">
                        <c:v>12</c:v>
                      </c:pt>
                      <c:pt idx="2">
                        <c:v>9</c:v>
                      </c:pt>
                      <c:pt idx="3">
                        <c:v>11</c:v>
                      </c:pt>
                    </c:numCache>
                  </c:numRef>
                </c:val>
                <c:extLst xmlns:c15="http://schemas.microsoft.com/office/drawing/2012/chart">
                  <c:ext xmlns:c16="http://schemas.microsoft.com/office/drawing/2014/chart" uri="{C3380CC4-5D6E-409C-BE32-E72D297353CC}">
                    <c16:uniqueId val="{00000004-DA64-4A83-8AFF-F221FA4D06F2}"/>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기질!$J$22</c15:sqref>
                        </c15:formulaRef>
                      </c:ext>
                    </c:extLst>
                    <c:strCache>
                      <c:ptCount val="1"/>
                      <c:pt idx="0">
                        <c:v>임경업님</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기질!$J$29:$J$32</c15:sqref>
                        </c15:formulaRef>
                      </c:ext>
                    </c:extLst>
                    <c:numCache>
                      <c:formatCode>_-* #,##0.0_-;\-* #,##0.0_-;_-* "-"_-;_-@_-</c:formatCode>
                      <c:ptCount val="4"/>
                      <c:pt idx="0">
                        <c:v>15</c:v>
                      </c:pt>
                      <c:pt idx="1">
                        <c:v>10</c:v>
                      </c:pt>
                      <c:pt idx="2">
                        <c:v>6</c:v>
                      </c:pt>
                      <c:pt idx="3">
                        <c:v>8</c:v>
                      </c:pt>
                    </c:numCache>
                  </c:numRef>
                </c:val>
                <c:extLst xmlns:c15="http://schemas.microsoft.com/office/drawing/2012/chart">
                  <c:ext xmlns:c16="http://schemas.microsoft.com/office/drawing/2014/chart" uri="{C3380CC4-5D6E-409C-BE32-E72D297353CC}">
                    <c16:uniqueId val="{00000005-DA64-4A83-8AFF-F221FA4D06F2}"/>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기질!$K$22</c15:sqref>
                        </c15:formulaRef>
                      </c:ext>
                    </c:extLst>
                    <c:strCache>
                      <c:ptCount val="1"/>
                      <c:pt idx="0">
                        <c:v>이재원님</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기질!$K$29:$K$32</c15:sqref>
                        </c15:formulaRef>
                      </c:ext>
                    </c:extLst>
                    <c:numCache>
                      <c:formatCode>_-* #,##0.0_-;\-* #,##0.0_-;_-* "-"_-;_-@_-</c:formatCode>
                      <c:ptCount val="4"/>
                      <c:pt idx="0">
                        <c:v>22</c:v>
                      </c:pt>
                      <c:pt idx="1">
                        <c:v>14</c:v>
                      </c:pt>
                      <c:pt idx="2">
                        <c:v>16</c:v>
                      </c:pt>
                      <c:pt idx="3">
                        <c:v>16</c:v>
                      </c:pt>
                    </c:numCache>
                  </c:numRef>
                </c:val>
                <c:extLst xmlns:c15="http://schemas.microsoft.com/office/drawing/2012/chart">
                  <c:ext xmlns:c16="http://schemas.microsoft.com/office/drawing/2014/chart" uri="{C3380CC4-5D6E-409C-BE32-E72D297353CC}">
                    <c16:uniqueId val="{00000006-DA64-4A83-8AFF-F221FA4D06F2}"/>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기질!$L$22</c15:sqref>
                        </c15:formulaRef>
                      </c:ext>
                    </c:extLst>
                    <c:strCache>
                      <c:ptCount val="1"/>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기질!$L$29:$L$32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DA64-4A83-8AFF-F221FA4D06F2}"/>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기질!$M$22</c15:sqref>
                        </c15:formulaRef>
                      </c:ext>
                    </c:extLst>
                    <c:strCache>
                      <c:ptCount val="1"/>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기질!$M$29:$M$32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8-DA64-4A83-8AFF-F221FA4D06F2}"/>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기질!$N$22</c15:sqref>
                        </c15:formulaRef>
                      </c:ext>
                    </c:extLst>
                    <c:strCache>
                      <c:ptCount val="1"/>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기질!$N$29:$N$32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9-DA64-4A83-8AFF-F221FA4D06F2}"/>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기질!$O$22</c15:sqref>
                        </c15:formulaRef>
                      </c:ext>
                    </c:extLst>
                    <c:strCache>
                      <c:ptCount val="1"/>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기질!$O$29:$O$32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A-DA64-4A83-8AFF-F221FA4D06F2}"/>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기질!$P$22</c15:sqref>
                        </c15:formulaRef>
                      </c:ext>
                    </c:extLst>
                    <c:strCache>
                      <c:ptCount val="1"/>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기질!$P$29:$P$32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C-DA64-4A83-8AFF-F221FA4D06F2}"/>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기질!$Q$22:$Q$25</c15:sqref>
                        </c15:formulaRef>
                      </c:ext>
                    </c:extLst>
                    <c:strCache>
                      <c:ptCount val="4"/>
                      <c:pt idx="0">
                        <c:v>집단평균</c:v>
                      </c:pt>
                      <c:pt idx="1">
                        <c:v> 50 </c:v>
                      </c:pt>
                      <c:pt idx="2">
                        <c:v>9.5</c:v>
                      </c:pt>
                      <c:pt idx="3">
                        <c:v>7</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기질!$Q$29:$Q$32</c15:sqref>
                        </c15:formulaRef>
                      </c:ext>
                    </c:extLst>
                    <c:numCache>
                      <c:formatCode>General</c:formatCode>
                      <c:ptCount val="4"/>
                      <c:pt idx="0">
                        <c:v>7.8</c:v>
                      </c:pt>
                      <c:pt idx="1">
                        <c:v>9.9</c:v>
                      </c:pt>
                      <c:pt idx="2">
                        <c:v>8.6999999999999993</c:v>
                      </c:pt>
                      <c:pt idx="3">
                        <c:v>8.6999999999999993</c:v>
                      </c:pt>
                    </c:numCache>
                  </c:numRef>
                </c:val>
                <c:extLst xmlns:c15="http://schemas.microsoft.com/office/drawing/2012/chart">
                  <c:ext xmlns:c16="http://schemas.microsoft.com/office/drawing/2014/chart" uri="{C3380CC4-5D6E-409C-BE32-E72D297353CC}">
                    <c16:uniqueId val="{0000000D-DA64-4A83-8AFF-F221FA4D06F2}"/>
                  </c:ext>
                </c:extLst>
              </c15:ser>
            </c15:filteredBarSeries>
          </c:ext>
        </c:extLst>
      </c:barChart>
      <c:catAx>
        <c:axId val="11531362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ko-KR"/>
          </a:p>
        </c:txPr>
        <c:crossAx val="1592228512"/>
        <c:crosses val="autoZero"/>
        <c:auto val="1"/>
        <c:lblAlgn val="ctr"/>
        <c:lblOffset val="100"/>
        <c:noMultiLvlLbl val="0"/>
      </c:catAx>
      <c:valAx>
        <c:axId val="1592228512"/>
        <c:scaling>
          <c:orientation val="minMax"/>
        </c:scaling>
        <c:delete val="0"/>
        <c:axPos val="t"/>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153136288"/>
        <c:crosses val="autoZero"/>
        <c:crossBetween val="between"/>
        <c:maj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25" r="0.25" t="0.75" header="0.3" footer="0.3"/>
    <c:pageSetup paperSize="8" orientation="portrait"/>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RD</a:t>
            </a:r>
            <a:endParaRPr lang="ko-KR"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ltLang="en-US"/>
        </a:p>
      </c:txPr>
    </c:title>
    <c:autoTitleDeleted val="0"/>
    <c:plotArea>
      <c:layout/>
      <c:barChart>
        <c:barDir val="bar"/>
        <c:grouping val="clustered"/>
        <c:varyColors val="0"/>
        <c:ser>
          <c:idx val="1"/>
          <c:order val="1"/>
          <c:tx>
            <c:strRef>
              <c:f>기질!$E$22</c:f>
              <c:strCache>
                <c:ptCount val="1"/>
                <c:pt idx="0">
                  <c:v>채영운님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ko-KR"/>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기질!$C$34:$C$37</c:f>
              <c:strCache>
                <c:ptCount val="4"/>
                <c:pt idx="0">
                  <c:v>정서적 감응성</c:v>
                </c:pt>
                <c:pt idx="1">
                  <c:v>정서적 개방성</c:v>
                </c:pt>
                <c:pt idx="2">
                  <c:v>애착(관계충전)성향</c:v>
                </c:pt>
                <c:pt idx="3">
                  <c:v>정서적지지 선호성향</c:v>
                </c:pt>
              </c:strCache>
            </c:strRef>
          </c:cat>
          <c:val>
            <c:numRef>
              <c:f>기질!$E$34:$E$37</c:f>
              <c:numCache>
                <c:formatCode>_-* #,##0.0_-;\-* #,##0.0_-;_-* "-"_-;_-@_-</c:formatCode>
                <c:ptCount val="4"/>
                <c:pt idx="0">
                  <c:v>16</c:v>
                </c:pt>
                <c:pt idx="1">
                  <c:v>11</c:v>
                </c:pt>
                <c:pt idx="2">
                  <c:v>14</c:v>
                </c:pt>
                <c:pt idx="3">
                  <c:v>13</c:v>
                </c:pt>
              </c:numCache>
            </c:numRef>
          </c:val>
          <c:extLst>
            <c:ext xmlns:c16="http://schemas.microsoft.com/office/drawing/2014/chart" uri="{C3380CC4-5D6E-409C-BE32-E72D297353CC}">
              <c16:uniqueId val="{00000000-AE89-43D2-871B-0C883207CC09}"/>
            </c:ext>
          </c:extLst>
        </c:ser>
        <c:ser>
          <c:idx val="2"/>
          <c:order val="2"/>
          <c:tx>
            <c:strRef>
              <c:f>기질!$F$22</c:f>
              <c:strCache>
                <c:ptCount val="1"/>
                <c:pt idx="0">
                  <c:v>최동준님</c:v>
                </c:pt>
              </c:strCache>
              <c:extLst xmlns:c15="http://schemas.microsoft.com/office/drawing/2012/chart"/>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ko-KR"/>
              </a:p>
            </c:txPr>
            <c:dLblPos val="in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기질!$C$34:$C$37</c:f>
              <c:strCache>
                <c:ptCount val="4"/>
                <c:pt idx="0">
                  <c:v>정서적 감응성</c:v>
                </c:pt>
                <c:pt idx="1">
                  <c:v>정서적 개방성</c:v>
                </c:pt>
                <c:pt idx="2">
                  <c:v>애착(관계충전)성향</c:v>
                </c:pt>
                <c:pt idx="3">
                  <c:v>정서적지지 선호성향</c:v>
                </c:pt>
              </c:strCache>
              <c:extLst xmlns:c15="http://schemas.microsoft.com/office/drawing/2012/chart"/>
            </c:strRef>
          </c:cat>
          <c:val>
            <c:numRef>
              <c:f>기질!$F$34:$F$37</c:f>
              <c:numCache>
                <c:formatCode>_-* #,##0.0_-;\-* #,##0.0_-;_-* "-"_-;_-@_-</c:formatCode>
                <c:ptCount val="4"/>
                <c:pt idx="0">
                  <c:v>14</c:v>
                </c:pt>
                <c:pt idx="1">
                  <c:v>8</c:v>
                </c:pt>
                <c:pt idx="2">
                  <c:v>10</c:v>
                </c:pt>
                <c:pt idx="3">
                  <c:v>9</c:v>
                </c:pt>
              </c:numCache>
              <c:extLst xmlns:c15="http://schemas.microsoft.com/office/drawing/2012/chart"/>
            </c:numRef>
          </c:val>
          <c:extLst xmlns:c15="http://schemas.microsoft.com/office/drawing/2012/chart">
            <c:ext xmlns:c16="http://schemas.microsoft.com/office/drawing/2014/chart" uri="{C3380CC4-5D6E-409C-BE32-E72D297353CC}">
              <c16:uniqueId val="{00000001-AE89-43D2-871B-0C883207CC09}"/>
            </c:ext>
          </c:extLst>
        </c:ser>
        <c:dLbls>
          <c:dLblPos val="outEnd"/>
          <c:showLegendKey val="0"/>
          <c:showVal val="1"/>
          <c:showCatName val="0"/>
          <c:showSerName val="0"/>
          <c:showPercent val="0"/>
          <c:showBubbleSize val="0"/>
        </c:dLbls>
        <c:gapWidth val="182"/>
        <c:axId val="1719233136"/>
        <c:axId val="1713166352"/>
        <c:extLst>
          <c:ext xmlns:c15="http://schemas.microsoft.com/office/drawing/2012/chart" uri="{02D57815-91ED-43cb-92C2-25804820EDAC}">
            <c15:filteredBarSeries>
              <c15:ser>
                <c:idx val="0"/>
                <c:order val="0"/>
                <c:tx>
                  <c:strRef>
                    <c:extLst>
                      <c:ext uri="{02D57815-91ED-43cb-92C2-25804820EDAC}">
                        <c15:formulaRef>
                          <c15:sqref>기질!$D$22</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c:ext uri="{02D57815-91ED-43cb-92C2-25804820EDAC}">
                        <c15:formulaRef>
                          <c15:sqref>기질!$D$34:$D$37</c15:sqref>
                        </c15:formulaRef>
                      </c:ext>
                    </c:extLst>
                    <c:numCache>
                      <c:formatCode>General</c:formatCode>
                      <c:ptCount val="4"/>
                    </c:numCache>
                  </c:numRef>
                </c:val>
                <c:extLst>
                  <c:ext xmlns:c16="http://schemas.microsoft.com/office/drawing/2014/chart" uri="{C3380CC4-5D6E-409C-BE32-E72D297353CC}">
                    <c16:uniqueId val="{0000000B-AE89-43D2-871B-0C883207CC09}"/>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기질!$G$22</c15:sqref>
                        </c15:formulaRef>
                      </c:ext>
                    </c:extLst>
                    <c:strCache>
                      <c:ptCount val="1"/>
                      <c:pt idx="0">
                        <c:v>전동섭님</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기질!$G$34:$G$37</c15:sqref>
                        </c15:formulaRef>
                      </c:ext>
                    </c:extLst>
                    <c:numCache>
                      <c:formatCode>_-* #,##0.0_-;\-* #,##0.0_-;_-* "-"_-;_-@_-</c:formatCode>
                      <c:ptCount val="4"/>
                      <c:pt idx="0">
                        <c:v>13</c:v>
                      </c:pt>
                      <c:pt idx="1">
                        <c:v>14</c:v>
                      </c:pt>
                      <c:pt idx="2">
                        <c:v>14</c:v>
                      </c:pt>
                      <c:pt idx="3">
                        <c:v>8</c:v>
                      </c:pt>
                    </c:numCache>
                  </c:numRef>
                </c:val>
                <c:extLst xmlns:c15="http://schemas.microsoft.com/office/drawing/2012/chart">
                  <c:ext xmlns:c16="http://schemas.microsoft.com/office/drawing/2014/chart" uri="{C3380CC4-5D6E-409C-BE32-E72D297353CC}">
                    <c16:uniqueId val="{00000002-AE89-43D2-871B-0C883207CC09}"/>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기질!$H$22</c15:sqref>
                        </c15:formulaRef>
                      </c:ext>
                    </c:extLst>
                    <c:strCache>
                      <c:ptCount val="1"/>
                      <c:pt idx="0">
                        <c:v>윤영호님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기질!$H$34:$H$37</c15:sqref>
                        </c15:formulaRef>
                      </c:ext>
                    </c:extLst>
                    <c:numCache>
                      <c:formatCode>_-* #,##0.0_-;\-* #,##0.0_-;_-* "-"_-;_-@_-</c:formatCode>
                      <c:ptCount val="4"/>
                      <c:pt idx="0">
                        <c:v>12</c:v>
                      </c:pt>
                      <c:pt idx="1">
                        <c:v>11</c:v>
                      </c:pt>
                      <c:pt idx="2">
                        <c:v>12</c:v>
                      </c:pt>
                      <c:pt idx="3">
                        <c:v>10</c:v>
                      </c:pt>
                    </c:numCache>
                  </c:numRef>
                </c:val>
                <c:extLst xmlns:c15="http://schemas.microsoft.com/office/drawing/2012/chart">
                  <c:ext xmlns:c16="http://schemas.microsoft.com/office/drawing/2014/chart" uri="{C3380CC4-5D6E-409C-BE32-E72D297353CC}">
                    <c16:uniqueId val="{00000003-AE89-43D2-871B-0C883207CC09}"/>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기질!$I$22</c15:sqref>
                        </c15:formulaRef>
                      </c:ext>
                    </c:extLst>
                    <c:strCache>
                      <c:ptCount val="1"/>
                      <c:pt idx="0">
                        <c:v>최은강님</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기질!$I$34:$I$37</c15:sqref>
                        </c15:formulaRef>
                      </c:ext>
                    </c:extLst>
                    <c:numCache>
                      <c:formatCode>_-* #,##0.0_-;\-* #,##0.0_-;_-* "-"_-;_-@_-</c:formatCode>
                      <c:ptCount val="4"/>
                      <c:pt idx="0">
                        <c:v>12</c:v>
                      </c:pt>
                      <c:pt idx="1">
                        <c:v>9</c:v>
                      </c:pt>
                      <c:pt idx="2">
                        <c:v>12</c:v>
                      </c:pt>
                      <c:pt idx="3">
                        <c:v>8</c:v>
                      </c:pt>
                    </c:numCache>
                  </c:numRef>
                </c:val>
                <c:extLst xmlns:c15="http://schemas.microsoft.com/office/drawing/2012/chart">
                  <c:ext xmlns:c16="http://schemas.microsoft.com/office/drawing/2014/chart" uri="{C3380CC4-5D6E-409C-BE32-E72D297353CC}">
                    <c16:uniqueId val="{00000004-AE89-43D2-871B-0C883207CC09}"/>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기질!$J$22</c15:sqref>
                        </c15:formulaRef>
                      </c:ext>
                    </c:extLst>
                    <c:strCache>
                      <c:ptCount val="1"/>
                      <c:pt idx="0">
                        <c:v>임경업님</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기질!$J$34:$J$37</c15:sqref>
                        </c15:formulaRef>
                      </c:ext>
                    </c:extLst>
                    <c:numCache>
                      <c:formatCode>_-* #,##0.0_-;\-* #,##0.0_-;_-* "-"_-;_-@_-</c:formatCode>
                      <c:ptCount val="4"/>
                      <c:pt idx="0">
                        <c:v>13</c:v>
                      </c:pt>
                      <c:pt idx="1">
                        <c:v>14</c:v>
                      </c:pt>
                      <c:pt idx="2">
                        <c:v>11</c:v>
                      </c:pt>
                      <c:pt idx="3">
                        <c:v>3</c:v>
                      </c:pt>
                    </c:numCache>
                  </c:numRef>
                </c:val>
                <c:extLst xmlns:c15="http://schemas.microsoft.com/office/drawing/2012/chart">
                  <c:ext xmlns:c16="http://schemas.microsoft.com/office/drawing/2014/chart" uri="{C3380CC4-5D6E-409C-BE32-E72D297353CC}">
                    <c16:uniqueId val="{00000005-AE89-43D2-871B-0C883207CC09}"/>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기질!$K$22</c15:sqref>
                        </c15:formulaRef>
                      </c:ext>
                    </c:extLst>
                    <c:strCache>
                      <c:ptCount val="1"/>
                      <c:pt idx="0">
                        <c:v>이재원님</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기질!$K$34:$K$37</c15:sqref>
                        </c15:formulaRef>
                      </c:ext>
                    </c:extLst>
                    <c:numCache>
                      <c:formatCode>_-* #,##0.0_-;\-* #,##0.0_-;_-* "-"_-;_-@_-</c:formatCode>
                      <c:ptCount val="4"/>
                      <c:pt idx="0">
                        <c:v>11</c:v>
                      </c:pt>
                      <c:pt idx="1">
                        <c:v>15</c:v>
                      </c:pt>
                      <c:pt idx="2">
                        <c:v>9</c:v>
                      </c:pt>
                      <c:pt idx="3">
                        <c:v>4</c:v>
                      </c:pt>
                    </c:numCache>
                  </c:numRef>
                </c:val>
                <c:extLst xmlns:c15="http://schemas.microsoft.com/office/drawing/2012/chart">
                  <c:ext xmlns:c16="http://schemas.microsoft.com/office/drawing/2014/chart" uri="{C3380CC4-5D6E-409C-BE32-E72D297353CC}">
                    <c16:uniqueId val="{00000006-AE89-43D2-871B-0C883207CC09}"/>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기질!$L$22</c15:sqref>
                        </c15:formulaRef>
                      </c:ext>
                    </c:extLst>
                    <c:strCache>
                      <c:ptCount val="1"/>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기질!$L$34:$L$37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AE89-43D2-871B-0C883207CC09}"/>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기질!$M$22</c15:sqref>
                        </c15:formulaRef>
                      </c:ext>
                    </c:extLst>
                    <c:strCache>
                      <c:ptCount val="1"/>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기질!$M$34:$M$37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8-AE89-43D2-871B-0C883207CC09}"/>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기질!$N$22</c15:sqref>
                        </c15:formulaRef>
                      </c:ext>
                    </c:extLst>
                    <c:strCache>
                      <c:ptCount val="1"/>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기질!$N$34:$N$37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9-AE89-43D2-871B-0C883207CC09}"/>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기질!$O$22</c15:sqref>
                        </c15:formulaRef>
                      </c:ext>
                    </c:extLst>
                    <c:strCache>
                      <c:ptCount val="1"/>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기질!$O$34:$O$37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A-AE89-43D2-871B-0C883207CC09}"/>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기질!$P$22</c15:sqref>
                        </c15:formulaRef>
                      </c:ext>
                    </c:extLst>
                    <c:strCache>
                      <c:ptCount val="1"/>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기질!$P$34:$P$37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C-AE89-43D2-871B-0C883207CC09}"/>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기질!$Q$22</c15:sqref>
                        </c15:formulaRef>
                      </c:ext>
                    </c:extLst>
                    <c:strCache>
                      <c:ptCount val="1"/>
                      <c:pt idx="0">
                        <c:v>집단평균</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기질!$Q$34:$Q$37</c15:sqref>
                        </c15:formulaRef>
                      </c:ext>
                    </c:extLst>
                    <c:numCache>
                      <c:formatCode>General</c:formatCode>
                      <c:ptCount val="4"/>
                      <c:pt idx="0">
                        <c:v>11.1</c:v>
                      </c:pt>
                      <c:pt idx="1">
                        <c:v>10.5</c:v>
                      </c:pt>
                      <c:pt idx="2">
                        <c:v>11.6</c:v>
                      </c:pt>
                      <c:pt idx="3">
                        <c:v>9.4</c:v>
                      </c:pt>
                    </c:numCache>
                  </c:numRef>
                </c:val>
                <c:extLst xmlns:c15="http://schemas.microsoft.com/office/drawing/2012/chart">
                  <c:ext xmlns:c16="http://schemas.microsoft.com/office/drawing/2014/chart" uri="{C3380CC4-5D6E-409C-BE32-E72D297353CC}">
                    <c16:uniqueId val="{0000000D-AE89-43D2-871B-0C883207CC09}"/>
                  </c:ext>
                </c:extLst>
              </c15:ser>
            </c15:filteredBarSeries>
          </c:ext>
        </c:extLst>
      </c:barChart>
      <c:catAx>
        <c:axId val="171923313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ko-KR"/>
          </a:p>
        </c:txPr>
        <c:crossAx val="1713166352"/>
        <c:crosses val="autoZero"/>
        <c:auto val="1"/>
        <c:lblAlgn val="ctr"/>
        <c:lblOffset val="100"/>
        <c:noMultiLvlLbl val="0"/>
      </c:catAx>
      <c:valAx>
        <c:axId val="1713166352"/>
        <c:scaling>
          <c:orientation val="minMax"/>
        </c:scaling>
        <c:delete val="0"/>
        <c:axPos val="t"/>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719233136"/>
        <c:crosses val="autoZero"/>
        <c:crossBetween val="between"/>
        <c:maj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25" r="0.25" t="0.75" header="0.3" footer="0.3"/>
    <c:pageSetup paperSize="9" orientation="portrait"/>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PS</a:t>
            </a:r>
            <a:endParaRPr lang="ko-KR"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ltLang="en-US"/>
        </a:p>
      </c:txPr>
    </c:title>
    <c:autoTitleDeleted val="0"/>
    <c:plotArea>
      <c:layout/>
      <c:barChart>
        <c:barDir val="bar"/>
        <c:grouping val="clustered"/>
        <c:varyColors val="0"/>
        <c:ser>
          <c:idx val="1"/>
          <c:order val="1"/>
          <c:tx>
            <c:strRef>
              <c:f>기질!$E$22</c:f>
              <c:strCache>
                <c:ptCount val="1"/>
                <c:pt idx="0">
                  <c:v>채영운님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ko-KR"/>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기질!$C$39:$C$42</c:f>
              <c:strCache>
                <c:ptCount val="4"/>
                <c:pt idx="0">
                  <c:v>착수지향성</c:v>
                </c:pt>
                <c:pt idx="1">
                  <c:v>유지지향성</c:v>
                </c:pt>
                <c:pt idx="2">
                  <c:v>성취지향성</c:v>
                </c:pt>
                <c:pt idx="3">
                  <c:v>완벽지향성</c:v>
                </c:pt>
              </c:strCache>
            </c:strRef>
          </c:cat>
          <c:val>
            <c:numRef>
              <c:f>기질!$E$39:$E$42</c:f>
              <c:numCache>
                <c:formatCode>_-* #,##0.0_-;\-* #,##0.0_-;_-* "-"_-;_-@_-</c:formatCode>
                <c:ptCount val="4"/>
                <c:pt idx="0">
                  <c:v>10</c:v>
                </c:pt>
                <c:pt idx="1">
                  <c:v>13</c:v>
                </c:pt>
                <c:pt idx="2">
                  <c:v>14</c:v>
                </c:pt>
                <c:pt idx="3">
                  <c:v>13</c:v>
                </c:pt>
              </c:numCache>
            </c:numRef>
          </c:val>
          <c:extLst>
            <c:ext xmlns:c16="http://schemas.microsoft.com/office/drawing/2014/chart" uri="{C3380CC4-5D6E-409C-BE32-E72D297353CC}">
              <c16:uniqueId val="{00000000-D873-4454-89B4-A1B3C7009D48}"/>
            </c:ext>
          </c:extLst>
        </c:ser>
        <c:ser>
          <c:idx val="2"/>
          <c:order val="2"/>
          <c:tx>
            <c:strRef>
              <c:f>기질!$F$22</c:f>
              <c:strCache>
                <c:ptCount val="1"/>
                <c:pt idx="0">
                  <c:v>최동준님</c:v>
                </c:pt>
              </c:strCache>
              <c:extLst xmlns:c15="http://schemas.microsoft.com/office/drawing/2012/chart"/>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ko-KR"/>
              </a:p>
            </c:txPr>
            <c:dLblPos val="inEnd"/>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기질!$C$39:$C$42</c:f>
              <c:strCache>
                <c:ptCount val="4"/>
                <c:pt idx="0">
                  <c:v>착수지향성</c:v>
                </c:pt>
                <c:pt idx="1">
                  <c:v>유지지향성</c:v>
                </c:pt>
                <c:pt idx="2">
                  <c:v>성취지향성</c:v>
                </c:pt>
                <c:pt idx="3">
                  <c:v>완벽지향성</c:v>
                </c:pt>
              </c:strCache>
              <c:extLst xmlns:c15="http://schemas.microsoft.com/office/drawing/2012/chart"/>
            </c:strRef>
          </c:cat>
          <c:val>
            <c:numRef>
              <c:f>기질!$F$39:$F$42</c:f>
              <c:numCache>
                <c:formatCode>_-* #,##0.0_-;\-* #,##0.0_-;_-* "-"_-;_-@_-</c:formatCode>
                <c:ptCount val="4"/>
                <c:pt idx="0">
                  <c:v>8</c:v>
                </c:pt>
                <c:pt idx="1">
                  <c:v>12</c:v>
                </c:pt>
                <c:pt idx="2">
                  <c:v>9</c:v>
                </c:pt>
                <c:pt idx="3">
                  <c:v>11</c:v>
                </c:pt>
              </c:numCache>
              <c:extLst xmlns:c15="http://schemas.microsoft.com/office/drawing/2012/chart"/>
            </c:numRef>
          </c:val>
          <c:extLst xmlns:c15="http://schemas.microsoft.com/office/drawing/2012/chart">
            <c:ext xmlns:c16="http://schemas.microsoft.com/office/drawing/2014/chart" uri="{C3380CC4-5D6E-409C-BE32-E72D297353CC}">
              <c16:uniqueId val="{00000001-D873-4454-89B4-A1B3C7009D48}"/>
            </c:ext>
          </c:extLst>
        </c:ser>
        <c:dLbls>
          <c:showLegendKey val="0"/>
          <c:showVal val="1"/>
          <c:showCatName val="0"/>
          <c:showSerName val="0"/>
          <c:showPercent val="0"/>
          <c:showBubbleSize val="0"/>
        </c:dLbls>
        <c:gapWidth val="182"/>
        <c:axId val="1719226896"/>
        <c:axId val="1713169824"/>
        <c:extLst>
          <c:ext xmlns:c15="http://schemas.microsoft.com/office/drawing/2012/chart" uri="{02D57815-91ED-43cb-92C2-25804820EDAC}">
            <c15:filteredBarSeries>
              <c15:ser>
                <c:idx val="0"/>
                <c:order val="0"/>
                <c:tx>
                  <c:strRef>
                    <c:extLst>
                      <c:ext uri="{02D57815-91ED-43cb-92C2-25804820EDAC}">
                        <c15:formulaRef>
                          <c15:sqref>기질!$D$22</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c:ext uri="{02D57815-91ED-43cb-92C2-25804820EDAC}">
                        <c15:formulaRef>
                          <c15:sqref>기질!$D$39:$D$42</c15:sqref>
                        </c15:formulaRef>
                      </c:ext>
                    </c:extLst>
                    <c:numCache>
                      <c:formatCode>General</c:formatCode>
                      <c:ptCount val="4"/>
                    </c:numCache>
                  </c:numRef>
                </c:val>
                <c:extLst>
                  <c:ext xmlns:c16="http://schemas.microsoft.com/office/drawing/2014/chart" uri="{C3380CC4-5D6E-409C-BE32-E72D297353CC}">
                    <c16:uniqueId val="{0000000B-D873-4454-89B4-A1B3C7009D48}"/>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기질!$G$22</c15:sqref>
                        </c15:formulaRef>
                      </c:ext>
                    </c:extLst>
                    <c:strCache>
                      <c:ptCount val="1"/>
                      <c:pt idx="0">
                        <c:v>전동섭님</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기질!$G$39:$G$42</c15:sqref>
                        </c15:formulaRef>
                      </c:ext>
                    </c:extLst>
                    <c:numCache>
                      <c:formatCode>_-* #,##0.0_-;\-* #,##0.0_-;_-* "-"_-;_-@_-</c:formatCode>
                      <c:ptCount val="4"/>
                      <c:pt idx="0">
                        <c:v>14</c:v>
                      </c:pt>
                      <c:pt idx="1">
                        <c:v>13</c:v>
                      </c:pt>
                      <c:pt idx="2">
                        <c:v>8</c:v>
                      </c:pt>
                      <c:pt idx="3">
                        <c:v>7</c:v>
                      </c:pt>
                    </c:numCache>
                  </c:numRef>
                </c:val>
                <c:extLst xmlns:c15="http://schemas.microsoft.com/office/drawing/2012/chart">
                  <c:ext xmlns:c16="http://schemas.microsoft.com/office/drawing/2014/chart" uri="{C3380CC4-5D6E-409C-BE32-E72D297353CC}">
                    <c16:uniqueId val="{00000002-D873-4454-89B4-A1B3C7009D48}"/>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기질!$H$22</c15:sqref>
                        </c15:formulaRef>
                      </c:ext>
                    </c:extLst>
                    <c:strCache>
                      <c:ptCount val="1"/>
                      <c:pt idx="0">
                        <c:v>윤영호님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기질!$H$39:$H$42</c15:sqref>
                        </c15:formulaRef>
                      </c:ext>
                    </c:extLst>
                    <c:numCache>
                      <c:formatCode>_-* #,##0.0_-;\-* #,##0.0_-;_-* "-"_-;_-@_-</c:formatCode>
                      <c:ptCount val="4"/>
                      <c:pt idx="0">
                        <c:v>18</c:v>
                      </c:pt>
                      <c:pt idx="1">
                        <c:v>16</c:v>
                      </c:pt>
                      <c:pt idx="2">
                        <c:v>15</c:v>
                      </c:pt>
                      <c:pt idx="3">
                        <c:v>13</c:v>
                      </c:pt>
                    </c:numCache>
                  </c:numRef>
                </c:val>
                <c:extLst xmlns:c15="http://schemas.microsoft.com/office/drawing/2012/chart">
                  <c:ext xmlns:c16="http://schemas.microsoft.com/office/drawing/2014/chart" uri="{C3380CC4-5D6E-409C-BE32-E72D297353CC}">
                    <c16:uniqueId val="{00000003-D873-4454-89B4-A1B3C7009D48}"/>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기질!$I$22</c15:sqref>
                        </c15:formulaRef>
                      </c:ext>
                    </c:extLst>
                    <c:strCache>
                      <c:ptCount val="1"/>
                      <c:pt idx="0">
                        <c:v>최은강님</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기질!$I$39:$I$42</c15:sqref>
                        </c15:formulaRef>
                      </c:ext>
                    </c:extLst>
                    <c:numCache>
                      <c:formatCode>_-* #,##0.0_-;\-* #,##0.0_-;_-* "-"_-;_-@_-</c:formatCode>
                      <c:ptCount val="4"/>
                      <c:pt idx="0">
                        <c:v>7</c:v>
                      </c:pt>
                      <c:pt idx="1">
                        <c:v>16</c:v>
                      </c:pt>
                      <c:pt idx="2">
                        <c:v>19</c:v>
                      </c:pt>
                      <c:pt idx="3">
                        <c:v>15</c:v>
                      </c:pt>
                    </c:numCache>
                  </c:numRef>
                </c:val>
                <c:extLst xmlns:c15="http://schemas.microsoft.com/office/drawing/2012/chart">
                  <c:ext xmlns:c16="http://schemas.microsoft.com/office/drawing/2014/chart" uri="{C3380CC4-5D6E-409C-BE32-E72D297353CC}">
                    <c16:uniqueId val="{00000004-D873-4454-89B4-A1B3C7009D48}"/>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기질!$J$22</c15:sqref>
                        </c15:formulaRef>
                      </c:ext>
                    </c:extLst>
                    <c:strCache>
                      <c:ptCount val="1"/>
                      <c:pt idx="0">
                        <c:v>임경업님</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기질!$J$39:$J$42</c15:sqref>
                        </c15:formulaRef>
                      </c:ext>
                    </c:extLst>
                    <c:numCache>
                      <c:formatCode>_-* #,##0.0_-;\-* #,##0.0_-;_-* "-"_-;_-@_-</c:formatCode>
                      <c:ptCount val="4"/>
                      <c:pt idx="0">
                        <c:v>14</c:v>
                      </c:pt>
                      <c:pt idx="1">
                        <c:v>16</c:v>
                      </c:pt>
                      <c:pt idx="2">
                        <c:v>17</c:v>
                      </c:pt>
                      <c:pt idx="3">
                        <c:v>20</c:v>
                      </c:pt>
                    </c:numCache>
                  </c:numRef>
                </c:val>
                <c:extLst xmlns:c15="http://schemas.microsoft.com/office/drawing/2012/chart">
                  <c:ext xmlns:c16="http://schemas.microsoft.com/office/drawing/2014/chart" uri="{C3380CC4-5D6E-409C-BE32-E72D297353CC}">
                    <c16:uniqueId val="{00000005-D873-4454-89B4-A1B3C7009D48}"/>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기질!$K$22</c15:sqref>
                        </c15:formulaRef>
                      </c:ext>
                    </c:extLst>
                    <c:strCache>
                      <c:ptCount val="1"/>
                      <c:pt idx="0">
                        <c:v>이재원님</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기질!$K$39:$K$42</c15:sqref>
                        </c15:formulaRef>
                      </c:ext>
                    </c:extLst>
                    <c:numCache>
                      <c:formatCode>_-* #,##0.0_-;\-* #,##0.0_-;_-* "-"_-;_-@_-</c:formatCode>
                      <c:ptCount val="4"/>
                      <c:pt idx="0">
                        <c:v>1</c:v>
                      </c:pt>
                      <c:pt idx="1">
                        <c:v>8</c:v>
                      </c:pt>
                      <c:pt idx="2">
                        <c:v>6</c:v>
                      </c:pt>
                      <c:pt idx="3">
                        <c:v>11</c:v>
                      </c:pt>
                    </c:numCache>
                  </c:numRef>
                </c:val>
                <c:extLst xmlns:c15="http://schemas.microsoft.com/office/drawing/2012/chart">
                  <c:ext xmlns:c16="http://schemas.microsoft.com/office/drawing/2014/chart" uri="{C3380CC4-5D6E-409C-BE32-E72D297353CC}">
                    <c16:uniqueId val="{00000006-D873-4454-89B4-A1B3C7009D48}"/>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기질!$L$22</c15:sqref>
                        </c15:formulaRef>
                      </c:ext>
                    </c:extLst>
                    <c:strCache>
                      <c:ptCount val="1"/>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기질!$L$39:$L$42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D873-4454-89B4-A1B3C7009D48}"/>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기질!$M$22</c15:sqref>
                        </c15:formulaRef>
                      </c:ext>
                    </c:extLst>
                    <c:strCache>
                      <c:ptCount val="1"/>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기질!$M$39:$M$42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8-D873-4454-89B4-A1B3C7009D48}"/>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기질!$N$22</c15:sqref>
                        </c15:formulaRef>
                      </c:ext>
                    </c:extLst>
                    <c:strCache>
                      <c:ptCount val="1"/>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기질!$N$39:$N$42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9-D873-4454-89B4-A1B3C7009D48}"/>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기질!$O$22</c15:sqref>
                        </c15:formulaRef>
                      </c:ext>
                    </c:extLst>
                    <c:strCache>
                      <c:ptCount val="1"/>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기질!$O$39:$O$42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A-D873-4454-89B4-A1B3C7009D48}"/>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기질!$P$22</c15:sqref>
                        </c15:formulaRef>
                      </c:ext>
                    </c:extLst>
                    <c:strCache>
                      <c:ptCount val="1"/>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기질!$P$39:$P$42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C-D873-4454-89B4-A1B3C7009D48}"/>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기질!$Q$22</c15:sqref>
                        </c15:formulaRef>
                      </c:ext>
                    </c:extLst>
                    <c:strCache>
                      <c:ptCount val="1"/>
                      <c:pt idx="0">
                        <c:v>집단평균</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기질!$Q$39:$Q$42</c15:sqref>
                        </c15:formulaRef>
                      </c:ext>
                    </c:extLst>
                    <c:numCache>
                      <c:formatCode>General</c:formatCode>
                      <c:ptCount val="4"/>
                      <c:pt idx="0">
                        <c:v>12.7</c:v>
                      </c:pt>
                      <c:pt idx="1">
                        <c:v>10.7</c:v>
                      </c:pt>
                      <c:pt idx="2">
                        <c:v>10.4</c:v>
                      </c:pt>
                      <c:pt idx="3">
                        <c:v>9.9</c:v>
                      </c:pt>
                    </c:numCache>
                  </c:numRef>
                </c:val>
                <c:extLst xmlns:c15="http://schemas.microsoft.com/office/drawing/2012/chart">
                  <c:ext xmlns:c16="http://schemas.microsoft.com/office/drawing/2014/chart" uri="{C3380CC4-5D6E-409C-BE32-E72D297353CC}">
                    <c16:uniqueId val="{0000000D-D873-4454-89B4-A1B3C7009D48}"/>
                  </c:ext>
                </c:extLst>
              </c15:ser>
            </c15:filteredBarSeries>
          </c:ext>
        </c:extLst>
      </c:barChart>
      <c:catAx>
        <c:axId val="171922689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ko-KR"/>
          </a:p>
        </c:txPr>
        <c:crossAx val="1713169824"/>
        <c:crosses val="autoZero"/>
        <c:auto val="1"/>
        <c:lblAlgn val="ctr"/>
        <c:lblOffset val="100"/>
        <c:noMultiLvlLbl val="0"/>
      </c:catAx>
      <c:valAx>
        <c:axId val="1713169824"/>
        <c:scaling>
          <c:orientation val="minMax"/>
        </c:scaling>
        <c:delete val="0"/>
        <c:axPos val="t"/>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719226896"/>
        <c:crosses val="autoZero"/>
        <c:crossBetween val="between"/>
        <c:maj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NS</a:t>
            </a:r>
            <a:endParaRPr lang="ko-KR"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ltLang="en-US"/>
        </a:p>
      </c:txPr>
    </c:title>
    <c:autoTitleDeleted val="0"/>
    <c:plotArea>
      <c:layout/>
      <c:barChart>
        <c:barDir val="bar"/>
        <c:grouping val="clustered"/>
        <c:varyColors val="0"/>
        <c:ser>
          <c:idx val="1"/>
          <c:order val="1"/>
          <c:tx>
            <c:strRef>
              <c:f>기질!$E$22</c:f>
              <c:strCache>
                <c:ptCount val="1"/>
                <c:pt idx="0">
                  <c:v>채영운님</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기질!$C$24:$C$27</c:f>
              <c:strCache>
                <c:ptCount val="4"/>
                <c:pt idx="0">
                  <c:v>안정성 vs 탐색적흥분</c:v>
                </c:pt>
                <c:pt idx="1">
                  <c:v>심사숙고 vs 충동성</c:v>
                </c:pt>
                <c:pt idx="2">
                  <c:v>절제 vs 향유</c:v>
                </c:pt>
                <c:pt idx="3">
                  <c:v>질서정연 vs 자유분방</c:v>
                </c:pt>
              </c:strCache>
            </c:strRef>
          </c:cat>
          <c:val>
            <c:numRef>
              <c:f>기질!$E$24:$E$27</c:f>
              <c:numCache>
                <c:formatCode>_-* #,##0.0_-;\-* #,##0.0_-;_-* "-"_-;_-@_-</c:formatCode>
                <c:ptCount val="4"/>
                <c:pt idx="0">
                  <c:v>10</c:v>
                </c:pt>
                <c:pt idx="1">
                  <c:v>7</c:v>
                </c:pt>
                <c:pt idx="2">
                  <c:v>6</c:v>
                </c:pt>
                <c:pt idx="3">
                  <c:v>6</c:v>
                </c:pt>
              </c:numCache>
            </c:numRef>
          </c:val>
          <c:extLst>
            <c:ext xmlns:c16="http://schemas.microsoft.com/office/drawing/2014/chart" uri="{C3380CC4-5D6E-409C-BE32-E72D297353CC}">
              <c16:uniqueId val="{00000000-0166-494A-A495-1C7DFA49E3B2}"/>
            </c:ext>
          </c:extLst>
        </c:ser>
        <c:ser>
          <c:idx val="2"/>
          <c:order val="2"/>
          <c:tx>
            <c:strRef>
              <c:f>기질!$F$22</c:f>
              <c:strCache>
                <c:ptCount val="1"/>
                <c:pt idx="0">
                  <c:v>최동준님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기질!$C$24:$C$27</c:f>
              <c:strCache>
                <c:ptCount val="4"/>
                <c:pt idx="0">
                  <c:v>안정성 vs 탐색적흥분</c:v>
                </c:pt>
                <c:pt idx="1">
                  <c:v>심사숙고 vs 충동성</c:v>
                </c:pt>
                <c:pt idx="2">
                  <c:v>절제 vs 향유</c:v>
                </c:pt>
                <c:pt idx="3">
                  <c:v>질서정연 vs 자유분방</c:v>
                </c:pt>
              </c:strCache>
            </c:strRef>
          </c:cat>
          <c:val>
            <c:numRef>
              <c:f>기질!$F$24:$F$27</c:f>
              <c:numCache>
                <c:formatCode>_-* #,##0.0_-;\-* #,##0.0_-;_-* "-"_-;_-@_-</c:formatCode>
                <c:ptCount val="4"/>
                <c:pt idx="0">
                  <c:v>12</c:v>
                </c:pt>
                <c:pt idx="1">
                  <c:v>8</c:v>
                </c:pt>
                <c:pt idx="2">
                  <c:v>5</c:v>
                </c:pt>
                <c:pt idx="3">
                  <c:v>5</c:v>
                </c:pt>
              </c:numCache>
            </c:numRef>
          </c:val>
          <c:extLst>
            <c:ext xmlns:c16="http://schemas.microsoft.com/office/drawing/2014/chart" uri="{C3380CC4-5D6E-409C-BE32-E72D297353CC}">
              <c16:uniqueId val="{00000001-0166-494A-A495-1C7DFA49E3B2}"/>
            </c:ext>
          </c:extLst>
        </c:ser>
        <c:dLbls>
          <c:dLblPos val="outEnd"/>
          <c:showLegendKey val="0"/>
          <c:showVal val="1"/>
          <c:showCatName val="0"/>
          <c:showSerName val="0"/>
          <c:showPercent val="0"/>
          <c:showBubbleSize val="0"/>
        </c:dLbls>
        <c:gapWidth val="182"/>
        <c:axId val="1153136288"/>
        <c:axId val="1592228512"/>
        <c:extLst>
          <c:ext xmlns:c15="http://schemas.microsoft.com/office/drawing/2012/chart" uri="{02D57815-91ED-43cb-92C2-25804820EDAC}">
            <c15:filteredBarSeries>
              <c15:ser>
                <c:idx val="0"/>
                <c:order val="0"/>
                <c:tx>
                  <c:strRef>
                    <c:extLst>
                      <c:ext uri="{02D57815-91ED-43cb-92C2-25804820EDAC}">
                        <c15:formulaRef>
                          <c15:sqref>기질!$D$22</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c:ext uri="{02D57815-91ED-43cb-92C2-25804820EDAC}">
                        <c15:formulaRef>
                          <c15:sqref>기질!$D$24:$D$27</c15:sqref>
                        </c15:formulaRef>
                      </c:ext>
                    </c:extLst>
                    <c:numCache>
                      <c:formatCode>General</c:formatCode>
                      <c:ptCount val="4"/>
                    </c:numCache>
                  </c:numRef>
                </c:val>
                <c:extLst>
                  <c:ext xmlns:c16="http://schemas.microsoft.com/office/drawing/2014/chart" uri="{C3380CC4-5D6E-409C-BE32-E72D297353CC}">
                    <c16:uniqueId val="{0000000D-0166-494A-A495-1C7DFA49E3B2}"/>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기질!$G$22</c15:sqref>
                        </c15:formulaRef>
                      </c:ext>
                    </c:extLst>
                    <c:strCache>
                      <c:ptCount val="1"/>
                      <c:pt idx="0">
                        <c:v>전동섭님</c:v>
                      </c:pt>
                    </c:strCache>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기질!$G$24:$G$27</c15:sqref>
                        </c15:formulaRef>
                      </c:ext>
                    </c:extLst>
                    <c:numCache>
                      <c:formatCode>_-* #,##0.0_-;\-* #,##0.0_-;_-* "-"_-;_-@_-</c:formatCode>
                      <c:ptCount val="4"/>
                      <c:pt idx="0">
                        <c:v>12</c:v>
                      </c:pt>
                      <c:pt idx="1">
                        <c:v>9</c:v>
                      </c:pt>
                      <c:pt idx="2">
                        <c:v>4</c:v>
                      </c:pt>
                      <c:pt idx="3">
                        <c:v>4</c:v>
                      </c:pt>
                    </c:numCache>
                  </c:numRef>
                </c:val>
                <c:extLst xmlns:c15="http://schemas.microsoft.com/office/drawing/2012/chart">
                  <c:ext xmlns:c16="http://schemas.microsoft.com/office/drawing/2014/chart" uri="{C3380CC4-5D6E-409C-BE32-E72D297353CC}">
                    <c16:uniqueId val="{00000002-0166-494A-A495-1C7DFA49E3B2}"/>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기질!$H$22</c15:sqref>
                        </c15:formulaRef>
                      </c:ext>
                    </c:extLst>
                    <c:strCache>
                      <c:ptCount val="1"/>
                      <c:pt idx="0">
                        <c:v>윤영호님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기질!$H$24:$H$27</c15:sqref>
                        </c15:formulaRef>
                      </c:ext>
                    </c:extLst>
                    <c:numCache>
                      <c:formatCode>_-* #,##0.0_-;\-* #,##0.0_-;_-* "-"_-;_-@_-</c:formatCode>
                      <c:ptCount val="4"/>
                      <c:pt idx="0">
                        <c:v>14</c:v>
                      </c:pt>
                      <c:pt idx="1">
                        <c:v>7</c:v>
                      </c:pt>
                      <c:pt idx="2">
                        <c:v>8</c:v>
                      </c:pt>
                      <c:pt idx="3">
                        <c:v>15</c:v>
                      </c:pt>
                    </c:numCache>
                  </c:numRef>
                </c:val>
                <c:extLst xmlns:c15="http://schemas.microsoft.com/office/drawing/2012/chart">
                  <c:ext xmlns:c16="http://schemas.microsoft.com/office/drawing/2014/chart" uri="{C3380CC4-5D6E-409C-BE32-E72D297353CC}">
                    <c16:uniqueId val="{00000003-0166-494A-A495-1C7DFA49E3B2}"/>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기질!$I$22</c15:sqref>
                        </c15:formulaRef>
                      </c:ext>
                    </c:extLst>
                    <c:strCache>
                      <c:ptCount val="1"/>
                      <c:pt idx="0">
                        <c:v>최은강님</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기질!$I$24:$I$27</c15:sqref>
                        </c15:formulaRef>
                      </c:ext>
                    </c:extLst>
                    <c:numCache>
                      <c:formatCode>_-* #,##0.0_-;\-* #,##0.0_-;_-* "-"_-;_-@_-</c:formatCode>
                      <c:ptCount val="4"/>
                      <c:pt idx="0">
                        <c:v>14</c:v>
                      </c:pt>
                      <c:pt idx="1">
                        <c:v>5</c:v>
                      </c:pt>
                      <c:pt idx="2">
                        <c:v>3</c:v>
                      </c:pt>
                      <c:pt idx="3">
                        <c:v>7</c:v>
                      </c:pt>
                    </c:numCache>
                  </c:numRef>
                </c:val>
                <c:extLst xmlns:c15="http://schemas.microsoft.com/office/drawing/2012/chart">
                  <c:ext xmlns:c16="http://schemas.microsoft.com/office/drawing/2014/chart" uri="{C3380CC4-5D6E-409C-BE32-E72D297353CC}">
                    <c16:uniqueId val="{00000004-0166-494A-A495-1C7DFA49E3B2}"/>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기질!$J$22</c15:sqref>
                        </c15:formulaRef>
                      </c:ext>
                    </c:extLst>
                    <c:strCache>
                      <c:ptCount val="1"/>
                      <c:pt idx="0">
                        <c:v>임경업님</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기질!$J$24:$J$27</c15:sqref>
                        </c15:formulaRef>
                      </c:ext>
                    </c:extLst>
                    <c:numCache>
                      <c:formatCode>_-* #,##0.0_-;\-* #,##0.0_-;_-* "-"_-;_-@_-</c:formatCode>
                      <c:ptCount val="4"/>
                      <c:pt idx="0">
                        <c:v>13</c:v>
                      </c:pt>
                      <c:pt idx="1">
                        <c:v>6</c:v>
                      </c:pt>
                      <c:pt idx="2">
                        <c:v>4</c:v>
                      </c:pt>
                      <c:pt idx="3">
                        <c:v>13</c:v>
                      </c:pt>
                    </c:numCache>
                  </c:numRef>
                </c:val>
                <c:extLst xmlns:c15="http://schemas.microsoft.com/office/drawing/2012/chart">
                  <c:ext xmlns:c16="http://schemas.microsoft.com/office/drawing/2014/chart" uri="{C3380CC4-5D6E-409C-BE32-E72D297353CC}">
                    <c16:uniqueId val="{00000005-0166-494A-A495-1C7DFA49E3B2}"/>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기질!$K$22</c15:sqref>
                        </c15:formulaRef>
                      </c:ext>
                    </c:extLst>
                    <c:strCache>
                      <c:ptCount val="1"/>
                      <c:pt idx="0">
                        <c:v>이재원님</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기질!$K$24:$K$27</c15:sqref>
                        </c15:formulaRef>
                      </c:ext>
                    </c:extLst>
                    <c:numCache>
                      <c:formatCode>_-* #,##0.0_-;\-* #,##0.0_-;_-* "-"_-;_-@_-</c:formatCode>
                      <c:ptCount val="4"/>
                      <c:pt idx="0">
                        <c:v>13</c:v>
                      </c:pt>
                      <c:pt idx="1">
                        <c:v>16</c:v>
                      </c:pt>
                      <c:pt idx="2">
                        <c:v>0</c:v>
                      </c:pt>
                      <c:pt idx="3">
                        <c:v>17</c:v>
                      </c:pt>
                    </c:numCache>
                  </c:numRef>
                </c:val>
                <c:extLst xmlns:c15="http://schemas.microsoft.com/office/drawing/2012/chart">
                  <c:ext xmlns:c16="http://schemas.microsoft.com/office/drawing/2014/chart" uri="{C3380CC4-5D6E-409C-BE32-E72D297353CC}">
                    <c16:uniqueId val="{00000006-0166-494A-A495-1C7DFA49E3B2}"/>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기질!$L$22</c15:sqref>
                        </c15:formulaRef>
                      </c:ext>
                    </c:extLst>
                    <c:strCache>
                      <c:ptCount val="1"/>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기질!$L$24:$L$27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0166-494A-A495-1C7DFA49E3B2}"/>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기질!$M$22</c15:sqref>
                        </c15:formulaRef>
                      </c:ext>
                    </c:extLst>
                    <c:strCache>
                      <c:ptCount val="1"/>
                    </c:strCache>
                  </c:strRef>
                </c:tx>
                <c:spPr>
                  <a:solidFill>
                    <a:srgbClr val="FF0000"/>
                  </a:solidFill>
                  <a:ln>
                    <a:noFill/>
                  </a:ln>
                  <a:effectLst/>
                </c:spPr>
                <c:invertIfNegative val="0"/>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extLst xmlns:c15="http://schemas.microsoft.com/office/drawing/2012/chart">
                      <c:ext xmlns:c15="http://schemas.microsoft.com/office/drawing/2012/chart" uri="{CE6537A1-D6FC-4f65-9D91-7224C49458BB}">
                        <c15:layout>
                          <c:manualLayout>
                            <c:w val="5.9067917189115103E-2"/>
                            <c:h val="2.327533557187807E-2"/>
                          </c:manualLayout>
                        </c15:layout>
                      </c:ext>
                      <c:ext xmlns:c16="http://schemas.microsoft.com/office/drawing/2014/chart" uri="{C3380CC4-5D6E-409C-BE32-E72D297353CC}">
                        <c16:uniqueId val="{00000008-0166-494A-A495-1C7DFA49E3B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기질!$M$24:$M$27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9-0166-494A-A495-1C7DFA49E3B2}"/>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기질!$N$22</c15:sqref>
                        </c15:formulaRef>
                      </c:ext>
                    </c:extLst>
                    <c:strCache>
                      <c:ptCount val="1"/>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기질!$N$24:$N$27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A-0166-494A-A495-1C7DFA49E3B2}"/>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기질!$O$22</c15:sqref>
                        </c15:formulaRef>
                      </c:ext>
                    </c:extLst>
                    <c:strCache>
                      <c:ptCount val="1"/>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기질!$O$24:$O$27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B-0166-494A-A495-1C7DFA49E3B2}"/>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기질!$P$22</c15:sqref>
                        </c15:formulaRef>
                      </c:ext>
                    </c:extLst>
                    <c:strCache>
                      <c:ptCount val="1"/>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기질!$P$24:$P$27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C-0166-494A-A495-1C7DFA49E3B2}"/>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기질!$Q$22</c15:sqref>
                        </c15:formulaRef>
                      </c:ext>
                    </c:extLst>
                    <c:strCache>
                      <c:ptCount val="1"/>
                      <c:pt idx="0">
                        <c:v>집단평균</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기질!$C$24:$C$27</c15:sqref>
                        </c15:formulaRef>
                      </c:ext>
                    </c:extLst>
                    <c:strCache>
                      <c:ptCount val="4"/>
                      <c:pt idx="0">
                        <c:v>안정성 vs 탐색적흥분</c:v>
                      </c:pt>
                      <c:pt idx="1">
                        <c:v>심사숙고 vs 충동성</c:v>
                      </c:pt>
                      <c:pt idx="2">
                        <c:v>절제 vs 향유</c:v>
                      </c:pt>
                      <c:pt idx="3">
                        <c:v>질서정연 vs 자유분방</c:v>
                      </c:pt>
                    </c:strCache>
                  </c:strRef>
                </c:cat>
                <c:val>
                  <c:numRef>
                    <c:extLst xmlns:c15="http://schemas.microsoft.com/office/drawing/2012/chart">
                      <c:ext xmlns:c15="http://schemas.microsoft.com/office/drawing/2012/chart" uri="{02D57815-91ED-43cb-92C2-25804820EDAC}">
                        <c15:formulaRef>
                          <c15:sqref>기질!$Q$24:$Q$27</c15:sqref>
                        </c15:formulaRef>
                      </c:ext>
                    </c:extLst>
                    <c:numCache>
                      <c:formatCode>General</c:formatCode>
                      <c:ptCount val="4"/>
                      <c:pt idx="0">
                        <c:v>9.5</c:v>
                      </c:pt>
                      <c:pt idx="1">
                        <c:v>7</c:v>
                      </c:pt>
                      <c:pt idx="2">
                        <c:v>6</c:v>
                      </c:pt>
                      <c:pt idx="3">
                        <c:v>5.2</c:v>
                      </c:pt>
                    </c:numCache>
                  </c:numRef>
                </c:val>
                <c:extLst xmlns:c15="http://schemas.microsoft.com/office/drawing/2012/chart">
                  <c:ext xmlns:c16="http://schemas.microsoft.com/office/drawing/2014/chart" uri="{C3380CC4-5D6E-409C-BE32-E72D297353CC}">
                    <c16:uniqueId val="{0000000E-0166-494A-A495-1C7DFA49E3B2}"/>
                  </c:ext>
                </c:extLst>
              </c15:ser>
            </c15:filteredBarSeries>
          </c:ext>
        </c:extLst>
      </c:barChart>
      <c:catAx>
        <c:axId val="11531362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ko-KR"/>
          </a:p>
        </c:txPr>
        <c:crossAx val="1592228512"/>
        <c:crosses val="autoZero"/>
        <c:auto val="1"/>
        <c:lblAlgn val="ctr"/>
        <c:lblOffset val="100"/>
        <c:noMultiLvlLbl val="0"/>
      </c:catAx>
      <c:valAx>
        <c:axId val="1592228512"/>
        <c:scaling>
          <c:orientation val="minMax"/>
        </c:scaling>
        <c:delete val="0"/>
        <c:axPos val="t"/>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153136288"/>
        <c:crosses val="autoZero"/>
        <c:crossBetween val="between"/>
        <c:maj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HA</a:t>
            </a:r>
            <a:endParaRPr lang="ko-KR"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ltLang="en-US"/>
        </a:p>
      </c:txPr>
    </c:title>
    <c:autoTitleDeleted val="0"/>
    <c:plotArea>
      <c:layout/>
      <c:barChart>
        <c:barDir val="bar"/>
        <c:grouping val="clustered"/>
        <c:varyColors val="0"/>
        <c:ser>
          <c:idx val="1"/>
          <c:order val="1"/>
          <c:tx>
            <c:strRef>
              <c:f>기질!$E$22</c:f>
              <c:strCache>
                <c:ptCount val="1"/>
                <c:pt idx="0">
                  <c:v>채영운님</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기질!$C$29:$C$32</c:f>
              <c:strCache>
                <c:ptCount val="4"/>
                <c:pt idx="0">
                  <c:v>미래 위험 센서</c:v>
                </c:pt>
                <c:pt idx="1">
                  <c:v>상황 위험 센서</c:v>
                </c:pt>
                <c:pt idx="2">
                  <c:v>사람 위험 센서</c:v>
                </c:pt>
                <c:pt idx="3">
                  <c:v>에너지수준 센서</c:v>
                </c:pt>
              </c:strCache>
            </c:strRef>
          </c:cat>
          <c:val>
            <c:numRef>
              <c:f>기질!$E$29:$E$32</c:f>
              <c:numCache>
                <c:formatCode>_-* #,##0.0_-;\-* #,##0.0_-;_-* "-"_-;_-@_-</c:formatCode>
                <c:ptCount val="4"/>
                <c:pt idx="0">
                  <c:v>13</c:v>
                </c:pt>
                <c:pt idx="1">
                  <c:v>10</c:v>
                </c:pt>
                <c:pt idx="2">
                  <c:v>15</c:v>
                </c:pt>
                <c:pt idx="3">
                  <c:v>14</c:v>
                </c:pt>
              </c:numCache>
            </c:numRef>
          </c:val>
          <c:extLst>
            <c:ext xmlns:c16="http://schemas.microsoft.com/office/drawing/2014/chart" uri="{C3380CC4-5D6E-409C-BE32-E72D297353CC}">
              <c16:uniqueId val="{00000000-DC96-47D9-8D21-93C170B99EE4}"/>
            </c:ext>
          </c:extLst>
        </c:ser>
        <c:ser>
          <c:idx val="2"/>
          <c:order val="2"/>
          <c:tx>
            <c:strRef>
              <c:f>기질!$F$22</c:f>
              <c:strCache>
                <c:ptCount val="1"/>
                <c:pt idx="0">
                  <c:v>최동준님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기질!$C$29:$C$32</c:f>
              <c:strCache>
                <c:ptCount val="4"/>
                <c:pt idx="0">
                  <c:v>미래 위험 센서</c:v>
                </c:pt>
                <c:pt idx="1">
                  <c:v>상황 위험 센서</c:v>
                </c:pt>
                <c:pt idx="2">
                  <c:v>사람 위험 센서</c:v>
                </c:pt>
                <c:pt idx="3">
                  <c:v>에너지수준 센서</c:v>
                </c:pt>
              </c:strCache>
            </c:strRef>
          </c:cat>
          <c:val>
            <c:numRef>
              <c:f>기질!$F$29:$F$32</c:f>
              <c:numCache>
                <c:formatCode>_-* #,##0.0_-;\-* #,##0.0_-;_-* "-"_-;_-@_-</c:formatCode>
                <c:ptCount val="4"/>
                <c:pt idx="0">
                  <c:v>7</c:v>
                </c:pt>
                <c:pt idx="1">
                  <c:v>8</c:v>
                </c:pt>
                <c:pt idx="2">
                  <c:v>4</c:v>
                </c:pt>
                <c:pt idx="3">
                  <c:v>5</c:v>
                </c:pt>
              </c:numCache>
            </c:numRef>
          </c:val>
          <c:extLst>
            <c:ext xmlns:c16="http://schemas.microsoft.com/office/drawing/2014/chart" uri="{C3380CC4-5D6E-409C-BE32-E72D297353CC}">
              <c16:uniqueId val="{00000001-DC96-47D9-8D21-93C170B99EE4}"/>
            </c:ext>
          </c:extLst>
        </c:ser>
        <c:dLbls>
          <c:dLblPos val="outEnd"/>
          <c:showLegendKey val="0"/>
          <c:showVal val="1"/>
          <c:showCatName val="0"/>
          <c:showSerName val="0"/>
          <c:showPercent val="0"/>
          <c:showBubbleSize val="0"/>
        </c:dLbls>
        <c:gapWidth val="182"/>
        <c:axId val="1153136288"/>
        <c:axId val="1592228512"/>
        <c:extLst>
          <c:ext xmlns:c15="http://schemas.microsoft.com/office/drawing/2012/chart" uri="{02D57815-91ED-43cb-92C2-25804820EDAC}">
            <c15:filteredBarSeries>
              <c15:ser>
                <c:idx val="0"/>
                <c:order val="0"/>
                <c:tx>
                  <c:strRef>
                    <c:extLst>
                      <c:ext uri="{02D57815-91ED-43cb-92C2-25804820EDAC}">
                        <c15:formulaRef>
                          <c15:sqref>기질!$D$22</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c:ext uri="{02D57815-91ED-43cb-92C2-25804820EDAC}">
                        <c15:formulaRef>
                          <c15:sqref>기질!$D$29:$D$32</c15:sqref>
                        </c15:formulaRef>
                      </c:ext>
                    </c:extLst>
                    <c:numCache>
                      <c:formatCode>General</c:formatCode>
                      <c:ptCount val="4"/>
                    </c:numCache>
                  </c:numRef>
                </c:val>
                <c:extLst>
                  <c:ext xmlns:c16="http://schemas.microsoft.com/office/drawing/2014/chart" uri="{C3380CC4-5D6E-409C-BE32-E72D297353CC}">
                    <c16:uniqueId val="{0000000C-DC96-47D9-8D21-93C170B99EE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기질!$G$22</c15:sqref>
                        </c15:formulaRef>
                      </c:ext>
                    </c:extLst>
                    <c:strCache>
                      <c:ptCount val="1"/>
                      <c:pt idx="0">
                        <c:v>전동섭님</c:v>
                      </c:pt>
                    </c:strCache>
                  </c:strRef>
                </c:tx>
                <c:spPr>
                  <a:solidFill>
                    <a:schemeClr val="accent3">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기질!$G$29:$G$32</c15:sqref>
                        </c15:formulaRef>
                      </c:ext>
                    </c:extLst>
                    <c:numCache>
                      <c:formatCode>_-* #,##0.0_-;\-* #,##0.0_-;_-* "-"_-;_-@_-</c:formatCode>
                      <c:ptCount val="4"/>
                      <c:pt idx="0">
                        <c:v>6</c:v>
                      </c:pt>
                      <c:pt idx="1">
                        <c:v>6</c:v>
                      </c:pt>
                      <c:pt idx="2">
                        <c:v>7</c:v>
                      </c:pt>
                      <c:pt idx="3">
                        <c:v>5</c:v>
                      </c:pt>
                    </c:numCache>
                  </c:numRef>
                </c:val>
                <c:extLst xmlns:c15="http://schemas.microsoft.com/office/drawing/2012/chart">
                  <c:ext xmlns:c16="http://schemas.microsoft.com/office/drawing/2014/chart" uri="{C3380CC4-5D6E-409C-BE32-E72D297353CC}">
                    <c16:uniqueId val="{00000002-DC96-47D9-8D21-93C170B99EE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기질!$H$22</c15:sqref>
                        </c15:formulaRef>
                      </c:ext>
                    </c:extLst>
                    <c:strCache>
                      <c:ptCount val="1"/>
                      <c:pt idx="0">
                        <c:v>윤영호님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기질!$H$29:$H$32</c15:sqref>
                        </c15:formulaRef>
                      </c:ext>
                    </c:extLst>
                    <c:numCache>
                      <c:formatCode>_-* #,##0.0_-;\-* #,##0.0_-;_-* "-"_-;_-@_-</c:formatCode>
                      <c:ptCount val="4"/>
                      <c:pt idx="0">
                        <c:v>6</c:v>
                      </c:pt>
                      <c:pt idx="1">
                        <c:v>8</c:v>
                      </c:pt>
                      <c:pt idx="2">
                        <c:v>8</c:v>
                      </c:pt>
                      <c:pt idx="3">
                        <c:v>2</c:v>
                      </c:pt>
                    </c:numCache>
                  </c:numRef>
                </c:val>
                <c:extLst xmlns:c15="http://schemas.microsoft.com/office/drawing/2012/chart">
                  <c:ext xmlns:c16="http://schemas.microsoft.com/office/drawing/2014/chart" uri="{C3380CC4-5D6E-409C-BE32-E72D297353CC}">
                    <c16:uniqueId val="{00000003-DC96-47D9-8D21-93C170B99EE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기질!$I$22</c15:sqref>
                        </c15:formulaRef>
                      </c:ext>
                    </c:extLst>
                    <c:strCache>
                      <c:ptCount val="1"/>
                      <c:pt idx="0">
                        <c:v>최은강님</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기질!$I$29:$I$32</c15:sqref>
                        </c15:formulaRef>
                      </c:ext>
                    </c:extLst>
                    <c:numCache>
                      <c:formatCode>_-* #,##0.0_-;\-* #,##0.0_-;_-* "-"_-;_-@_-</c:formatCode>
                      <c:ptCount val="4"/>
                      <c:pt idx="0">
                        <c:v>15</c:v>
                      </c:pt>
                      <c:pt idx="1">
                        <c:v>12</c:v>
                      </c:pt>
                      <c:pt idx="2">
                        <c:v>9</c:v>
                      </c:pt>
                      <c:pt idx="3">
                        <c:v>11</c:v>
                      </c:pt>
                    </c:numCache>
                  </c:numRef>
                </c:val>
                <c:extLst xmlns:c15="http://schemas.microsoft.com/office/drawing/2012/chart">
                  <c:ext xmlns:c16="http://schemas.microsoft.com/office/drawing/2014/chart" uri="{C3380CC4-5D6E-409C-BE32-E72D297353CC}">
                    <c16:uniqueId val="{00000004-DC96-47D9-8D21-93C170B99EE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기질!$J$22</c15:sqref>
                        </c15:formulaRef>
                      </c:ext>
                    </c:extLst>
                    <c:strCache>
                      <c:ptCount val="1"/>
                      <c:pt idx="0">
                        <c:v>임경업님</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기질!$J$29:$J$32</c15:sqref>
                        </c15:formulaRef>
                      </c:ext>
                    </c:extLst>
                    <c:numCache>
                      <c:formatCode>_-* #,##0.0_-;\-* #,##0.0_-;_-* "-"_-;_-@_-</c:formatCode>
                      <c:ptCount val="4"/>
                      <c:pt idx="0">
                        <c:v>15</c:v>
                      </c:pt>
                      <c:pt idx="1">
                        <c:v>10</c:v>
                      </c:pt>
                      <c:pt idx="2">
                        <c:v>6</c:v>
                      </c:pt>
                      <c:pt idx="3">
                        <c:v>8</c:v>
                      </c:pt>
                    </c:numCache>
                  </c:numRef>
                </c:val>
                <c:extLst xmlns:c15="http://schemas.microsoft.com/office/drawing/2012/chart">
                  <c:ext xmlns:c16="http://schemas.microsoft.com/office/drawing/2014/chart" uri="{C3380CC4-5D6E-409C-BE32-E72D297353CC}">
                    <c16:uniqueId val="{00000005-DC96-47D9-8D21-93C170B99EE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기질!$K$22</c15:sqref>
                        </c15:formulaRef>
                      </c:ext>
                    </c:extLst>
                    <c:strCache>
                      <c:ptCount val="1"/>
                      <c:pt idx="0">
                        <c:v>이재원님</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기질!$K$29:$K$32</c15:sqref>
                        </c15:formulaRef>
                      </c:ext>
                    </c:extLst>
                    <c:numCache>
                      <c:formatCode>_-* #,##0.0_-;\-* #,##0.0_-;_-* "-"_-;_-@_-</c:formatCode>
                      <c:ptCount val="4"/>
                      <c:pt idx="0">
                        <c:v>22</c:v>
                      </c:pt>
                      <c:pt idx="1">
                        <c:v>14</c:v>
                      </c:pt>
                      <c:pt idx="2">
                        <c:v>16</c:v>
                      </c:pt>
                      <c:pt idx="3">
                        <c:v>16</c:v>
                      </c:pt>
                    </c:numCache>
                  </c:numRef>
                </c:val>
                <c:extLst xmlns:c15="http://schemas.microsoft.com/office/drawing/2012/chart">
                  <c:ext xmlns:c16="http://schemas.microsoft.com/office/drawing/2014/chart" uri="{C3380CC4-5D6E-409C-BE32-E72D297353CC}">
                    <c16:uniqueId val="{00000006-DC96-47D9-8D21-93C170B99EE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기질!$L$22</c15:sqref>
                        </c15:formulaRef>
                      </c:ext>
                    </c:extLst>
                    <c:strCache>
                      <c:ptCount val="1"/>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기질!$L$29:$L$32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DC96-47D9-8D21-93C170B99EE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기질!$M$22</c15:sqref>
                        </c15:formulaRef>
                      </c:ext>
                    </c:extLst>
                    <c:strCache>
                      <c:ptCount val="1"/>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기질!$M$29:$M$32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8-DC96-47D9-8D21-93C170B99EE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기질!$N$22</c15:sqref>
                        </c15:formulaRef>
                      </c:ext>
                    </c:extLst>
                    <c:strCache>
                      <c:ptCount val="1"/>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기질!$N$29:$N$32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9-DC96-47D9-8D21-93C170B99EE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기질!$O$22</c15:sqref>
                        </c15:formulaRef>
                      </c:ext>
                    </c:extLst>
                    <c:strCache>
                      <c:ptCount val="1"/>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기질!$O$29:$O$32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A-DC96-47D9-8D21-93C170B99EE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기질!$P$22</c15:sqref>
                        </c15:formulaRef>
                      </c:ext>
                    </c:extLst>
                    <c:strCache>
                      <c:ptCount val="1"/>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기질!$P$29:$P$32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B-DC96-47D9-8D21-93C170B99EE4}"/>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기질!$Q$22:$Q$25</c15:sqref>
                        </c15:formulaRef>
                      </c:ext>
                    </c:extLst>
                    <c:strCache>
                      <c:ptCount val="4"/>
                      <c:pt idx="0">
                        <c:v>집단평균</c:v>
                      </c:pt>
                      <c:pt idx="1">
                        <c:v> 50 </c:v>
                      </c:pt>
                      <c:pt idx="2">
                        <c:v>9.5</c:v>
                      </c:pt>
                      <c:pt idx="3">
                        <c:v>7</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기질!$C$29:$C$32</c15:sqref>
                        </c15:formulaRef>
                      </c:ext>
                    </c:extLst>
                    <c:strCache>
                      <c:ptCount val="4"/>
                      <c:pt idx="0">
                        <c:v>미래 위험 센서</c:v>
                      </c:pt>
                      <c:pt idx="1">
                        <c:v>상황 위험 센서</c:v>
                      </c:pt>
                      <c:pt idx="2">
                        <c:v>사람 위험 센서</c:v>
                      </c:pt>
                      <c:pt idx="3">
                        <c:v>에너지수준 센서</c:v>
                      </c:pt>
                    </c:strCache>
                  </c:strRef>
                </c:cat>
                <c:val>
                  <c:numRef>
                    <c:extLst xmlns:c15="http://schemas.microsoft.com/office/drawing/2012/chart">
                      <c:ext xmlns:c15="http://schemas.microsoft.com/office/drawing/2012/chart" uri="{02D57815-91ED-43cb-92C2-25804820EDAC}">
                        <c15:formulaRef>
                          <c15:sqref>기질!$Q$29:$Q$32</c15:sqref>
                        </c15:formulaRef>
                      </c:ext>
                    </c:extLst>
                    <c:numCache>
                      <c:formatCode>General</c:formatCode>
                      <c:ptCount val="4"/>
                      <c:pt idx="0">
                        <c:v>7.8</c:v>
                      </c:pt>
                      <c:pt idx="1">
                        <c:v>9.9</c:v>
                      </c:pt>
                      <c:pt idx="2">
                        <c:v>8.6999999999999993</c:v>
                      </c:pt>
                      <c:pt idx="3">
                        <c:v>8.6999999999999993</c:v>
                      </c:pt>
                    </c:numCache>
                  </c:numRef>
                </c:val>
                <c:extLst xmlns:c15="http://schemas.microsoft.com/office/drawing/2012/chart">
                  <c:ext xmlns:c16="http://schemas.microsoft.com/office/drawing/2014/chart" uri="{C3380CC4-5D6E-409C-BE32-E72D297353CC}">
                    <c16:uniqueId val="{0000000D-DC96-47D9-8D21-93C170B99EE4}"/>
                  </c:ext>
                </c:extLst>
              </c15:ser>
            </c15:filteredBarSeries>
          </c:ext>
        </c:extLst>
      </c:barChart>
      <c:catAx>
        <c:axId val="11531362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ko-KR"/>
          </a:p>
        </c:txPr>
        <c:crossAx val="1592228512"/>
        <c:crosses val="autoZero"/>
        <c:auto val="1"/>
        <c:lblAlgn val="ctr"/>
        <c:lblOffset val="100"/>
        <c:noMultiLvlLbl val="0"/>
      </c:catAx>
      <c:valAx>
        <c:axId val="1592228512"/>
        <c:scaling>
          <c:orientation val="minMax"/>
        </c:scaling>
        <c:delete val="0"/>
        <c:axPos val="t"/>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153136288"/>
        <c:crosses val="autoZero"/>
        <c:crossBetween val="between"/>
        <c:maj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25" r="0.25" t="0.75" header="0.3" footer="0.3"/>
    <c:pageSetup paperSize="8" orientation="portrait"/>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RD</a:t>
            </a:r>
            <a:endParaRPr lang="ko-KR"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ltLang="en-US"/>
        </a:p>
      </c:txPr>
    </c:title>
    <c:autoTitleDeleted val="0"/>
    <c:plotArea>
      <c:layout>
        <c:manualLayout>
          <c:layoutTarget val="inner"/>
          <c:xMode val="edge"/>
          <c:yMode val="edge"/>
          <c:x val="0.13992489317876175"/>
          <c:y val="9.6674368686868697E-2"/>
          <c:w val="0.8470360042898728"/>
          <c:h val="0.90332563131313126"/>
        </c:manualLayout>
      </c:layout>
      <c:barChart>
        <c:barDir val="bar"/>
        <c:grouping val="clustered"/>
        <c:varyColors val="0"/>
        <c:ser>
          <c:idx val="1"/>
          <c:order val="1"/>
          <c:tx>
            <c:strRef>
              <c:f>기질!$E$22</c:f>
              <c:strCache>
                <c:ptCount val="1"/>
                <c:pt idx="0">
                  <c:v>채영운님</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기질!$C$34:$C$37</c:f>
              <c:strCache>
                <c:ptCount val="4"/>
                <c:pt idx="0">
                  <c:v>정서적 감응성</c:v>
                </c:pt>
                <c:pt idx="1">
                  <c:v>정서적 개방성</c:v>
                </c:pt>
                <c:pt idx="2">
                  <c:v>애착(관계충전)성향</c:v>
                </c:pt>
                <c:pt idx="3">
                  <c:v>정서적지지 선호성향</c:v>
                </c:pt>
              </c:strCache>
            </c:strRef>
          </c:cat>
          <c:val>
            <c:numRef>
              <c:f>기질!$E$34:$E$37</c:f>
              <c:numCache>
                <c:formatCode>_-* #,##0.0_-;\-* #,##0.0_-;_-* "-"_-;_-@_-</c:formatCode>
                <c:ptCount val="4"/>
                <c:pt idx="0">
                  <c:v>16</c:v>
                </c:pt>
                <c:pt idx="1">
                  <c:v>11</c:v>
                </c:pt>
                <c:pt idx="2">
                  <c:v>14</c:v>
                </c:pt>
                <c:pt idx="3">
                  <c:v>13</c:v>
                </c:pt>
              </c:numCache>
            </c:numRef>
          </c:val>
          <c:extLst>
            <c:ext xmlns:c16="http://schemas.microsoft.com/office/drawing/2014/chart" uri="{C3380CC4-5D6E-409C-BE32-E72D297353CC}">
              <c16:uniqueId val="{00000000-31F8-43DD-9BE2-6BF499B30DC3}"/>
            </c:ext>
          </c:extLst>
        </c:ser>
        <c:ser>
          <c:idx val="2"/>
          <c:order val="2"/>
          <c:tx>
            <c:strRef>
              <c:f>기질!$F$22</c:f>
              <c:strCache>
                <c:ptCount val="1"/>
                <c:pt idx="0">
                  <c:v>최동준님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기질!$C$34:$C$37</c:f>
              <c:strCache>
                <c:ptCount val="4"/>
                <c:pt idx="0">
                  <c:v>정서적 감응성</c:v>
                </c:pt>
                <c:pt idx="1">
                  <c:v>정서적 개방성</c:v>
                </c:pt>
                <c:pt idx="2">
                  <c:v>애착(관계충전)성향</c:v>
                </c:pt>
                <c:pt idx="3">
                  <c:v>정서적지지 선호성향</c:v>
                </c:pt>
              </c:strCache>
            </c:strRef>
          </c:cat>
          <c:val>
            <c:numRef>
              <c:f>기질!$F$34:$F$37</c:f>
              <c:numCache>
                <c:formatCode>_-* #,##0.0_-;\-* #,##0.0_-;_-* "-"_-;_-@_-</c:formatCode>
                <c:ptCount val="4"/>
                <c:pt idx="0">
                  <c:v>14</c:v>
                </c:pt>
                <c:pt idx="1">
                  <c:v>8</c:v>
                </c:pt>
                <c:pt idx="2">
                  <c:v>10</c:v>
                </c:pt>
                <c:pt idx="3">
                  <c:v>9</c:v>
                </c:pt>
              </c:numCache>
            </c:numRef>
          </c:val>
          <c:extLst>
            <c:ext xmlns:c16="http://schemas.microsoft.com/office/drawing/2014/chart" uri="{C3380CC4-5D6E-409C-BE32-E72D297353CC}">
              <c16:uniqueId val="{00000001-31F8-43DD-9BE2-6BF499B30DC3}"/>
            </c:ext>
          </c:extLst>
        </c:ser>
        <c:dLbls>
          <c:dLblPos val="outEnd"/>
          <c:showLegendKey val="0"/>
          <c:showVal val="1"/>
          <c:showCatName val="0"/>
          <c:showSerName val="0"/>
          <c:showPercent val="0"/>
          <c:showBubbleSize val="0"/>
        </c:dLbls>
        <c:gapWidth val="182"/>
        <c:axId val="1719233136"/>
        <c:axId val="1713166352"/>
        <c:extLst>
          <c:ext xmlns:c15="http://schemas.microsoft.com/office/drawing/2012/chart" uri="{02D57815-91ED-43cb-92C2-25804820EDAC}">
            <c15:filteredBarSeries>
              <c15:ser>
                <c:idx val="0"/>
                <c:order val="0"/>
                <c:tx>
                  <c:strRef>
                    <c:extLst>
                      <c:ext uri="{02D57815-91ED-43cb-92C2-25804820EDAC}">
                        <c15:formulaRef>
                          <c15:sqref>기질!$D$22</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c:ext uri="{02D57815-91ED-43cb-92C2-25804820EDAC}">
                        <c15:formulaRef>
                          <c15:sqref>기질!$D$34:$D$37</c15:sqref>
                        </c15:formulaRef>
                      </c:ext>
                    </c:extLst>
                    <c:numCache>
                      <c:formatCode>General</c:formatCode>
                      <c:ptCount val="4"/>
                    </c:numCache>
                  </c:numRef>
                </c:val>
                <c:extLst>
                  <c:ext xmlns:c16="http://schemas.microsoft.com/office/drawing/2014/chart" uri="{C3380CC4-5D6E-409C-BE32-E72D297353CC}">
                    <c16:uniqueId val="{0000000C-31F8-43DD-9BE2-6BF499B30DC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기질!$G$22</c15:sqref>
                        </c15:formulaRef>
                      </c:ext>
                    </c:extLst>
                    <c:strCache>
                      <c:ptCount val="1"/>
                      <c:pt idx="0">
                        <c:v>전동섭님</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기질!$G$34:$G$37</c15:sqref>
                        </c15:formulaRef>
                      </c:ext>
                    </c:extLst>
                    <c:numCache>
                      <c:formatCode>_-* #,##0.0_-;\-* #,##0.0_-;_-* "-"_-;_-@_-</c:formatCode>
                      <c:ptCount val="4"/>
                      <c:pt idx="0">
                        <c:v>13</c:v>
                      </c:pt>
                      <c:pt idx="1">
                        <c:v>14</c:v>
                      </c:pt>
                      <c:pt idx="2">
                        <c:v>14</c:v>
                      </c:pt>
                      <c:pt idx="3">
                        <c:v>8</c:v>
                      </c:pt>
                    </c:numCache>
                  </c:numRef>
                </c:val>
                <c:extLst xmlns:c15="http://schemas.microsoft.com/office/drawing/2012/chart">
                  <c:ext xmlns:c16="http://schemas.microsoft.com/office/drawing/2014/chart" uri="{C3380CC4-5D6E-409C-BE32-E72D297353CC}">
                    <c16:uniqueId val="{00000002-31F8-43DD-9BE2-6BF499B30DC3}"/>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기질!$H$22</c15:sqref>
                        </c15:formulaRef>
                      </c:ext>
                    </c:extLst>
                    <c:strCache>
                      <c:ptCount val="1"/>
                      <c:pt idx="0">
                        <c:v>윤영호님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기질!$H$34:$H$37</c15:sqref>
                        </c15:formulaRef>
                      </c:ext>
                    </c:extLst>
                    <c:numCache>
                      <c:formatCode>_-* #,##0.0_-;\-* #,##0.0_-;_-* "-"_-;_-@_-</c:formatCode>
                      <c:ptCount val="4"/>
                      <c:pt idx="0">
                        <c:v>12</c:v>
                      </c:pt>
                      <c:pt idx="1">
                        <c:v>11</c:v>
                      </c:pt>
                      <c:pt idx="2">
                        <c:v>12</c:v>
                      </c:pt>
                      <c:pt idx="3">
                        <c:v>10</c:v>
                      </c:pt>
                    </c:numCache>
                  </c:numRef>
                </c:val>
                <c:extLst xmlns:c15="http://schemas.microsoft.com/office/drawing/2012/chart">
                  <c:ext xmlns:c16="http://schemas.microsoft.com/office/drawing/2014/chart" uri="{C3380CC4-5D6E-409C-BE32-E72D297353CC}">
                    <c16:uniqueId val="{00000003-31F8-43DD-9BE2-6BF499B30DC3}"/>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기질!$I$22</c15:sqref>
                        </c15:formulaRef>
                      </c:ext>
                    </c:extLst>
                    <c:strCache>
                      <c:ptCount val="1"/>
                      <c:pt idx="0">
                        <c:v>최은강님</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기질!$I$34:$I$37</c15:sqref>
                        </c15:formulaRef>
                      </c:ext>
                    </c:extLst>
                    <c:numCache>
                      <c:formatCode>_-* #,##0.0_-;\-* #,##0.0_-;_-* "-"_-;_-@_-</c:formatCode>
                      <c:ptCount val="4"/>
                      <c:pt idx="0">
                        <c:v>12</c:v>
                      </c:pt>
                      <c:pt idx="1">
                        <c:v>9</c:v>
                      </c:pt>
                      <c:pt idx="2">
                        <c:v>12</c:v>
                      </c:pt>
                      <c:pt idx="3">
                        <c:v>8</c:v>
                      </c:pt>
                    </c:numCache>
                  </c:numRef>
                </c:val>
                <c:extLst xmlns:c15="http://schemas.microsoft.com/office/drawing/2012/chart">
                  <c:ext xmlns:c16="http://schemas.microsoft.com/office/drawing/2014/chart" uri="{C3380CC4-5D6E-409C-BE32-E72D297353CC}">
                    <c16:uniqueId val="{00000004-31F8-43DD-9BE2-6BF499B30DC3}"/>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기질!$J$22</c15:sqref>
                        </c15:formulaRef>
                      </c:ext>
                    </c:extLst>
                    <c:strCache>
                      <c:ptCount val="1"/>
                      <c:pt idx="0">
                        <c:v>임경업님</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기질!$J$34:$J$37</c15:sqref>
                        </c15:formulaRef>
                      </c:ext>
                    </c:extLst>
                    <c:numCache>
                      <c:formatCode>_-* #,##0.0_-;\-* #,##0.0_-;_-* "-"_-;_-@_-</c:formatCode>
                      <c:ptCount val="4"/>
                      <c:pt idx="0">
                        <c:v>13</c:v>
                      </c:pt>
                      <c:pt idx="1">
                        <c:v>14</c:v>
                      </c:pt>
                      <c:pt idx="2">
                        <c:v>11</c:v>
                      </c:pt>
                      <c:pt idx="3">
                        <c:v>3</c:v>
                      </c:pt>
                    </c:numCache>
                  </c:numRef>
                </c:val>
                <c:extLst xmlns:c15="http://schemas.microsoft.com/office/drawing/2012/chart">
                  <c:ext xmlns:c16="http://schemas.microsoft.com/office/drawing/2014/chart" uri="{C3380CC4-5D6E-409C-BE32-E72D297353CC}">
                    <c16:uniqueId val="{00000005-31F8-43DD-9BE2-6BF499B30DC3}"/>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기질!$K$22</c15:sqref>
                        </c15:formulaRef>
                      </c:ext>
                    </c:extLst>
                    <c:strCache>
                      <c:ptCount val="1"/>
                      <c:pt idx="0">
                        <c:v>이재원님</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기질!$K$34:$K$37</c15:sqref>
                        </c15:formulaRef>
                      </c:ext>
                    </c:extLst>
                    <c:numCache>
                      <c:formatCode>_-* #,##0.0_-;\-* #,##0.0_-;_-* "-"_-;_-@_-</c:formatCode>
                      <c:ptCount val="4"/>
                      <c:pt idx="0">
                        <c:v>11</c:v>
                      </c:pt>
                      <c:pt idx="1">
                        <c:v>15</c:v>
                      </c:pt>
                      <c:pt idx="2">
                        <c:v>9</c:v>
                      </c:pt>
                      <c:pt idx="3">
                        <c:v>4</c:v>
                      </c:pt>
                    </c:numCache>
                  </c:numRef>
                </c:val>
                <c:extLst xmlns:c15="http://schemas.microsoft.com/office/drawing/2012/chart">
                  <c:ext xmlns:c16="http://schemas.microsoft.com/office/drawing/2014/chart" uri="{C3380CC4-5D6E-409C-BE32-E72D297353CC}">
                    <c16:uniqueId val="{00000006-31F8-43DD-9BE2-6BF499B30DC3}"/>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기질!$L$22</c15:sqref>
                        </c15:formulaRef>
                      </c:ext>
                    </c:extLst>
                    <c:strCache>
                      <c:ptCount val="1"/>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기질!$L$34:$L$37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31F8-43DD-9BE2-6BF499B30DC3}"/>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기질!$M$22</c15:sqref>
                        </c15:formulaRef>
                      </c:ext>
                    </c:extLst>
                    <c:strCache>
                      <c:ptCount val="1"/>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기질!$M$34:$M$37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8-31F8-43DD-9BE2-6BF499B30DC3}"/>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기질!$N$22</c15:sqref>
                        </c15:formulaRef>
                      </c:ext>
                    </c:extLst>
                    <c:strCache>
                      <c:ptCount val="1"/>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기질!$N$34:$N$37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9-31F8-43DD-9BE2-6BF499B30DC3}"/>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기질!$O$22</c15:sqref>
                        </c15:formulaRef>
                      </c:ext>
                    </c:extLst>
                    <c:strCache>
                      <c:ptCount val="1"/>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기질!$O$34:$O$37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A-31F8-43DD-9BE2-6BF499B30DC3}"/>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기질!$P$22</c15:sqref>
                        </c15:formulaRef>
                      </c:ext>
                    </c:extLst>
                    <c:strCache>
                      <c:ptCount val="1"/>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기질!$P$34:$P$37</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B-31F8-43DD-9BE2-6BF499B30DC3}"/>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기질!$Q$22</c15:sqref>
                        </c15:formulaRef>
                      </c:ext>
                    </c:extLst>
                    <c:strCache>
                      <c:ptCount val="1"/>
                      <c:pt idx="0">
                        <c:v>집단평균</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기질!$C$34:$C$37</c15:sqref>
                        </c15:formulaRef>
                      </c:ext>
                    </c:extLst>
                    <c:strCache>
                      <c:ptCount val="4"/>
                      <c:pt idx="0">
                        <c:v>정서적 감응성</c:v>
                      </c:pt>
                      <c:pt idx="1">
                        <c:v>정서적 개방성</c:v>
                      </c:pt>
                      <c:pt idx="2">
                        <c:v>애착(관계충전)성향</c:v>
                      </c:pt>
                      <c:pt idx="3">
                        <c:v>정서적지지 선호성향</c:v>
                      </c:pt>
                    </c:strCache>
                  </c:strRef>
                </c:cat>
                <c:val>
                  <c:numRef>
                    <c:extLst xmlns:c15="http://schemas.microsoft.com/office/drawing/2012/chart">
                      <c:ext xmlns:c15="http://schemas.microsoft.com/office/drawing/2012/chart" uri="{02D57815-91ED-43cb-92C2-25804820EDAC}">
                        <c15:formulaRef>
                          <c15:sqref>기질!$Q$34:$Q$37</c15:sqref>
                        </c15:formulaRef>
                      </c:ext>
                    </c:extLst>
                    <c:numCache>
                      <c:formatCode>General</c:formatCode>
                      <c:ptCount val="4"/>
                      <c:pt idx="0">
                        <c:v>11.1</c:v>
                      </c:pt>
                      <c:pt idx="1">
                        <c:v>10.5</c:v>
                      </c:pt>
                      <c:pt idx="2">
                        <c:v>11.6</c:v>
                      </c:pt>
                      <c:pt idx="3">
                        <c:v>9.4</c:v>
                      </c:pt>
                    </c:numCache>
                  </c:numRef>
                </c:val>
                <c:extLst xmlns:c15="http://schemas.microsoft.com/office/drawing/2012/chart">
                  <c:ext xmlns:c16="http://schemas.microsoft.com/office/drawing/2014/chart" uri="{C3380CC4-5D6E-409C-BE32-E72D297353CC}">
                    <c16:uniqueId val="{0000000D-31F8-43DD-9BE2-6BF499B30DC3}"/>
                  </c:ext>
                </c:extLst>
              </c15:ser>
            </c15:filteredBarSeries>
          </c:ext>
        </c:extLst>
      </c:barChart>
      <c:catAx>
        <c:axId val="171923313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ko-KR"/>
          </a:p>
        </c:txPr>
        <c:crossAx val="1713166352"/>
        <c:crosses val="autoZero"/>
        <c:auto val="1"/>
        <c:lblAlgn val="ctr"/>
        <c:lblOffset val="100"/>
        <c:noMultiLvlLbl val="0"/>
      </c:catAx>
      <c:valAx>
        <c:axId val="1713166352"/>
        <c:scaling>
          <c:orientation val="minMax"/>
        </c:scaling>
        <c:delete val="0"/>
        <c:axPos val="t"/>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719233136"/>
        <c:crosses val="autoZero"/>
        <c:crossBetween val="between"/>
        <c:maj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PS</a:t>
            </a:r>
            <a:endParaRPr lang="ko-KR"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ltLang="en-US"/>
        </a:p>
      </c:txPr>
    </c:title>
    <c:autoTitleDeleted val="0"/>
    <c:plotArea>
      <c:layout/>
      <c:barChart>
        <c:barDir val="bar"/>
        <c:grouping val="clustered"/>
        <c:varyColors val="0"/>
        <c:ser>
          <c:idx val="1"/>
          <c:order val="1"/>
          <c:tx>
            <c:strRef>
              <c:f>기질!$E$22</c:f>
              <c:strCache>
                <c:ptCount val="1"/>
                <c:pt idx="0">
                  <c:v>채영운님</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기질!$C$39:$C$42</c:f>
              <c:strCache>
                <c:ptCount val="4"/>
                <c:pt idx="0">
                  <c:v>착수지향성</c:v>
                </c:pt>
                <c:pt idx="1">
                  <c:v>유지지향성</c:v>
                </c:pt>
                <c:pt idx="2">
                  <c:v>성취지향성</c:v>
                </c:pt>
                <c:pt idx="3">
                  <c:v>완벽지향성</c:v>
                </c:pt>
              </c:strCache>
            </c:strRef>
          </c:cat>
          <c:val>
            <c:numRef>
              <c:f>기질!$E$39:$E$42</c:f>
              <c:numCache>
                <c:formatCode>_-* #,##0.0_-;\-* #,##0.0_-;_-* "-"_-;_-@_-</c:formatCode>
                <c:ptCount val="4"/>
                <c:pt idx="0">
                  <c:v>10</c:v>
                </c:pt>
                <c:pt idx="1">
                  <c:v>13</c:v>
                </c:pt>
                <c:pt idx="2">
                  <c:v>14</c:v>
                </c:pt>
                <c:pt idx="3">
                  <c:v>13</c:v>
                </c:pt>
              </c:numCache>
            </c:numRef>
          </c:val>
          <c:extLst>
            <c:ext xmlns:c16="http://schemas.microsoft.com/office/drawing/2014/chart" uri="{C3380CC4-5D6E-409C-BE32-E72D297353CC}">
              <c16:uniqueId val="{00000000-A55D-4E3B-BFD4-47C93CB1307A}"/>
            </c:ext>
          </c:extLst>
        </c:ser>
        <c:ser>
          <c:idx val="2"/>
          <c:order val="2"/>
          <c:tx>
            <c:strRef>
              <c:f>기질!$F$22</c:f>
              <c:strCache>
                <c:ptCount val="1"/>
                <c:pt idx="0">
                  <c:v>최동준님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기질!$C$39:$C$42</c:f>
              <c:strCache>
                <c:ptCount val="4"/>
                <c:pt idx="0">
                  <c:v>착수지향성</c:v>
                </c:pt>
                <c:pt idx="1">
                  <c:v>유지지향성</c:v>
                </c:pt>
                <c:pt idx="2">
                  <c:v>성취지향성</c:v>
                </c:pt>
                <c:pt idx="3">
                  <c:v>완벽지향성</c:v>
                </c:pt>
              </c:strCache>
            </c:strRef>
          </c:cat>
          <c:val>
            <c:numRef>
              <c:f>기질!$F$39:$F$42</c:f>
              <c:numCache>
                <c:formatCode>_-* #,##0.0_-;\-* #,##0.0_-;_-* "-"_-;_-@_-</c:formatCode>
                <c:ptCount val="4"/>
                <c:pt idx="0">
                  <c:v>8</c:v>
                </c:pt>
                <c:pt idx="1">
                  <c:v>12</c:v>
                </c:pt>
                <c:pt idx="2">
                  <c:v>9</c:v>
                </c:pt>
                <c:pt idx="3">
                  <c:v>11</c:v>
                </c:pt>
              </c:numCache>
            </c:numRef>
          </c:val>
          <c:extLst>
            <c:ext xmlns:c16="http://schemas.microsoft.com/office/drawing/2014/chart" uri="{C3380CC4-5D6E-409C-BE32-E72D297353CC}">
              <c16:uniqueId val="{00000001-A55D-4E3B-BFD4-47C93CB1307A}"/>
            </c:ext>
          </c:extLst>
        </c:ser>
        <c:dLbls>
          <c:showLegendKey val="0"/>
          <c:showVal val="1"/>
          <c:showCatName val="0"/>
          <c:showSerName val="0"/>
          <c:showPercent val="0"/>
          <c:showBubbleSize val="0"/>
        </c:dLbls>
        <c:gapWidth val="182"/>
        <c:axId val="1719226896"/>
        <c:axId val="1713169824"/>
        <c:extLst>
          <c:ext xmlns:c15="http://schemas.microsoft.com/office/drawing/2012/chart" uri="{02D57815-91ED-43cb-92C2-25804820EDAC}">
            <c15:filteredBarSeries>
              <c15:ser>
                <c:idx val="0"/>
                <c:order val="0"/>
                <c:tx>
                  <c:strRef>
                    <c:extLst>
                      <c:ext uri="{02D57815-91ED-43cb-92C2-25804820EDAC}">
                        <c15:formulaRef>
                          <c15:sqref>기질!$D$22</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c:ext uri="{02D57815-91ED-43cb-92C2-25804820EDAC}">
                        <c15:formulaRef>
                          <c15:sqref>기질!$D$39:$D$42</c15:sqref>
                        </c15:formulaRef>
                      </c:ext>
                    </c:extLst>
                    <c:numCache>
                      <c:formatCode>General</c:formatCode>
                      <c:ptCount val="4"/>
                    </c:numCache>
                  </c:numRef>
                </c:val>
                <c:extLst>
                  <c:ext xmlns:c16="http://schemas.microsoft.com/office/drawing/2014/chart" uri="{C3380CC4-5D6E-409C-BE32-E72D297353CC}">
                    <c16:uniqueId val="{0000000C-A55D-4E3B-BFD4-47C93CB1307A}"/>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기질!$G$22</c15:sqref>
                        </c15:formulaRef>
                      </c:ext>
                    </c:extLst>
                    <c:strCache>
                      <c:ptCount val="1"/>
                      <c:pt idx="0">
                        <c:v>전동섭님</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기질!$G$39:$G$42</c15:sqref>
                        </c15:formulaRef>
                      </c:ext>
                    </c:extLst>
                    <c:numCache>
                      <c:formatCode>_-* #,##0.0_-;\-* #,##0.0_-;_-* "-"_-;_-@_-</c:formatCode>
                      <c:ptCount val="4"/>
                      <c:pt idx="0">
                        <c:v>14</c:v>
                      </c:pt>
                      <c:pt idx="1">
                        <c:v>13</c:v>
                      </c:pt>
                      <c:pt idx="2">
                        <c:v>8</c:v>
                      </c:pt>
                      <c:pt idx="3">
                        <c:v>7</c:v>
                      </c:pt>
                    </c:numCache>
                  </c:numRef>
                </c:val>
                <c:extLst xmlns:c15="http://schemas.microsoft.com/office/drawing/2012/chart">
                  <c:ext xmlns:c16="http://schemas.microsoft.com/office/drawing/2014/chart" uri="{C3380CC4-5D6E-409C-BE32-E72D297353CC}">
                    <c16:uniqueId val="{00000002-A55D-4E3B-BFD4-47C93CB1307A}"/>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기질!$H$22</c15:sqref>
                        </c15:formulaRef>
                      </c:ext>
                    </c:extLst>
                    <c:strCache>
                      <c:ptCount val="1"/>
                      <c:pt idx="0">
                        <c:v>윤영호님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기질!$H$39:$H$42</c15:sqref>
                        </c15:formulaRef>
                      </c:ext>
                    </c:extLst>
                    <c:numCache>
                      <c:formatCode>_-* #,##0.0_-;\-* #,##0.0_-;_-* "-"_-;_-@_-</c:formatCode>
                      <c:ptCount val="4"/>
                      <c:pt idx="0">
                        <c:v>18</c:v>
                      </c:pt>
                      <c:pt idx="1">
                        <c:v>16</c:v>
                      </c:pt>
                      <c:pt idx="2">
                        <c:v>15</c:v>
                      </c:pt>
                      <c:pt idx="3">
                        <c:v>13</c:v>
                      </c:pt>
                    </c:numCache>
                  </c:numRef>
                </c:val>
                <c:extLst xmlns:c15="http://schemas.microsoft.com/office/drawing/2012/chart">
                  <c:ext xmlns:c16="http://schemas.microsoft.com/office/drawing/2014/chart" uri="{C3380CC4-5D6E-409C-BE32-E72D297353CC}">
                    <c16:uniqueId val="{00000003-A55D-4E3B-BFD4-47C93CB1307A}"/>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기질!$I$22</c15:sqref>
                        </c15:formulaRef>
                      </c:ext>
                    </c:extLst>
                    <c:strCache>
                      <c:ptCount val="1"/>
                      <c:pt idx="0">
                        <c:v>최은강님</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기질!$I$39:$I$42</c15:sqref>
                        </c15:formulaRef>
                      </c:ext>
                    </c:extLst>
                    <c:numCache>
                      <c:formatCode>_-* #,##0.0_-;\-* #,##0.0_-;_-* "-"_-;_-@_-</c:formatCode>
                      <c:ptCount val="4"/>
                      <c:pt idx="0">
                        <c:v>7</c:v>
                      </c:pt>
                      <c:pt idx="1">
                        <c:v>16</c:v>
                      </c:pt>
                      <c:pt idx="2">
                        <c:v>19</c:v>
                      </c:pt>
                      <c:pt idx="3">
                        <c:v>15</c:v>
                      </c:pt>
                    </c:numCache>
                  </c:numRef>
                </c:val>
                <c:extLst xmlns:c15="http://schemas.microsoft.com/office/drawing/2012/chart">
                  <c:ext xmlns:c16="http://schemas.microsoft.com/office/drawing/2014/chart" uri="{C3380CC4-5D6E-409C-BE32-E72D297353CC}">
                    <c16:uniqueId val="{00000004-A55D-4E3B-BFD4-47C93CB1307A}"/>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기질!$J$22</c15:sqref>
                        </c15:formulaRef>
                      </c:ext>
                    </c:extLst>
                    <c:strCache>
                      <c:ptCount val="1"/>
                      <c:pt idx="0">
                        <c:v>임경업님</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기질!$J$39:$J$42</c15:sqref>
                        </c15:formulaRef>
                      </c:ext>
                    </c:extLst>
                    <c:numCache>
                      <c:formatCode>_-* #,##0.0_-;\-* #,##0.0_-;_-* "-"_-;_-@_-</c:formatCode>
                      <c:ptCount val="4"/>
                      <c:pt idx="0">
                        <c:v>14</c:v>
                      </c:pt>
                      <c:pt idx="1">
                        <c:v>16</c:v>
                      </c:pt>
                      <c:pt idx="2">
                        <c:v>17</c:v>
                      </c:pt>
                      <c:pt idx="3">
                        <c:v>20</c:v>
                      </c:pt>
                    </c:numCache>
                  </c:numRef>
                </c:val>
                <c:extLst xmlns:c15="http://schemas.microsoft.com/office/drawing/2012/chart">
                  <c:ext xmlns:c16="http://schemas.microsoft.com/office/drawing/2014/chart" uri="{C3380CC4-5D6E-409C-BE32-E72D297353CC}">
                    <c16:uniqueId val="{00000005-A55D-4E3B-BFD4-47C93CB1307A}"/>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기질!$K$22</c15:sqref>
                        </c15:formulaRef>
                      </c:ext>
                    </c:extLst>
                    <c:strCache>
                      <c:ptCount val="1"/>
                      <c:pt idx="0">
                        <c:v>이재원님</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기질!$K$39:$K$42</c15:sqref>
                        </c15:formulaRef>
                      </c:ext>
                    </c:extLst>
                    <c:numCache>
                      <c:formatCode>_-* #,##0.0_-;\-* #,##0.0_-;_-* "-"_-;_-@_-</c:formatCode>
                      <c:ptCount val="4"/>
                      <c:pt idx="0">
                        <c:v>1</c:v>
                      </c:pt>
                      <c:pt idx="1">
                        <c:v>8</c:v>
                      </c:pt>
                      <c:pt idx="2">
                        <c:v>6</c:v>
                      </c:pt>
                      <c:pt idx="3">
                        <c:v>11</c:v>
                      </c:pt>
                    </c:numCache>
                  </c:numRef>
                </c:val>
                <c:extLst xmlns:c15="http://schemas.microsoft.com/office/drawing/2012/chart">
                  <c:ext xmlns:c16="http://schemas.microsoft.com/office/drawing/2014/chart" uri="{C3380CC4-5D6E-409C-BE32-E72D297353CC}">
                    <c16:uniqueId val="{00000006-A55D-4E3B-BFD4-47C93CB1307A}"/>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기질!$L$22</c15:sqref>
                        </c15:formulaRef>
                      </c:ext>
                    </c:extLst>
                    <c:strCache>
                      <c:ptCount val="1"/>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기질!$L$39:$L$42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7-A55D-4E3B-BFD4-47C93CB1307A}"/>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기질!$M$22</c15:sqref>
                        </c15:formulaRef>
                      </c:ext>
                    </c:extLst>
                    <c:strCache>
                      <c:ptCount val="1"/>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기질!$M$39:$M$42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8-A55D-4E3B-BFD4-47C93CB1307A}"/>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기질!$N$22</c15:sqref>
                        </c15:formulaRef>
                      </c:ext>
                    </c:extLst>
                    <c:strCache>
                      <c:ptCount val="1"/>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기질!$N$39:$N$42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9-A55D-4E3B-BFD4-47C93CB1307A}"/>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기질!$O$22</c15:sqref>
                        </c15:formulaRef>
                      </c:ext>
                    </c:extLst>
                    <c:strCache>
                      <c:ptCount val="1"/>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기질!$O$39:$O$42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A-A55D-4E3B-BFD4-47C93CB1307A}"/>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기질!$P$22</c15:sqref>
                        </c15:formulaRef>
                      </c:ext>
                    </c:extLst>
                    <c:strCache>
                      <c:ptCount val="1"/>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기질!$P$39:$P$42</c15:sqref>
                        </c15:formulaRef>
                      </c:ext>
                    </c:extLst>
                    <c:numCache>
                      <c:formatCode>_-* #,##0.0_-;\-* #,##0.0_-;_-* "-"_-;_-@_-</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B-A55D-4E3B-BFD4-47C93CB1307A}"/>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기질!$Q$22</c15:sqref>
                        </c15:formulaRef>
                      </c:ext>
                    </c:extLst>
                    <c:strCache>
                      <c:ptCount val="1"/>
                      <c:pt idx="0">
                        <c:v>집단평균</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기질!$C$39:$C$42</c15:sqref>
                        </c15:formulaRef>
                      </c:ext>
                    </c:extLst>
                    <c:strCache>
                      <c:ptCount val="4"/>
                      <c:pt idx="0">
                        <c:v>착수지향성</c:v>
                      </c:pt>
                      <c:pt idx="1">
                        <c:v>유지지향성</c:v>
                      </c:pt>
                      <c:pt idx="2">
                        <c:v>성취지향성</c:v>
                      </c:pt>
                      <c:pt idx="3">
                        <c:v>완벽지향성</c:v>
                      </c:pt>
                    </c:strCache>
                  </c:strRef>
                </c:cat>
                <c:val>
                  <c:numRef>
                    <c:extLst xmlns:c15="http://schemas.microsoft.com/office/drawing/2012/chart">
                      <c:ext xmlns:c15="http://schemas.microsoft.com/office/drawing/2012/chart" uri="{02D57815-91ED-43cb-92C2-25804820EDAC}">
                        <c15:formulaRef>
                          <c15:sqref>기질!$Q$39:$Q$42</c15:sqref>
                        </c15:formulaRef>
                      </c:ext>
                    </c:extLst>
                    <c:numCache>
                      <c:formatCode>General</c:formatCode>
                      <c:ptCount val="4"/>
                      <c:pt idx="0">
                        <c:v>12.7</c:v>
                      </c:pt>
                      <c:pt idx="1">
                        <c:v>10.7</c:v>
                      </c:pt>
                      <c:pt idx="2">
                        <c:v>10.4</c:v>
                      </c:pt>
                      <c:pt idx="3">
                        <c:v>9.9</c:v>
                      </c:pt>
                    </c:numCache>
                  </c:numRef>
                </c:val>
                <c:extLst xmlns:c15="http://schemas.microsoft.com/office/drawing/2012/chart">
                  <c:ext xmlns:c16="http://schemas.microsoft.com/office/drawing/2014/chart" uri="{C3380CC4-5D6E-409C-BE32-E72D297353CC}">
                    <c16:uniqueId val="{0000000D-A55D-4E3B-BFD4-47C93CB1307A}"/>
                  </c:ext>
                </c:extLst>
              </c15:ser>
            </c15:filteredBarSeries>
          </c:ext>
        </c:extLst>
      </c:barChart>
      <c:catAx>
        <c:axId val="171922689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ko-KR"/>
          </a:p>
        </c:txPr>
        <c:crossAx val="1713169824"/>
        <c:crosses val="autoZero"/>
        <c:auto val="1"/>
        <c:lblAlgn val="ctr"/>
        <c:lblOffset val="100"/>
        <c:noMultiLvlLbl val="0"/>
      </c:catAx>
      <c:valAx>
        <c:axId val="1713169824"/>
        <c:scaling>
          <c:orientation val="minMax"/>
        </c:scaling>
        <c:delete val="0"/>
        <c:axPos val="t"/>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719226896"/>
        <c:crosses val="autoZero"/>
        <c:crossBetween val="between"/>
        <c:maj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orientation="portrait"/>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성격!$T$2</c:f>
              <c:strCache>
                <c:ptCount val="1"/>
                <c:pt idx="0">
                  <c:v>채영운님</c:v>
                </c:pt>
              </c:strCache>
            </c:strRef>
          </c:tx>
          <c:spPr>
            <a:ln w="28575" cap="rnd">
              <a:solidFill>
                <a:schemeClr val="tx1">
                  <a:lumMod val="95000"/>
                  <a:lumOff val="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성격!$T$3:$T$6</c15:sqref>
                  </c15:fullRef>
                </c:ext>
              </c:extLst>
              <c:f>성격!$T$3:$T$5</c:f>
              <c:numCache>
                <c:formatCode>General</c:formatCode>
                <c:ptCount val="3"/>
                <c:pt idx="0">
                  <c:v>19</c:v>
                </c:pt>
                <c:pt idx="1">
                  <c:v>74</c:v>
                </c:pt>
                <c:pt idx="2">
                  <c:v>99</c:v>
                </c:pt>
              </c:numCache>
            </c:numRef>
          </c:val>
          <c:extLst>
            <c:ext xmlns:c16="http://schemas.microsoft.com/office/drawing/2014/chart" uri="{C3380CC4-5D6E-409C-BE32-E72D297353CC}">
              <c16:uniqueId val="{00000000-6014-4544-8781-AB152BCEA783}"/>
            </c:ext>
          </c:extLst>
        </c:ser>
        <c:ser>
          <c:idx val="1"/>
          <c:order val="1"/>
          <c:tx>
            <c:strRef>
              <c:f>성격!$U$2</c:f>
              <c:strCache>
                <c:ptCount val="1"/>
                <c:pt idx="0">
                  <c:v>최동준님</c:v>
                </c:pt>
              </c:strCache>
            </c:strRef>
          </c:tx>
          <c:spPr>
            <a:ln w="28575" cap="rnd">
              <a:solidFill>
                <a:schemeClr val="accent2">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성격!$U$3:$U$6</c15:sqref>
                  </c15:fullRef>
                </c:ext>
              </c:extLst>
              <c:f>성격!$U$3:$U$5</c:f>
              <c:numCache>
                <c:formatCode>General</c:formatCode>
                <c:ptCount val="3"/>
                <c:pt idx="0">
                  <c:v>65</c:v>
                </c:pt>
                <c:pt idx="1">
                  <c:v>80</c:v>
                </c:pt>
                <c:pt idx="2">
                  <c:v>16</c:v>
                </c:pt>
              </c:numCache>
            </c:numRef>
          </c:val>
          <c:extLst>
            <c:ext xmlns:c16="http://schemas.microsoft.com/office/drawing/2014/chart" uri="{C3380CC4-5D6E-409C-BE32-E72D297353CC}">
              <c16:uniqueId val="{00000001-6014-4544-8781-AB152BCEA783}"/>
            </c:ext>
          </c:extLst>
        </c:ser>
        <c:ser>
          <c:idx val="2"/>
          <c:order val="2"/>
          <c:tx>
            <c:strRef>
              <c:f>성격!$V$2</c:f>
              <c:strCache>
                <c:ptCount val="1"/>
                <c:pt idx="0">
                  <c:v>전동섭님</c:v>
                </c:pt>
              </c:strCache>
              <c:extLst xmlns:c15="http://schemas.microsoft.com/office/drawing/2012/chart"/>
            </c:strRef>
          </c:tx>
          <c:spPr>
            <a:ln w="28575" cap="rnd">
              <a:solidFill>
                <a:schemeClr val="accent3"/>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성격!$V$3:$V$6</c15:sqref>
                  </c15:fullRef>
                </c:ext>
              </c:extLst>
              <c:f>성격!$V$3:$V$5</c:f>
              <c:numCache>
                <c:formatCode>General</c:formatCode>
                <c:ptCount val="3"/>
                <c:pt idx="0">
                  <c:v>93</c:v>
                </c:pt>
                <c:pt idx="1">
                  <c:v>89</c:v>
                </c:pt>
                <c:pt idx="2">
                  <c:v>90</c:v>
                </c:pt>
              </c:numCache>
            </c:numRef>
          </c:val>
          <c:extLst xmlns:c15="http://schemas.microsoft.com/office/drawing/2012/chart">
            <c:ext xmlns:c16="http://schemas.microsoft.com/office/drawing/2014/chart" uri="{C3380CC4-5D6E-409C-BE32-E72D297353CC}">
              <c16:uniqueId val="{00000002-6014-4544-8781-AB152BCEA783}"/>
            </c:ext>
          </c:extLst>
        </c:ser>
        <c:ser>
          <c:idx val="3"/>
          <c:order val="3"/>
          <c:tx>
            <c:strRef>
              <c:f>성격!$W$2</c:f>
              <c:strCache>
                <c:ptCount val="1"/>
                <c:pt idx="0">
                  <c:v>윤영호님</c:v>
                </c:pt>
              </c:strCache>
              <c:extLst xmlns:c15="http://schemas.microsoft.com/office/drawing/2012/chart"/>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성격!$W$3:$W$6</c15:sqref>
                  </c15:fullRef>
                </c:ext>
              </c:extLst>
              <c:f>성격!$W$3:$W$5</c:f>
              <c:numCache>
                <c:formatCode>General</c:formatCode>
                <c:ptCount val="3"/>
                <c:pt idx="0">
                  <c:v>90</c:v>
                </c:pt>
                <c:pt idx="1">
                  <c:v>57</c:v>
                </c:pt>
                <c:pt idx="2">
                  <c:v>96</c:v>
                </c:pt>
              </c:numCache>
            </c:numRef>
          </c:val>
          <c:extLst xmlns:c15="http://schemas.microsoft.com/office/drawing/2012/chart">
            <c:ext xmlns:c16="http://schemas.microsoft.com/office/drawing/2014/chart" uri="{C3380CC4-5D6E-409C-BE32-E72D297353CC}">
              <c16:uniqueId val="{00000003-6014-4544-8781-AB152BCEA783}"/>
            </c:ext>
          </c:extLst>
        </c:ser>
        <c:ser>
          <c:idx val="4"/>
          <c:order val="4"/>
          <c:tx>
            <c:strRef>
              <c:f>성격!$X$2</c:f>
              <c:strCache>
                <c:ptCount val="1"/>
                <c:pt idx="0">
                  <c:v>최은강님</c:v>
                </c:pt>
              </c:strCache>
              <c:extLst xmlns:c15="http://schemas.microsoft.com/office/drawing/2012/chart"/>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성격!$X$3:$X$6</c15:sqref>
                  </c15:fullRef>
                </c:ext>
              </c:extLst>
              <c:f>성격!$X$3:$X$5</c:f>
              <c:numCache>
                <c:formatCode>General</c:formatCode>
                <c:ptCount val="3"/>
                <c:pt idx="0">
                  <c:v>65</c:v>
                </c:pt>
                <c:pt idx="1">
                  <c:v>84</c:v>
                </c:pt>
                <c:pt idx="2">
                  <c:v>97</c:v>
                </c:pt>
              </c:numCache>
            </c:numRef>
          </c:val>
          <c:extLst xmlns:c15="http://schemas.microsoft.com/office/drawing/2012/chart">
            <c:ext xmlns:c16="http://schemas.microsoft.com/office/drawing/2014/chart" uri="{C3380CC4-5D6E-409C-BE32-E72D297353CC}">
              <c16:uniqueId val="{00000004-6014-4544-8781-AB152BCEA783}"/>
            </c:ext>
          </c:extLst>
        </c:ser>
        <c:ser>
          <c:idx val="5"/>
          <c:order val="5"/>
          <c:tx>
            <c:strRef>
              <c:f>성격!$Y$2</c:f>
              <c:strCache>
                <c:ptCount val="1"/>
                <c:pt idx="0">
                  <c:v>임경업님</c:v>
                </c:pt>
              </c:strCache>
              <c:extLst xmlns:c15="http://schemas.microsoft.com/office/drawing/2012/chart"/>
            </c:strRef>
          </c:tx>
          <c:spPr>
            <a:ln w="28575" cap="rnd">
              <a:solidFill>
                <a:schemeClr val="accent6">
                  <a:lumMod val="75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성격!$Y$3:$Y$6</c15:sqref>
                  </c15:fullRef>
                </c:ext>
              </c:extLst>
              <c:f>성격!$Y$3:$Y$5</c:f>
              <c:numCache>
                <c:formatCode>General</c:formatCode>
                <c:ptCount val="3"/>
                <c:pt idx="0">
                  <c:v>88</c:v>
                </c:pt>
                <c:pt idx="1">
                  <c:v>61</c:v>
                </c:pt>
                <c:pt idx="2">
                  <c:v>97</c:v>
                </c:pt>
              </c:numCache>
            </c:numRef>
          </c:val>
          <c:extLst xmlns:c15="http://schemas.microsoft.com/office/drawing/2012/chart">
            <c:ext xmlns:c16="http://schemas.microsoft.com/office/drawing/2014/chart" uri="{C3380CC4-5D6E-409C-BE32-E72D297353CC}">
              <c16:uniqueId val="{00000005-6014-4544-8781-AB152BCEA783}"/>
            </c:ext>
          </c:extLst>
        </c:ser>
        <c:ser>
          <c:idx val="6"/>
          <c:order val="6"/>
          <c:tx>
            <c:strRef>
              <c:f>성격!$Z$2</c:f>
              <c:strCache>
                <c:ptCount val="1"/>
                <c:pt idx="0">
                  <c:v>이재원님</c:v>
                </c:pt>
              </c:strCache>
              <c:extLst xmlns:c15="http://schemas.microsoft.com/office/drawing/2012/chart"/>
            </c:strRef>
          </c:tx>
          <c:spPr>
            <a:ln w="28575" cap="rnd">
              <a:solidFill>
                <a:srgbClr val="92D050"/>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성격!$Z$3:$Z$6</c15:sqref>
                  </c15:fullRef>
                </c:ext>
              </c:extLst>
              <c:f>성격!$Z$3:$Z$5</c:f>
              <c:numCache>
                <c:formatCode>General</c:formatCode>
                <c:ptCount val="3"/>
                <c:pt idx="0">
                  <c:v>16</c:v>
                </c:pt>
                <c:pt idx="1">
                  <c:v>7</c:v>
                </c:pt>
                <c:pt idx="2">
                  <c:v>83</c:v>
                </c:pt>
              </c:numCache>
            </c:numRef>
          </c:val>
          <c:extLst xmlns:c15="http://schemas.microsoft.com/office/drawing/2012/chart">
            <c:ext xmlns:c16="http://schemas.microsoft.com/office/drawing/2014/chart" uri="{C3380CC4-5D6E-409C-BE32-E72D297353CC}">
              <c16:uniqueId val="{00000006-6014-4544-8781-AB152BCEA783}"/>
            </c:ext>
          </c:extLst>
        </c:ser>
        <c:ser>
          <c:idx val="7"/>
          <c:order val="7"/>
          <c:tx>
            <c:strRef>
              <c:f>성격!$AA$2</c:f>
              <c:strCache>
                <c:ptCount val="1"/>
              </c:strCache>
              <c:extLst xmlns:c15="http://schemas.microsoft.com/office/drawing/2012/chart"/>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ext>
              </c:extLst>
              <c:f>성격!$S$3:$S$5</c:f>
              <c:strCache>
                <c:ptCount val="3"/>
                <c:pt idx="0">
                  <c:v>SD</c:v>
                </c:pt>
                <c:pt idx="1">
                  <c:v>CO</c:v>
                </c:pt>
                <c:pt idx="2">
                  <c:v>ST</c:v>
                </c:pt>
              </c:strCache>
            </c:strRef>
          </c:cat>
          <c:val>
            <c:numRef>
              <c:extLst>
                <c:ext xmlns:c15="http://schemas.microsoft.com/office/drawing/2012/chart" uri="{02D57815-91ED-43cb-92C2-25804820EDAC}">
                  <c15:fullRef>
                    <c15:sqref>성격!$AA$3:$AA$6</c15:sqref>
                  </c15:fullRef>
                </c:ext>
              </c:extLst>
              <c:f>성격!$AA$3:$AA$5</c:f>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6014-4544-8781-AB152BCEA783}"/>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8"/>
                <c:order val="8"/>
                <c:tx>
                  <c:strRef>
                    <c:extLst>
                      <c:ext uri="{02D57815-91ED-43cb-92C2-25804820EDAC}">
                        <c15:formulaRef>
                          <c15:sqref>성격!$AB$2</c15:sqref>
                        </c15:formulaRef>
                      </c:ext>
                    </c:extLst>
                    <c:strCache>
                      <c:ptCount val="1"/>
                    </c:strCache>
                  </c:strRef>
                </c:tx>
                <c:spPr>
                  <a:ln w="28575" cap="rnd">
                    <a:solidFill>
                      <a:srgbClr val="FF0000"/>
                    </a:solidFill>
                    <a:round/>
                  </a:ln>
                  <a:effectLst/>
                </c:spPr>
                <c:marker>
                  <c:symbol val="none"/>
                </c:marker>
                <c:cat>
                  <c:strRef>
                    <c:extLst>
                      <c:ex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uri="{02D57815-91ED-43cb-92C2-25804820EDAC}">
                        <c15:fullRef>
                          <c15:sqref>성격!$AB$3:$AB$6</c15:sqref>
                        </c15:fullRef>
                        <c15:formulaRef>
                          <c15:sqref>성격!$AB$3:$AB$5</c15:sqref>
                        </c15:formulaRef>
                      </c:ext>
                    </c:extLst>
                    <c:numCache>
                      <c:formatCode>General</c:formatCode>
                      <c:ptCount val="3"/>
                      <c:pt idx="0">
                        <c:v>0</c:v>
                      </c:pt>
                      <c:pt idx="1">
                        <c:v>0</c:v>
                      </c:pt>
                      <c:pt idx="2">
                        <c:v>0</c:v>
                      </c:pt>
                    </c:numCache>
                  </c:numRef>
                </c:val>
                <c:extLst>
                  <c:ext xmlns:c16="http://schemas.microsoft.com/office/drawing/2014/chart" uri="{C3380CC4-5D6E-409C-BE32-E72D297353CC}">
                    <c16:uniqueId val="{00000008-6014-4544-8781-AB152BCEA783}"/>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성격!$AC$2</c15:sqref>
                        </c15:formulaRef>
                      </c:ext>
                    </c:extLst>
                    <c:strCache>
                      <c:ptCount val="1"/>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성격!$AC$3:$AC$6</c15:sqref>
                        </c15:fullRef>
                        <c15:formulaRef>
                          <c15:sqref>성격!$AC$3:$AC$5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6014-4544-8781-AB152BCEA783}"/>
                  </c:ext>
                </c:extLst>
              </c15:ser>
            </c15:filteredRadarSeries>
            <c15:filteredRadarSeries>
              <c15:ser>
                <c:idx val="10"/>
                <c:order val="10"/>
                <c:tx>
                  <c:strRef>
                    <c:extLst xmlns:c15="http://schemas.microsoft.com/office/drawing/2012/chart">
                      <c:ext xmlns:c15="http://schemas.microsoft.com/office/drawing/2012/chart" uri="{02D57815-91ED-43cb-92C2-25804820EDAC}">
                        <c15:formulaRef>
                          <c15:sqref>성격!$AD$2</c15:sqref>
                        </c15:formulaRef>
                      </c:ext>
                    </c:extLst>
                    <c:strCache>
                      <c:ptCount val="1"/>
                    </c:strCache>
                  </c:strRef>
                </c:tx>
                <c:spPr>
                  <a:ln w="28575" cap="rnd">
                    <a:solidFill>
                      <a:schemeClr val="accent4">
                        <a:lumMod val="50000"/>
                      </a:schemeClr>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성격!$AD$3:$AD$6</c15:sqref>
                        </c15:fullRef>
                        <c15:formulaRef>
                          <c15:sqref>성격!$AD$3:$AD$5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6014-4544-8781-AB152BCEA783}"/>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성격!$AE$2</c15:sqref>
                        </c15:formulaRef>
                      </c:ext>
                    </c:extLst>
                    <c:strCache>
                      <c:ptCount val="1"/>
                    </c:strCache>
                  </c:strRef>
                </c:tx>
                <c:spPr>
                  <a:ln w="28575" cap="rnd">
                    <a:solidFill>
                      <a:srgbClr val="7030A0"/>
                    </a:solidFill>
                    <a:round/>
                  </a:ln>
                  <a:effectLst/>
                </c:spPr>
                <c:marker>
                  <c:symbol val="none"/>
                </c:marker>
                <c:cat>
                  <c:strRef>
                    <c:extLst>
                      <c:ext xmlns:c15="http://schemas.microsoft.com/office/drawing/2012/chart" uri="{02D57815-91ED-43cb-92C2-25804820EDAC}">
                        <c15:fullRef>
                          <c15:sqref>성격!$S$3:$S$6</c15:sqref>
                        </c15:fullRef>
                        <c15:formulaRef>
                          <c15:sqref>성격!$S$3:$S$5</c15:sqref>
                        </c15:formulaRef>
                      </c:ext>
                    </c:extLst>
                    <c:strCache>
                      <c:ptCount val="3"/>
                      <c:pt idx="0">
                        <c:v>SD</c:v>
                      </c:pt>
                      <c:pt idx="1">
                        <c:v>CO</c:v>
                      </c:pt>
                      <c:pt idx="2">
                        <c:v>ST</c:v>
                      </c:pt>
                    </c:strCache>
                  </c:strRef>
                </c:cat>
                <c:val>
                  <c:numRef>
                    <c:extLst>
                      <c:ext xmlns:c15="http://schemas.microsoft.com/office/drawing/2012/chart" uri="{02D57815-91ED-43cb-92C2-25804820EDAC}">
                        <c15:fullRef>
                          <c15:sqref>성격!$AE$3:$AE$6</c15:sqref>
                        </c15:fullRef>
                        <c15:formulaRef>
                          <c15:sqref>성격!$AE$3:$AE$5</c15:sqref>
                        </c15:formulaRef>
                      </c:ext>
                    </c:extLst>
                    <c:numCache>
                      <c:formatCode>General</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6014-4544-8781-AB152BCEA783}"/>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기질!$V$2</c:f>
              <c:strCache>
                <c:ptCount val="1"/>
                <c:pt idx="0">
                  <c:v>채영운님</c:v>
                </c:pt>
              </c:strCache>
            </c:strRef>
          </c:tx>
          <c:spPr>
            <a:ln w="28575" cap="rnd">
              <a:solidFill>
                <a:schemeClr val="accent2">
                  <a:lumMod val="75000"/>
                </a:schemeClr>
              </a:solidFill>
              <a:round/>
            </a:ln>
            <a:effectLst/>
          </c:spPr>
          <c:marker>
            <c:symbol val="none"/>
          </c:marker>
          <c:cat>
            <c:strRef>
              <c:f>기질!$U$3:$U$6</c:f>
              <c:strCache>
                <c:ptCount val="4"/>
                <c:pt idx="0">
                  <c:v>NS</c:v>
                </c:pt>
                <c:pt idx="1">
                  <c:v>HA</c:v>
                </c:pt>
                <c:pt idx="2">
                  <c:v>RD</c:v>
                </c:pt>
                <c:pt idx="3">
                  <c:v>PS</c:v>
                </c:pt>
              </c:strCache>
            </c:strRef>
          </c:cat>
          <c:val>
            <c:numRef>
              <c:f>기질!$V$3:$V$6</c:f>
              <c:numCache>
                <c:formatCode>General</c:formatCode>
                <c:ptCount val="4"/>
                <c:pt idx="0">
                  <c:v>55</c:v>
                </c:pt>
                <c:pt idx="1">
                  <c:v>94</c:v>
                </c:pt>
                <c:pt idx="2">
                  <c:v>91</c:v>
                </c:pt>
                <c:pt idx="3">
                  <c:v>73</c:v>
                </c:pt>
              </c:numCache>
            </c:numRef>
          </c:val>
          <c:extLst>
            <c:ext xmlns:c16="http://schemas.microsoft.com/office/drawing/2014/chart" uri="{C3380CC4-5D6E-409C-BE32-E72D297353CC}">
              <c16:uniqueId val="{00000000-03CD-455C-B616-39A46305430B}"/>
            </c:ext>
          </c:extLst>
        </c:ser>
        <c:ser>
          <c:idx val="1"/>
          <c:order val="1"/>
          <c:tx>
            <c:strRef>
              <c:f>기질!$W$2</c:f>
              <c:strCache>
                <c:ptCount val="1"/>
                <c:pt idx="0">
                  <c:v>최동준님</c:v>
                </c:pt>
              </c:strCache>
            </c:strRef>
          </c:tx>
          <c:spPr>
            <a:ln w="28575" cap="rnd">
              <a:solidFill>
                <a:schemeClr val="accent1">
                  <a:lumMod val="75000"/>
                </a:schemeClr>
              </a:solidFill>
              <a:round/>
            </a:ln>
            <a:effectLst/>
          </c:spPr>
          <c:marker>
            <c:symbol val="none"/>
          </c:marker>
          <c:cat>
            <c:strRef>
              <c:f>기질!$U$3:$U$6</c:f>
              <c:strCache>
                <c:ptCount val="4"/>
                <c:pt idx="0">
                  <c:v>NS</c:v>
                </c:pt>
                <c:pt idx="1">
                  <c:v>HA</c:v>
                </c:pt>
                <c:pt idx="2">
                  <c:v>RD</c:v>
                </c:pt>
                <c:pt idx="3">
                  <c:v>PS</c:v>
                </c:pt>
              </c:strCache>
            </c:strRef>
          </c:cat>
          <c:val>
            <c:numRef>
              <c:f>기질!$W$3:$W$6</c:f>
              <c:numCache>
                <c:formatCode>General</c:formatCode>
                <c:ptCount val="4"/>
                <c:pt idx="0">
                  <c:v>60</c:v>
                </c:pt>
                <c:pt idx="1">
                  <c:v>12</c:v>
                </c:pt>
                <c:pt idx="2">
                  <c:v>39</c:v>
                </c:pt>
                <c:pt idx="3">
                  <c:v>34</c:v>
                </c:pt>
              </c:numCache>
            </c:numRef>
          </c:val>
          <c:extLst>
            <c:ext xmlns:c16="http://schemas.microsoft.com/office/drawing/2014/chart" uri="{C3380CC4-5D6E-409C-BE32-E72D297353CC}">
              <c16:uniqueId val="{00000001-03CD-455C-B616-39A46305430B}"/>
            </c:ext>
          </c:extLst>
        </c:ser>
        <c:ser>
          <c:idx val="2"/>
          <c:order val="2"/>
          <c:tx>
            <c:strRef>
              <c:f>기질!$X$2</c:f>
              <c:strCache>
                <c:ptCount val="1"/>
                <c:pt idx="0">
                  <c:v>전동섭님</c:v>
                </c:pt>
              </c:strCache>
              <c:extLst xmlns:c15="http://schemas.microsoft.com/office/drawing/2012/chart"/>
            </c:strRef>
          </c:tx>
          <c:spPr>
            <a:ln w="28575" cap="rnd">
              <a:solidFill>
                <a:schemeClr val="accent3"/>
              </a:solidFill>
              <a:round/>
            </a:ln>
            <a:effectLst/>
          </c:spPr>
          <c:marker>
            <c:symbol val="none"/>
          </c:marker>
          <c:cat>
            <c:strRef>
              <c:f>기질!$U$3:$U$6</c:f>
              <c:strCache>
                <c:ptCount val="4"/>
                <c:pt idx="0">
                  <c:v>NS</c:v>
                </c:pt>
                <c:pt idx="1">
                  <c:v>HA</c:v>
                </c:pt>
                <c:pt idx="2">
                  <c:v>RD</c:v>
                </c:pt>
                <c:pt idx="3">
                  <c:v>PS</c:v>
                </c:pt>
              </c:strCache>
              <c:extLst xmlns:c15="http://schemas.microsoft.com/office/drawing/2012/chart"/>
            </c:strRef>
          </c:cat>
          <c:val>
            <c:numRef>
              <c:f>기질!$X$3:$X$6</c:f>
              <c:numCache>
                <c:formatCode>General</c:formatCode>
                <c:ptCount val="4"/>
                <c:pt idx="0">
                  <c:v>55</c:v>
                </c:pt>
                <c:pt idx="1">
                  <c:v>12</c:v>
                </c:pt>
                <c:pt idx="2">
                  <c:v>78</c:v>
                </c:pt>
                <c:pt idx="3">
                  <c:v>42</c:v>
                </c:pt>
              </c:numCache>
              <c:extLst xmlns:c15="http://schemas.microsoft.com/office/drawing/2012/chart"/>
            </c:numRef>
          </c:val>
          <c:extLst xmlns:c15="http://schemas.microsoft.com/office/drawing/2012/chart">
            <c:ext xmlns:c16="http://schemas.microsoft.com/office/drawing/2014/chart" uri="{C3380CC4-5D6E-409C-BE32-E72D297353CC}">
              <c16:uniqueId val="{00000002-03CD-455C-B616-39A46305430B}"/>
            </c:ext>
          </c:extLst>
        </c:ser>
        <c:ser>
          <c:idx val="3"/>
          <c:order val="3"/>
          <c:tx>
            <c:strRef>
              <c:f>기질!$Y$2</c:f>
              <c:strCache>
                <c:ptCount val="1"/>
                <c:pt idx="0">
                  <c:v>윤영호님</c:v>
                </c:pt>
              </c:strCache>
              <c:extLst xmlns:c15="http://schemas.microsoft.com/office/drawing/2012/chart"/>
            </c:strRef>
          </c:tx>
          <c:spPr>
            <a:ln w="28575" cap="rnd">
              <a:solidFill>
                <a:schemeClr val="accent4"/>
              </a:solidFill>
              <a:round/>
            </a:ln>
            <a:effectLst/>
          </c:spPr>
          <c:marker>
            <c:symbol val="none"/>
          </c:marker>
          <c:cat>
            <c:strRef>
              <c:f>기질!$U$3:$U$6</c:f>
              <c:strCache>
                <c:ptCount val="4"/>
                <c:pt idx="0">
                  <c:v>NS</c:v>
                </c:pt>
                <c:pt idx="1">
                  <c:v>HA</c:v>
                </c:pt>
                <c:pt idx="2">
                  <c:v>RD</c:v>
                </c:pt>
                <c:pt idx="3">
                  <c:v>PS</c:v>
                </c:pt>
              </c:strCache>
              <c:extLst xmlns:c15="http://schemas.microsoft.com/office/drawing/2012/chart"/>
            </c:strRef>
          </c:cat>
          <c:val>
            <c:numRef>
              <c:f>기질!$Y$3:$Y$6</c:f>
              <c:numCache>
                <c:formatCode>General</c:formatCode>
                <c:ptCount val="4"/>
                <c:pt idx="0">
                  <c:v>94</c:v>
                </c:pt>
                <c:pt idx="1">
                  <c:v>12</c:v>
                </c:pt>
                <c:pt idx="2">
                  <c:v>62</c:v>
                </c:pt>
                <c:pt idx="3">
                  <c:v>96</c:v>
                </c:pt>
              </c:numCache>
              <c:extLst xmlns:c15="http://schemas.microsoft.com/office/drawing/2012/chart"/>
            </c:numRef>
          </c:val>
          <c:extLst xmlns:c15="http://schemas.microsoft.com/office/drawing/2012/chart">
            <c:ext xmlns:c16="http://schemas.microsoft.com/office/drawing/2014/chart" uri="{C3380CC4-5D6E-409C-BE32-E72D297353CC}">
              <c16:uniqueId val="{00000003-03CD-455C-B616-39A46305430B}"/>
            </c:ext>
          </c:extLst>
        </c:ser>
        <c:dLbls>
          <c:showLegendKey val="0"/>
          <c:showVal val="0"/>
          <c:showCatName val="0"/>
          <c:showSerName val="0"/>
          <c:showPercent val="0"/>
          <c:showBubbleSize val="0"/>
        </c:dLbls>
        <c:axId val="1889895392"/>
        <c:axId val="1583305488"/>
        <c:extLst>
          <c:ext xmlns:c15="http://schemas.microsoft.com/office/drawing/2012/chart" uri="{02D57815-91ED-43cb-92C2-25804820EDAC}">
            <c15:filteredRadarSeries>
              <c15:ser>
                <c:idx val="4"/>
                <c:order val="4"/>
                <c:tx>
                  <c:strRef>
                    <c:extLst>
                      <c:ext uri="{02D57815-91ED-43cb-92C2-25804820EDAC}">
                        <c15:formulaRef>
                          <c15:sqref>기질!$Z$2</c15:sqref>
                        </c15:formulaRef>
                      </c:ext>
                    </c:extLst>
                    <c:strCache>
                      <c:ptCount val="1"/>
                      <c:pt idx="0">
                        <c:v>최은강님</c:v>
                      </c:pt>
                    </c:strCache>
                  </c:strRef>
                </c:tx>
                <c:spPr>
                  <a:ln w="28575" cap="rnd">
                    <a:solidFill>
                      <a:schemeClr val="accent5"/>
                    </a:solidFill>
                    <a:round/>
                  </a:ln>
                  <a:effectLst/>
                </c:spPr>
                <c:marker>
                  <c:symbol val="none"/>
                </c:marker>
                <c:cat>
                  <c:strRef>
                    <c:extLst>
                      <c:ext uri="{02D57815-91ED-43cb-92C2-25804820EDAC}">
                        <c15:formulaRef>
                          <c15:sqref>기질!$U$3:$U$6</c15:sqref>
                        </c15:formulaRef>
                      </c:ext>
                    </c:extLst>
                    <c:strCache>
                      <c:ptCount val="4"/>
                      <c:pt idx="0">
                        <c:v>NS</c:v>
                      </c:pt>
                      <c:pt idx="1">
                        <c:v>HA</c:v>
                      </c:pt>
                      <c:pt idx="2">
                        <c:v>RD</c:v>
                      </c:pt>
                      <c:pt idx="3">
                        <c:v>PS</c:v>
                      </c:pt>
                    </c:strCache>
                  </c:strRef>
                </c:cat>
                <c:val>
                  <c:numRef>
                    <c:extLst>
                      <c:ext uri="{02D57815-91ED-43cb-92C2-25804820EDAC}">
                        <c15:formulaRef>
                          <c15:sqref>기질!$Z$3:$Z$6</c15:sqref>
                        </c15:formulaRef>
                      </c:ext>
                    </c:extLst>
                    <c:numCache>
                      <c:formatCode>General</c:formatCode>
                      <c:ptCount val="4"/>
                      <c:pt idx="0">
                        <c:v>55</c:v>
                      </c:pt>
                      <c:pt idx="1">
                        <c:v>87</c:v>
                      </c:pt>
                      <c:pt idx="2">
                        <c:v>39</c:v>
                      </c:pt>
                      <c:pt idx="3">
                        <c:v>90</c:v>
                      </c:pt>
                    </c:numCache>
                  </c:numRef>
                </c:val>
                <c:extLst>
                  <c:ext xmlns:c16="http://schemas.microsoft.com/office/drawing/2014/chart" uri="{C3380CC4-5D6E-409C-BE32-E72D297353CC}">
                    <c16:uniqueId val="{00000004-03CD-455C-B616-39A46305430B}"/>
                  </c:ext>
                </c:extLst>
              </c15:ser>
            </c15:filteredRadarSeries>
            <c15:filteredRadarSeries>
              <c15:ser>
                <c:idx val="5"/>
                <c:order val="5"/>
                <c:tx>
                  <c:strRef>
                    <c:extLst xmlns:c15="http://schemas.microsoft.com/office/drawing/2012/chart">
                      <c:ext xmlns:c15="http://schemas.microsoft.com/office/drawing/2012/chart" uri="{02D57815-91ED-43cb-92C2-25804820EDAC}">
                        <c15:formulaRef>
                          <c15:sqref>기질!$AA$2</c15:sqref>
                        </c15:formulaRef>
                      </c:ext>
                    </c:extLst>
                    <c:strCache>
                      <c:ptCount val="1"/>
                      <c:pt idx="0">
                        <c:v>임경업님</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기질!$U$3:$U$6</c15:sqref>
                        </c15:formulaRef>
                      </c:ext>
                    </c:extLst>
                    <c:strCache>
                      <c:ptCount val="4"/>
                      <c:pt idx="0">
                        <c:v>NS</c:v>
                      </c:pt>
                      <c:pt idx="1">
                        <c:v>HA</c:v>
                      </c:pt>
                      <c:pt idx="2">
                        <c:v>RD</c:v>
                      </c:pt>
                      <c:pt idx="3">
                        <c:v>PS</c:v>
                      </c:pt>
                    </c:strCache>
                  </c:strRef>
                </c:cat>
                <c:val>
                  <c:numRef>
                    <c:extLst xmlns:c15="http://schemas.microsoft.com/office/drawing/2012/chart">
                      <c:ext xmlns:c15="http://schemas.microsoft.com/office/drawing/2012/chart" uri="{02D57815-91ED-43cb-92C2-25804820EDAC}">
                        <c15:formulaRef>
                          <c15:sqref>기질!$AA$3:$AA$6</c15:sqref>
                        </c15:formulaRef>
                      </c:ext>
                    </c:extLst>
                    <c:numCache>
                      <c:formatCode>General</c:formatCode>
                      <c:ptCount val="4"/>
                      <c:pt idx="0">
                        <c:v>81</c:v>
                      </c:pt>
                      <c:pt idx="1">
                        <c:v>63</c:v>
                      </c:pt>
                      <c:pt idx="2">
                        <c:v>39</c:v>
                      </c:pt>
                      <c:pt idx="3">
                        <c:v>99</c:v>
                      </c:pt>
                    </c:numCache>
                  </c:numRef>
                </c:val>
                <c:extLst xmlns:c15="http://schemas.microsoft.com/office/drawing/2012/chart">
                  <c:ext xmlns:c16="http://schemas.microsoft.com/office/drawing/2014/chart" uri="{C3380CC4-5D6E-409C-BE32-E72D297353CC}">
                    <c16:uniqueId val="{00000005-03CD-455C-B616-39A46305430B}"/>
                  </c:ext>
                </c:extLst>
              </c15:ser>
            </c15:filteredRadarSeries>
          </c:ext>
        </c:extLst>
      </c:radarChart>
      <c:catAx>
        <c:axId val="18898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'기질성격_대분류(A3)'!$R$3</c:f>
              <c:strCache>
                <c:ptCount val="1"/>
                <c:pt idx="0">
                  <c:v>NS</c:v>
                </c:pt>
              </c:strCache>
            </c:strRef>
          </c:tx>
          <c:spPr>
            <a:solidFill>
              <a:schemeClr val="accent1"/>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'기질성격_대분류(A3)'!$S$2:$X$2</c:f>
              <c:strCache>
                <c:ptCount val="2"/>
                <c:pt idx="0">
                  <c:v>채영운님</c:v>
                </c:pt>
                <c:pt idx="1">
                  <c:v>최동준님</c:v>
                </c:pt>
              </c:strCache>
            </c:strRef>
          </c:cat>
          <c:val>
            <c:numRef>
              <c:f>'기질성격_대분류(A3)'!$S$3:$X$3</c:f>
              <c:numCache>
                <c:formatCode>General</c:formatCode>
                <c:ptCount val="2"/>
                <c:pt idx="0">
                  <c:v>55</c:v>
                </c:pt>
                <c:pt idx="1">
                  <c:v>60</c:v>
                </c:pt>
              </c:numCache>
            </c:numRef>
          </c:val>
          <c:extLst>
            <c:ext xmlns:c16="http://schemas.microsoft.com/office/drawing/2014/chart" uri="{C3380CC4-5D6E-409C-BE32-E72D297353CC}">
              <c16:uniqueId val="{00000000-8538-41AA-BB96-0B8F121BADFB}"/>
            </c:ext>
          </c:extLst>
        </c:ser>
        <c:ser>
          <c:idx val="1"/>
          <c:order val="1"/>
          <c:tx>
            <c:strRef>
              <c:f>'기질성격_대분류(A3)'!$R$4</c:f>
              <c:strCache>
                <c:ptCount val="1"/>
                <c:pt idx="0">
                  <c:v>HA</c:v>
                </c:pt>
              </c:strCache>
            </c:strRef>
          </c:tx>
          <c:spPr>
            <a:solidFill>
              <a:schemeClr val="accent2"/>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'기질성격_대분류(A3)'!$S$2:$X$2</c:f>
              <c:strCache>
                <c:ptCount val="2"/>
                <c:pt idx="0">
                  <c:v>채영운님</c:v>
                </c:pt>
                <c:pt idx="1">
                  <c:v>최동준님</c:v>
                </c:pt>
              </c:strCache>
            </c:strRef>
          </c:cat>
          <c:val>
            <c:numRef>
              <c:f>'기질성격_대분류(A3)'!$S$4:$X$4</c:f>
              <c:numCache>
                <c:formatCode>General</c:formatCode>
                <c:ptCount val="2"/>
                <c:pt idx="0">
                  <c:v>94</c:v>
                </c:pt>
                <c:pt idx="1">
                  <c:v>12</c:v>
                </c:pt>
              </c:numCache>
            </c:numRef>
          </c:val>
          <c:extLst>
            <c:ext xmlns:c16="http://schemas.microsoft.com/office/drawing/2014/chart" uri="{C3380CC4-5D6E-409C-BE32-E72D297353CC}">
              <c16:uniqueId val="{00000001-8538-41AA-BB96-0B8F121BADFB}"/>
            </c:ext>
          </c:extLst>
        </c:ser>
        <c:dLbls>
          <c:showLegendKey val="0"/>
          <c:showVal val="0"/>
          <c:showCatName val="0"/>
          <c:showSerName val="0"/>
          <c:showPercent val="0"/>
          <c:showBubbleSize val="0"/>
        </c:dLbls>
        <c:gapWidth val="150"/>
        <c:axId val="1889895392"/>
        <c:axId val="1583305488"/>
        <c:extLst>
          <c:ext xmlns:c15="http://schemas.microsoft.com/office/drawing/2012/chart" uri="{02D57815-91ED-43cb-92C2-25804820EDAC}">
            <c15:filteredBarSeries>
              <c15:ser>
                <c:idx val="2"/>
                <c:order val="2"/>
                <c:tx>
                  <c:strRef>
                    <c:extLst>
                      <c:ext uri="{02D57815-91ED-43cb-92C2-25804820EDAC}">
                        <c15:formulaRef>
                          <c15:sqref>'기질성격_대분류(A3)'!$R$5</c15:sqref>
                        </c15:formulaRef>
                      </c:ext>
                    </c:extLst>
                    <c:strCache>
                      <c:ptCount val="1"/>
                      <c:pt idx="0">
                        <c:v>RD</c:v>
                      </c:pt>
                    </c:strCache>
                  </c:strRef>
                </c:tx>
                <c:spPr>
                  <a:solidFill>
                    <a:schemeClr val="accent3"/>
                  </a:solidFill>
                  <a:ln w="25400">
                    <a:noFill/>
                  </a:ln>
                  <a:effectLst/>
                </c:spPr>
                <c:invertIfNegative val="0"/>
                <c:cat>
                  <c:strRef>
                    <c:extLst>
                      <c:ext uri="{02D57815-91ED-43cb-92C2-25804820EDAC}">
                        <c15:formulaRef>
                          <c15:sqref>'기질성격_대분류(A3)'!$S$2:$X$2</c15:sqref>
                        </c15:formulaRef>
                      </c:ext>
                    </c:extLst>
                    <c:strCache>
                      <c:ptCount val="2"/>
                      <c:pt idx="0">
                        <c:v>채영운님</c:v>
                      </c:pt>
                      <c:pt idx="1">
                        <c:v>최동준님</c:v>
                      </c:pt>
                    </c:strCache>
                  </c:strRef>
                </c:cat>
                <c:val>
                  <c:numRef>
                    <c:extLst>
                      <c:ext uri="{02D57815-91ED-43cb-92C2-25804820EDAC}">
                        <c15:formulaRef>
                          <c15:sqref>'기질성격_대분류(A3)'!$S$5:$X$5</c15:sqref>
                        </c15:formulaRef>
                      </c:ext>
                    </c:extLst>
                    <c:numCache>
                      <c:formatCode>General</c:formatCode>
                      <c:ptCount val="2"/>
                      <c:pt idx="0">
                        <c:v>91</c:v>
                      </c:pt>
                      <c:pt idx="1">
                        <c:v>39</c:v>
                      </c:pt>
                    </c:numCache>
                  </c:numRef>
                </c:val>
                <c:extLst>
                  <c:ext xmlns:c16="http://schemas.microsoft.com/office/drawing/2014/chart" uri="{C3380CC4-5D6E-409C-BE32-E72D297353CC}">
                    <c16:uniqueId val="{00000002-8538-41AA-BB96-0B8F121BADFB}"/>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'기질성격_대분류(A3)'!$R$6</c15:sqref>
                        </c15:formulaRef>
                      </c:ext>
                    </c:extLst>
                    <c:strCache>
                      <c:ptCount val="1"/>
                      <c:pt idx="0">
                        <c:v>PS</c:v>
                      </c:pt>
                    </c:strCache>
                  </c:strRef>
                </c:tx>
                <c:spPr>
                  <a:solidFill>
                    <a:schemeClr val="accent4"/>
                  </a:solidFill>
                  <a:ln w="25400">
                    <a:noFill/>
                  </a:ln>
                  <a:effectLst/>
                </c:spPr>
                <c:invertIfNegative val="0"/>
                <c:cat>
                  <c:strRef>
                    <c:extLst xmlns:c15="http://schemas.microsoft.com/office/drawing/2012/chart">
                      <c:ext xmlns:c15="http://schemas.microsoft.com/office/drawing/2012/chart" uri="{02D57815-91ED-43cb-92C2-25804820EDAC}">
                        <c15:formulaRef>
                          <c15:sqref>'기질성격_대분류(A3)'!$S$2:$X$2</c15:sqref>
                        </c15:formulaRef>
                      </c:ext>
                    </c:extLst>
                    <c:strCache>
                      <c:ptCount val="2"/>
                      <c:pt idx="0">
                        <c:v>채영운님</c:v>
                      </c:pt>
                      <c:pt idx="1">
                        <c:v>최동준님</c:v>
                      </c:pt>
                    </c:strCache>
                  </c:strRef>
                </c:cat>
                <c:val>
                  <c:numRef>
                    <c:extLst xmlns:c15="http://schemas.microsoft.com/office/drawing/2012/chart">
                      <c:ext xmlns:c15="http://schemas.microsoft.com/office/drawing/2012/chart" uri="{02D57815-91ED-43cb-92C2-25804820EDAC}">
                        <c15:formulaRef>
                          <c15:sqref>'기질성격_대분류(A3)'!$S$6:$X$6</c15:sqref>
                        </c15:formulaRef>
                      </c:ext>
                    </c:extLst>
                    <c:numCache>
                      <c:formatCode>General</c:formatCode>
                      <c:ptCount val="2"/>
                      <c:pt idx="0">
                        <c:v>73</c:v>
                      </c:pt>
                      <c:pt idx="1">
                        <c:v>34</c:v>
                      </c:pt>
                    </c:numCache>
                  </c:numRef>
                </c:val>
                <c:extLst xmlns:c15="http://schemas.microsoft.com/office/drawing/2012/chart">
                  <c:ext xmlns:c16="http://schemas.microsoft.com/office/drawing/2014/chart" uri="{C3380CC4-5D6E-409C-BE32-E72D297353CC}">
                    <c16:uniqueId val="{00000003-8538-41AA-BB96-0B8F121BADFB}"/>
                  </c:ext>
                </c:extLst>
              </c15:ser>
            </c15:filteredBarSeries>
          </c:ext>
        </c:extLst>
      </c:barChart>
      <c:catAx>
        <c:axId val="188989539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tickMarkSkip val="1"/>
        <c:noMultiLvlLbl val="0"/>
      </c:catAx>
      <c:valAx>
        <c:axId val="1583305488"/>
        <c:scaling>
          <c:orientation val="minMax"/>
          <c:max val="10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2"/>
          <c:order val="2"/>
          <c:tx>
            <c:strRef>
              <c:f>'기질성격_대분류(A3)'!$R$5</c:f>
              <c:strCache>
                <c:ptCount val="1"/>
                <c:pt idx="0">
                  <c:v>RD</c:v>
                </c:pt>
              </c:strCache>
            </c:strRef>
          </c:tx>
          <c:spPr>
            <a:solidFill>
              <a:schemeClr val="accent6">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'기질성격_대분류(A3)'!$S$2:$X$2</c:f>
              <c:strCache>
                <c:ptCount val="2"/>
                <c:pt idx="0">
                  <c:v>채영운님</c:v>
                </c:pt>
                <c:pt idx="1">
                  <c:v>최동준님</c:v>
                </c:pt>
              </c:strCache>
            </c:strRef>
          </c:cat>
          <c:val>
            <c:numRef>
              <c:f>'기질성격_대분류(A3)'!$S$5:$X$5</c:f>
              <c:numCache>
                <c:formatCode>General</c:formatCode>
                <c:ptCount val="2"/>
                <c:pt idx="0">
                  <c:v>91</c:v>
                </c:pt>
                <c:pt idx="1">
                  <c:v>39</c:v>
                </c:pt>
              </c:numCache>
            </c:numRef>
          </c:val>
          <c:extLst>
            <c:ext xmlns:c16="http://schemas.microsoft.com/office/drawing/2014/chart" uri="{C3380CC4-5D6E-409C-BE32-E72D297353CC}">
              <c16:uniqueId val="{00000000-79C9-4CD6-9C26-973E0F32CDC2}"/>
            </c:ext>
          </c:extLst>
        </c:ser>
        <c:ser>
          <c:idx val="3"/>
          <c:order val="3"/>
          <c:tx>
            <c:strRef>
              <c:f>'기질성격_대분류(A3)'!$R$6</c:f>
              <c:strCache>
                <c:ptCount val="1"/>
                <c:pt idx="0">
                  <c:v>PS</c:v>
                </c:pt>
              </c:strCache>
            </c:strRef>
          </c:tx>
          <c:spPr>
            <a:solidFill>
              <a:schemeClr val="accent4"/>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'기질성격_대분류(A3)'!$S$2:$X$2</c:f>
              <c:strCache>
                <c:ptCount val="2"/>
                <c:pt idx="0">
                  <c:v>채영운님</c:v>
                </c:pt>
                <c:pt idx="1">
                  <c:v>최동준님</c:v>
                </c:pt>
              </c:strCache>
            </c:strRef>
          </c:cat>
          <c:val>
            <c:numRef>
              <c:f>'기질성격_대분류(A3)'!$S$6:$X$6</c:f>
              <c:numCache>
                <c:formatCode>General</c:formatCode>
                <c:ptCount val="2"/>
                <c:pt idx="0">
                  <c:v>73</c:v>
                </c:pt>
                <c:pt idx="1">
                  <c:v>34</c:v>
                </c:pt>
              </c:numCache>
            </c:numRef>
          </c:val>
          <c:extLst>
            <c:ext xmlns:c16="http://schemas.microsoft.com/office/drawing/2014/chart" uri="{C3380CC4-5D6E-409C-BE32-E72D297353CC}">
              <c16:uniqueId val="{00000001-79C9-4CD6-9C26-973E0F32CDC2}"/>
            </c:ext>
          </c:extLst>
        </c:ser>
        <c:dLbls>
          <c:showLegendKey val="0"/>
          <c:showVal val="0"/>
          <c:showCatName val="0"/>
          <c:showSerName val="0"/>
          <c:showPercent val="0"/>
          <c:showBubbleSize val="0"/>
        </c:dLbls>
        <c:gapWidth val="150"/>
        <c:axId val="1889895392"/>
        <c:axId val="1583305488"/>
        <c:extLst>
          <c:ext xmlns:c15="http://schemas.microsoft.com/office/drawing/2012/chart" uri="{02D57815-91ED-43cb-92C2-25804820EDAC}">
            <c15:filteredBarSeries>
              <c15:ser>
                <c:idx val="0"/>
                <c:order val="0"/>
                <c:tx>
                  <c:strRef>
                    <c:extLst>
                      <c:ext uri="{02D57815-91ED-43cb-92C2-25804820EDAC}">
                        <c15:formulaRef>
                          <c15:sqref>'기질성격_대분류(A3)'!$R$3</c15:sqref>
                        </c15:formulaRef>
                      </c:ext>
                    </c:extLst>
                    <c:strCache>
                      <c:ptCount val="1"/>
                      <c:pt idx="0">
                        <c:v>NS</c:v>
                      </c:pt>
                    </c:strCache>
                  </c:strRef>
                </c:tx>
                <c:spPr>
                  <a:solidFill>
                    <a:schemeClr val="accent1"/>
                  </a:solidFill>
                  <a:ln w="25400">
                    <a:noFill/>
                  </a:ln>
                  <a:effectLst/>
                </c:spPr>
                <c:invertIfNegative val="0"/>
                <c:cat>
                  <c:strRef>
                    <c:extLst>
                      <c:ext uri="{02D57815-91ED-43cb-92C2-25804820EDAC}">
                        <c15:formulaRef>
                          <c15:sqref>'기질성격_대분류(A3)'!$S$2:$X$2</c15:sqref>
                        </c15:formulaRef>
                      </c:ext>
                    </c:extLst>
                    <c:strCache>
                      <c:ptCount val="2"/>
                      <c:pt idx="0">
                        <c:v>채영운님</c:v>
                      </c:pt>
                      <c:pt idx="1">
                        <c:v>최동준님</c:v>
                      </c:pt>
                    </c:strCache>
                  </c:strRef>
                </c:cat>
                <c:val>
                  <c:numRef>
                    <c:extLst>
                      <c:ext uri="{02D57815-91ED-43cb-92C2-25804820EDAC}">
                        <c15:formulaRef>
                          <c15:sqref>'기질성격_대분류(A3)'!$S$3:$X$3</c15:sqref>
                        </c15:formulaRef>
                      </c:ext>
                    </c:extLst>
                    <c:numCache>
                      <c:formatCode>General</c:formatCode>
                      <c:ptCount val="2"/>
                      <c:pt idx="0">
                        <c:v>55</c:v>
                      </c:pt>
                      <c:pt idx="1">
                        <c:v>60</c:v>
                      </c:pt>
                    </c:numCache>
                  </c:numRef>
                </c:val>
                <c:extLst>
                  <c:ext xmlns:c16="http://schemas.microsoft.com/office/drawing/2014/chart" uri="{C3380CC4-5D6E-409C-BE32-E72D297353CC}">
                    <c16:uniqueId val="{00000002-79C9-4CD6-9C26-973E0F32CDC2}"/>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'기질성격_대분류(A3)'!$R$4</c15:sqref>
                        </c15:formulaRef>
                      </c:ext>
                    </c:extLst>
                    <c:strCache>
                      <c:ptCount val="1"/>
                      <c:pt idx="0">
                        <c:v>HA</c:v>
                      </c:pt>
                    </c:strCache>
                  </c:strRef>
                </c:tx>
                <c:spPr>
                  <a:solidFill>
                    <a:schemeClr val="accent2"/>
                  </a:solidFill>
                  <a:ln w="25400">
                    <a:noFill/>
                  </a:ln>
                  <a:effectLst/>
                </c:spPr>
                <c:invertIfNegative val="0"/>
                <c:cat>
                  <c:strRef>
                    <c:extLst xmlns:c15="http://schemas.microsoft.com/office/drawing/2012/chart">
                      <c:ext xmlns:c15="http://schemas.microsoft.com/office/drawing/2012/chart" uri="{02D57815-91ED-43cb-92C2-25804820EDAC}">
                        <c15:formulaRef>
                          <c15:sqref>'기질성격_대분류(A3)'!$S$2:$X$2</c15:sqref>
                        </c15:formulaRef>
                      </c:ext>
                    </c:extLst>
                    <c:strCache>
                      <c:ptCount val="2"/>
                      <c:pt idx="0">
                        <c:v>채영운님</c:v>
                      </c:pt>
                      <c:pt idx="1">
                        <c:v>최동준님</c:v>
                      </c:pt>
                    </c:strCache>
                  </c:strRef>
                </c:cat>
                <c:val>
                  <c:numRef>
                    <c:extLst xmlns:c15="http://schemas.microsoft.com/office/drawing/2012/chart">
                      <c:ext xmlns:c15="http://schemas.microsoft.com/office/drawing/2012/chart" uri="{02D57815-91ED-43cb-92C2-25804820EDAC}">
                        <c15:formulaRef>
                          <c15:sqref>'기질성격_대분류(A3)'!$S$4:$X$4</c15:sqref>
                        </c15:formulaRef>
                      </c:ext>
                    </c:extLst>
                    <c:numCache>
                      <c:formatCode>General</c:formatCode>
                      <c:ptCount val="2"/>
                      <c:pt idx="0">
                        <c:v>94</c:v>
                      </c:pt>
                      <c:pt idx="1">
                        <c:v>12</c:v>
                      </c:pt>
                    </c:numCache>
                  </c:numRef>
                </c:val>
                <c:extLst xmlns:c15="http://schemas.microsoft.com/office/drawing/2012/chart">
                  <c:ext xmlns:c16="http://schemas.microsoft.com/office/drawing/2014/chart" uri="{C3380CC4-5D6E-409C-BE32-E72D297353CC}">
                    <c16:uniqueId val="{00000003-79C9-4CD6-9C26-973E0F32CDC2}"/>
                  </c:ext>
                </c:extLst>
              </c15:ser>
            </c15:filteredBarSeries>
          </c:ext>
        </c:extLst>
      </c:barChart>
      <c:catAx>
        <c:axId val="188989539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noMultiLvlLbl val="0"/>
      </c:catAx>
      <c:valAx>
        <c:axId val="1583305488"/>
        <c:scaling>
          <c:orientation val="minMax"/>
          <c:max val="10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'기질성격_대분류(A3)'!$AI$3</c:f>
              <c:strCache>
                <c:ptCount val="1"/>
                <c:pt idx="0">
                  <c:v>SD</c:v>
                </c:pt>
              </c:strCache>
            </c:strRef>
          </c:tx>
          <c:spPr>
            <a:solidFill>
              <a:schemeClr val="accent1"/>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'기질성격_대분류(A3)'!$AJ$2:$AU$2</c:f>
              <c:strCache>
                <c:ptCount val="2"/>
                <c:pt idx="0">
                  <c:v>채영운님</c:v>
                </c:pt>
                <c:pt idx="1">
                  <c:v>최동준님</c:v>
                </c:pt>
              </c:strCache>
            </c:strRef>
          </c:cat>
          <c:val>
            <c:numRef>
              <c:f>'기질성격_대분류(A3)'!$AJ$3:$AU$3</c:f>
              <c:numCache>
                <c:formatCode>General</c:formatCode>
                <c:ptCount val="2"/>
                <c:pt idx="0">
                  <c:v>19</c:v>
                </c:pt>
                <c:pt idx="1">
                  <c:v>65</c:v>
                </c:pt>
              </c:numCache>
            </c:numRef>
          </c:val>
          <c:extLst>
            <c:ext xmlns:c16="http://schemas.microsoft.com/office/drawing/2014/chart" uri="{C3380CC4-5D6E-409C-BE32-E72D297353CC}">
              <c16:uniqueId val="{00000000-3ADA-4E98-B7CF-040C9EEA0A4B}"/>
            </c:ext>
          </c:extLst>
        </c:ser>
        <c:ser>
          <c:idx val="1"/>
          <c:order val="1"/>
          <c:tx>
            <c:strRef>
              <c:f>'기질성격_대분류(A3)'!$AI$4</c:f>
              <c:strCache>
                <c:ptCount val="1"/>
                <c:pt idx="0">
                  <c:v>CO</c:v>
                </c:pt>
              </c:strCache>
            </c:strRef>
          </c:tx>
          <c:spPr>
            <a:solidFill>
              <a:schemeClr val="accent2"/>
            </a:solidFill>
            <a:ln w="25400">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ADA-4E98-B7CF-040C9EEA0A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'기질성격_대분류(A3)'!$AJ$2:$AU$2</c:f>
              <c:strCache>
                <c:ptCount val="2"/>
                <c:pt idx="0">
                  <c:v>채영운님</c:v>
                </c:pt>
                <c:pt idx="1">
                  <c:v>최동준님</c:v>
                </c:pt>
              </c:strCache>
            </c:strRef>
          </c:cat>
          <c:val>
            <c:numRef>
              <c:f>'기질성격_대분류(A3)'!$AJ$4:$AU$4</c:f>
              <c:numCache>
                <c:formatCode>General</c:formatCode>
                <c:ptCount val="2"/>
                <c:pt idx="0">
                  <c:v>74</c:v>
                </c:pt>
                <c:pt idx="1">
                  <c:v>80</c:v>
                </c:pt>
              </c:numCache>
            </c:numRef>
          </c:val>
          <c:extLst>
            <c:ext xmlns:c16="http://schemas.microsoft.com/office/drawing/2014/chart" uri="{C3380CC4-5D6E-409C-BE32-E72D297353CC}">
              <c16:uniqueId val="{00000002-3ADA-4E98-B7CF-040C9EEA0A4B}"/>
            </c:ext>
          </c:extLst>
        </c:ser>
        <c:ser>
          <c:idx val="2"/>
          <c:order val="2"/>
          <c:tx>
            <c:strRef>
              <c:f>'기질성격_대분류(A3)'!$AI$5</c:f>
              <c:strCache>
                <c:ptCount val="1"/>
                <c:pt idx="0">
                  <c:v>ST</c:v>
                </c:pt>
              </c:strCache>
              <c:extLst xmlns:c15="http://schemas.microsoft.com/office/drawing/2012/chart"/>
            </c:strRef>
          </c:tx>
          <c:spPr>
            <a:solidFill>
              <a:schemeClr val="accent6">
                <a:lumMod val="20000"/>
                <a:lumOff val="8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'기질성격_대분류(A3)'!$AJ$2:$AU$2</c:f>
              <c:strCache>
                <c:ptCount val="2"/>
                <c:pt idx="0">
                  <c:v>채영운님</c:v>
                </c:pt>
                <c:pt idx="1">
                  <c:v>최동준님</c:v>
                </c:pt>
              </c:strCache>
            </c:strRef>
          </c:cat>
          <c:val>
            <c:numRef>
              <c:f>'기질성격_대분류(A3)'!$AJ$5:$AU$5</c:f>
              <c:numCache>
                <c:formatCode>General</c:formatCode>
                <c:ptCount val="2"/>
                <c:pt idx="0">
                  <c:v>99</c:v>
                </c:pt>
                <c:pt idx="1">
                  <c:v>16</c:v>
                </c:pt>
              </c:numCache>
            </c:numRef>
          </c:val>
          <c:extLst xmlns:c15="http://schemas.microsoft.com/office/drawing/2012/chart">
            <c:ext xmlns:c16="http://schemas.microsoft.com/office/drawing/2014/chart" uri="{C3380CC4-5D6E-409C-BE32-E72D297353CC}">
              <c16:uniqueId val="{00000003-3ADA-4E98-B7CF-040C9EEA0A4B}"/>
            </c:ext>
          </c:extLst>
        </c:ser>
        <c:dLbls>
          <c:showLegendKey val="0"/>
          <c:showVal val="0"/>
          <c:showCatName val="0"/>
          <c:showSerName val="0"/>
          <c:showPercent val="0"/>
          <c:showBubbleSize val="0"/>
        </c:dLbls>
        <c:gapWidth val="150"/>
        <c:axId val="1889895392"/>
        <c:axId val="1583305488"/>
        <c:extLst>
          <c:ext xmlns:c15="http://schemas.microsoft.com/office/drawing/2012/chart" uri="{02D57815-91ED-43cb-92C2-25804820EDAC}">
            <c15:filteredBarSeries>
              <c15:ser>
                <c:idx val="3"/>
                <c:order val="3"/>
                <c:tx>
                  <c:strRef>
                    <c:extLst>
                      <c:ext uri="{02D57815-91ED-43cb-92C2-25804820EDAC}">
                        <c15:formulaRef>
                          <c15:sqref>'기질성격_대분류(A3)'!$AI$6</c15:sqref>
                        </c15:formulaRef>
                      </c:ext>
                    </c:extLst>
                    <c:strCache>
                      <c:ptCount val="1"/>
                      <c:pt idx="0">
                        <c:v>SC</c:v>
                      </c:pt>
                    </c:strCache>
                  </c:strRef>
                </c:tx>
                <c:spPr>
                  <a:solidFill>
                    <a:schemeClr val="accent4"/>
                  </a:solidFill>
                  <a:ln w="25400">
                    <a:noFill/>
                  </a:ln>
                  <a:effectLst/>
                </c:spPr>
                <c:invertIfNegative val="0"/>
                <c:cat>
                  <c:strRef>
                    <c:extLst>
                      <c:ext uri="{02D57815-91ED-43cb-92C2-25804820EDAC}">
                        <c15:formulaRef>
                          <c15:sqref>'기질성격_대분류(A3)'!$AJ$2:$AU$2</c15:sqref>
                        </c15:formulaRef>
                      </c:ext>
                    </c:extLst>
                    <c:strCache>
                      <c:ptCount val="2"/>
                      <c:pt idx="0">
                        <c:v>채영운님</c:v>
                      </c:pt>
                      <c:pt idx="1">
                        <c:v>최동준님</c:v>
                      </c:pt>
                    </c:strCache>
                  </c:strRef>
                </c:cat>
                <c:val>
                  <c:numRef>
                    <c:extLst>
                      <c:ext uri="{02D57815-91ED-43cb-92C2-25804820EDAC}">
                        <c15:formulaRef>
                          <c15:sqref>'기질성격_대분류(A3)'!$AJ$6:$AU$6</c15:sqref>
                        </c15:formulaRef>
                      </c:ext>
                    </c:extLst>
                    <c:numCache>
                      <c:formatCode>General</c:formatCode>
                      <c:ptCount val="2"/>
                      <c:pt idx="0">
                        <c:v>44</c:v>
                      </c:pt>
                      <c:pt idx="1">
                        <c:v>78</c:v>
                      </c:pt>
                    </c:numCache>
                  </c:numRef>
                </c:val>
                <c:extLst>
                  <c:ext xmlns:c16="http://schemas.microsoft.com/office/drawing/2014/chart" uri="{C3380CC4-5D6E-409C-BE32-E72D297353CC}">
                    <c16:uniqueId val="{00000004-3ADA-4E98-B7CF-040C9EEA0A4B}"/>
                  </c:ext>
                </c:extLst>
              </c15:ser>
            </c15:filteredBarSeries>
          </c:ext>
        </c:extLst>
      </c:barChart>
      <c:catAx>
        <c:axId val="188989539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583305488"/>
        <c:crosses val="autoZero"/>
        <c:auto val="1"/>
        <c:lblAlgn val="ctr"/>
        <c:lblOffset val="100"/>
        <c:tickMarkSkip val="1"/>
        <c:noMultiLvlLbl val="0"/>
      </c:catAx>
      <c:valAx>
        <c:axId val="1583305488"/>
        <c:scaling>
          <c:orientation val="minMax"/>
          <c:max val="10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89895392"/>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35433070866141736" l="0.23622047244094491" r="0.23622047244094491" t="0.35433070866141736" header="7.874015748031496E-2" footer="7.874015748031496E-2"/>
    <c:pageSetup paperSize="8" orientation="portrait"/>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SD</a:t>
            </a:r>
            <a:endParaRPr lang="ko-KR"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ltLang="en-US"/>
        </a:p>
      </c:txPr>
    </c:title>
    <c:autoTitleDeleted val="0"/>
    <c:plotArea>
      <c:layout/>
      <c:barChart>
        <c:barDir val="bar"/>
        <c:grouping val="clustered"/>
        <c:varyColors val="0"/>
        <c:ser>
          <c:idx val="1"/>
          <c:order val="1"/>
          <c:tx>
            <c:strRef>
              <c:f>성격!$D$19</c:f>
              <c:strCache>
                <c:ptCount val="1"/>
                <c:pt idx="0">
                  <c:v>채영운님</c:v>
                </c:pt>
              </c:strCache>
            </c:strRef>
          </c:tx>
          <c:spPr>
            <a:solidFill>
              <a:schemeClr val="tx1"/>
            </a:solidFill>
            <a:ln>
              <a:solidFill>
                <a:schemeClr val="tx1">
                  <a:lumMod val="85000"/>
                  <a:lumOff val="1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성격!$B$21:$B$25</c:f>
              <c:strCache>
                <c:ptCount val="5"/>
                <c:pt idx="0">
                  <c:v>책임감수</c:v>
                </c:pt>
                <c:pt idx="1">
                  <c:v>목적의식</c:v>
                </c:pt>
                <c:pt idx="2">
                  <c:v>유능감</c:v>
                </c:pt>
                <c:pt idx="3">
                  <c:v>자기수용</c:v>
                </c:pt>
                <c:pt idx="4">
                  <c:v>자기일치</c:v>
                </c:pt>
              </c:strCache>
            </c:strRef>
          </c:cat>
          <c:val>
            <c:numRef>
              <c:f>성격!$D$21:$D$25</c:f>
              <c:numCache>
                <c:formatCode>_-* #,##0.0_-;\-* #,##0.0_-;_-* "-"_-;_-@_-</c:formatCode>
                <c:ptCount val="5"/>
                <c:pt idx="0">
                  <c:v>10</c:v>
                </c:pt>
                <c:pt idx="1">
                  <c:v>10</c:v>
                </c:pt>
                <c:pt idx="2">
                  <c:v>6</c:v>
                </c:pt>
                <c:pt idx="3">
                  <c:v>3</c:v>
                </c:pt>
                <c:pt idx="4">
                  <c:v>11</c:v>
                </c:pt>
              </c:numCache>
            </c:numRef>
          </c:val>
          <c:extLst>
            <c:ext xmlns:c16="http://schemas.microsoft.com/office/drawing/2014/chart" uri="{C3380CC4-5D6E-409C-BE32-E72D297353CC}">
              <c16:uniqueId val="{00000000-5220-42F1-9764-2E7463E4B828}"/>
            </c:ext>
          </c:extLst>
        </c:ser>
        <c:ser>
          <c:idx val="2"/>
          <c:order val="2"/>
          <c:tx>
            <c:strRef>
              <c:f>성격!$E$19</c:f>
              <c:strCache>
                <c:ptCount val="1"/>
                <c:pt idx="0">
                  <c:v>최동준님</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성격!$B$21:$B$25</c:f>
              <c:strCache>
                <c:ptCount val="5"/>
                <c:pt idx="0">
                  <c:v>책임감수</c:v>
                </c:pt>
                <c:pt idx="1">
                  <c:v>목적의식</c:v>
                </c:pt>
                <c:pt idx="2">
                  <c:v>유능감</c:v>
                </c:pt>
                <c:pt idx="3">
                  <c:v>자기수용</c:v>
                </c:pt>
                <c:pt idx="4">
                  <c:v>자기일치</c:v>
                </c:pt>
              </c:strCache>
            </c:strRef>
          </c:cat>
          <c:val>
            <c:numRef>
              <c:f>성격!$E$21:$E$25</c:f>
              <c:numCache>
                <c:formatCode>_-* #,##0.0_-;\-* #,##0.0_-;_-* "-"_-;_-@_-</c:formatCode>
                <c:ptCount val="5"/>
                <c:pt idx="0">
                  <c:v>12</c:v>
                </c:pt>
                <c:pt idx="1">
                  <c:v>12</c:v>
                </c:pt>
                <c:pt idx="2">
                  <c:v>9</c:v>
                </c:pt>
                <c:pt idx="3">
                  <c:v>7</c:v>
                </c:pt>
                <c:pt idx="4">
                  <c:v>12</c:v>
                </c:pt>
              </c:numCache>
            </c:numRef>
          </c:val>
          <c:extLst>
            <c:ext xmlns:c16="http://schemas.microsoft.com/office/drawing/2014/chart" uri="{C3380CC4-5D6E-409C-BE32-E72D297353CC}">
              <c16:uniqueId val="{00000001-5220-42F1-9764-2E7463E4B828}"/>
            </c:ext>
          </c:extLst>
        </c:ser>
        <c:dLbls>
          <c:dLblPos val="outEnd"/>
          <c:showLegendKey val="0"/>
          <c:showVal val="1"/>
          <c:showCatName val="0"/>
          <c:showSerName val="0"/>
          <c:showPercent val="0"/>
          <c:showBubbleSize val="0"/>
        </c:dLbls>
        <c:gapWidth val="182"/>
        <c:axId val="1153136288"/>
        <c:axId val="1592228512"/>
        <c:extLst>
          <c:ext xmlns:c15="http://schemas.microsoft.com/office/drawing/2012/chart" uri="{02D57815-91ED-43cb-92C2-25804820EDAC}">
            <c15:filteredBarSeries>
              <c15:ser>
                <c:idx val="0"/>
                <c:order val="0"/>
                <c:tx>
                  <c:strRef>
                    <c:extLst>
                      <c:ext uri="{02D57815-91ED-43cb-92C2-25804820EDAC}">
                        <c15:formulaRef>
                          <c15:sqref>성격!$C$19</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c:ext uri="{02D57815-91ED-43cb-92C2-25804820EDAC}">
                        <c15:formulaRef>
                          <c15:sqref>성격!$C$21:$C$25</c15:sqref>
                        </c15:formulaRef>
                      </c:ext>
                    </c:extLst>
                    <c:numCache>
                      <c:formatCode>General</c:formatCode>
                      <c:ptCount val="5"/>
                    </c:numCache>
                  </c:numRef>
                </c:val>
                <c:extLst>
                  <c:ext xmlns:c16="http://schemas.microsoft.com/office/drawing/2014/chart" uri="{C3380CC4-5D6E-409C-BE32-E72D297353CC}">
                    <c16:uniqueId val="{0000000D-5220-42F1-9764-2E7463E4B828}"/>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성격!$F$19</c15:sqref>
                        </c15:formulaRef>
                      </c:ext>
                    </c:extLst>
                    <c:strCache>
                      <c:ptCount val="1"/>
                      <c:pt idx="0">
                        <c:v>전동섭님</c:v>
                      </c:pt>
                    </c:strCache>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성격!$F$21:$F$25</c15:sqref>
                        </c15:formulaRef>
                      </c:ext>
                    </c:extLst>
                    <c:numCache>
                      <c:formatCode>_-* #,##0.0_-;\-* #,##0.0_-;_-* "-"_-;_-@_-</c:formatCode>
                      <c:ptCount val="5"/>
                      <c:pt idx="0">
                        <c:v>16</c:v>
                      </c:pt>
                      <c:pt idx="1">
                        <c:v>18</c:v>
                      </c:pt>
                      <c:pt idx="2">
                        <c:v>9</c:v>
                      </c:pt>
                      <c:pt idx="3">
                        <c:v>6</c:v>
                      </c:pt>
                      <c:pt idx="4">
                        <c:v>14</c:v>
                      </c:pt>
                    </c:numCache>
                  </c:numRef>
                </c:val>
                <c:extLst xmlns:c15="http://schemas.microsoft.com/office/drawing/2012/chart">
                  <c:ext xmlns:c16="http://schemas.microsoft.com/office/drawing/2014/chart" uri="{C3380CC4-5D6E-409C-BE32-E72D297353CC}">
                    <c16:uniqueId val="{00000002-5220-42F1-9764-2E7463E4B828}"/>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성격!$G$19</c15:sqref>
                        </c15:formulaRef>
                      </c:ext>
                    </c:extLst>
                    <c:strCache>
                      <c:ptCount val="1"/>
                      <c:pt idx="0">
                        <c:v>윤영호님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성격!$G$21:$G$25</c15:sqref>
                        </c15:formulaRef>
                      </c:ext>
                    </c:extLst>
                    <c:numCache>
                      <c:formatCode>_-* #,##0.0_-;\-* #,##0.0_-;_-* "-"_-;_-@_-</c:formatCode>
                      <c:ptCount val="5"/>
                      <c:pt idx="0">
                        <c:v>13</c:v>
                      </c:pt>
                      <c:pt idx="1">
                        <c:v>16</c:v>
                      </c:pt>
                      <c:pt idx="2">
                        <c:v>10</c:v>
                      </c:pt>
                      <c:pt idx="3">
                        <c:v>4</c:v>
                      </c:pt>
                      <c:pt idx="4">
                        <c:v>18</c:v>
                      </c:pt>
                    </c:numCache>
                  </c:numRef>
                </c:val>
                <c:extLst xmlns:c15="http://schemas.microsoft.com/office/drawing/2012/chart">
                  <c:ext xmlns:c16="http://schemas.microsoft.com/office/drawing/2014/chart" uri="{C3380CC4-5D6E-409C-BE32-E72D297353CC}">
                    <c16:uniqueId val="{00000003-5220-42F1-9764-2E7463E4B828}"/>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성격!$H$19</c15:sqref>
                        </c15:formulaRef>
                      </c:ext>
                    </c:extLst>
                    <c:strCache>
                      <c:ptCount val="1"/>
                      <c:pt idx="0">
                        <c:v>최은강님</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성격!$H$21:$H$25</c15:sqref>
                        </c15:formulaRef>
                      </c:ext>
                    </c:extLst>
                    <c:numCache>
                      <c:formatCode>_-* #,##0.0_-;\-* #,##0.0_-;_-* "-"_-;_-@_-</c:formatCode>
                      <c:ptCount val="5"/>
                      <c:pt idx="0">
                        <c:v>14</c:v>
                      </c:pt>
                      <c:pt idx="1">
                        <c:v>14</c:v>
                      </c:pt>
                      <c:pt idx="2">
                        <c:v>9</c:v>
                      </c:pt>
                      <c:pt idx="3">
                        <c:v>5</c:v>
                      </c:pt>
                      <c:pt idx="4">
                        <c:v>10</c:v>
                      </c:pt>
                    </c:numCache>
                  </c:numRef>
                </c:val>
                <c:extLst xmlns:c15="http://schemas.microsoft.com/office/drawing/2012/chart">
                  <c:ext xmlns:c16="http://schemas.microsoft.com/office/drawing/2014/chart" uri="{C3380CC4-5D6E-409C-BE32-E72D297353CC}">
                    <c16:uniqueId val="{00000004-5220-42F1-9764-2E7463E4B828}"/>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성격!$I$19</c15:sqref>
                        </c15:formulaRef>
                      </c:ext>
                    </c:extLst>
                    <c:strCache>
                      <c:ptCount val="1"/>
                      <c:pt idx="0">
                        <c:v>임경업님</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성격!$I$21:$I$25</c15:sqref>
                        </c15:formulaRef>
                      </c:ext>
                    </c:extLst>
                    <c:numCache>
                      <c:formatCode>_-* #,##0.0_-;\-* #,##0.0_-;_-* "-"_-;_-@_-</c:formatCode>
                      <c:ptCount val="5"/>
                      <c:pt idx="0">
                        <c:v>14</c:v>
                      </c:pt>
                      <c:pt idx="1">
                        <c:v>15</c:v>
                      </c:pt>
                      <c:pt idx="2">
                        <c:v>10</c:v>
                      </c:pt>
                      <c:pt idx="3">
                        <c:v>6</c:v>
                      </c:pt>
                      <c:pt idx="4">
                        <c:v>15</c:v>
                      </c:pt>
                    </c:numCache>
                  </c:numRef>
                </c:val>
                <c:extLst xmlns:c15="http://schemas.microsoft.com/office/drawing/2012/chart">
                  <c:ext xmlns:c16="http://schemas.microsoft.com/office/drawing/2014/chart" uri="{C3380CC4-5D6E-409C-BE32-E72D297353CC}">
                    <c16:uniqueId val="{00000005-5220-42F1-9764-2E7463E4B828}"/>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성격!$J$19</c15:sqref>
                        </c15:formulaRef>
                      </c:ext>
                    </c:extLst>
                    <c:strCache>
                      <c:ptCount val="1"/>
                      <c:pt idx="0">
                        <c:v>이재원님</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성격!$J$21:$J$25</c15:sqref>
                        </c15:formulaRef>
                      </c:ext>
                    </c:extLst>
                    <c:numCache>
                      <c:formatCode>_-* #,##0.0_-;\-* #,##0.0_-;_-* "-"_-;_-@_-</c:formatCode>
                      <c:ptCount val="5"/>
                      <c:pt idx="0">
                        <c:v>17</c:v>
                      </c:pt>
                      <c:pt idx="1">
                        <c:v>3</c:v>
                      </c:pt>
                      <c:pt idx="2">
                        <c:v>8</c:v>
                      </c:pt>
                      <c:pt idx="3">
                        <c:v>3</c:v>
                      </c:pt>
                      <c:pt idx="4">
                        <c:v>8</c:v>
                      </c:pt>
                    </c:numCache>
                  </c:numRef>
                </c:val>
                <c:extLst xmlns:c15="http://schemas.microsoft.com/office/drawing/2012/chart">
                  <c:ext xmlns:c16="http://schemas.microsoft.com/office/drawing/2014/chart" uri="{C3380CC4-5D6E-409C-BE32-E72D297353CC}">
                    <c16:uniqueId val="{00000006-5220-42F1-9764-2E7463E4B828}"/>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성격!$K$19</c15:sqref>
                        </c15:formulaRef>
                      </c:ext>
                    </c:extLst>
                    <c:strCache>
                      <c:ptCount val="1"/>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성격!$K$21:$K$25</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7-5220-42F1-9764-2E7463E4B828}"/>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성격!$L$19</c15:sqref>
                        </c15:formulaRef>
                      </c:ext>
                    </c:extLst>
                    <c:strCache>
                      <c:ptCount val="1"/>
                    </c:strCache>
                  </c:strRef>
                </c:tx>
                <c:spPr>
                  <a:solidFill>
                    <a:srgbClr val="FF0000"/>
                  </a:solidFill>
                  <a:ln>
                    <a:noFill/>
                  </a:ln>
                  <a:effectLst/>
                </c:spPr>
                <c:invertIfNegative val="0"/>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extLst xmlns:c15="http://schemas.microsoft.com/office/drawing/2012/chart">
                      <c:ext xmlns:c15="http://schemas.microsoft.com/office/drawing/2012/chart" uri="{CE6537A1-D6FC-4f65-9D91-7224C49458BB}">
                        <c15:layout>
                          <c:manualLayout>
                            <c:w val="5.9067917189115103E-2"/>
                            <c:h val="2.327533557187807E-2"/>
                          </c:manualLayout>
                        </c15:layout>
                      </c:ext>
                      <c:ext xmlns:c16="http://schemas.microsoft.com/office/drawing/2014/chart" uri="{C3380CC4-5D6E-409C-BE32-E72D297353CC}">
                        <c16:uniqueId val="{00000008-5220-42F1-9764-2E7463E4B82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성격!$L$21:$L$25</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9-5220-42F1-9764-2E7463E4B828}"/>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성격!$M$19</c15:sqref>
                        </c15:formulaRef>
                      </c:ext>
                    </c:extLst>
                    <c:strCache>
                      <c:ptCount val="1"/>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성격!$M$21:$M$25</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A-5220-42F1-9764-2E7463E4B828}"/>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성격!$N$19</c15:sqref>
                        </c15:formulaRef>
                      </c:ext>
                    </c:extLst>
                    <c:strCache>
                      <c:ptCount val="1"/>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성격!$N$21:$N$25</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B-5220-42F1-9764-2E7463E4B828}"/>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성격!$O$19</c15:sqref>
                        </c15:formulaRef>
                      </c:ext>
                    </c:extLst>
                    <c:strCache>
                      <c:ptCount val="1"/>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성격!$O$21:$O$25</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C-5220-42F1-9764-2E7463E4B828}"/>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성격!$P$19</c15:sqref>
                        </c15:formulaRef>
                      </c:ext>
                    </c:extLst>
                    <c:strCache>
                      <c:ptCount val="1"/>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성격!$P$21:$P$25</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E-5220-42F1-9764-2E7463E4B828}"/>
                  </c:ext>
                </c:extLst>
              </c15:ser>
            </c15:filteredBarSeries>
          </c:ext>
        </c:extLst>
      </c:barChart>
      <c:catAx>
        <c:axId val="11531362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ko-KR"/>
          </a:p>
        </c:txPr>
        <c:crossAx val="1592228512"/>
        <c:crosses val="autoZero"/>
        <c:auto val="1"/>
        <c:lblAlgn val="ctr"/>
        <c:lblOffset val="100"/>
        <c:noMultiLvlLbl val="0"/>
      </c:catAx>
      <c:valAx>
        <c:axId val="1592228512"/>
        <c:scaling>
          <c:orientation val="minMax"/>
          <c:max val="105"/>
          <c:min val="0"/>
        </c:scaling>
        <c:delete val="0"/>
        <c:axPos val="t"/>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153136288"/>
        <c:crosses val="autoZero"/>
        <c:crossBetween val="between"/>
        <c:majorUnit val="10"/>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4803149606299213" l="0.70866141732283472" r="0.70866141732283472" t="0.74803149606299213" header="0.31496062992125984" footer="0.31496062992125984"/>
    <c:pageSetup paperSize="8" orientation="portrait"/>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CO</a:t>
            </a:r>
            <a:endParaRPr lang="ko-KR"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ltLang="en-US"/>
        </a:p>
      </c:txPr>
    </c:title>
    <c:autoTitleDeleted val="0"/>
    <c:plotArea>
      <c:layout/>
      <c:barChart>
        <c:barDir val="bar"/>
        <c:grouping val="clustered"/>
        <c:varyColors val="0"/>
        <c:ser>
          <c:idx val="1"/>
          <c:order val="1"/>
          <c:tx>
            <c:strRef>
              <c:f>성격!$D$19</c:f>
              <c:strCache>
                <c:ptCount val="1"/>
                <c:pt idx="0">
                  <c:v>채영운님</c:v>
                </c:pt>
              </c:strCache>
            </c:strRef>
          </c:tx>
          <c:spPr>
            <a:solidFill>
              <a:schemeClr val="tx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성격!$B$27:$B$31</c:f>
              <c:strCache>
                <c:ptCount val="5"/>
                <c:pt idx="0">
                  <c:v>타인수용</c:v>
                </c:pt>
                <c:pt idx="1">
                  <c:v>공감/존중</c:v>
                </c:pt>
                <c:pt idx="2">
                  <c:v>이타성</c:v>
                </c:pt>
                <c:pt idx="3">
                  <c:v>관대함</c:v>
                </c:pt>
                <c:pt idx="4">
                  <c:v>공평</c:v>
                </c:pt>
              </c:strCache>
            </c:strRef>
          </c:cat>
          <c:val>
            <c:numRef>
              <c:f>성격!$D$27:$D$31</c:f>
              <c:numCache>
                <c:formatCode>_-* #,##0.0_-;\-* #,##0.0_-;_-* "-"_-;_-@_-</c:formatCode>
                <c:ptCount val="5"/>
                <c:pt idx="0">
                  <c:v>12</c:v>
                </c:pt>
                <c:pt idx="1">
                  <c:v>11</c:v>
                </c:pt>
                <c:pt idx="2">
                  <c:v>14</c:v>
                </c:pt>
                <c:pt idx="3">
                  <c:v>9</c:v>
                </c:pt>
                <c:pt idx="4">
                  <c:v>16</c:v>
                </c:pt>
              </c:numCache>
            </c:numRef>
          </c:val>
          <c:extLst>
            <c:ext xmlns:c16="http://schemas.microsoft.com/office/drawing/2014/chart" uri="{C3380CC4-5D6E-409C-BE32-E72D297353CC}">
              <c16:uniqueId val="{00000000-8414-442E-9D10-929E52D62242}"/>
            </c:ext>
          </c:extLst>
        </c:ser>
        <c:ser>
          <c:idx val="2"/>
          <c:order val="2"/>
          <c:tx>
            <c:strRef>
              <c:f>성격!$E$19</c:f>
              <c:strCache>
                <c:ptCount val="1"/>
                <c:pt idx="0">
                  <c:v>최동준님</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성격!$B$27:$B$31</c:f>
              <c:strCache>
                <c:ptCount val="5"/>
                <c:pt idx="0">
                  <c:v>타인수용</c:v>
                </c:pt>
                <c:pt idx="1">
                  <c:v>공감/존중</c:v>
                </c:pt>
                <c:pt idx="2">
                  <c:v>이타성</c:v>
                </c:pt>
                <c:pt idx="3">
                  <c:v>관대함</c:v>
                </c:pt>
                <c:pt idx="4">
                  <c:v>공평</c:v>
                </c:pt>
              </c:strCache>
            </c:strRef>
          </c:cat>
          <c:val>
            <c:numRef>
              <c:f>성격!$E$27:$E$31</c:f>
              <c:numCache>
                <c:formatCode>_-* #,##0.0_-;\-* #,##0.0_-;_-* "-"_-;_-@_-</c:formatCode>
                <c:ptCount val="5"/>
                <c:pt idx="0">
                  <c:v>15</c:v>
                </c:pt>
                <c:pt idx="1">
                  <c:v>10</c:v>
                </c:pt>
                <c:pt idx="2">
                  <c:v>11</c:v>
                </c:pt>
                <c:pt idx="3">
                  <c:v>10</c:v>
                </c:pt>
                <c:pt idx="4">
                  <c:v>18</c:v>
                </c:pt>
              </c:numCache>
            </c:numRef>
          </c:val>
          <c:extLst>
            <c:ext xmlns:c16="http://schemas.microsoft.com/office/drawing/2014/chart" uri="{C3380CC4-5D6E-409C-BE32-E72D297353CC}">
              <c16:uniqueId val="{00000001-8414-442E-9D10-929E52D62242}"/>
            </c:ext>
          </c:extLst>
        </c:ser>
        <c:dLbls>
          <c:dLblPos val="outEnd"/>
          <c:showLegendKey val="0"/>
          <c:showVal val="1"/>
          <c:showCatName val="0"/>
          <c:showSerName val="0"/>
          <c:showPercent val="0"/>
          <c:showBubbleSize val="0"/>
        </c:dLbls>
        <c:gapWidth val="182"/>
        <c:axId val="1153136288"/>
        <c:axId val="1592228512"/>
        <c:extLst>
          <c:ext xmlns:c15="http://schemas.microsoft.com/office/drawing/2012/chart" uri="{02D57815-91ED-43cb-92C2-25804820EDAC}">
            <c15:filteredBarSeries>
              <c15:ser>
                <c:idx val="0"/>
                <c:order val="0"/>
                <c:tx>
                  <c:strRef>
                    <c:extLst>
                      <c:ext uri="{02D57815-91ED-43cb-92C2-25804820EDAC}">
                        <c15:formulaRef>
                          <c15:sqref>성격!$C$19</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c:ext uri="{02D57815-91ED-43cb-92C2-25804820EDAC}">
                        <c15:formulaRef>
                          <c15:sqref>성격!$C$27:$C$31</c15:sqref>
                        </c15:formulaRef>
                      </c:ext>
                    </c:extLst>
                    <c:numCache>
                      <c:formatCode>General</c:formatCode>
                      <c:ptCount val="5"/>
                    </c:numCache>
                  </c:numRef>
                </c:val>
                <c:extLst>
                  <c:ext xmlns:c16="http://schemas.microsoft.com/office/drawing/2014/chart" uri="{C3380CC4-5D6E-409C-BE32-E72D297353CC}">
                    <c16:uniqueId val="{0000000C-8414-442E-9D10-929E52D62242}"/>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성격!$F$19</c15:sqref>
                        </c15:formulaRef>
                      </c:ext>
                    </c:extLst>
                    <c:strCache>
                      <c:ptCount val="1"/>
                      <c:pt idx="0">
                        <c:v>전동섭님</c:v>
                      </c:pt>
                    </c:strCache>
                  </c:strRef>
                </c:tx>
                <c:spPr>
                  <a:solidFill>
                    <a:schemeClr val="accent3">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성격!$F$27:$F$31</c15:sqref>
                        </c15:formulaRef>
                      </c:ext>
                    </c:extLst>
                    <c:numCache>
                      <c:formatCode>_-* #,##0.0_-;\-* #,##0.0_-;_-* "-"_-;_-@_-</c:formatCode>
                      <c:ptCount val="5"/>
                      <c:pt idx="0">
                        <c:v>15</c:v>
                      </c:pt>
                      <c:pt idx="1">
                        <c:v>10</c:v>
                      </c:pt>
                      <c:pt idx="2">
                        <c:v>12</c:v>
                      </c:pt>
                      <c:pt idx="3">
                        <c:v>12</c:v>
                      </c:pt>
                      <c:pt idx="4">
                        <c:v>18</c:v>
                      </c:pt>
                    </c:numCache>
                  </c:numRef>
                </c:val>
                <c:extLst xmlns:c15="http://schemas.microsoft.com/office/drawing/2012/chart">
                  <c:ext xmlns:c16="http://schemas.microsoft.com/office/drawing/2014/chart" uri="{C3380CC4-5D6E-409C-BE32-E72D297353CC}">
                    <c16:uniqueId val="{00000002-8414-442E-9D10-929E52D62242}"/>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성격!$G$19</c15:sqref>
                        </c15:formulaRef>
                      </c:ext>
                    </c:extLst>
                    <c:strCache>
                      <c:ptCount val="1"/>
                      <c:pt idx="0">
                        <c:v>윤영호님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성격!$G$27:$G$31</c15:sqref>
                        </c15:formulaRef>
                      </c:ext>
                    </c:extLst>
                    <c:numCache>
                      <c:formatCode>_-* #,##0.0_-;\-* #,##0.0_-;_-* "-"_-;_-@_-</c:formatCode>
                      <c:ptCount val="5"/>
                      <c:pt idx="0">
                        <c:v>13</c:v>
                      </c:pt>
                      <c:pt idx="1">
                        <c:v>8</c:v>
                      </c:pt>
                      <c:pt idx="2">
                        <c:v>15</c:v>
                      </c:pt>
                      <c:pt idx="3">
                        <c:v>7</c:v>
                      </c:pt>
                      <c:pt idx="4">
                        <c:v>15</c:v>
                      </c:pt>
                    </c:numCache>
                  </c:numRef>
                </c:val>
                <c:extLst xmlns:c15="http://schemas.microsoft.com/office/drawing/2012/chart">
                  <c:ext xmlns:c16="http://schemas.microsoft.com/office/drawing/2014/chart" uri="{C3380CC4-5D6E-409C-BE32-E72D297353CC}">
                    <c16:uniqueId val="{00000003-8414-442E-9D10-929E52D62242}"/>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성격!$H$19</c15:sqref>
                        </c15:formulaRef>
                      </c:ext>
                    </c:extLst>
                    <c:strCache>
                      <c:ptCount val="1"/>
                      <c:pt idx="0">
                        <c:v>최은강님</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성격!$H$27:$H$31</c15:sqref>
                        </c15:formulaRef>
                      </c:ext>
                    </c:extLst>
                    <c:numCache>
                      <c:formatCode>_-* #,##0.0_-;\-* #,##0.0_-;_-* "-"_-;_-@_-</c:formatCode>
                      <c:ptCount val="5"/>
                      <c:pt idx="0">
                        <c:v>14</c:v>
                      </c:pt>
                      <c:pt idx="1">
                        <c:v>11</c:v>
                      </c:pt>
                      <c:pt idx="2">
                        <c:v>14</c:v>
                      </c:pt>
                      <c:pt idx="3">
                        <c:v>9</c:v>
                      </c:pt>
                      <c:pt idx="4">
                        <c:v>17</c:v>
                      </c:pt>
                    </c:numCache>
                  </c:numRef>
                </c:val>
                <c:extLst xmlns:c15="http://schemas.microsoft.com/office/drawing/2012/chart">
                  <c:ext xmlns:c16="http://schemas.microsoft.com/office/drawing/2014/chart" uri="{C3380CC4-5D6E-409C-BE32-E72D297353CC}">
                    <c16:uniqueId val="{00000004-8414-442E-9D10-929E52D62242}"/>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성격!$I$19</c15:sqref>
                        </c15:formulaRef>
                      </c:ext>
                    </c:extLst>
                    <c:strCache>
                      <c:ptCount val="1"/>
                      <c:pt idx="0">
                        <c:v>임경업님</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성격!$I$27:$I$31</c15:sqref>
                        </c15:formulaRef>
                      </c:ext>
                    </c:extLst>
                    <c:numCache>
                      <c:formatCode>_-* #,##0.0_-;\-* #,##0.0_-;_-* "-"_-;_-@_-</c:formatCode>
                      <c:ptCount val="5"/>
                      <c:pt idx="0">
                        <c:v>13</c:v>
                      </c:pt>
                      <c:pt idx="1">
                        <c:v>12</c:v>
                      </c:pt>
                      <c:pt idx="2">
                        <c:v>12</c:v>
                      </c:pt>
                      <c:pt idx="3">
                        <c:v>7</c:v>
                      </c:pt>
                      <c:pt idx="4">
                        <c:v>15</c:v>
                      </c:pt>
                    </c:numCache>
                  </c:numRef>
                </c:val>
                <c:extLst xmlns:c15="http://schemas.microsoft.com/office/drawing/2012/chart">
                  <c:ext xmlns:c16="http://schemas.microsoft.com/office/drawing/2014/chart" uri="{C3380CC4-5D6E-409C-BE32-E72D297353CC}">
                    <c16:uniqueId val="{00000005-8414-442E-9D10-929E52D62242}"/>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성격!$J$19</c15:sqref>
                        </c15:formulaRef>
                      </c:ext>
                    </c:extLst>
                    <c:strCache>
                      <c:ptCount val="1"/>
                      <c:pt idx="0">
                        <c:v>이재원님</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성격!$J$27:$J$31</c15:sqref>
                        </c15:formulaRef>
                      </c:ext>
                    </c:extLst>
                    <c:numCache>
                      <c:formatCode>_-* #,##0.0_-;\-* #,##0.0_-;_-* "-"_-;_-@_-</c:formatCode>
                      <c:ptCount val="5"/>
                      <c:pt idx="0">
                        <c:v>15</c:v>
                      </c:pt>
                      <c:pt idx="1">
                        <c:v>13</c:v>
                      </c:pt>
                      <c:pt idx="2">
                        <c:v>7</c:v>
                      </c:pt>
                      <c:pt idx="3">
                        <c:v>3</c:v>
                      </c:pt>
                      <c:pt idx="4">
                        <c:v>6</c:v>
                      </c:pt>
                    </c:numCache>
                  </c:numRef>
                </c:val>
                <c:extLst xmlns:c15="http://schemas.microsoft.com/office/drawing/2012/chart">
                  <c:ext xmlns:c16="http://schemas.microsoft.com/office/drawing/2014/chart" uri="{C3380CC4-5D6E-409C-BE32-E72D297353CC}">
                    <c16:uniqueId val="{00000006-8414-442E-9D10-929E52D62242}"/>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성격!$K$19</c15:sqref>
                        </c15:formulaRef>
                      </c:ext>
                    </c:extLst>
                    <c:strCache>
                      <c:ptCount val="1"/>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성격!$K$27:$K$31</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7-8414-442E-9D10-929E52D62242}"/>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성격!$L$19</c15:sqref>
                        </c15:formulaRef>
                      </c:ext>
                    </c:extLst>
                    <c:strCache>
                      <c:ptCount val="1"/>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성격!$L$27:$L$31</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8-8414-442E-9D10-929E52D62242}"/>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성격!$M$19</c15:sqref>
                        </c15:formulaRef>
                      </c:ext>
                    </c:extLst>
                    <c:strCache>
                      <c:ptCount val="1"/>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성격!$M$27:$M$31</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9-8414-442E-9D10-929E52D62242}"/>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성격!$N$19</c15:sqref>
                        </c15:formulaRef>
                      </c:ext>
                    </c:extLst>
                    <c:strCache>
                      <c:ptCount val="1"/>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성격!$N$27:$N$31</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A-8414-442E-9D10-929E52D62242}"/>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성격!$O$19</c15:sqref>
                        </c15:formulaRef>
                      </c:ext>
                    </c:extLst>
                    <c:strCache>
                      <c:ptCount val="1"/>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성격!$O$27:$O$31</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B-8414-442E-9D10-929E52D62242}"/>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성격!$P$19:$P$22</c15:sqref>
                        </c15:formulaRef>
                      </c:ext>
                    </c:extLst>
                    <c:strCache>
                      <c:ptCount val="4"/>
                      <c:pt idx="0">
                        <c:v>이재원님</c:v>
                      </c:pt>
                      <c:pt idx="1">
                        <c:v>16</c:v>
                      </c:pt>
                      <c:pt idx="2">
                        <c:v>  </c:v>
                      </c:pt>
                      <c:pt idx="3">
                        <c:v>  </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성격!$P$27:$P$31</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D-8414-442E-9D10-929E52D62242}"/>
                  </c:ext>
                </c:extLst>
              </c15:ser>
            </c15:filteredBarSeries>
          </c:ext>
        </c:extLst>
      </c:barChart>
      <c:catAx>
        <c:axId val="11531362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ko-KR"/>
          </a:p>
        </c:txPr>
        <c:crossAx val="1592228512"/>
        <c:crosses val="autoZero"/>
        <c:auto val="1"/>
        <c:lblAlgn val="ctr"/>
        <c:lblOffset val="100"/>
        <c:noMultiLvlLbl val="0"/>
      </c:catAx>
      <c:valAx>
        <c:axId val="1592228512"/>
        <c:scaling>
          <c:orientation val="minMax"/>
          <c:max val="105"/>
          <c:min val="0"/>
        </c:scaling>
        <c:delete val="0"/>
        <c:axPos val="t"/>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153136288"/>
        <c:crosses val="autoZero"/>
        <c:crossBetween val="between"/>
        <c:majorUnit val="10"/>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plotArea>
      <c:layout>
        <c:manualLayout>
          <c:layoutTarget val="inner"/>
          <c:xMode val="edge"/>
          <c:yMode val="edge"/>
          <c:x val="0.10616958420273589"/>
          <c:y val="5.1625010824608367E-2"/>
          <c:w val="0.87589562649408481"/>
          <c:h val="0.93685348222496212"/>
        </c:manualLayout>
      </c:layout>
      <c:barChart>
        <c:barDir val="bar"/>
        <c:grouping val="clustered"/>
        <c:varyColors val="0"/>
        <c:ser>
          <c:idx val="1"/>
          <c:order val="1"/>
          <c:tx>
            <c:strRef>
              <c:f>성격!$D$19</c:f>
              <c:strCache>
                <c:ptCount val="1"/>
                <c:pt idx="0">
                  <c:v>채영운님</c:v>
                </c:pt>
              </c:strCache>
            </c:strRef>
          </c:tx>
          <c:spPr>
            <a:solidFill>
              <a:schemeClr val="tx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ext>
              </c:extLst>
              <c:f>성격!$B$33:$B$35</c:f>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성격!$D$33:$D$36</c15:sqref>
                  </c15:fullRef>
                </c:ext>
              </c:extLst>
              <c:f>성격!$D$33:$D$35</c:f>
              <c:numCache>
                <c:formatCode>_-* #,##0.0_-;\-* #,##0.0_-;_-* "-"_-;_-@_-</c:formatCode>
                <c:ptCount val="3"/>
                <c:pt idx="0">
                  <c:v>12</c:v>
                </c:pt>
                <c:pt idx="1">
                  <c:v>17</c:v>
                </c:pt>
                <c:pt idx="2">
                  <c:v>23</c:v>
                </c:pt>
              </c:numCache>
            </c:numRef>
          </c:val>
          <c:extLst>
            <c:ext xmlns:c16="http://schemas.microsoft.com/office/drawing/2014/chart" uri="{C3380CC4-5D6E-409C-BE32-E72D297353CC}">
              <c16:uniqueId val="{00000000-2067-42EB-921A-4594B30398CE}"/>
            </c:ext>
          </c:extLst>
        </c:ser>
        <c:ser>
          <c:idx val="2"/>
          <c:order val="2"/>
          <c:tx>
            <c:strRef>
              <c:f>성격!$E$19</c:f>
              <c:strCache>
                <c:ptCount val="1"/>
                <c:pt idx="0">
                  <c:v>최동준님</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ext>
              </c:extLst>
              <c:f>성격!$B$33:$B$35</c:f>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성격!$E$33:$E$36</c15:sqref>
                  </c15:fullRef>
                </c:ext>
              </c:extLst>
              <c:f>성격!$E$33:$E$35</c:f>
              <c:numCache>
                <c:formatCode>_-* #,##0.0_-;\-* #,##0.0_-;_-* "-"_-;_-@_-</c:formatCode>
                <c:ptCount val="3"/>
                <c:pt idx="0">
                  <c:v>7</c:v>
                </c:pt>
                <c:pt idx="1">
                  <c:v>2</c:v>
                </c:pt>
                <c:pt idx="2">
                  <c:v>6</c:v>
                </c:pt>
              </c:numCache>
            </c:numRef>
          </c:val>
          <c:extLst>
            <c:ext xmlns:c16="http://schemas.microsoft.com/office/drawing/2014/chart" uri="{C3380CC4-5D6E-409C-BE32-E72D297353CC}">
              <c16:uniqueId val="{00000001-2067-42EB-921A-4594B30398CE}"/>
            </c:ext>
          </c:extLst>
        </c:ser>
        <c:dLbls>
          <c:dLblPos val="outEnd"/>
          <c:showLegendKey val="0"/>
          <c:showVal val="1"/>
          <c:showCatName val="0"/>
          <c:showSerName val="0"/>
          <c:showPercent val="0"/>
          <c:showBubbleSize val="0"/>
        </c:dLbls>
        <c:gapWidth val="182"/>
        <c:axId val="1719233136"/>
        <c:axId val="1713166352"/>
        <c:extLst>
          <c:ext xmlns:c15="http://schemas.microsoft.com/office/drawing/2012/chart" uri="{02D57815-91ED-43cb-92C2-25804820EDAC}">
            <c15:filteredBarSeries>
              <c15:ser>
                <c:idx val="0"/>
                <c:order val="0"/>
                <c:tx>
                  <c:strRef>
                    <c:extLst>
                      <c:ext uri="{02D57815-91ED-43cb-92C2-25804820EDAC}">
                        <c15:formulaRef>
                          <c15:sqref>성격!$C$19</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uri="{02D57815-91ED-43cb-92C2-25804820EDAC}">
                        <c15:fullRef>
                          <c15:sqref>성격!$C$33:$C$36</c15:sqref>
                        </c15:fullRef>
                        <c15:formulaRef>
                          <c15:sqref>성격!$C$33:$C$35</c15:sqref>
                        </c15:formulaRef>
                      </c:ext>
                    </c:extLst>
                    <c:numCache>
                      <c:formatCode>General</c:formatCode>
                      <c:ptCount val="3"/>
                    </c:numCache>
                  </c:numRef>
                </c:val>
                <c:extLst>
                  <c:ext xmlns:c16="http://schemas.microsoft.com/office/drawing/2014/chart" uri="{C3380CC4-5D6E-409C-BE32-E72D297353CC}">
                    <c16:uniqueId val="{0000000C-2067-42EB-921A-4594B30398CE}"/>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성격!$F$19</c15:sqref>
                        </c15:formulaRef>
                      </c:ext>
                    </c:extLst>
                    <c:strCache>
                      <c:ptCount val="1"/>
                      <c:pt idx="0">
                        <c:v>전동섭님</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성격!$F$33:$F$36</c15:sqref>
                        </c15:fullRef>
                        <c15:formulaRef>
                          <c15:sqref>성격!$F$33:$F$35</c15:sqref>
                        </c15:formulaRef>
                      </c:ext>
                    </c:extLst>
                    <c:numCache>
                      <c:formatCode>_-* #,##0.0_-;\-* #,##0.0_-;_-* "-"_-;_-@_-</c:formatCode>
                      <c:ptCount val="3"/>
                      <c:pt idx="0">
                        <c:v>8</c:v>
                      </c:pt>
                      <c:pt idx="1">
                        <c:v>15</c:v>
                      </c:pt>
                      <c:pt idx="2">
                        <c:v>18</c:v>
                      </c:pt>
                    </c:numCache>
                  </c:numRef>
                </c:val>
                <c:extLst xmlns:c15="http://schemas.microsoft.com/office/drawing/2012/chart">
                  <c:ext xmlns:c16="http://schemas.microsoft.com/office/drawing/2014/chart" uri="{C3380CC4-5D6E-409C-BE32-E72D297353CC}">
                    <c16:uniqueId val="{00000002-2067-42EB-921A-4594B30398CE}"/>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성격!$G$19</c15:sqref>
                        </c15:formulaRef>
                      </c:ext>
                    </c:extLst>
                    <c:strCache>
                      <c:ptCount val="1"/>
                      <c:pt idx="0">
                        <c:v>윤영호님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성격!$G$33:$G$36</c15:sqref>
                        </c15:fullRef>
                        <c15:formulaRef>
                          <c15:sqref>성격!$G$33:$G$35</c15:sqref>
                        </c15:formulaRef>
                      </c:ext>
                    </c:extLst>
                    <c:numCache>
                      <c:formatCode>_-* #,##0.0_-;\-* #,##0.0_-;_-* "-"_-;_-@_-</c:formatCode>
                      <c:ptCount val="3"/>
                      <c:pt idx="0">
                        <c:v>18</c:v>
                      </c:pt>
                      <c:pt idx="1">
                        <c:v>12</c:v>
                      </c:pt>
                      <c:pt idx="2">
                        <c:v>18</c:v>
                      </c:pt>
                    </c:numCache>
                  </c:numRef>
                </c:val>
                <c:extLst xmlns:c15="http://schemas.microsoft.com/office/drawing/2012/chart">
                  <c:ext xmlns:c16="http://schemas.microsoft.com/office/drawing/2014/chart" uri="{C3380CC4-5D6E-409C-BE32-E72D297353CC}">
                    <c16:uniqueId val="{00000003-2067-42EB-921A-4594B30398CE}"/>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성격!$H$19</c15:sqref>
                        </c15:formulaRef>
                      </c:ext>
                    </c:extLst>
                    <c:strCache>
                      <c:ptCount val="1"/>
                      <c:pt idx="0">
                        <c:v>최은강님</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성격!$H$33:$H$36</c15:sqref>
                        </c15:fullRef>
                        <c15:formulaRef>
                          <c15:sqref>성격!$H$33:$H$35</c15:sqref>
                        </c15:formulaRef>
                      </c:ext>
                    </c:extLst>
                    <c:numCache>
                      <c:formatCode>_-* #,##0.0_-;\-* #,##0.0_-;_-* "-"_-;_-@_-</c:formatCode>
                      <c:ptCount val="3"/>
                      <c:pt idx="0">
                        <c:v>14</c:v>
                      </c:pt>
                      <c:pt idx="1">
                        <c:v>14</c:v>
                      </c:pt>
                      <c:pt idx="2">
                        <c:v>21</c:v>
                      </c:pt>
                    </c:numCache>
                  </c:numRef>
                </c:val>
                <c:extLst xmlns:c15="http://schemas.microsoft.com/office/drawing/2012/chart">
                  <c:ext xmlns:c16="http://schemas.microsoft.com/office/drawing/2014/chart" uri="{C3380CC4-5D6E-409C-BE32-E72D297353CC}">
                    <c16:uniqueId val="{00000004-2067-42EB-921A-4594B30398CE}"/>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성격!$I$19</c15:sqref>
                        </c15:formulaRef>
                      </c:ext>
                    </c:extLst>
                    <c:strCache>
                      <c:ptCount val="1"/>
                      <c:pt idx="0">
                        <c:v>임경업님</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성격!$I$33:$I$36</c15:sqref>
                        </c15:fullRef>
                        <c15:formulaRef>
                          <c15:sqref>성격!$I$33:$I$35</c15:sqref>
                        </c15:formulaRef>
                      </c:ext>
                    </c:extLst>
                    <c:numCache>
                      <c:formatCode>_-* #,##0.0_-;\-* #,##0.0_-;_-* "-"_-;_-@_-</c:formatCode>
                      <c:ptCount val="3"/>
                      <c:pt idx="0">
                        <c:v>15</c:v>
                      </c:pt>
                      <c:pt idx="1">
                        <c:v>16</c:v>
                      </c:pt>
                      <c:pt idx="2">
                        <c:v>19</c:v>
                      </c:pt>
                    </c:numCache>
                  </c:numRef>
                </c:val>
                <c:extLst xmlns:c15="http://schemas.microsoft.com/office/drawing/2012/chart">
                  <c:ext xmlns:c16="http://schemas.microsoft.com/office/drawing/2014/chart" uri="{C3380CC4-5D6E-409C-BE32-E72D297353CC}">
                    <c16:uniqueId val="{00000005-2067-42EB-921A-4594B30398CE}"/>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성격!$J$19</c15:sqref>
                        </c15:formulaRef>
                      </c:ext>
                    </c:extLst>
                    <c:strCache>
                      <c:ptCount val="1"/>
                      <c:pt idx="0">
                        <c:v>이재원님</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성격!$J$33:$J$36</c15:sqref>
                        </c15:fullRef>
                        <c15:formulaRef>
                          <c15:sqref>성격!$J$33:$J$35</c15:sqref>
                        </c15:formulaRef>
                      </c:ext>
                    </c:extLst>
                    <c:numCache>
                      <c:formatCode>_-* #,##0.0_-;\-* #,##0.0_-;_-* "-"_-;_-@_-</c:formatCode>
                      <c:ptCount val="3"/>
                      <c:pt idx="0">
                        <c:v>24</c:v>
                      </c:pt>
                      <c:pt idx="1">
                        <c:v>8</c:v>
                      </c:pt>
                      <c:pt idx="2">
                        <c:v>5</c:v>
                      </c:pt>
                    </c:numCache>
                  </c:numRef>
                </c:val>
                <c:extLst xmlns:c15="http://schemas.microsoft.com/office/drawing/2012/chart">
                  <c:ext xmlns:c16="http://schemas.microsoft.com/office/drawing/2014/chart" uri="{C3380CC4-5D6E-409C-BE32-E72D297353CC}">
                    <c16:uniqueId val="{00000006-2067-42EB-921A-4594B30398CE}"/>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성격!$K$19</c15:sqref>
                        </c15:formulaRef>
                      </c:ext>
                    </c:extLst>
                    <c:strCache>
                      <c:ptCount val="1"/>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성격!$K$33:$K$36</c15:sqref>
                        </c15:fullRef>
                        <c15:formulaRef>
                          <c15:sqref>성격!$K$33:$K$35</c15:sqref>
                        </c15:formulaRef>
                      </c:ext>
                    </c:extLst>
                    <c:numCache>
                      <c:formatCode>_-* #,##0.0_-;\-* #,##0.0_-;_-*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2067-42EB-921A-4594B30398CE}"/>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성격!$L$19</c15:sqref>
                        </c15:formulaRef>
                      </c:ext>
                    </c:extLst>
                    <c:strCache>
                      <c:ptCount val="1"/>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성격!$L$33:$L$36</c15:sqref>
                        </c15:fullRef>
                        <c15:formulaRef>
                          <c15:sqref>성격!$L$33:$L$35</c15:sqref>
                        </c15:formulaRef>
                      </c:ext>
                    </c:extLst>
                    <c:numCache>
                      <c:formatCode>_-* #,##0.0_-;\-* #,##0.0_-;_-*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2067-42EB-921A-4594B30398CE}"/>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성격!$M$19</c15:sqref>
                        </c15:formulaRef>
                      </c:ext>
                    </c:extLst>
                    <c:strCache>
                      <c:ptCount val="1"/>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성격!$M$33:$M$36</c15:sqref>
                        </c15:fullRef>
                        <c15:formulaRef>
                          <c15:sqref>성격!$M$33:$M$35</c15:sqref>
                        </c15:formulaRef>
                      </c:ext>
                    </c:extLst>
                    <c:numCache>
                      <c:formatCode>_-* #,##0.0_-;\-* #,##0.0_-;_-*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2067-42EB-921A-4594B30398CE}"/>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성격!$N$19</c15:sqref>
                        </c15:formulaRef>
                      </c:ext>
                    </c:extLst>
                    <c:strCache>
                      <c:ptCount val="1"/>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성격!$N$33:$N$36</c15:sqref>
                        </c15:fullRef>
                        <c15:formulaRef>
                          <c15:sqref>성격!$N$33:$N$35</c15:sqref>
                        </c15:formulaRef>
                      </c:ext>
                    </c:extLst>
                    <c:numCache>
                      <c:formatCode>_-* #,##0.0_-;\-* #,##0.0_-;_-*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2067-42EB-921A-4594B30398CE}"/>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성격!$O$19</c15:sqref>
                        </c15:formulaRef>
                      </c:ext>
                    </c:extLst>
                    <c:strCache>
                      <c:ptCount val="1"/>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성격!$O$33:$O$36</c15:sqref>
                        </c15:fullRef>
                        <c15:formulaRef>
                          <c15:sqref>성격!$O$33:$O$35</c15:sqref>
                        </c15:formulaRef>
                      </c:ext>
                    </c:extLst>
                    <c:numCache>
                      <c:formatCode>_-* #,##0.0_-;\-* #,##0.0_-;_-*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2067-42EB-921A-4594B30398CE}"/>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성격!$P$19</c15:sqref>
                        </c15:formulaRef>
                      </c:ext>
                    </c:extLst>
                    <c:strCache>
                      <c:ptCount val="1"/>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성격!$P$33:$P$36</c15:sqref>
                        </c15:fullRef>
                        <c15:formulaRef>
                          <c15:sqref>성격!$P$33:$P$35</c15:sqref>
                        </c15:formulaRef>
                      </c:ext>
                    </c:extLst>
                    <c:numCache>
                      <c:formatCode>_-* #,##0.0_-;\-* #,##0.0_-;_-*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D-2067-42EB-921A-4594B30398CE}"/>
                  </c:ext>
                </c:extLst>
              </c15:ser>
            </c15:filteredBarSeries>
          </c:ext>
        </c:extLst>
      </c:barChart>
      <c:catAx>
        <c:axId val="171923313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ko-KR"/>
          </a:p>
        </c:txPr>
        <c:crossAx val="1713166352"/>
        <c:crosses val="autoZero"/>
        <c:auto val="1"/>
        <c:lblAlgn val="ctr"/>
        <c:lblOffset val="100"/>
        <c:noMultiLvlLbl val="0"/>
      </c:catAx>
      <c:valAx>
        <c:axId val="1713166352"/>
        <c:scaling>
          <c:orientation val="minMax"/>
          <c:max val="105"/>
          <c:min val="0"/>
        </c:scaling>
        <c:delete val="0"/>
        <c:axPos val="t"/>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719233136"/>
        <c:crosses val="autoZero"/>
        <c:crossBetween val="between"/>
        <c:majorUnit val="10"/>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SD</a:t>
            </a:r>
            <a:endParaRPr lang="ko-KR"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ltLang="en-US"/>
        </a:p>
      </c:txPr>
    </c:title>
    <c:autoTitleDeleted val="0"/>
    <c:plotArea>
      <c:layout/>
      <c:barChart>
        <c:barDir val="bar"/>
        <c:grouping val="clustered"/>
        <c:varyColors val="0"/>
        <c:ser>
          <c:idx val="1"/>
          <c:order val="1"/>
          <c:tx>
            <c:strRef>
              <c:f>성격!$D$19</c:f>
              <c:strCache>
                <c:ptCount val="1"/>
                <c:pt idx="0">
                  <c:v>채영운님</c:v>
                </c:pt>
              </c:strCache>
            </c:strRef>
          </c:tx>
          <c:spPr>
            <a:solidFill>
              <a:schemeClr val="tx1"/>
            </a:solidFill>
            <a:ln>
              <a:solidFill>
                <a:schemeClr val="tx1">
                  <a:lumMod val="85000"/>
                  <a:lumOff val="1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성격!$B$21:$B$25</c:f>
              <c:strCache>
                <c:ptCount val="5"/>
                <c:pt idx="0">
                  <c:v>책임감수</c:v>
                </c:pt>
                <c:pt idx="1">
                  <c:v>목적의식</c:v>
                </c:pt>
                <c:pt idx="2">
                  <c:v>유능감</c:v>
                </c:pt>
                <c:pt idx="3">
                  <c:v>자기수용</c:v>
                </c:pt>
                <c:pt idx="4">
                  <c:v>자기일치</c:v>
                </c:pt>
              </c:strCache>
            </c:strRef>
          </c:cat>
          <c:val>
            <c:numRef>
              <c:f>성격!$D$21:$D$25</c:f>
              <c:numCache>
                <c:formatCode>_-* #,##0.0_-;\-* #,##0.0_-;_-* "-"_-;_-@_-</c:formatCode>
                <c:ptCount val="5"/>
                <c:pt idx="0">
                  <c:v>10</c:v>
                </c:pt>
                <c:pt idx="1">
                  <c:v>10</c:v>
                </c:pt>
                <c:pt idx="2">
                  <c:v>6</c:v>
                </c:pt>
                <c:pt idx="3">
                  <c:v>3</c:v>
                </c:pt>
                <c:pt idx="4">
                  <c:v>11</c:v>
                </c:pt>
              </c:numCache>
            </c:numRef>
          </c:val>
          <c:extLst>
            <c:ext xmlns:c16="http://schemas.microsoft.com/office/drawing/2014/chart" uri="{C3380CC4-5D6E-409C-BE32-E72D297353CC}">
              <c16:uniqueId val="{00000000-04FF-4F30-80AE-C6465580A21D}"/>
            </c:ext>
          </c:extLst>
        </c:ser>
        <c:ser>
          <c:idx val="2"/>
          <c:order val="2"/>
          <c:tx>
            <c:strRef>
              <c:f>성격!$E$19</c:f>
              <c:strCache>
                <c:ptCount val="1"/>
                <c:pt idx="0">
                  <c:v>최동준님</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성격!$B$21:$B$25</c:f>
              <c:strCache>
                <c:ptCount val="5"/>
                <c:pt idx="0">
                  <c:v>책임감수</c:v>
                </c:pt>
                <c:pt idx="1">
                  <c:v>목적의식</c:v>
                </c:pt>
                <c:pt idx="2">
                  <c:v>유능감</c:v>
                </c:pt>
                <c:pt idx="3">
                  <c:v>자기수용</c:v>
                </c:pt>
                <c:pt idx="4">
                  <c:v>자기일치</c:v>
                </c:pt>
              </c:strCache>
            </c:strRef>
          </c:cat>
          <c:val>
            <c:numRef>
              <c:f>성격!$E$21:$E$25</c:f>
              <c:numCache>
                <c:formatCode>_-* #,##0.0_-;\-* #,##0.0_-;_-* "-"_-;_-@_-</c:formatCode>
                <c:ptCount val="5"/>
                <c:pt idx="0">
                  <c:v>12</c:v>
                </c:pt>
                <c:pt idx="1">
                  <c:v>12</c:v>
                </c:pt>
                <c:pt idx="2">
                  <c:v>9</c:v>
                </c:pt>
                <c:pt idx="3">
                  <c:v>7</c:v>
                </c:pt>
                <c:pt idx="4">
                  <c:v>12</c:v>
                </c:pt>
              </c:numCache>
            </c:numRef>
          </c:val>
          <c:extLst>
            <c:ext xmlns:c16="http://schemas.microsoft.com/office/drawing/2014/chart" uri="{C3380CC4-5D6E-409C-BE32-E72D297353CC}">
              <c16:uniqueId val="{00000001-04FF-4F30-80AE-C6465580A21D}"/>
            </c:ext>
          </c:extLst>
        </c:ser>
        <c:dLbls>
          <c:dLblPos val="outEnd"/>
          <c:showLegendKey val="0"/>
          <c:showVal val="1"/>
          <c:showCatName val="0"/>
          <c:showSerName val="0"/>
          <c:showPercent val="0"/>
          <c:showBubbleSize val="0"/>
        </c:dLbls>
        <c:gapWidth val="182"/>
        <c:axId val="1153136288"/>
        <c:axId val="1592228512"/>
        <c:extLst>
          <c:ext xmlns:c15="http://schemas.microsoft.com/office/drawing/2012/chart" uri="{02D57815-91ED-43cb-92C2-25804820EDAC}">
            <c15:filteredBarSeries>
              <c15:ser>
                <c:idx val="0"/>
                <c:order val="0"/>
                <c:tx>
                  <c:strRef>
                    <c:extLst>
                      <c:ext uri="{02D57815-91ED-43cb-92C2-25804820EDAC}">
                        <c15:formulaRef>
                          <c15:sqref>성격!$C$19</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c:ext uri="{02D57815-91ED-43cb-92C2-25804820EDAC}">
                        <c15:formulaRef>
                          <c15:sqref>성격!$C$21:$C$25</c15:sqref>
                        </c15:formulaRef>
                      </c:ext>
                    </c:extLst>
                    <c:numCache>
                      <c:formatCode>General</c:formatCode>
                      <c:ptCount val="5"/>
                    </c:numCache>
                  </c:numRef>
                </c:val>
                <c:extLst>
                  <c:ext xmlns:c16="http://schemas.microsoft.com/office/drawing/2014/chart" uri="{C3380CC4-5D6E-409C-BE32-E72D297353CC}">
                    <c16:uniqueId val="{0000000D-04FF-4F30-80AE-C6465580A21D}"/>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성격!$F$19</c15:sqref>
                        </c15:formulaRef>
                      </c:ext>
                    </c:extLst>
                    <c:strCache>
                      <c:ptCount val="1"/>
                      <c:pt idx="0">
                        <c:v>전동섭님</c:v>
                      </c:pt>
                    </c:strCache>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성격!$F$21:$F$25</c15:sqref>
                        </c15:formulaRef>
                      </c:ext>
                    </c:extLst>
                    <c:numCache>
                      <c:formatCode>_-* #,##0.0_-;\-* #,##0.0_-;_-* "-"_-;_-@_-</c:formatCode>
                      <c:ptCount val="5"/>
                      <c:pt idx="0">
                        <c:v>16</c:v>
                      </c:pt>
                      <c:pt idx="1">
                        <c:v>18</c:v>
                      </c:pt>
                      <c:pt idx="2">
                        <c:v>9</c:v>
                      </c:pt>
                      <c:pt idx="3">
                        <c:v>6</c:v>
                      </c:pt>
                      <c:pt idx="4">
                        <c:v>14</c:v>
                      </c:pt>
                    </c:numCache>
                  </c:numRef>
                </c:val>
                <c:extLst xmlns:c15="http://schemas.microsoft.com/office/drawing/2012/chart">
                  <c:ext xmlns:c16="http://schemas.microsoft.com/office/drawing/2014/chart" uri="{C3380CC4-5D6E-409C-BE32-E72D297353CC}">
                    <c16:uniqueId val="{00000002-04FF-4F30-80AE-C6465580A21D}"/>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성격!$G$19</c15:sqref>
                        </c15:formulaRef>
                      </c:ext>
                    </c:extLst>
                    <c:strCache>
                      <c:ptCount val="1"/>
                      <c:pt idx="0">
                        <c:v>윤영호님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성격!$G$21:$G$25</c15:sqref>
                        </c15:formulaRef>
                      </c:ext>
                    </c:extLst>
                    <c:numCache>
                      <c:formatCode>_-* #,##0.0_-;\-* #,##0.0_-;_-* "-"_-;_-@_-</c:formatCode>
                      <c:ptCount val="5"/>
                      <c:pt idx="0">
                        <c:v>13</c:v>
                      </c:pt>
                      <c:pt idx="1">
                        <c:v>16</c:v>
                      </c:pt>
                      <c:pt idx="2">
                        <c:v>10</c:v>
                      </c:pt>
                      <c:pt idx="3">
                        <c:v>4</c:v>
                      </c:pt>
                      <c:pt idx="4">
                        <c:v>18</c:v>
                      </c:pt>
                    </c:numCache>
                  </c:numRef>
                </c:val>
                <c:extLst xmlns:c15="http://schemas.microsoft.com/office/drawing/2012/chart">
                  <c:ext xmlns:c16="http://schemas.microsoft.com/office/drawing/2014/chart" uri="{C3380CC4-5D6E-409C-BE32-E72D297353CC}">
                    <c16:uniqueId val="{00000003-04FF-4F30-80AE-C6465580A21D}"/>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성격!$H$19</c15:sqref>
                        </c15:formulaRef>
                      </c:ext>
                    </c:extLst>
                    <c:strCache>
                      <c:ptCount val="1"/>
                      <c:pt idx="0">
                        <c:v>최은강님</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성격!$H$21:$H$25</c15:sqref>
                        </c15:formulaRef>
                      </c:ext>
                    </c:extLst>
                    <c:numCache>
                      <c:formatCode>_-* #,##0.0_-;\-* #,##0.0_-;_-* "-"_-;_-@_-</c:formatCode>
                      <c:ptCount val="5"/>
                      <c:pt idx="0">
                        <c:v>14</c:v>
                      </c:pt>
                      <c:pt idx="1">
                        <c:v>14</c:v>
                      </c:pt>
                      <c:pt idx="2">
                        <c:v>9</c:v>
                      </c:pt>
                      <c:pt idx="3">
                        <c:v>5</c:v>
                      </c:pt>
                      <c:pt idx="4">
                        <c:v>10</c:v>
                      </c:pt>
                    </c:numCache>
                  </c:numRef>
                </c:val>
                <c:extLst xmlns:c15="http://schemas.microsoft.com/office/drawing/2012/chart">
                  <c:ext xmlns:c16="http://schemas.microsoft.com/office/drawing/2014/chart" uri="{C3380CC4-5D6E-409C-BE32-E72D297353CC}">
                    <c16:uniqueId val="{00000004-04FF-4F30-80AE-C6465580A21D}"/>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성격!$I$19</c15:sqref>
                        </c15:formulaRef>
                      </c:ext>
                    </c:extLst>
                    <c:strCache>
                      <c:ptCount val="1"/>
                      <c:pt idx="0">
                        <c:v>임경업님</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성격!$I$21:$I$25</c15:sqref>
                        </c15:formulaRef>
                      </c:ext>
                    </c:extLst>
                    <c:numCache>
                      <c:formatCode>_-* #,##0.0_-;\-* #,##0.0_-;_-* "-"_-;_-@_-</c:formatCode>
                      <c:ptCount val="5"/>
                      <c:pt idx="0">
                        <c:v>14</c:v>
                      </c:pt>
                      <c:pt idx="1">
                        <c:v>15</c:v>
                      </c:pt>
                      <c:pt idx="2">
                        <c:v>10</c:v>
                      </c:pt>
                      <c:pt idx="3">
                        <c:v>6</c:v>
                      </c:pt>
                      <c:pt idx="4">
                        <c:v>15</c:v>
                      </c:pt>
                    </c:numCache>
                  </c:numRef>
                </c:val>
                <c:extLst xmlns:c15="http://schemas.microsoft.com/office/drawing/2012/chart">
                  <c:ext xmlns:c16="http://schemas.microsoft.com/office/drawing/2014/chart" uri="{C3380CC4-5D6E-409C-BE32-E72D297353CC}">
                    <c16:uniqueId val="{00000005-04FF-4F30-80AE-C6465580A21D}"/>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성격!$J$19</c15:sqref>
                        </c15:formulaRef>
                      </c:ext>
                    </c:extLst>
                    <c:strCache>
                      <c:ptCount val="1"/>
                      <c:pt idx="0">
                        <c:v>이재원님</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성격!$J$21:$J$25</c15:sqref>
                        </c15:formulaRef>
                      </c:ext>
                    </c:extLst>
                    <c:numCache>
                      <c:formatCode>_-* #,##0.0_-;\-* #,##0.0_-;_-* "-"_-;_-@_-</c:formatCode>
                      <c:ptCount val="5"/>
                      <c:pt idx="0">
                        <c:v>17</c:v>
                      </c:pt>
                      <c:pt idx="1">
                        <c:v>3</c:v>
                      </c:pt>
                      <c:pt idx="2">
                        <c:v>8</c:v>
                      </c:pt>
                      <c:pt idx="3">
                        <c:v>3</c:v>
                      </c:pt>
                      <c:pt idx="4">
                        <c:v>8</c:v>
                      </c:pt>
                    </c:numCache>
                  </c:numRef>
                </c:val>
                <c:extLst xmlns:c15="http://schemas.microsoft.com/office/drawing/2012/chart">
                  <c:ext xmlns:c16="http://schemas.microsoft.com/office/drawing/2014/chart" uri="{C3380CC4-5D6E-409C-BE32-E72D297353CC}">
                    <c16:uniqueId val="{00000006-04FF-4F30-80AE-C6465580A21D}"/>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성격!$K$19</c15:sqref>
                        </c15:formulaRef>
                      </c:ext>
                    </c:extLst>
                    <c:strCache>
                      <c:ptCount val="1"/>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성격!$K$21:$K$25</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7-04FF-4F30-80AE-C6465580A21D}"/>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성격!$L$19</c15:sqref>
                        </c15:formulaRef>
                      </c:ext>
                    </c:extLst>
                    <c:strCache>
                      <c:ptCount val="1"/>
                    </c:strCache>
                  </c:strRef>
                </c:tx>
                <c:spPr>
                  <a:solidFill>
                    <a:srgbClr val="FF0000"/>
                  </a:solidFill>
                  <a:ln>
                    <a:noFill/>
                  </a:ln>
                  <a:effectLst/>
                </c:spPr>
                <c:invertIfNegative val="0"/>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extLst xmlns:c15="http://schemas.microsoft.com/office/drawing/2012/chart">
                      <c:ext xmlns:c15="http://schemas.microsoft.com/office/drawing/2012/chart" uri="{CE6537A1-D6FC-4f65-9D91-7224C49458BB}">
                        <c15:layout>
                          <c:manualLayout>
                            <c:w val="5.9067917189115103E-2"/>
                            <c:h val="2.327533557187807E-2"/>
                          </c:manualLayout>
                        </c15:layout>
                      </c:ext>
                      <c:ext xmlns:c16="http://schemas.microsoft.com/office/drawing/2014/chart" uri="{C3380CC4-5D6E-409C-BE32-E72D297353CC}">
                        <c16:uniqueId val="{00000008-04FF-4F30-80AE-C6465580A2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성격!$L$21:$L$25</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9-04FF-4F30-80AE-C6465580A21D}"/>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성격!$M$19</c15:sqref>
                        </c15:formulaRef>
                      </c:ext>
                    </c:extLst>
                    <c:strCache>
                      <c:ptCount val="1"/>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성격!$M$21:$M$25</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A-04FF-4F30-80AE-C6465580A21D}"/>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성격!$N$19</c15:sqref>
                        </c15:formulaRef>
                      </c:ext>
                    </c:extLst>
                    <c:strCache>
                      <c:ptCount val="1"/>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성격!$N$21:$N$25</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B-04FF-4F30-80AE-C6465580A21D}"/>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성격!$O$19</c15:sqref>
                        </c15:formulaRef>
                      </c:ext>
                    </c:extLst>
                    <c:strCache>
                      <c:ptCount val="1"/>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성격!$O$21:$O$25</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C-04FF-4F30-80AE-C6465580A21D}"/>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성격!$P$19</c15:sqref>
                        </c15:formulaRef>
                      </c:ext>
                    </c:extLst>
                    <c:strCache>
                      <c:ptCount val="1"/>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성격!$B$21:$B$25</c15:sqref>
                        </c15:formulaRef>
                      </c:ext>
                    </c:extLst>
                    <c:strCache>
                      <c:ptCount val="5"/>
                      <c:pt idx="0">
                        <c:v>책임감수</c:v>
                      </c:pt>
                      <c:pt idx="1">
                        <c:v>목적의식</c:v>
                      </c:pt>
                      <c:pt idx="2">
                        <c:v>유능감</c:v>
                      </c:pt>
                      <c:pt idx="3">
                        <c:v>자기수용</c:v>
                      </c:pt>
                      <c:pt idx="4">
                        <c:v>자기일치</c:v>
                      </c:pt>
                    </c:strCache>
                  </c:strRef>
                </c:cat>
                <c:val>
                  <c:numRef>
                    <c:extLst xmlns:c15="http://schemas.microsoft.com/office/drawing/2012/chart">
                      <c:ext xmlns:c15="http://schemas.microsoft.com/office/drawing/2012/chart" uri="{02D57815-91ED-43cb-92C2-25804820EDAC}">
                        <c15:formulaRef>
                          <c15:sqref>성격!$P$21:$P$25</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E-04FF-4F30-80AE-C6465580A21D}"/>
                  </c:ext>
                </c:extLst>
              </c15:ser>
            </c15:filteredBarSeries>
          </c:ext>
        </c:extLst>
      </c:barChart>
      <c:catAx>
        <c:axId val="11531362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ko-KR"/>
          </a:p>
        </c:txPr>
        <c:crossAx val="1592228512"/>
        <c:crosses val="autoZero"/>
        <c:auto val="1"/>
        <c:lblAlgn val="ctr"/>
        <c:lblOffset val="100"/>
        <c:noMultiLvlLbl val="0"/>
      </c:catAx>
      <c:valAx>
        <c:axId val="1592228512"/>
        <c:scaling>
          <c:orientation val="minMax"/>
        </c:scaling>
        <c:delete val="0"/>
        <c:axPos val="t"/>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153136288"/>
        <c:crosses val="autoZero"/>
        <c:crossBetween val="between"/>
        <c:maj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8" orientation="portrait"/>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CO</a:t>
            </a:r>
            <a:endParaRPr lang="ko-KR"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ltLang="en-US"/>
        </a:p>
      </c:txPr>
    </c:title>
    <c:autoTitleDeleted val="0"/>
    <c:plotArea>
      <c:layout/>
      <c:barChart>
        <c:barDir val="bar"/>
        <c:grouping val="clustered"/>
        <c:varyColors val="0"/>
        <c:ser>
          <c:idx val="1"/>
          <c:order val="1"/>
          <c:tx>
            <c:strRef>
              <c:f>성격!$D$19</c:f>
              <c:strCache>
                <c:ptCount val="1"/>
                <c:pt idx="0">
                  <c:v>채영운님</c:v>
                </c:pt>
              </c:strCache>
            </c:strRef>
          </c:tx>
          <c:spPr>
            <a:solidFill>
              <a:schemeClr val="tx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성격!$B$27:$B$31</c:f>
              <c:strCache>
                <c:ptCount val="5"/>
                <c:pt idx="0">
                  <c:v>타인수용</c:v>
                </c:pt>
                <c:pt idx="1">
                  <c:v>공감/존중</c:v>
                </c:pt>
                <c:pt idx="2">
                  <c:v>이타성</c:v>
                </c:pt>
                <c:pt idx="3">
                  <c:v>관대함</c:v>
                </c:pt>
                <c:pt idx="4">
                  <c:v>공평</c:v>
                </c:pt>
              </c:strCache>
            </c:strRef>
          </c:cat>
          <c:val>
            <c:numRef>
              <c:f>성격!$D$27:$D$31</c:f>
              <c:numCache>
                <c:formatCode>_-* #,##0.0_-;\-* #,##0.0_-;_-* "-"_-;_-@_-</c:formatCode>
                <c:ptCount val="5"/>
                <c:pt idx="0">
                  <c:v>12</c:v>
                </c:pt>
                <c:pt idx="1">
                  <c:v>11</c:v>
                </c:pt>
                <c:pt idx="2">
                  <c:v>14</c:v>
                </c:pt>
                <c:pt idx="3">
                  <c:v>9</c:v>
                </c:pt>
                <c:pt idx="4">
                  <c:v>16</c:v>
                </c:pt>
              </c:numCache>
            </c:numRef>
          </c:val>
          <c:extLst>
            <c:ext xmlns:c16="http://schemas.microsoft.com/office/drawing/2014/chart" uri="{C3380CC4-5D6E-409C-BE32-E72D297353CC}">
              <c16:uniqueId val="{00000000-7F4E-403F-8102-1374E5EB7628}"/>
            </c:ext>
          </c:extLst>
        </c:ser>
        <c:ser>
          <c:idx val="2"/>
          <c:order val="2"/>
          <c:tx>
            <c:strRef>
              <c:f>성격!$E$19</c:f>
              <c:strCache>
                <c:ptCount val="1"/>
                <c:pt idx="0">
                  <c:v>최동준님</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성격!$B$27:$B$31</c:f>
              <c:strCache>
                <c:ptCount val="5"/>
                <c:pt idx="0">
                  <c:v>타인수용</c:v>
                </c:pt>
                <c:pt idx="1">
                  <c:v>공감/존중</c:v>
                </c:pt>
                <c:pt idx="2">
                  <c:v>이타성</c:v>
                </c:pt>
                <c:pt idx="3">
                  <c:v>관대함</c:v>
                </c:pt>
                <c:pt idx="4">
                  <c:v>공평</c:v>
                </c:pt>
              </c:strCache>
            </c:strRef>
          </c:cat>
          <c:val>
            <c:numRef>
              <c:f>성격!$E$27:$E$31</c:f>
              <c:numCache>
                <c:formatCode>_-* #,##0.0_-;\-* #,##0.0_-;_-* "-"_-;_-@_-</c:formatCode>
                <c:ptCount val="5"/>
                <c:pt idx="0">
                  <c:v>15</c:v>
                </c:pt>
                <c:pt idx="1">
                  <c:v>10</c:v>
                </c:pt>
                <c:pt idx="2">
                  <c:v>11</c:v>
                </c:pt>
                <c:pt idx="3">
                  <c:v>10</c:v>
                </c:pt>
                <c:pt idx="4">
                  <c:v>18</c:v>
                </c:pt>
              </c:numCache>
            </c:numRef>
          </c:val>
          <c:extLst>
            <c:ext xmlns:c16="http://schemas.microsoft.com/office/drawing/2014/chart" uri="{C3380CC4-5D6E-409C-BE32-E72D297353CC}">
              <c16:uniqueId val="{00000001-7F4E-403F-8102-1374E5EB7628}"/>
            </c:ext>
          </c:extLst>
        </c:ser>
        <c:dLbls>
          <c:dLblPos val="outEnd"/>
          <c:showLegendKey val="0"/>
          <c:showVal val="1"/>
          <c:showCatName val="0"/>
          <c:showSerName val="0"/>
          <c:showPercent val="0"/>
          <c:showBubbleSize val="0"/>
        </c:dLbls>
        <c:gapWidth val="182"/>
        <c:axId val="1153136288"/>
        <c:axId val="1592228512"/>
        <c:extLst>
          <c:ext xmlns:c15="http://schemas.microsoft.com/office/drawing/2012/chart" uri="{02D57815-91ED-43cb-92C2-25804820EDAC}">
            <c15:filteredBarSeries>
              <c15:ser>
                <c:idx val="0"/>
                <c:order val="0"/>
                <c:tx>
                  <c:strRef>
                    <c:extLst>
                      <c:ext uri="{02D57815-91ED-43cb-92C2-25804820EDAC}">
                        <c15:formulaRef>
                          <c15:sqref>성격!$C$19</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c:ext uri="{02D57815-91ED-43cb-92C2-25804820EDAC}">
                        <c15:formulaRef>
                          <c15:sqref>성격!$C$27:$C$31</c15:sqref>
                        </c15:formulaRef>
                      </c:ext>
                    </c:extLst>
                    <c:numCache>
                      <c:formatCode>General</c:formatCode>
                      <c:ptCount val="5"/>
                    </c:numCache>
                  </c:numRef>
                </c:val>
                <c:extLst>
                  <c:ext xmlns:c16="http://schemas.microsoft.com/office/drawing/2014/chart" uri="{C3380CC4-5D6E-409C-BE32-E72D297353CC}">
                    <c16:uniqueId val="{0000000C-7F4E-403F-8102-1374E5EB7628}"/>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성격!$F$19</c15:sqref>
                        </c15:formulaRef>
                      </c:ext>
                    </c:extLst>
                    <c:strCache>
                      <c:ptCount val="1"/>
                      <c:pt idx="0">
                        <c:v>전동섭님</c:v>
                      </c:pt>
                    </c:strCache>
                  </c:strRef>
                </c:tx>
                <c:spPr>
                  <a:solidFill>
                    <a:schemeClr val="accent3">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성격!$F$27:$F$31</c15:sqref>
                        </c15:formulaRef>
                      </c:ext>
                    </c:extLst>
                    <c:numCache>
                      <c:formatCode>_-* #,##0.0_-;\-* #,##0.0_-;_-* "-"_-;_-@_-</c:formatCode>
                      <c:ptCount val="5"/>
                      <c:pt idx="0">
                        <c:v>15</c:v>
                      </c:pt>
                      <c:pt idx="1">
                        <c:v>10</c:v>
                      </c:pt>
                      <c:pt idx="2">
                        <c:v>12</c:v>
                      </c:pt>
                      <c:pt idx="3">
                        <c:v>12</c:v>
                      </c:pt>
                      <c:pt idx="4">
                        <c:v>18</c:v>
                      </c:pt>
                    </c:numCache>
                  </c:numRef>
                </c:val>
                <c:extLst xmlns:c15="http://schemas.microsoft.com/office/drawing/2012/chart">
                  <c:ext xmlns:c16="http://schemas.microsoft.com/office/drawing/2014/chart" uri="{C3380CC4-5D6E-409C-BE32-E72D297353CC}">
                    <c16:uniqueId val="{00000002-7F4E-403F-8102-1374E5EB7628}"/>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성격!$G$19</c15:sqref>
                        </c15:formulaRef>
                      </c:ext>
                    </c:extLst>
                    <c:strCache>
                      <c:ptCount val="1"/>
                      <c:pt idx="0">
                        <c:v>윤영호님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성격!$G$27:$G$31</c15:sqref>
                        </c15:formulaRef>
                      </c:ext>
                    </c:extLst>
                    <c:numCache>
                      <c:formatCode>_-* #,##0.0_-;\-* #,##0.0_-;_-* "-"_-;_-@_-</c:formatCode>
                      <c:ptCount val="5"/>
                      <c:pt idx="0">
                        <c:v>13</c:v>
                      </c:pt>
                      <c:pt idx="1">
                        <c:v>8</c:v>
                      </c:pt>
                      <c:pt idx="2">
                        <c:v>15</c:v>
                      </c:pt>
                      <c:pt idx="3">
                        <c:v>7</c:v>
                      </c:pt>
                      <c:pt idx="4">
                        <c:v>15</c:v>
                      </c:pt>
                    </c:numCache>
                  </c:numRef>
                </c:val>
                <c:extLst xmlns:c15="http://schemas.microsoft.com/office/drawing/2012/chart">
                  <c:ext xmlns:c16="http://schemas.microsoft.com/office/drawing/2014/chart" uri="{C3380CC4-5D6E-409C-BE32-E72D297353CC}">
                    <c16:uniqueId val="{00000003-7F4E-403F-8102-1374E5EB7628}"/>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성격!$H$19</c15:sqref>
                        </c15:formulaRef>
                      </c:ext>
                    </c:extLst>
                    <c:strCache>
                      <c:ptCount val="1"/>
                      <c:pt idx="0">
                        <c:v>최은강님</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성격!$H$27:$H$31</c15:sqref>
                        </c15:formulaRef>
                      </c:ext>
                    </c:extLst>
                    <c:numCache>
                      <c:formatCode>_-* #,##0.0_-;\-* #,##0.0_-;_-* "-"_-;_-@_-</c:formatCode>
                      <c:ptCount val="5"/>
                      <c:pt idx="0">
                        <c:v>14</c:v>
                      </c:pt>
                      <c:pt idx="1">
                        <c:v>11</c:v>
                      </c:pt>
                      <c:pt idx="2">
                        <c:v>14</c:v>
                      </c:pt>
                      <c:pt idx="3">
                        <c:v>9</c:v>
                      </c:pt>
                      <c:pt idx="4">
                        <c:v>17</c:v>
                      </c:pt>
                    </c:numCache>
                  </c:numRef>
                </c:val>
                <c:extLst xmlns:c15="http://schemas.microsoft.com/office/drawing/2012/chart">
                  <c:ext xmlns:c16="http://schemas.microsoft.com/office/drawing/2014/chart" uri="{C3380CC4-5D6E-409C-BE32-E72D297353CC}">
                    <c16:uniqueId val="{00000004-7F4E-403F-8102-1374E5EB7628}"/>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성격!$I$19</c15:sqref>
                        </c15:formulaRef>
                      </c:ext>
                    </c:extLst>
                    <c:strCache>
                      <c:ptCount val="1"/>
                      <c:pt idx="0">
                        <c:v>임경업님</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성격!$I$27:$I$31</c15:sqref>
                        </c15:formulaRef>
                      </c:ext>
                    </c:extLst>
                    <c:numCache>
                      <c:formatCode>_-* #,##0.0_-;\-* #,##0.0_-;_-* "-"_-;_-@_-</c:formatCode>
                      <c:ptCount val="5"/>
                      <c:pt idx="0">
                        <c:v>13</c:v>
                      </c:pt>
                      <c:pt idx="1">
                        <c:v>12</c:v>
                      </c:pt>
                      <c:pt idx="2">
                        <c:v>12</c:v>
                      </c:pt>
                      <c:pt idx="3">
                        <c:v>7</c:v>
                      </c:pt>
                      <c:pt idx="4">
                        <c:v>15</c:v>
                      </c:pt>
                    </c:numCache>
                  </c:numRef>
                </c:val>
                <c:extLst xmlns:c15="http://schemas.microsoft.com/office/drawing/2012/chart">
                  <c:ext xmlns:c16="http://schemas.microsoft.com/office/drawing/2014/chart" uri="{C3380CC4-5D6E-409C-BE32-E72D297353CC}">
                    <c16:uniqueId val="{00000005-7F4E-403F-8102-1374E5EB7628}"/>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성격!$J$19</c15:sqref>
                        </c15:formulaRef>
                      </c:ext>
                    </c:extLst>
                    <c:strCache>
                      <c:ptCount val="1"/>
                      <c:pt idx="0">
                        <c:v>이재원님</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성격!$J$27:$J$31</c15:sqref>
                        </c15:formulaRef>
                      </c:ext>
                    </c:extLst>
                    <c:numCache>
                      <c:formatCode>_-* #,##0.0_-;\-* #,##0.0_-;_-* "-"_-;_-@_-</c:formatCode>
                      <c:ptCount val="5"/>
                      <c:pt idx="0">
                        <c:v>15</c:v>
                      </c:pt>
                      <c:pt idx="1">
                        <c:v>13</c:v>
                      </c:pt>
                      <c:pt idx="2">
                        <c:v>7</c:v>
                      </c:pt>
                      <c:pt idx="3">
                        <c:v>3</c:v>
                      </c:pt>
                      <c:pt idx="4">
                        <c:v>6</c:v>
                      </c:pt>
                    </c:numCache>
                  </c:numRef>
                </c:val>
                <c:extLst xmlns:c15="http://schemas.microsoft.com/office/drawing/2012/chart">
                  <c:ext xmlns:c16="http://schemas.microsoft.com/office/drawing/2014/chart" uri="{C3380CC4-5D6E-409C-BE32-E72D297353CC}">
                    <c16:uniqueId val="{00000006-7F4E-403F-8102-1374E5EB7628}"/>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성격!$K$19</c15:sqref>
                        </c15:formulaRef>
                      </c:ext>
                    </c:extLst>
                    <c:strCache>
                      <c:ptCount val="1"/>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성격!$K$27:$K$31</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7-7F4E-403F-8102-1374E5EB7628}"/>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성격!$L$19</c15:sqref>
                        </c15:formulaRef>
                      </c:ext>
                    </c:extLst>
                    <c:strCache>
                      <c:ptCount val="1"/>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성격!$L$27:$L$31</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8-7F4E-403F-8102-1374E5EB7628}"/>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성격!$M$19</c15:sqref>
                        </c15:formulaRef>
                      </c:ext>
                    </c:extLst>
                    <c:strCache>
                      <c:ptCount val="1"/>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성격!$M$27:$M$31</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9-7F4E-403F-8102-1374E5EB7628}"/>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성격!$N$19</c15:sqref>
                        </c15:formulaRef>
                      </c:ext>
                    </c:extLst>
                    <c:strCache>
                      <c:ptCount val="1"/>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성격!$N$27:$N$31</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A-7F4E-403F-8102-1374E5EB7628}"/>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성격!$O$19</c15:sqref>
                        </c15:formulaRef>
                      </c:ext>
                    </c:extLst>
                    <c:strCache>
                      <c:ptCount val="1"/>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성격!$O$27:$O$31</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B-7F4E-403F-8102-1374E5EB7628}"/>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성격!$P$19:$P$22</c15:sqref>
                        </c15:formulaRef>
                      </c:ext>
                    </c:extLst>
                    <c:strCache>
                      <c:ptCount val="4"/>
                      <c:pt idx="0">
                        <c:v>이재원님</c:v>
                      </c:pt>
                      <c:pt idx="1">
                        <c:v>16</c:v>
                      </c:pt>
                      <c:pt idx="2">
                        <c:v>  </c:v>
                      </c:pt>
                      <c:pt idx="3">
                        <c:v>  </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성격!$B$27:$B$31</c15:sqref>
                        </c15:formulaRef>
                      </c:ext>
                    </c:extLst>
                    <c:strCache>
                      <c:ptCount val="5"/>
                      <c:pt idx="0">
                        <c:v>타인수용</c:v>
                      </c:pt>
                      <c:pt idx="1">
                        <c:v>공감/존중</c:v>
                      </c:pt>
                      <c:pt idx="2">
                        <c:v>이타성</c:v>
                      </c:pt>
                      <c:pt idx="3">
                        <c:v>관대함</c:v>
                      </c:pt>
                      <c:pt idx="4">
                        <c:v>공평</c:v>
                      </c:pt>
                    </c:strCache>
                  </c:strRef>
                </c:cat>
                <c:val>
                  <c:numRef>
                    <c:extLst xmlns:c15="http://schemas.microsoft.com/office/drawing/2012/chart">
                      <c:ext xmlns:c15="http://schemas.microsoft.com/office/drawing/2012/chart" uri="{02D57815-91ED-43cb-92C2-25804820EDAC}">
                        <c15:formulaRef>
                          <c15:sqref>성격!$P$27:$P$31</c15:sqref>
                        </c15:formulaRef>
                      </c:ext>
                    </c:extLst>
                    <c:numCache>
                      <c:formatCode>_-* #,##0.0_-;\-* #,##0.0_-;_-* "-"_-;_-@_-</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D-7F4E-403F-8102-1374E5EB7628}"/>
                  </c:ext>
                </c:extLst>
              </c15:ser>
            </c15:filteredBarSeries>
          </c:ext>
        </c:extLst>
      </c:barChart>
      <c:catAx>
        <c:axId val="11531362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ko-KR"/>
          </a:p>
        </c:txPr>
        <c:crossAx val="1592228512"/>
        <c:crosses val="autoZero"/>
        <c:auto val="1"/>
        <c:lblAlgn val="ctr"/>
        <c:lblOffset val="100"/>
        <c:noMultiLvlLbl val="0"/>
      </c:catAx>
      <c:valAx>
        <c:axId val="1592228512"/>
        <c:scaling>
          <c:orientation val="minMax"/>
        </c:scaling>
        <c:delete val="0"/>
        <c:axPos val="t"/>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153136288"/>
        <c:crosses val="autoZero"/>
        <c:crossBetween val="between"/>
        <c:maj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paperSize="8" orientation="portrait"/>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plotArea>
      <c:layout>
        <c:manualLayout>
          <c:layoutTarget val="inner"/>
          <c:xMode val="edge"/>
          <c:yMode val="edge"/>
          <c:x val="0.10616958420273589"/>
          <c:y val="5.1625010824608367E-2"/>
          <c:w val="0.87589562649408481"/>
          <c:h val="0.93685348222496212"/>
        </c:manualLayout>
      </c:layout>
      <c:barChart>
        <c:barDir val="bar"/>
        <c:grouping val="clustered"/>
        <c:varyColors val="0"/>
        <c:ser>
          <c:idx val="1"/>
          <c:order val="1"/>
          <c:tx>
            <c:strRef>
              <c:f>성격!$D$19</c:f>
              <c:strCache>
                <c:ptCount val="1"/>
                <c:pt idx="0">
                  <c:v>채영운님</c:v>
                </c:pt>
              </c:strCache>
            </c:strRef>
          </c:tx>
          <c:spPr>
            <a:solidFill>
              <a:schemeClr val="tx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ext>
              </c:extLst>
              <c:f>성격!$B$33:$B$35</c:f>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성격!$D$33:$D$36</c15:sqref>
                  </c15:fullRef>
                </c:ext>
              </c:extLst>
              <c:f>성격!$D$33:$D$35</c:f>
              <c:numCache>
                <c:formatCode>_-* #,##0.0_-;\-* #,##0.0_-;_-* "-"_-;_-@_-</c:formatCode>
                <c:ptCount val="3"/>
                <c:pt idx="0">
                  <c:v>12</c:v>
                </c:pt>
                <c:pt idx="1">
                  <c:v>17</c:v>
                </c:pt>
                <c:pt idx="2">
                  <c:v>23</c:v>
                </c:pt>
              </c:numCache>
            </c:numRef>
          </c:val>
          <c:extLst>
            <c:ext xmlns:c16="http://schemas.microsoft.com/office/drawing/2014/chart" uri="{C3380CC4-5D6E-409C-BE32-E72D297353CC}">
              <c16:uniqueId val="{00000000-642A-40A4-919E-263C09A8E92D}"/>
            </c:ext>
          </c:extLst>
        </c:ser>
        <c:ser>
          <c:idx val="2"/>
          <c:order val="2"/>
          <c:tx>
            <c:strRef>
              <c:f>성격!$E$19</c:f>
              <c:strCache>
                <c:ptCount val="1"/>
                <c:pt idx="0">
                  <c:v>최동준님</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ext>
              </c:extLst>
              <c:f>성격!$B$33:$B$35</c:f>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성격!$E$33:$E$36</c15:sqref>
                  </c15:fullRef>
                </c:ext>
              </c:extLst>
              <c:f>성격!$E$33:$E$35</c:f>
              <c:numCache>
                <c:formatCode>_-* #,##0.0_-;\-* #,##0.0_-;_-* "-"_-;_-@_-</c:formatCode>
                <c:ptCount val="3"/>
                <c:pt idx="0">
                  <c:v>7</c:v>
                </c:pt>
                <c:pt idx="1">
                  <c:v>2</c:v>
                </c:pt>
                <c:pt idx="2">
                  <c:v>6</c:v>
                </c:pt>
              </c:numCache>
            </c:numRef>
          </c:val>
          <c:extLst>
            <c:ext xmlns:c16="http://schemas.microsoft.com/office/drawing/2014/chart" uri="{C3380CC4-5D6E-409C-BE32-E72D297353CC}">
              <c16:uniqueId val="{00000001-642A-40A4-919E-263C09A8E92D}"/>
            </c:ext>
          </c:extLst>
        </c:ser>
        <c:dLbls>
          <c:dLblPos val="outEnd"/>
          <c:showLegendKey val="0"/>
          <c:showVal val="1"/>
          <c:showCatName val="0"/>
          <c:showSerName val="0"/>
          <c:showPercent val="0"/>
          <c:showBubbleSize val="0"/>
        </c:dLbls>
        <c:gapWidth val="182"/>
        <c:axId val="1719233136"/>
        <c:axId val="1713166352"/>
        <c:extLst>
          <c:ext xmlns:c15="http://schemas.microsoft.com/office/drawing/2012/chart" uri="{02D57815-91ED-43cb-92C2-25804820EDAC}">
            <c15:filteredBarSeries>
              <c15:ser>
                <c:idx val="0"/>
                <c:order val="0"/>
                <c:tx>
                  <c:strRef>
                    <c:extLst>
                      <c:ext uri="{02D57815-91ED-43cb-92C2-25804820EDAC}">
                        <c15:formulaRef>
                          <c15:sqref>성격!$C$19</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uri="{02D57815-91ED-43cb-92C2-25804820EDAC}">
                        <c15:fullRef>
                          <c15:sqref>성격!$C$33:$C$36</c15:sqref>
                        </c15:fullRef>
                        <c15:formulaRef>
                          <c15:sqref>성격!$C$33:$C$35</c15:sqref>
                        </c15:formulaRef>
                      </c:ext>
                    </c:extLst>
                    <c:numCache>
                      <c:formatCode>General</c:formatCode>
                      <c:ptCount val="3"/>
                    </c:numCache>
                  </c:numRef>
                </c:val>
                <c:extLst>
                  <c:ext xmlns:c16="http://schemas.microsoft.com/office/drawing/2014/chart" uri="{C3380CC4-5D6E-409C-BE32-E72D297353CC}">
                    <c16:uniqueId val="{0000000C-642A-40A4-919E-263C09A8E92D}"/>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성격!$F$19</c15:sqref>
                        </c15:formulaRef>
                      </c:ext>
                    </c:extLst>
                    <c:strCache>
                      <c:ptCount val="1"/>
                      <c:pt idx="0">
                        <c:v>전동섭님</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성격!$F$33:$F$36</c15:sqref>
                        </c15:fullRef>
                        <c15:formulaRef>
                          <c15:sqref>성격!$F$33:$F$35</c15:sqref>
                        </c15:formulaRef>
                      </c:ext>
                    </c:extLst>
                    <c:numCache>
                      <c:formatCode>_-* #,##0.0_-;\-* #,##0.0_-;_-* "-"_-;_-@_-</c:formatCode>
                      <c:ptCount val="3"/>
                      <c:pt idx="0">
                        <c:v>8</c:v>
                      </c:pt>
                      <c:pt idx="1">
                        <c:v>15</c:v>
                      </c:pt>
                      <c:pt idx="2">
                        <c:v>18</c:v>
                      </c:pt>
                    </c:numCache>
                  </c:numRef>
                </c:val>
                <c:extLst xmlns:c15="http://schemas.microsoft.com/office/drawing/2012/chart">
                  <c:ext xmlns:c16="http://schemas.microsoft.com/office/drawing/2014/chart" uri="{C3380CC4-5D6E-409C-BE32-E72D297353CC}">
                    <c16:uniqueId val="{00000002-642A-40A4-919E-263C09A8E92D}"/>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성격!$G$19</c15:sqref>
                        </c15:formulaRef>
                      </c:ext>
                    </c:extLst>
                    <c:strCache>
                      <c:ptCount val="1"/>
                      <c:pt idx="0">
                        <c:v>윤영호님</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성격!$G$33:$G$36</c15:sqref>
                        </c15:fullRef>
                        <c15:formulaRef>
                          <c15:sqref>성격!$G$33:$G$35</c15:sqref>
                        </c15:formulaRef>
                      </c:ext>
                    </c:extLst>
                    <c:numCache>
                      <c:formatCode>_-* #,##0.0_-;\-* #,##0.0_-;_-* "-"_-;_-@_-</c:formatCode>
                      <c:ptCount val="3"/>
                      <c:pt idx="0">
                        <c:v>18</c:v>
                      </c:pt>
                      <c:pt idx="1">
                        <c:v>12</c:v>
                      </c:pt>
                      <c:pt idx="2">
                        <c:v>18</c:v>
                      </c:pt>
                    </c:numCache>
                  </c:numRef>
                </c:val>
                <c:extLst xmlns:c15="http://schemas.microsoft.com/office/drawing/2012/chart">
                  <c:ext xmlns:c16="http://schemas.microsoft.com/office/drawing/2014/chart" uri="{C3380CC4-5D6E-409C-BE32-E72D297353CC}">
                    <c16:uniqueId val="{00000003-642A-40A4-919E-263C09A8E92D}"/>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성격!$H$19</c15:sqref>
                        </c15:formulaRef>
                      </c:ext>
                    </c:extLst>
                    <c:strCache>
                      <c:ptCount val="1"/>
                      <c:pt idx="0">
                        <c:v>최은강님</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성격!$H$33:$H$36</c15:sqref>
                        </c15:fullRef>
                        <c15:formulaRef>
                          <c15:sqref>성격!$H$33:$H$35</c15:sqref>
                        </c15:formulaRef>
                      </c:ext>
                    </c:extLst>
                    <c:numCache>
                      <c:formatCode>_-* #,##0.0_-;\-* #,##0.0_-;_-* "-"_-;_-@_-</c:formatCode>
                      <c:ptCount val="3"/>
                      <c:pt idx="0">
                        <c:v>14</c:v>
                      </c:pt>
                      <c:pt idx="1">
                        <c:v>14</c:v>
                      </c:pt>
                      <c:pt idx="2">
                        <c:v>21</c:v>
                      </c:pt>
                    </c:numCache>
                  </c:numRef>
                </c:val>
                <c:extLst xmlns:c15="http://schemas.microsoft.com/office/drawing/2012/chart">
                  <c:ext xmlns:c16="http://schemas.microsoft.com/office/drawing/2014/chart" uri="{C3380CC4-5D6E-409C-BE32-E72D297353CC}">
                    <c16:uniqueId val="{00000004-642A-40A4-919E-263C09A8E92D}"/>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성격!$I$19</c15:sqref>
                        </c15:formulaRef>
                      </c:ext>
                    </c:extLst>
                    <c:strCache>
                      <c:ptCount val="1"/>
                      <c:pt idx="0">
                        <c:v>임경업님</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성격!$I$33:$I$36</c15:sqref>
                        </c15:fullRef>
                        <c15:formulaRef>
                          <c15:sqref>성격!$I$33:$I$35</c15:sqref>
                        </c15:formulaRef>
                      </c:ext>
                    </c:extLst>
                    <c:numCache>
                      <c:formatCode>_-* #,##0.0_-;\-* #,##0.0_-;_-* "-"_-;_-@_-</c:formatCode>
                      <c:ptCount val="3"/>
                      <c:pt idx="0">
                        <c:v>15</c:v>
                      </c:pt>
                      <c:pt idx="1">
                        <c:v>16</c:v>
                      </c:pt>
                      <c:pt idx="2">
                        <c:v>19</c:v>
                      </c:pt>
                    </c:numCache>
                  </c:numRef>
                </c:val>
                <c:extLst xmlns:c15="http://schemas.microsoft.com/office/drawing/2012/chart">
                  <c:ext xmlns:c16="http://schemas.microsoft.com/office/drawing/2014/chart" uri="{C3380CC4-5D6E-409C-BE32-E72D297353CC}">
                    <c16:uniqueId val="{00000005-642A-40A4-919E-263C09A8E92D}"/>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성격!$J$19</c15:sqref>
                        </c15:formulaRef>
                      </c:ext>
                    </c:extLst>
                    <c:strCache>
                      <c:ptCount val="1"/>
                      <c:pt idx="0">
                        <c:v>이재원님</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성격!$J$33:$J$36</c15:sqref>
                        </c15:fullRef>
                        <c15:formulaRef>
                          <c15:sqref>성격!$J$33:$J$35</c15:sqref>
                        </c15:formulaRef>
                      </c:ext>
                    </c:extLst>
                    <c:numCache>
                      <c:formatCode>_-* #,##0.0_-;\-* #,##0.0_-;_-* "-"_-;_-@_-</c:formatCode>
                      <c:ptCount val="3"/>
                      <c:pt idx="0">
                        <c:v>24</c:v>
                      </c:pt>
                      <c:pt idx="1">
                        <c:v>8</c:v>
                      </c:pt>
                      <c:pt idx="2">
                        <c:v>5</c:v>
                      </c:pt>
                    </c:numCache>
                  </c:numRef>
                </c:val>
                <c:extLst xmlns:c15="http://schemas.microsoft.com/office/drawing/2012/chart">
                  <c:ext xmlns:c16="http://schemas.microsoft.com/office/drawing/2014/chart" uri="{C3380CC4-5D6E-409C-BE32-E72D297353CC}">
                    <c16:uniqueId val="{00000006-642A-40A4-919E-263C09A8E92D}"/>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성격!$K$19</c15:sqref>
                        </c15:formulaRef>
                      </c:ext>
                    </c:extLst>
                    <c:strCache>
                      <c:ptCount val="1"/>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성격!$K$33:$K$36</c15:sqref>
                        </c15:fullRef>
                        <c15:formulaRef>
                          <c15:sqref>성격!$K$33:$K$35</c15:sqref>
                        </c15:formulaRef>
                      </c:ext>
                    </c:extLst>
                    <c:numCache>
                      <c:formatCode>_-* #,##0.0_-;\-* #,##0.0_-;_-*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7-642A-40A4-919E-263C09A8E92D}"/>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성격!$L$19</c15:sqref>
                        </c15:formulaRef>
                      </c:ext>
                    </c:extLst>
                    <c:strCache>
                      <c:ptCount val="1"/>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성격!$L$33:$L$36</c15:sqref>
                        </c15:fullRef>
                        <c15:formulaRef>
                          <c15:sqref>성격!$L$33:$L$35</c15:sqref>
                        </c15:formulaRef>
                      </c:ext>
                    </c:extLst>
                    <c:numCache>
                      <c:formatCode>_-* #,##0.0_-;\-* #,##0.0_-;_-*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8-642A-40A4-919E-263C09A8E92D}"/>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성격!$M$19</c15:sqref>
                        </c15:formulaRef>
                      </c:ext>
                    </c:extLst>
                    <c:strCache>
                      <c:ptCount val="1"/>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성격!$M$33:$M$36</c15:sqref>
                        </c15:fullRef>
                        <c15:formulaRef>
                          <c15:sqref>성격!$M$33:$M$35</c15:sqref>
                        </c15:formulaRef>
                      </c:ext>
                    </c:extLst>
                    <c:numCache>
                      <c:formatCode>_-* #,##0.0_-;\-* #,##0.0_-;_-*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9-642A-40A4-919E-263C09A8E92D}"/>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성격!$N$19</c15:sqref>
                        </c15:formulaRef>
                      </c:ext>
                    </c:extLst>
                    <c:strCache>
                      <c:ptCount val="1"/>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성격!$N$33:$N$36</c15:sqref>
                        </c15:fullRef>
                        <c15:formulaRef>
                          <c15:sqref>성격!$N$33:$N$35</c15:sqref>
                        </c15:formulaRef>
                      </c:ext>
                    </c:extLst>
                    <c:numCache>
                      <c:formatCode>_-* #,##0.0_-;\-* #,##0.0_-;_-*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A-642A-40A4-919E-263C09A8E92D}"/>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성격!$O$19</c15:sqref>
                        </c15:formulaRef>
                      </c:ext>
                    </c:extLst>
                    <c:strCache>
                      <c:ptCount val="1"/>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성격!$O$33:$O$36</c15:sqref>
                        </c15:fullRef>
                        <c15:formulaRef>
                          <c15:sqref>성격!$O$33:$O$35</c15:sqref>
                        </c15:formulaRef>
                      </c:ext>
                    </c:extLst>
                    <c:numCache>
                      <c:formatCode>_-* #,##0.0_-;\-* #,##0.0_-;_-*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B-642A-40A4-919E-263C09A8E92D}"/>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성격!$P$19</c15:sqref>
                        </c15:formulaRef>
                      </c:ext>
                    </c:extLst>
                    <c:strCache>
                      <c:ptCount val="1"/>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성격!$B$33:$B$36</c15:sqref>
                        </c15:fullRef>
                        <c15:formulaRef>
                          <c15:sqref>성격!$B$33:$B$35</c15:sqref>
                        </c15:formulaRef>
                      </c:ext>
                    </c:extLst>
                    <c:strCache>
                      <c:ptCount val="3"/>
                      <c:pt idx="0">
                        <c:v>자의식vs.몰입</c:v>
                      </c:pt>
                      <c:pt idx="1">
                        <c:v>초월적 일체감</c:v>
                      </c:pt>
                      <c:pt idx="2">
                        <c:v>유물론vs.영성</c:v>
                      </c:pt>
                    </c:strCache>
                  </c:strRef>
                </c:cat>
                <c:val>
                  <c:numRef>
                    <c:extLst>
                      <c:ext xmlns:c15="http://schemas.microsoft.com/office/drawing/2012/chart" uri="{02D57815-91ED-43cb-92C2-25804820EDAC}">
                        <c15:fullRef>
                          <c15:sqref>성격!$P$33:$P$36</c15:sqref>
                        </c15:fullRef>
                        <c15:formulaRef>
                          <c15:sqref>성격!$P$33:$P$35</c15:sqref>
                        </c15:formulaRef>
                      </c:ext>
                    </c:extLst>
                    <c:numCache>
                      <c:formatCode>_-* #,##0.0_-;\-* #,##0.0_-;_-*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D-642A-40A4-919E-263C09A8E92D}"/>
                  </c:ext>
                </c:extLst>
              </c15:ser>
            </c15:filteredBarSeries>
          </c:ext>
        </c:extLst>
      </c:barChart>
      <c:catAx>
        <c:axId val="171923313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ko-KR"/>
          </a:p>
        </c:txPr>
        <c:crossAx val="1713166352"/>
        <c:crosses val="autoZero"/>
        <c:auto val="1"/>
        <c:lblAlgn val="ctr"/>
        <c:lblOffset val="100"/>
        <c:noMultiLvlLbl val="0"/>
      </c:catAx>
      <c:valAx>
        <c:axId val="1713166352"/>
        <c:scaling>
          <c:orientation val="minMax"/>
        </c:scaling>
        <c:delete val="0"/>
        <c:axPos val="t"/>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719233136"/>
        <c:crosses val="autoZero"/>
        <c:crossBetween val="between"/>
        <c:maj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7.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8.png"/></Relationships>
</file>

<file path=xl/drawings/_rels/drawing3.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47" Type="http://schemas.openxmlformats.org/officeDocument/2006/relationships/chart" Target="../charts/chart47.xml"/><Relationship Id="rId50" Type="http://schemas.openxmlformats.org/officeDocument/2006/relationships/chart" Target="../charts/chart50.xml"/><Relationship Id="rId55" Type="http://schemas.openxmlformats.org/officeDocument/2006/relationships/chart" Target="../charts/chart55.xml"/><Relationship Id="rId63" Type="http://schemas.openxmlformats.org/officeDocument/2006/relationships/chart" Target="../charts/chart63.xml"/><Relationship Id="rId7" Type="http://schemas.openxmlformats.org/officeDocument/2006/relationships/chart" Target="../charts/chart7.xml"/><Relationship Id="rId2" Type="http://schemas.openxmlformats.org/officeDocument/2006/relationships/chart" Target="../charts/chart2.xml"/><Relationship Id="rId16" Type="http://schemas.openxmlformats.org/officeDocument/2006/relationships/chart" Target="../charts/chart16.xml"/><Relationship Id="rId29" Type="http://schemas.openxmlformats.org/officeDocument/2006/relationships/chart" Target="../charts/chart29.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3" Type="http://schemas.openxmlformats.org/officeDocument/2006/relationships/chart" Target="../charts/chart53.xml"/><Relationship Id="rId58" Type="http://schemas.openxmlformats.org/officeDocument/2006/relationships/chart" Target="../charts/chart58.xml"/><Relationship Id="rId5" Type="http://schemas.openxmlformats.org/officeDocument/2006/relationships/chart" Target="../charts/chart5.xml"/><Relationship Id="rId61" Type="http://schemas.openxmlformats.org/officeDocument/2006/relationships/chart" Target="../charts/chart61.xml"/><Relationship Id="rId19" Type="http://schemas.openxmlformats.org/officeDocument/2006/relationships/chart" Target="../charts/chart1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 Id="rId56" Type="http://schemas.openxmlformats.org/officeDocument/2006/relationships/chart" Target="../charts/chart56.xml"/><Relationship Id="rId64" Type="http://schemas.openxmlformats.org/officeDocument/2006/relationships/chart" Target="../charts/chart64.xml"/><Relationship Id="rId8" Type="http://schemas.openxmlformats.org/officeDocument/2006/relationships/chart" Target="../charts/chart8.xml"/><Relationship Id="rId51" Type="http://schemas.openxmlformats.org/officeDocument/2006/relationships/chart" Target="../charts/chart51.xml"/><Relationship Id="rId3" Type="http://schemas.openxmlformats.org/officeDocument/2006/relationships/chart" Target="../charts/chart3.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59" Type="http://schemas.openxmlformats.org/officeDocument/2006/relationships/chart" Target="../charts/chart59.xml"/><Relationship Id="rId20" Type="http://schemas.openxmlformats.org/officeDocument/2006/relationships/chart" Target="../charts/chart20.xml"/><Relationship Id="rId41" Type="http://schemas.openxmlformats.org/officeDocument/2006/relationships/chart" Target="../charts/chart41.xml"/><Relationship Id="rId54" Type="http://schemas.openxmlformats.org/officeDocument/2006/relationships/chart" Target="../charts/chart54.xml"/><Relationship Id="rId62" Type="http://schemas.openxmlformats.org/officeDocument/2006/relationships/chart" Target="../charts/chart62.xml"/><Relationship Id="rId1" Type="http://schemas.openxmlformats.org/officeDocument/2006/relationships/chart" Target="../charts/chart1.xml"/><Relationship Id="rId6" Type="http://schemas.openxmlformats.org/officeDocument/2006/relationships/chart" Target="../charts/chart6.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49" Type="http://schemas.openxmlformats.org/officeDocument/2006/relationships/chart" Target="../charts/chart49.xml"/><Relationship Id="rId57" Type="http://schemas.openxmlformats.org/officeDocument/2006/relationships/chart" Target="../charts/chart57.xml"/><Relationship Id="rId10" Type="http://schemas.openxmlformats.org/officeDocument/2006/relationships/chart" Target="../charts/chart10.xml"/><Relationship Id="rId31" Type="http://schemas.openxmlformats.org/officeDocument/2006/relationships/chart" Target="../charts/chart31.xml"/><Relationship Id="rId44" Type="http://schemas.openxmlformats.org/officeDocument/2006/relationships/chart" Target="../charts/chart44.xml"/><Relationship Id="rId52" Type="http://schemas.openxmlformats.org/officeDocument/2006/relationships/chart" Target="../charts/chart52.xml"/><Relationship Id="rId60" Type="http://schemas.openxmlformats.org/officeDocument/2006/relationships/chart" Target="../charts/chart60.xml"/><Relationship Id="rId4" Type="http://schemas.openxmlformats.org/officeDocument/2006/relationships/chart" Target="../charts/chart4.xml"/><Relationship Id="rId9" Type="http://schemas.openxmlformats.org/officeDocument/2006/relationships/chart" Target="../charts/chart9.xml"/></Relationships>
</file>

<file path=xl/drawings/_rels/drawing4.xml.rels><?xml version="1.0" encoding="UTF-8" standalone="yes"?>
<Relationships xmlns="http://schemas.openxmlformats.org/package/2006/relationships"><Relationship Id="rId8" Type="http://schemas.openxmlformats.org/officeDocument/2006/relationships/chart" Target="../charts/chart72.xml"/><Relationship Id="rId3" Type="http://schemas.openxmlformats.org/officeDocument/2006/relationships/chart" Target="../charts/chart67.xml"/><Relationship Id="rId7" Type="http://schemas.openxmlformats.org/officeDocument/2006/relationships/chart" Target="../charts/chart71.xml"/><Relationship Id="rId2" Type="http://schemas.openxmlformats.org/officeDocument/2006/relationships/chart" Target="../charts/chart66.xml"/><Relationship Id="rId1" Type="http://schemas.openxmlformats.org/officeDocument/2006/relationships/chart" Target="../charts/chart65.xml"/><Relationship Id="rId6" Type="http://schemas.openxmlformats.org/officeDocument/2006/relationships/chart" Target="../charts/chart70.xml"/><Relationship Id="rId5" Type="http://schemas.openxmlformats.org/officeDocument/2006/relationships/chart" Target="../charts/chart69.xml"/><Relationship Id="rId4" Type="http://schemas.openxmlformats.org/officeDocument/2006/relationships/chart" Target="../charts/chart6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5.xml"/><Relationship Id="rId2" Type="http://schemas.openxmlformats.org/officeDocument/2006/relationships/chart" Target="../charts/chart74.xml"/><Relationship Id="rId1" Type="http://schemas.openxmlformats.org/officeDocument/2006/relationships/chart" Target="../charts/chart73.xml"/><Relationship Id="rId4" Type="http://schemas.openxmlformats.org/officeDocument/2006/relationships/chart" Target="../charts/chart76.xml"/></Relationships>
</file>

<file path=xl/drawings/_rels/drawing6.xml.rels><?xml version="1.0" encoding="UTF-8" standalone="yes"?>
<Relationships xmlns="http://schemas.openxmlformats.org/package/2006/relationships"><Relationship Id="rId8" Type="http://schemas.openxmlformats.org/officeDocument/2006/relationships/chart" Target="../charts/chart84.xml"/><Relationship Id="rId13" Type="http://schemas.openxmlformats.org/officeDocument/2006/relationships/chart" Target="../charts/chart89.xml"/><Relationship Id="rId18" Type="http://schemas.openxmlformats.org/officeDocument/2006/relationships/chart" Target="../charts/chart94.xml"/><Relationship Id="rId3" Type="http://schemas.openxmlformats.org/officeDocument/2006/relationships/chart" Target="../charts/chart79.xml"/><Relationship Id="rId21" Type="http://schemas.openxmlformats.org/officeDocument/2006/relationships/chart" Target="../charts/chart97.xml"/><Relationship Id="rId7" Type="http://schemas.openxmlformats.org/officeDocument/2006/relationships/chart" Target="../charts/chart83.xml"/><Relationship Id="rId12" Type="http://schemas.openxmlformats.org/officeDocument/2006/relationships/chart" Target="../charts/chart88.xml"/><Relationship Id="rId17" Type="http://schemas.openxmlformats.org/officeDocument/2006/relationships/chart" Target="../charts/chart93.xml"/><Relationship Id="rId2" Type="http://schemas.openxmlformats.org/officeDocument/2006/relationships/chart" Target="../charts/chart78.xml"/><Relationship Id="rId16" Type="http://schemas.openxmlformats.org/officeDocument/2006/relationships/chart" Target="../charts/chart92.xml"/><Relationship Id="rId20" Type="http://schemas.openxmlformats.org/officeDocument/2006/relationships/chart" Target="../charts/chart96.xml"/><Relationship Id="rId1" Type="http://schemas.openxmlformats.org/officeDocument/2006/relationships/chart" Target="../charts/chart77.xml"/><Relationship Id="rId6" Type="http://schemas.openxmlformats.org/officeDocument/2006/relationships/chart" Target="../charts/chart82.xml"/><Relationship Id="rId11" Type="http://schemas.openxmlformats.org/officeDocument/2006/relationships/chart" Target="../charts/chart87.xml"/><Relationship Id="rId5" Type="http://schemas.openxmlformats.org/officeDocument/2006/relationships/chart" Target="../charts/chart81.xml"/><Relationship Id="rId15" Type="http://schemas.openxmlformats.org/officeDocument/2006/relationships/chart" Target="../charts/chart91.xml"/><Relationship Id="rId10" Type="http://schemas.openxmlformats.org/officeDocument/2006/relationships/chart" Target="../charts/chart86.xml"/><Relationship Id="rId19" Type="http://schemas.openxmlformats.org/officeDocument/2006/relationships/chart" Target="../charts/chart95.xml"/><Relationship Id="rId4" Type="http://schemas.openxmlformats.org/officeDocument/2006/relationships/chart" Target="../charts/chart80.xml"/><Relationship Id="rId9" Type="http://schemas.openxmlformats.org/officeDocument/2006/relationships/chart" Target="../charts/chart85.xml"/><Relationship Id="rId14" Type="http://schemas.openxmlformats.org/officeDocument/2006/relationships/chart" Target="../charts/chart90.xml"/><Relationship Id="rId22" Type="http://schemas.openxmlformats.org/officeDocument/2006/relationships/chart" Target="../charts/chart9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01.xml"/><Relationship Id="rId2" Type="http://schemas.openxmlformats.org/officeDocument/2006/relationships/chart" Target="../charts/chart100.xml"/><Relationship Id="rId1" Type="http://schemas.openxmlformats.org/officeDocument/2006/relationships/chart" Target="../charts/chart99.xml"/><Relationship Id="rId6" Type="http://schemas.openxmlformats.org/officeDocument/2006/relationships/chart" Target="../charts/chart104.xml"/><Relationship Id="rId5" Type="http://schemas.openxmlformats.org/officeDocument/2006/relationships/chart" Target="../charts/chart103.xml"/><Relationship Id="rId4" Type="http://schemas.openxmlformats.org/officeDocument/2006/relationships/chart" Target="../charts/chart102.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12.xml"/><Relationship Id="rId3" Type="http://schemas.openxmlformats.org/officeDocument/2006/relationships/chart" Target="../charts/chart107.xml"/><Relationship Id="rId7" Type="http://schemas.openxmlformats.org/officeDocument/2006/relationships/chart" Target="../charts/chart111.xml"/><Relationship Id="rId2" Type="http://schemas.openxmlformats.org/officeDocument/2006/relationships/chart" Target="../charts/chart106.xml"/><Relationship Id="rId1" Type="http://schemas.openxmlformats.org/officeDocument/2006/relationships/chart" Target="../charts/chart105.xml"/><Relationship Id="rId6" Type="http://schemas.openxmlformats.org/officeDocument/2006/relationships/chart" Target="../charts/chart110.xml"/><Relationship Id="rId5" Type="http://schemas.openxmlformats.org/officeDocument/2006/relationships/chart" Target="../charts/chart109.xml"/><Relationship Id="rId4" Type="http://schemas.openxmlformats.org/officeDocument/2006/relationships/chart" Target="../charts/chart108.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14.xml"/><Relationship Id="rId1" Type="http://schemas.openxmlformats.org/officeDocument/2006/relationships/chart" Target="../charts/chart113.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122.xml"/><Relationship Id="rId3" Type="http://schemas.openxmlformats.org/officeDocument/2006/relationships/chart" Target="../charts/chart117.xml"/><Relationship Id="rId7" Type="http://schemas.openxmlformats.org/officeDocument/2006/relationships/chart" Target="../charts/chart121.xml"/><Relationship Id="rId2" Type="http://schemas.openxmlformats.org/officeDocument/2006/relationships/chart" Target="../charts/chart116.xml"/><Relationship Id="rId1" Type="http://schemas.openxmlformats.org/officeDocument/2006/relationships/chart" Target="../charts/chart115.xml"/><Relationship Id="rId6" Type="http://schemas.openxmlformats.org/officeDocument/2006/relationships/chart" Target="../charts/chart120.xml"/><Relationship Id="rId5" Type="http://schemas.openxmlformats.org/officeDocument/2006/relationships/chart" Target="../charts/chart119.xml"/><Relationship Id="rId4" Type="http://schemas.openxmlformats.org/officeDocument/2006/relationships/chart" Target="../charts/chart118.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24.xml"/><Relationship Id="rId1" Type="http://schemas.openxmlformats.org/officeDocument/2006/relationships/chart" Target="../charts/chart123.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127.xml"/><Relationship Id="rId2" Type="http://schemas.openxmlformats.org/officeDocument/2006/relationships/chart" Target="../charts/chart126.xml"/><Relationship Id="rId1" Type="http://schemas.openxmlformats.org/officeDocument/2006/relationships/chart" Target="../charts/chart125.xml"/><Relationship Id="rId4" Type="http://schemas.openxmlformats.org/officeDocument/2006/relationships/chart" Target="../charts/chart128.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131.xml"/><Relationship Id="rId2" Type="http://schemas.openxmlformats.org/officeDocument/2006/relationships/chart" Target="../charts/chart130.xml"/><Relationship Id="rId1" Type="http://schemas.openxmlformats.org/officeDocument/2006/relationships/chart" Target="../charts/chart129.xml"/><Relationship Id="rId4" Type="http://schemas.openxmlformats.org/officeDocument/2006/relationships/chart" Target="../charts/chart132.xml"/></Relationships>
</file>

<file path=xl/drawings/_rels/drawing1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image" Target="../media/image5.png"/><Relationship Id="rId6" Type="http://schemas.openxmlformats.org/officeDocument/2006/relationships/image" Target="../media/image6.png"/><Relationship Id="rId5" Type="http://schemas.openxmlformats.org/officeDocument/2006/relationships/image" Target="../media/image4.png"/><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2" Type="http://schemas.openxmlformats.org/officeDocument/2006/relationships/chart" Target="../charts/chart134.xml"/><Relationship Id="rId1" Type="http://schemas.openxmlformats.org/officeDocument/2006/relationships/chart" Target="../charts/chart133.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137.xml"/><Relationship Id="rId2" Type="http://schemas.openxmlformats.org/officeDocument/2006/relationships/chart" Target="../charts/chart136.xml"/><Relationship Id="rId1" Type="http://schemas.openxmlformats.org/officeDocument/2006/relationships/chart" Target="../charts/chart135.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140.xml"/><Relationship Id="rId2" Type="http://schemas.openxmlformats.org/officeDocument/2006/relationships/chart" Target="../charts/chart139.xml"/><Relationship Id="rId1" Type="http://schemas.openxmlformats.org/officeDocument/2006/relationships/chart" Target="../charts/chart138.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143.xml"/><Relationship Id="rId2" Type="http://schemas.openxmlformats.org/officeDocument/2006/relationships/chart" Target="../charts/chart142.xml"/><Relationship Id="rId1" Type="http://schemas.openxmlformats.org/officeDocument/2006/relationships/chart" Target="../charts/chart141.xml"/></Relationships>
</file>

<file path=xl/drawings/_rels/drawing20.xml.rels><?xml version="1.0" encoding="UTF-8" standalone="yes"?>
<Relationships xmlns="http://schemas.openxmlformats.org/package/2006/relationships"><Relationship Id="rId1" Type="http://schemas.openxmlformats.org/officeDocument/2006/relationships/image" Target="../media/image9.emf"/></Relationships>
</file>

<file path=xl/drawings/_rels/drawing2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5.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1.jpeg"/></Relationships>
</file>

<file path=xl/drawings/drawing1.xml><?xml version="1.0" encoding="utf-8"?>
<xdr:wsDr xmlns:xdr="http://schemas.openxmlformats.org/drawingml/2006/spreadsheetDrawing" xmlns:a="http://schemas.openxmlformats.org/drawingml/2006/main">
  <xdr:oneCellAnchor>
    <xdr:from>
      <xdr:col>2</xdr:col>
      <xdr:colOff>28739</xdr:colOff>
      <xdr:row>29</xdr:row>
      <xdr:rowOff>527685</xdr:rowOff>
    </xdr:from>
    <xdr:ext cx="3954779" cy="9525"/>
    <xdr:sp macro="" textlink="">
      <xdr:nvSpPr>
        <xdr:cNvPr id="2" name="Shape 5">
          <a:extLst>
            <a:ext uri="{FF2B5EF4-FFF2-40B4-BE49-F238E27FC236}">
              <a16:creationId xmlns:a16="http://schemas.microsoft.com/office/drawing/2014/main" id="{CA91BF12-5656-4E18-B63A-191B956A96F5}"/>
            </a:ext>
          </a:extLst>
        </xdr:cNvPr>
        <xdr:cNvSpPr/>
      </xdr:nvSpPr>
      <xdr:spPr>
        <a:xfrm>
          <a:off x="400214" y="6290310"/>
          <a:ext cx="3954779" cy="9525"/>
        </a:xfrm>
        <a:custGeom>
          <a:avLst/>
          <a:gdLst/>
          <a:ahLst/>
          <a:cxnLst/>
          <a:rect l="0" t="0" r="0" b="0"/>
          <a:pathLst>
            <a:path w="3954779" h="9525">
              <a:moveTo>
                <a:pt x="3954536" y="9529"/>
              </a:moveTo>
              <a:lnTo>
                <a:pt x="0" y="9529"/>
              </a:lnTo>
              <a:lnTo>
                <a:pt x="0" y="0"/>
              </a:lnTo>
              <a:lnTo>
                <a:pt x="3954536" y="0"/>
              </a:lnTo>
              <a:lnTo>
                <a:pt x="3954536" y="9529"/>
              </a:lnTo>
              <a:close/>
            </a:path>
          </a:pathLst>
        </a:custGeom>
        <a:solidFill>
          <a:srgbClr val="04A2BF"/>
        </a:solidFill>
      </xdr:spPr>
    </xdr:sp>
    <xdr:clientData/>
  </xdr:oneCellAnchor>
  <xdr:oneCellAnchor>
    <xdr:from>
      <xdr:col>0</xdr:col>
      <xdr:colOff>0</xdr:colOff>
      <xdr:row>1</xdr:row>
      <xdr:rowOff>135570</xdr:rowOff>
    </xdr:from>
    <xdr:ext cx="352573" cy="343044"/>
    <xdr:pic>
      <xdr:nvPicPr>
        <xdr:cNvPr id="4" name="image2.png">
          <a:extLst>
            <a:ext uri="{FF2B5EF4-FFF2-40B4-BE49-F238E27FC236}">
              <a16:creationId xmlns:a16="http://schemas.microsoft.com/office/drawing/2014/main" id="{5244D3E4-2A70-4D3B-8C0C-1336D9D3694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88045"/>
          <a:ext cx="352573" cy="343044"/>
        </a:xfrm>
        <a:prstGeom prst="rect">
          <a:avLst/>
        </a:prstGeom>
      </xdr:spPr>
    </xdr:pic>
    <xdr:clientData/>
  </xdr:oneCellAnchor>
  <xdr:oneCellAnchor>
    <xdr:from>
      <xdr:col>0</xdr:col>
      <xdr:colOff>0</xdr:colOff>
      <xdr:row>6</xdr:row>
      <xdr:rowOff>300035</xdr:rowOff>
    </xdr:from>
    <xdr:ext cx="352573" cy="343044"/>
    <xdr:pic>
      <xdr:nvPicPr>
        <xdr:cNvPr id="5" name="image3.png">
          <a:extLst>
            <a:ext uri="{FF2B5EF4-FFF2-40B4-BE49-F238E27FC236}">
              <a16:creationId xmlns:a16="http://schemas.microsoft.com/office/drawing/2014/main" id="{B9FBDC3A-4375-47B4-8253-B7C00A0CC9A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2490785"/>
          <a:ext cx="352573" cy="343044"/>
        </a:xfrm>
        <a:prstGeom prst="rect">
          <a:avLst/>
        </a:prstGeom>
      </xdr:spPr>
    </xdr:pic>
    <xdr:clientData/>
  </xdr:oneCellAnchor>
  <xdr:oneCellAnchor>
    <xdr:from>
      <xdr:col>2</xdr:col>
      <xdr:colOff>38264</xdr:colOff>
      <xdr:row>29</xdr:row>
      <xdr:rowOff>527685</xdr:rowOff>
    </xdr:from>
    <xdr:ext cx="3954779" cy="9525"/>
    <xdr:sp macro="" textlink="">
      <xdr:nvSpPr>
        <xdr:cNvPr id="6" name="Shape 5">
          <a:extLst>
            <a:ext uri="{FF2B5EF4-FFF2-40B4-BE49-F238E27FC236}">
              <a16:creationId xmlns:a16="http://schemas.microsoft.com/office/drawing/2014/main" id="{77D5CCE4-CA95-4EC9-9E37-7617383CC012}"/>
            </a:ext>
          </a:extLst>
        </xdr:cNvPr>
        <xdr:cNvSpPr/>
      </xdr:nvSpPr>
      <xdr:spPr>
        <a:xfrm>
          <a:off x="390689" y="6376035"/>
          <a:ext cx="3954779" cy="9525"/>
        </a:xfrm>
        <a:custGeom>
          <a:avLst/>
          <a:gdLst/>
          <a:ahLst/>
          <a:cxnLst/>
          <a:rect l="0" t="0" r="0" b="0"/>
          <a:pathLst>
            <a:path w="3954779" h="9525">
              <a:moveTo>
                <a:pt x="3954536" y="9529"/>
              </a:moveTo>
              <a:lnTo>
                <a:pt x="0" y="9529"/>
              </a:lnTo>
              <a:lnTo>
                <a:pt x="0" y="0"/>
              </a:lnTo>
              <a:lnTo>
                <a:pt x="3954536" y="0"/>
              </a:lnTo>
              <a:lnTo>
                <a:pt x="3954536" y="9529"/>
              </a:lnTo>
              <a:close/>
            </a:path>
          </a:pathLst>
        </a:custGeom>
        <a:solidFill>
          <a:srgbClr val="04A2BF"/>
        </a:solidFill>
      </xdr:spPr>
    </xdr:sp>
    <xdr:clientData/>
  </xdr:oneCellAnchor>
  <xdr:oneCellAnchor>
    <xdr:from>
      <xdr:col>2</xdr:col>
      <xdr:colOff>38264</xdr:colOff>
      <xdr:row>29</xdr:row>
      <xdr:rowOff>207010</xdr:rowOff>
    </xdr:from>
    <xdr:ext cx="762635" cy="762635"/>
    <xdr:grpSp>
      <xdr:nvGrpSpPr>
        <xdr:cNvPr id="7" name="Group 6">
          <a:extLst>
            <a:ext uri="{FF2B5EF4-FFF2-40B4-BE49-F238E27FC236}">
              <a16:creationId xmlns:a16="http://schemas.microsoft.com/office/drawing/2014/main" id="{CDE6492C-D743-4F1F-A97B-EE7D18C2138A}"/>
            </a:ext>
          </a:extLst>
        </xdr:cNvPr>
        <xdr:cNvGrpSpPr/>
      </xdr:nvGrpSpPr>
      <xdr:grpSpPr>
        <a:xfrm>
          <a:off x="600239" y="6283960"/>
          <a:ext cx="762635" cy="762635"/>
          <a:chOff x="0" y="0"/>
          <a:chExt cx="762635" cy="762635"/>
        </a:xfrm>
      </xdr:grpSpPr>
      <xdr:pic>
        <xdr:nvPicPr>
          <xdr:cNvPr id="8" name="image4.png">
            <a:extLst>
              <a:ext uri="{FF2B5EF4-FFF2-40B4-BE49-F238E27FC236}">
                <a16:creationId xmlns:a16="http://schemas.microsoft.com/office/drawing/2014/main" id="{A09EF220-94CC-7B06-0B3C-BA06C5D0A50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0"/>
            <a:ext cx="492649" cy="491696"/>
          </a:xfrm>
          <a:prstGeom prst="rect">
            <a:avLst/>
          </a:prstGeom>
        </xdr:spPr>
      </xdr:pic>
      <xdr:sp macro="" textlink="">
        <xdr:nvSpPr>
          <xdr:cNvPr id="9" name="Shape 8">
            <a:extLst>
              <a:ext uri="{FF2B5EF4-FFF2-40B4-BE49-F238E27FC236}">
                <a16:creationId xmlns:a16="http://schemas.microsoft.com/office/drawing/2014/main" id="{4CB9F9AF-E431-D55B-8BAA-F5964D83FC69}"/>
              </a:ext>
            </a:extLst>
          </xdr:cNvPr>
          <xdr:cNvSpPr/>
        </xdr:nvSpPr>
        <xdr:spPr>
          <a:xfrm>
            <a:off x="246801" y="245848"/>
            <a:ext cx="515620" cy="516890"/>
          </a:xfrm>
          <a:custGeom>
            <a:avLst/>
            <a:gdLst/>
            <a:ahLst/>
            <a:cxnLst/>
            <a:rect l="0" t="0" r="0" b="0"/>
            <a:pathLst>
              <a:path w="515620" h="516890">
                <a:moveTo>
                  <a:pt x="515519" y="516471"/>
                </a:moveTo>
                <a:lnTo>
                  <a:pt x="98148" y="516471"/>
                </a:lnTo>
                <a:lnTo>
                  <a:pt x="59362" y="508759"/>
                </a:lnTo>
                <a:lnTo>
                  <a:pt x="27991" y="487646"/>
                </a:lnTo>
                <a:lnTo>
                  <a:pt x="7161" y="456171"/>
                </a:lnTo>
                <a:lnTo>
                  <a:pt x="0" y="417370"/>
                </a:lnTo>
                <a:lnTo>
                  <a:pt x="0" y="98148"/>
                </a:lnTo>
                <a:lnTo>
                  <a:pt x="7697" y="59898"/>
                </a:lnTo>
                <a:lnTo>
                  <a:pt x="28706" y="28706"/>
                </a:lnTo>
                <a:lnTo>
                  <a:pt x="59898" y="7697"/>
                </a:lnTo>
                <a:lnTo>
                  <a:pt x="98148" y="0"/>
                </a:lnTo>
                <a:lnTo>
                  <a:pt x="417370" y="0"/>
                </a:lnTo>
                <a:lnTo>
                  <a:pt x="455620" y="7697"/>
                </a:lnTo>
                <a:lnTo>
                  <a:pt x="486812" y="28706"/>
                </a:lnTo>
                <a:lnTo>
                  <a:pt x="507821" y="59898"/>
                </a:lnTo>
                <a:lnTo>
                  <a:pt x="515519" y="98148"/>
                </a:lnTo>
                <a:lnTo>
                  <a:pt x="515519" y="516471"/>
                </a:lnTo>
                <a:close/>
              </a:path>
            </a:pathLst>
          </a:custGeom>
          <a:solidFill>
            <a:srgbClr val="282E67"/>
          </a:solidFill>
        </xdr:spPr>
      </xdr:sp>
      <xdr:pic>
        <xdr:nvPicPr>
          <xdr:cNvPr id="10" name="image5.png">
            <a:extLst>
              <a:ext uri="{FF2B5EF4-FFF2-40B4-BE49-F238E27FC236}">
                <a16:creationId xmlns:a16="http://schemas.microsoft.com/office/drawing/2014/main" id="{A3753A2E-33A9-5396-036C-F7755D74084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12605" y="472638"/>
            <a:ext cx="190580" cy="73373"/>
          </a:xfrm>
          <a:prstGeom prst="rect">
            <a:avLst/>
          </a:prstGeom>
        </xdr:spPr>
      </xdr:pic>
    </xdr:grpSp>
    <xdr:clientData/>
  </xdr:oneCellAnchor>
  <xdr:oneCellAnchor>
    <xdr:from>
      <xdr:col>8</xdr:col>
      <xdr:colOff>186880</xdr:colOff>
      <xdr:row>32</xdr:row>
      <xdr:rowOff>0</xdr:rowOff>
    </xdr:from>
    <xdr:ext cx="105410" cy="60325"/>
    <xdr:sp macro="" textlink="">
      <xdr:nvSpPr>
        <xdr:cNvPr id="11" name="Shape 10">
          <a:extLst>
            <a:ext uri="{FF2B5EF4-FFF2-40B4-BE49-F238E27FC236}">
              <a16:creationId xmlns:a16="http://schemas.microsoft.com/office/drawing/2014/main" id="{68B82BBE-2B44-4759-A443-0CF0E5BCDC4A}"/>
            </a:ext>
          </a:extLst>
        </xdr:cNvPr>
        <xdr:cNvSpPr/>
      </xdr:nvSpPr>
      <xdr:spPr>
        <a:xfrm>
          <a:off x="4377880" y="7172325"/>
          <a:ext cx="105410" cy="60325"/>
        </a:xfrm>
        <a:custGeom>
          <a:avLst/>
          <a:gdLst/>
          <a:ahLst/>
          <a:cxnLst/>
          <a:rect l="0" t="0" r="0" b="0"/>
          <a:pathLst>
            <a:path w="105410" h="60325">
              <a:moveTo>
                <a:pt x="38112" y="0"/>
              </a:moveTo>
              <a:lnTo>
                <a:pt x="0" y="0"/>
              </a:lnTo>
              <a:lnTo>
                <a:pt x="0" y="4775"/>
              </a:lnTo>
              <a:lnTo>
                <a:pt x="17145" y="4775"/>
              </a:lnTo>
              <a:lnTo>
                <a:pt x="17145" y="59080"/>
              </a:lnTo>
              <a:lnTo>
                <a:pt x="21907" y="59080"/>
              </a:lnTo>
              <a:lnTo>
                <a:pt x="21907" y="4775"/>
              </a:lnTo>
              <a:lnTo>
                <a:pt x="38112" y="4775"/>
              </a:lnTo>
              <a:lnTo>
                <a:pt x="38112" y="0"/>
              </a:lnTo>
              <a:close/>
            </a:path>
            <a:path w="105410" h="60325">
              <a:moveTo>
                <a:pt x="104813" y="0"/>
              </a:moveTo>
              <a:lnTo>
                <a:pt x="101003" y="0"/>
              </a:lnTo>
              <a:lnTo>
                <a:pt x="77177" y="41935"/>
              </a:lnTo>
              <a:lnTo>
                <a:pt x="53352" y="0"/>
              </a:lnTo>
              <a:lnTo>
                <a:pt x="49542" y="0"/>
              </a:lnTo>
              <a:lnTo>
                <a:pt x="49542" y="58127"/>
              </a:lnTo>
              <a:lnTo>
                <a:pt x="54305" y="58127"/>
              </a:lnTo>
              <a:lnTo>
                <a:pt x="54305" y="11442"/>
              </a:lnTo>
              <a:lnTo>
                <a:pt x="74320" y="47650"/>
              </a:lnTo>
              <a:lnTo>
                <a:pt x="78130" y="47650"/>
              </a:lnTo>
              <a:lnTo>
                <a:pt x="100050" y="12395"/>
              </a:lnTo>
              <a:lnTo>
                <a:pt x="100050" y="60032"/>
              </a:lnTo>
              <a:lnTo>
                <a:pt x="104813" y="60032"/>
              </a:lnTo>
              <a:lnTo>
                <a:pt x="104813" y="0"/>
              </a:lnTo>
              <a:close/>
            </a:path>
          </a:pathLst>
        </a:custGeom>
        <a:solidFill>
          <a:srgbClr val="000000"/>
        </a:solidFill>
      </xdr:spPr>
    </xdr:sp>
    <xdr:clientData/>
  </xdr:oneCellAnchor>
  <xdr:oneCellAnchor>
    <xdr:from>
      <xdr:col>5</xdr:col>
      <xdr:colOff>291220</xdr:colOff>
      <xdr:row>33</xdr:row>
      <xdr:rowOff>0</xdr:rowOff>
    </xdr:from>
    <xdr:ext cx="800100" cy="436880"/>
    <xdr:grpSp>
      <xdr:nvGrpSpPr>
        <xdr:cNvPr id="12" name="Group 11">
          <a:extLst>
            <a:ext uri="{FF2B5EF4-FFF2-40B4-BE49-F238E27FC236}">
              <a16:creationId xmlns:a16="http://schemas.microsoft.com/office/drawing/2014/main" id="{B0D89C3E-F27D-4F4B-A842-C65C2DB37BB8}"/>
            </a:ext>
          </a:extLst>
        </xdr:cNvPr>
        <xdr:cNvGrpSpPr/>
      </xdr:nvGrpSpPr>
      <xdr:grpSpPr>
        <a:xfrm>
          <a:off x="2586745" y="6915150"/>
          <a:ext cx="800100" cy="436880"/>
          <a:chOff x="0" y="0"/>
          <a:chExt cx="800100" cy="436880"/>
        </a:xfrm>
      </xdr:grpSpPr>
      <xdr:sp macro="" textlink="">
        <xdr:nvSpPr>
          <xdr:cNvPr id="13" name="Shape 12">
            <a:extLst>
              <a:ext uri="{FF2B5EF4-FFF2-40B4-BE49-F238E27FC236}">
                <a16:creationId xmlns:a16="http://schemas.microsoft.com/office/drawing/2014/main" id="{B68E11D5-FF1A-9151-15DB-1D1E1144CA2A}"/>
              </a:ext>
            </a:extLst>
          </xdr:cNvPr>
          <xdr:cNvSpPr/>
        </xdr:nvSpPr>
        <xdr:spPr>
          <a:xfrm>
            <a:off x="-9" y="964"/>
            <a:ext cx="800100" cy="435609"/>
          </a:xfrm>
          <a:custGeom>
            <a:avLst/>
            <a:gdLst/>
            <a:ahLst/>
            <a:cxnLst/>
            <a:rect l="0" t="0" r="0" b="0"/>
            <a:pathLst>
              <a:path w="800100" h="435609">
                <a:moveTo>
                  <a:pt x="250621" y="86702"/>
                </a:moveTo>
                <a:lnTo>
                  <a:pt x="244754" y="51193"/>
                </a:lnTo>
                <a:lnTo>
                  <a:pt x="227990" y="24180"/>
                </a:lnTo>
                <a:lnTo>
                  <a:pt x="201574" y="6972"/>
                </a:lnTo>
                <a:lnTo>
                  <a:pt x="166763" y="952"/>
                </a:lnTo>
                <a:lnTo>
                  <a:pt x="38125" y="952"/>
                </a:lnTo>
                <a:lnTo>
                  <a:pt x="23723" y="4102"/>
                </a:lnTo>
                <a:lnTo>
                  <a:pt x="11557" y="12623"/>
                </a:lnTo>
                <a:lnTo>
                  <a:pt x="3149" y="25069"/>
                </a:lnTo>
                <a:lnTo>
                  <a:pt x="0" y="40017"/>
                </a:lnTo>
                <a:lnTo>
                  <a:pt x="2882" y="54965"/>
                </a:lnTo>
                <a:lnTo>
                  <a:pt x="10845" y="67411"/>
                </a:lnTo>
                <a:lnTo>
                  <a:pt x="22923" y="75933"/>
                </a:lnTo>
                <a:lnTo>
                  <a:pt x="38125" y="79082"/>
                </a:lnTo>
                <a:lnTo>
                  <a:pt x="174383" y="79082"/>
                </a:lnTo>
                <a:lnTo>
                  <a:pt x="174383" y="391642"/>
                </a:lnTo>
                <a:lnTo>
                  <a:pt x="177253" y="406590"/>
                </a:lnTo>
                <a:lnTo>
                  <a:pt x="185229" y="419036"/>
                </a:lnTo>
                <a:lnTo>
                  <a:pt x="197294" y="427545"/>
                </a:lnTo>
                <a:lnTo>
                  <a:pt x="212496" y="430707"/>
                </a:lnTo>
                <a:lnTo>
                  <a:pt x="227838" y="427697"/>
                </a:lnTo>
                <a:lnTo>
                  <a:pt x="240131" y="419506"/>
                </a:lnTo>
                <a:lnTo>
                  <a:pt x="248145" y="407390"/>
                </a:lnTo>
                <a:lnTo>
                  <a:pt x="250621" y="392595"/>
                </a:lnTo>
                <a:lnTo>
                  <a:pt x="250621" y="86702"/>
                </a:lnTo>
                <a:close/>
              </a:path>
              <a:path w="800100" h="435609">
                <a:moveTo>
                  <a:pt x="799960" y="340893"/>
                </a:moveTo>
                <a:lnTo>
                  <a:pt x="796772" y="326034"/>
                </a:lnTo>
                <a:lnTo>
                  <a:pt x="788047" y="313499"/>
                </a:lnTo>
                <a:lnTo>
                  <a:pt x="774585" y="304673"/>
                </a:lnTo>
                <a:lnTo>
                  <a:pt x="759701" y="302183"/>
                </a:lnTo>
                <a:lnTo>
                  <a:pt x="745172" y="305587"/>
                </a:lnTo>
                <a:lnTo>
                  <a:pt x="732777" y="314452"/>
                </a:lnTo>
                <a:lnTo>
                  <a:pt x="712203" y="333362"/>
                </a:lnTo>
                <a:lnTo>
                  <a:pt x="688238" y="347091"/>
                </a:lnTo>
                <a:lnTo>
                  <a:pt x="661758" y="355460"/>
                </a:lnTo>
                <a:lnTo>
                  <a:pt x="633679" y="358279"/>
                </a:lnTo>
                <a:lnTo>
                  <a:pt x="590600" y="351231"/>
                </a:lnTo>
                <a:lnTo>
                  <a:pt x="553199" y="331546"/>
                </a:lnTo>
                <a:lnTo>
                  <a:pt x="523697" y="301472"/>
                </a:lnTo>
                <a:lnTo>
                  <a:pt x="504367" y="263271"/>
                </a:lnTo>
                <a:lnTo>
                  <a:pt x="497420" y="219163"/>
                </a:lnTo>
                <a:lnTo>
                  <a:pt x="504367" y="175056"/>
                </a:lnTo>
                <a:lnTo>
                  <a:pt x="523697" y="136842"/>
                </a:lnTo>
                <a:lnTo>
                  <a:pt x="553199" y="106781"/>
                </a:lnTo>
                <a:lnTo>
                  <a:pt x="590600" y="87096"/>
                </a:lnTo>
                <a:lnTo>
                  <a:pt x="633679" y="80035"/>
                </a:lnTo>
                <a:lnTo>
                  <a:pt x="660933" y="82677"/>
                </a:lnTo>
                <a:lnTo>
                  <a:pt x="686562" y="90398"/>
                </a:lnTo>
                <a:lnTo>
                  <a:pt x="710057" y="102958"/>
                </a:lnTo>
                <a:lnTo>
                  <a:pt x="730872" y="120065"/>
                </a:lnTo>
                <a:lnTo>
                  <a:pt x="744207" y="128638"/>
                </a:lnTo>
                <a:lnTo>
                  <a:pt x="786142" y="120065"/>
                </a:lnTo>
                <a:lnTo>
                  <a:pt x="797585" y="91592"/>
                </a:lnTo>
                <a:lnTo>
                  <a:pt x="794727" y="76771"/>
                </a:lnTo>
                <a:lnTo>
                  <a:pt x="753224" y="36169"/>
                </a:lnTo>
                <a:lnTo>
                  <a:pt x="716470" y="16192"/>
                </a:lnTo>
                <a:lnTo>
                  <a:pt x="676668" y="4076"/>
                </a:lnTo>
                <a:lnTo>
                  <a:pt x="634631" y="0"/>
                </a:lnTo>
                <a:lnTo>
                  <a:pt x="585851" y="5676"/>
                </a:lnTo>
                <a:lnTo>
                  <a:pt x="540867" y="21894"/>
                </a:lnTo>
                <a:lnTo>
                  <a:pt x="501040" y="47396"/>
                </a:lnTo>
                <a:lnTo>
                  <a:pt x="467715" y="80937"/>
                </a:lnTo>
                <a:lnTo>
                  <a:pt x="442239" y="121259"/>
                </a:lnTo>
                <a:lnTo>
                  <a:pt x="425958" y="167119"/>
                </a:lnTo>
                <a:lnTo>
                  <a:pt x="420230" y="217258"/>
                </a:lnTo>
                <a:lnTo>
                  <a:pt x="425907" y="267449"/>
                </a:lnTo>
                <a:lnTo>
                  <a:pt x="442074" y="313436"/>
                </a:lnTo>
                <a:lnTo>
                  <a:pt x="467410" y="353949"/>
                </a:lnTo>
                <a:lnTo>
                  <a:pt x="500646" y="387692"/>
                </a:lnTo>
                <a:lnTo>
                  <a:pt x="540461" y="413372"/>
                </a:lnTo>
                <a:lnTo>
                  <a:pt x="585558" y="429729"/>
                </a:lnTo>
                <a:lnTo>
                  <a:pt x="634631" y="435470"/>
                </a:lnTo>
                <a:lnTo>
                  <a:pt x="678726" y="430961"/>
                </a:lnTo>
                <a:lnTo>
                  <a:pt x="720039" y="417957"/>
                </a:lnTo>
                <a:lnTo>
                  <a:pt x="757250" y="397281"/>
                </a:lnTo>
                <a:lnTo>
                  <a:pt x="789000" y="369722"/>
                </a:lnTo>
                <a:lnTo>
                  <a:pt x="799960" y="340893"/>
                </a:lnTo>
                <a:close/>
              </a:path>
            </a:pathLst>
          </a:custGeom>
          <a:solidFill>
            <a:srgbClr val="000000"/>
          </a:solidFill>
        </xdr:spPr>
      </xdr:sp>
      <xdr:sp macro="" textlink="">
        <xdr:nvSpPr>
          <xdr:cNvPr id="14" name="Shape 13">
            <a:extLst>
              <a:ext uri="{FF2B5EF4-FFF2-40B4-BE49-F238E27FC236}">
                <a16:creationId xmlns:a16="http://schemas.microsoft.com/office/drawing/2014/main" id="{2CACFE75-8037-5CFE-777A-6069FD964F15}"/>
              </a:ext>
            </a:extLst>
          </xdr:cNvPr>
          <xdr:cNvSpPr/>
        </xdr:nvSpPr>
        <xdr:spPr>
          <a:xfrm>
            <a:off x="266812" y="0"/>
            <a:ext cx="153035" cy="78740"/>
          </a:xfrm>
          <a:custGeom>
            <a:avLst/>
            <a:gdLst/>
            <a:ahLst/>
            <a:cxnLst/>
            <a:rect l="0" t="0" r="0" b="0"/>
            <a:pathLst>
              <a:path w="153035" h="78740">
                <a:moveTo>
                  <a:pt x="114348" y="78137"/>
                </a:moveTo>
                <a:lnTo>
                  <a:pt x="38116" y="78137"/>
                </a:lnTo>
                <a:lnTo>
                  <a:pt x="23718" y="75115"/>
                </a:lnTo>
                <a:lnTo>
                  <a:pt x="11553" y="66822"/>
                </a:lnTo>
                <a:lnTo>
                  <a:pt x="3141" y="54419"/>
                </a:lnTo>
                <a:lnTo>
                  <a:pt x="0" y="39068"/>
                </a:lnTo>
                <a:lnTo>
                  <a:pt x="2873" y="24120"/>
                </a:lnTo>
                <a:lnTo>
                  <a:pt x="10839" y="11673"/>
                </a:lnTo>
                <a:lnTo>
                  <a:pt x="22914" y="3156"/>
                </a:lnTo>
                <a:lnTo>
                  <a:pt x="38116" y="0"/>
                </a:lnTo>
                <a:lnTo>
                  <a:pt x="114348" y="0"/>
                </a:lnTo>
                <a:lnTo>
                  <a:pt x="128745" y="3022"/>
                </a:lnTo>
                <a:lnTo>
                  <a:pt x="140910" y="11315"/>
                </a:lnTo>
                <a:lnTo>
                  <a:pt x="149322" y="23718"/>
                </a:lnTo>
                <a:lnTo>
                  <a:pt x="152464" y="39068"/>
                </a:lnTo>
                <a:lnTo>
                  <a:pt x="149322" y="54017"/>
                </a:lnTo>
                <a:lnTo>
                  <a:pt x="140910" y="66464"/>
                </a:lnTo>
                <a:lnTo>
                  <a:pt x="128745" y="74981"/>
                </a:lnTo>
                <a:lnTo>
                  <a:pt x="114348" y="78137"/>
                </a:lnTo>
                <a:close/>
              </a:path>
            </a:pathLst>
          </a:custGeom>
          <a:solidFill>
            <a:srgbClr val="00A2BE"/>
          </a:solidFill>
        </xdr:spPr>
      </xdr:sp>
    </xdr:grpSp>
    <xdr:clientData/>
  </xdr:oneCellAnchor>
  <xdr:oneCellAnchor>
    <xdr:from>
      <xdr:col>8</xdr:col>
      <xdr:colOff>44899</xdr:colOff>
      <xdr:row>34</xdr:row>
      <xdr:rowOff>0</xdr:rowOff>
    </xdr:from>
    <xdr:ext cx="76835" cy="431165"/>
    <xdr:sp macro="" textlink="">
      <xdr:nvSpPr>
        <xdr:cNvPr id="15" name="Shape 14">
          <a:extLst>
            <a:ext uri="{FF2B5EF4-FFF2-40B4-BE49-F238E27FC236}">
              <a16:creationId xmlns:a16="http://schemas.microsoft.com/office/drawing/2014/main" id="{14BB8B3B-B6ED-46B3-A634-EDE866EC9C34}"/>
            </a:ext>
          </a:extLst>
        </xdr:cNvPr>
        <xdr:cNvSpPr/>
      </xdr:nvSpPr>
      <xdr:spPr>
        <a:xfrm>
          <a:off x="4235899" y="7667625"/>
          <a:ext cx="76835" cy="431165"/>
        </a:xfrm>
        <a:custGeom>
          <a:avLst/>
          <a:gdLst/>
          <a:ahLst/>
          <a:cxnLst/>
          <a:rect l="0" t="0" r="0" b="0"/>
          <a:pathLst>
            <a:path w="76835" h="431165">
              <a:moveTo>
                <a:pt x="38116" y="430710"/>
              </a:moveTo>
              <a:lnTo>
                <a:pt x="22914" y="427554"/>
              </a:lnTo>
              <a:lnTo>
                <a:pt x="10839" y="419037"/>
              </a:lnTo>
              <a:lnTo>
                <a:pt x="2873" y="406590"/>
              </a:lnTo>
              <a:lnTo>
                <a:pt x="0" y="391642"/>
              </a:lnTo>
              <a:lnTo>
                <a:pt x="0" y="39068"/>
              </a:lnTo>
              <a:lnTo>
                <a:pt x="3141" y="23718"/>
              </a:lnTo>
              <a:lnTo>
                <a:pt x="11553" y="11315"/>
              </a:lnTo>
              <a:lnTo>
                <a:pt x="23718" y="3022"/>
              </a:lnTo>
              <a:lnTo>
                <a:pt x="38116" y="0"/>
              </a:lnTo>
              <a:lnTo>
                <a:pt x="53317" y="3156"/>
              </a:lnTo>
              <a:lnTo>
                <a:pt x="65392" y="11673"/>
              </a:lnTo>
              <a:lnTo>
                <a:pt x="73358" y="24120"/>
              </a:lnTo>
              <a:lnTo>
                <a:pt x="76232" y="39068"/>
              </a:lnTo>
              <a:lnTo>
                <a:pt x="76232" y="390689"/>
              </a:lnTo>
              <a:lnTo>
                <a:pt x="73626" y="406188"/>
              </a:lnTo>
              <a:lnTo>
                <a:pt x="65392" y="418918"/>
              </a:lnTo>
              <a:lnTo>
                <a:pt x="53049" y="427539"/>
              </a:lnTo>
              <a:lnTo>
                <a:pt x="38116" y="430710"/>
              </a:lnTo>
              <a:close/>
            </a:path>
          </a:pathLst>
        </a:custGeom>
        <a:solidFill>
          <a:srgbClr val="000000"/>
        </a:solidFill>
      </xdr:spPr>
    </xdr:sp>
    <xdr:clientData/>
  </xdr:oneCellAnchor>
  <xdr:oneCellAnchor>
    <xdr:from>
      <xdr:col>21</xdr:col>
      <xdr:colOff>0</xdr:colOff>
      <xdr:row>0</xdr:row>
      <xdr:rowOff>1204849</xdr:rowOff>
    </xdr:from>
    <xdr:ext cx="352573" cy="343044"/>
    <xdr:pic>
      <xdr:nvPicPr>
        <xdr:cNvPr id="16" name="image6.png">
          <a:extLst>
            <a:ext uri="{FF2B5EF4-FFF2-40B4-BE49-F238E27FC236}">
              <a16:creationId xmlns:a16="http://schemas.microsoft.com/office/drawing/2014/main" id="{814DC1C9-059A-4374-AAFD-82E19234287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204849"/>
          <a:ext cx="352573" cy="343044"/>
        </a:xfrm>
        <a:prstGeom prst="rect">
          <a:avLst/>
        </a:prstGeom>
      </xdr:spPr>
    </xdr:pic>
    <xdr:clientData/>
  </xdr:oneCellAnchor>
  <xdr:oneCellAnchor>
    <xdr:from>
      <xdr:col>23</xdr:col>
      <xdr:colOff>50091</xdr:colOff>
      <xdr:row>0</xdr:row>
      <xdr:rowOff>197954</xdr:rowOff>
    </xdr:from>
    <xdr:ext cx="165100" cy="289560"/>
    <xdr:sp macro="" textlink="">
      <xdr:nvSpPr>
        <xdr:cNvPr id="17" name="Shape 16">
          <a:extLst>
            <a:ext uri="{FF2B5EF4-FFF2-40B4-BE49-F238E27FC236}">
              <a16:creationId xmlns:a16="http://schemas.microsoft.com/office/drawing/2014/main" id="{A4B24E8C-E0A2-4D10-B15C-D47A4785316B}"/>
            </a:ext>
          </a:extLst>
        </xdr:cNvPr>
        <xdr:cNvSpPr/>
      </xdr:nvSpPr>
      <xdr:spPr>
        <a:xfrm>
          <a:off x="612066"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21</xdr:col>
      <xdr:colOff>4764</xdr:colOff>
      <xdr:row>0</xdr:row>
      <xdr:rowOff>199219</xdr:rowOff>
    </xdr:from>
    <xdr:ext cx="533400" cy="291465"/>
    <xdr:grpSp>
      <xdr:nvGrpSpPr>
        <xdr:cNvPr id="18" name="Group 17">
          <a:extLst>
            <a:ext uri="{FF2B5EF4-FFF2-40B4-BE49-F238E27FC236}">
              <a16:creationId xmlns:a16="http://schemas.microsoft.com/office/drawing/2014/main" id="{360AEE15-A6E2-4243-8B85-2CC102A6D5D9}"/>
            </a:ext>
          </a:extLst>
        </xdr:cNvPr>
        <xdr:cNvGrpSpPr/>
      </xdr:nvGrpSpPr>
      <xdr:grpSpPr>
        <a:xfrm>
          <a:off x="12939714" y="199219"/>
          <a:ext cx="533400" cy="291465"/>
          <a:chOff x="0" y="0"/>
          <a:chExt cx="533400" cy="291465"/>
        </a:xfrm>
      </xdr:grpSpPr>
      <xdr:sp macro="" textlink="">
        <xdr:nvSpPr>
          <xdr:cNvPr id="19" name="Shape 18">
            <a:extLst>
              <a:ext uri="{FF2B5EF4-FFF2-40B4-BE49-F238E27FC236}">
                <a16:creationId xmlns:a16="http://schemas.microsoft.com/office/drawing/2014/main" id="{E849491D-8AE1-35ED-B83C-125E4C9FD242}"/>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20" name="Shape 19">
            <a:extLst>
              <a:ext uri="{FF2B5EF4-FFF2-40B4-BE49-F238E27FC236}">
                <a16:creationId xmlns:a16="http://schemas.microsoft.com/office/drawing/2014/main" id="{7787A233-4914-9F28-B252-FB3B737B1EB4}"/>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15</xdr:col>
      <xdr:colOff>330113</xdr:colOff>
      <xdr:row>4</xdr:row>
      <xdr:rowOff>142875</xdr:rowOff>
    </xdr:from>
    <xdr:ext cx="2454990" cy="2597575"/>
    <xdr:pic>
      <xdr:nvPicPr>
        <xdr:cNvPr id="21" name="image1.png">
          <a:extLst>
            <a:ext uri="{FF2B5EF4-FFF2-40B4-BE49-F238E27FC236}">
              <a16:creationId xmlns:a16="http://schemas.microsoft.com/office/drawing/2014/main" id="{ACC279B5-2109-4884-B067-05C145716A4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150263" y="981075"/>
          <a:ext cx="2454990" cy="2597575"/>
        </a:xfrm>
        <a:prstGeom prst="rect">
          <a:avLst/>
        </a:prstGeom>
      </xdr:spPr>
    </xdr:pic>
    <xdr:clientData/>
  </xdr:oneCellAnchor>
  <xdr:oneCellAnchor>
    <xdr:from>
      <xdr:col>0</xdr:col>
      <xdr:colOff>0</xdr:colOff>
      <xdr:row>1</xdr:row>
      <xdr:rowOff>135570</xdr:rowOff>
    </xdr:from>
    <xdr:ext cx="352573" cy="343044"/>
    <xdr:pic>
      <xdr:nvPicPr>
        <xdr:cNvPr id="22" name="image2.png">
          <a:extLst>
            <a:ext uri="{FF2B5EF4-FFF2-40B4-BE49-F238E27FC236}">
              <a16:creationId xmlns:a16="http://schemas.microsoft.com/office/drawing/2014/main" id="{83CA26A9-345F-4996-ACE3-B2C25012D30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88045"/>
          <a:ext cx="352573" cy="343044"/>
        </a:xfrm>
        <a:prstGeom prst="rect">
          <a:avLst/>
        </a:prstGeom>
      </xdr:spPr>
    </xdr:pic>
    <xdr:clientData/>
  </xdr:oneCellAnchor>
  <xdr:oneCellAnchor>
    <xdr:from>
      <xdr:col>0</xdr:col>
      <xdr:colOff>0</xdr:colOff>
      <xdr:row>6</xdr:row>
      <xdr:rowOff>300035</xdr:rowOff>
    </xdr:from>
    <xdr:ext cx="352573" cy="343044"/>
    <xdr:pic>
      <xdr:nvPicPr>
        <xdr:cNvPr id="23" name="image3.png">
          <a:extLst>
            <a:ext uri="{FF2B5EF4-FFF2-40B4-BE49-F238E27FC236}">
              <a16:creationId xmlns:a16="http://schemas.microsoft.com/office/drawing/2014/main" id="{891F9657-8824-44DD-9CA7-5E8C91241CB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2490785"/>
          <a:ext cx="352573" cy="343044"/>
        </a:xfrm>
        <a:prstGeom prst="rect">
          <a:avLst/>
        </a:prstGeom>
      </xdr:spPr>
    </xdr:pic>
    <xdr:clientData/>
  </xdr:oneCellAnchor>
  <xdr:oneCellAnchor>
    <xdr:from>
      <xdr:col>2</xdr:col>
      <xdr:colOff>38264</xdr:colOff>
      <xdr:row>29</xdr:row>
      <xdr:rowOff>527685</xdr:rowOff>
    </xdr:from>
    <xdr:ext cx="3954779" cy="9525"/>
    <xdr:sp macro="" textlink="">
      <xdr:nvSpPr>
        <xdr:cNvPr id="24" name="Shape 5">
          <a:extLst>
            <a:ext uri="{FF2B5EF4-FFF2-40B4-BE49-F238E27FC236}">
              <a16:creationId xmlns:a16="http://schemas.microsoft.com/office/drawing/2014/main" id="{D7B2B19A-639E-4154-8AAA-78431EB7E596}"/>
            </a:ext>
          </a:extLst>
        </xdr:cNvPr>
        <xdr:cNvSpPr/>
      </xdr:nvSpPr>
      <xdr:spPr>
        <a:xfrm>
          <a:off x="390689" y="6376035"/>
          <a:ext cx="3954779" cy="9525"/>
        </a:xfrm>
        <a:custGeom>
          <a:avLst/>
          <a:gdLst/>
          <a:ahLst/>
          <a:cxnLst/>
          <a:rect l="0" t="0" r="0" b="0"/>
          <a:pathLst>
            <a:path w="3954779" h="9525">
              <a:moveTo>
                <a:pt x="3954536" y="9529"/>
              </a:moveTo>
              <a:lnTo>
                <a:pt x="0" y="9529"/>
              </a:lnTo>
              <a:lnTo>
                <a:pt x="0" y="0"/>
              </a:lnTo>
              <a:lnTo>
                <a:pt x="3954536" y="0"/>
              </a:lnTo>
              <a:lnTo>
                <a:pt x="3954536" y="9529"/>
              </a:lnTo>
              <a:close/>
            </a:path>
          </a:pathLst>
        </a:custGeom>
        <a:solidFill>
          <a:srgbClr val="04A2BF"/>
        </a:solidFill>
      </xdr:spPr>
    </xdr:sp>
    <xdr:clientData/>
  </xdr:oneCellAnchor>
  <xdr:oneCellAnchor>
    <xdr:from>
      <xdr:col>2</xdr:col>
      <xdr:colOff>38264</xdr:colOff>
      <xdr:row>29</xdr:row>
      <xdr:rowOff>207010</xdr:rowOff>
    </xdr:from>
    <xdr:ext cx="762635" cy="762635"/>
    <xdr:grpSp>
      <xdr:nvGrpSpPr>
        <xdr:cNvPr id="25" name="Group 6">
          <a:extLst>
            <a:ext uri="{FF2B5EF4-FFF2-40B4-BE49-F238E27FC236}">
              <a16:creationId xmlns:a16="http://schemas.microsoft.com/office/drawing/2014/main" id="{B3836A69-8751-491E-BBBF-4E5C986FE9E5}"/>
            </a:ext>
          </a:extLst>
        </xdr:cNvPr>
        <xdr:cNvGrpSpPr/>
      </xdr:nvGrpSpPr>
      <xdr:grpSpPr>
        <a:xfrm>
          <a:off x="600239" y="6283960"/>
          <a:ext cx="762635" cy="762635"/>
          <a:chOff x="0" y="0"/>
          <a:chExt cx="762635" cy="762635"/>
        </a:xfrm>
      </xdr:grpSpPr>
      <xdr:pic>
        <xdr:nvPicPr>
          <xdr:cNvPr id="26" name="image4.png">
            <a:extLst>
              <a:ext uri="{FF2B5EF4-FFF2-40B4-BE49-F238E27FC236}">
                <a16:creationId xmlns:a16="http://schemas.microsoft.com/office/drawing/2014/main" id="{7A6A9F0A-D8E4-1B8A-B7DF-260E958F7AF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0"/>
            <a:ext cx="492649" cy="491696"/>
          </a:xfrm>
          <a:prstGeom prst="rect">
            <a:avLst/>
          </a:prstGeom>
        </xdr:spPr>
      </xdr:pic>
      <xdr:sp macro="" textlink="">
        <xdr:nvSpPr>
          <xdr:cNvPr id="27" name="Shape 8">
            <a:extLst>
              <a:ext uri="{FF2B5EF4-FFF2-40B4-BE49-F238E27FC236}">
                <a16:creationId xmlns:a16="http://schemas.microsoft.com/office/drawing/2014/main" id="{B595399D-DC39-454B-79CB-B70265857FD1}"/>
              </a:ext>
            </a:extLst>
          </xdr:cNvPr>
          <xdr:cNvSpPr/>
        </xdr:nvSpPr>
        <xdr:spPr>
          <a:xfrm>
            <a:off x="246801" y="245848"/>
            <a:ext cx="515620" cy="516890"/>
          </a:xfrm>
          <a:custGeom>
            <a:avLst/>
            <a:gdLst/>
            <a:ahLst/>
            <a:cxnLst/>
            <a:rect l="0" t="0" r="0" b="0"/>
            <a:pathLst>
              <a:path w="515620" h="516890">
                <a:moveTo>
                  <a:pt x="515519" y="516471"/>
                </a:moveTo>
                <a:lnTo>
                  <a:pt x="98148" y="516471"/>
                </a:lnTo>
                <a:lnTo>
                  <a:pt x="59362" y="508759"/>
                </a:lnTo>
                <a:lnTo>
                  <a:pt x="27991" y="487646"/>
                </a:lnTo>
                <a:lnTo>
                  <a:pt x="7161" y="456171"/>
                </a:lnTo>
                <a:lnTo>
                  <a:pt x="0" y="417370"/>
                </a:lnTo>
                <a:lnTo>
                  <a:pt x="0" y="98148"/>
                </a:lnTo>
                <a:lnTo>
                  <a:pt x="7697" y="59898"/>
                </a:lnTo>
                <a:lnTo>
                  <a:pt x="28706" y="28706"/>
                </a:lnTo>
                <a:lnTo>
                  <a:pt x="59898" y="7697"/>
                </a:lnTo>
                <a:lnTo>
                  <a:pt x="98148" y="0"/>
                </a:lnTo>
                <a:lnTo>
                  <a:pt x="417370" y="0"/>
                </a:lnTo>
                <a:lnTo>
                  <a:pt x="455620" y="7697"/>
                </a:lnTo>
                <a:lnTo>
                  <a:pt x="486812" y="28706"/>
                </a:lnTo>
                <a:lnTo>
                  <a:pt x="507821" y="59898"/>
                </a:lnTo>
                <a:lnTo>
                  <a:pt x="515519" y="98148"/>
                </a:lnTo>
                <a:lnTo>
                  <a:pt x="515519" y="516471"/>
                </a:lnTo>
                <a:close/>
              </a:path>
            </a:pathLst>
          </a:custGeom>
          <a:solidFill>
            <a:srgbClr val="282E67"/>
          </a:solidFill>
        </xdr:spPr>
      </xdr:sp>
      <xdr:pic>
        <xdr:nvPicPr>
          <xdr:cNvPr id="28" name="image5.png">
            <a:extLst>
              <a:ext uri="{FF2B5EF4-FFF2-40B4-BE49-F238E27FC236}">
                <a16:creationId xmlns:a16="http://schemas.microsoft.com/office/drawing/2014/main" id="{A52BA075-C897-F62D-E2E3-4863F4CDA32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12605" y="472638"/>
            <a:ext cx="190580" cy="73373"/>
          </a:xfrm>
          <a:prstGeom prst="rect">
            <a:avLst/>
          </a:prstGeom>
        </xdr:spPr>
      </xdr:pic>
    </xdr:grpSp>
    <xdr:clientData/>
  </xdr:oneCellAnchor>
  <xdr:oneCellAnchor>
    <xdr:from>
      <xdr:col>7</xdr:col>
      <xdr:colOff>186880</xdr:colOff>
      <xdr:row>32</xdr:row>
      <xdr:rowOff>0</xdr:rowOff>
    </xdr:from>
    <xdr:ext cx="105410" cy="60325"/>
    <xdr:sp macro="" textlink="">
      <xdr:nvSpPr>
        <xdr:cNvPr id="29" name="Shape 10">
          <a:extLst>
            <a:ext uri="{FF2B5EF4-FFF2-40B4-BE49-F238E27FC236}">
              <a16:creationId xmlns:a16="http://schemas.microsoft.com/office/drawing/2014/main" id="{D294ACEF-FB5B-4094-BFCE-38D935325599}"/>
            </a:ext>
          </a:extLst>
        </xdr:cNvPr>
        <xdr:cNvSpPr/>
      </xdr:nvSpPr>
      <xdr:spPr>
        <a:xfrm>
          <a:off x="4225480" y="7172325"/>
          <a:ext cx="105410" cy="60325"/>
        </a:xfrm>
        <a:custGeom>
          <a:avLst/>
          <a:gdLst/>
          <a:ahLst/>
          <a:cxnLst/>
          <a:rect l="0" t="0" r="0" b="0"/>
          <a:pathLst>
            <a:path w="105410" h="60325">
              <a:moveTo>
                <a:pt x="38112" y="0"/>
              </a:moveTo>
              <a:lnTo>
                <a:pt x="0" y="0"/>
              </a:lnTo>
              <a:lnTo>
                <a:pt x="0" y="4775"/>
              </a:lnTo>
              <a:lnTo>
                <a:pt x="17145" y="4775"/>
              </a:lnTo>
              <a:lnTo>
                <a:pt x="17145" y="59080"/>
              </a:lnTo>
              <a:lnTo>
                <a:pt x="21907" y="59080"/>
              </a:lnTo>
              <a:lnTo>
                <a:pt x="21907" y="4775"/>
              </a:lnTo>
              <a:lnTo>
                <a:pt x="38112" y="4775"/>
              </a:lnTo>
              <a:lnTo>
                <a:pt x="38112" y="0"/>
              </a:lnTo>
              <a:close/>
            </a:path>
            <a:path w="105410" h="60325">
              <a:moveTo>
                <a:pt x="104813" y="0"/>
              </a:moveTo>
              <a:lnTo>
                <a:pt x="101003" y="0"/>
              </a:lnTo>
              <a:lnTo>
                <a:pt x="77177" y="41935"/>
              </a:lnTo>
              <a:lnTo>
                <a:pt x="53352" y="0"/>
              </a:lnTo>
              <a:lnTo>
                <a:pt x="49542" y="0"/>
              </a:lnTo>
              <a:lnTo>
                <a:pt x="49542" y="58127"/>
              </a:lnTo>
              <a:lnTo>
                <a:pt x="54305" y="58127"/>
              </a:lnTo>
              <a:lnTo>
                <a:pt x="54305" y="11442"/>
              </a:lnTo>
              <a:lnTo>
                <a:pt x="74320" y="47650"/>
              </a:lnTo>
              <a:lnTo>
                <a:pt x="78130" y="47650"/>
              </a:lnTo>
              <a:lnTo>
                <a:pt x="100050" y="12395"/>
              </a:lnTo>
              <a:lnTo>
                <a:pt x="100050" y="60032"/>
              </a:lnTo>
              <a:lnTo>
                <a:pt x="104813" y="60032"/>
              </a:lnTo>
              <a:lnTo>
                <a:pt x="104813" y="0"/>
              </a:lnTo>
              <a:close/>
            </a:path>
          </a:pathLst>
        </a:custGeom>
        <a:solidFill>
          <a:srgbClr val="000000"/>
        </a:solidFill>
      </xdr:spPr>
    </xdr:sp>
    <xdr:clientData/>
  </xdr:oneCellAnchor>
  <xdr:oneCellAnchor>
    <xdr:from>
      <xdr:col>5</xdr:col>
      <xdr:colOff>291220</xdr:colOff>
      <xdr:row>33</xdr:row>
      <xdr:rowOff>0</xdr:rowOff>
    </xdr:from>
    <xdr:ext cx="800100" cy="436880"/>
    <xdr:grpSp>
      <xdr:nvGrpSpPr>
        <xdr:cNvPr id="30" name="Group 11">
          <a:extLst>
            <a:ext uri="{FF2B5EF4-FFF2-40B4-BE49-F238E27FC236}">
              <a16:creationId xmlns:a16="http://schemas.microsoft.com/office/drawing/2014/main" id="{96B2BFA2-D66B-4CC4-811A-1B9F33514EBB}"/>
            </a:ext>
          </a:extLst>
        </xdr:cNvPr>
        <xdr:cNvGrpSpPr/>
      </xdr:nvGrpSpPr>
      <xdr:grpSpPr>
        <a:xfrm>
          <a:off x="2586745" y="6915150"/>
          <a:ext cx="800100" cy="436880"/>
          <a:chOff x="0" y="0"/>
          <a:chExt cx="800100" cy="436880"/>
        </a:xfrm>
      </xdr:grpSpPr>
      <xdr:sp macro="" textlink="">
        <xdr:nvSpPr>
          <xdr:cNvPr id="31" name="Shape 12">
            <a:extLst>
              <a:ext uri="{FF2B5EF4-FFF2-40B4-BE49-F238E27FC236}">
                <a16:creationId xmlns:a16="http://schemas.microsoft.com/office/drawing/2014/main" id="{909D6E69-0E91-EC13-7D79-8CA63FADD81B}"/>
              </a:ext>
            </a:extLst>
          </xdr:cNvPr>
          <xdr:cNvSpPr/>
        </xdr:nvSpPr>
        <xdr:spPr>
          <a:xfrm>
            <a:off x="-9" y="964"/>
            <a:ext cx="800100" cy="435609"/>
          </a:xfrm>
          <a:custGeom>
            <a:avLst/>
            <a:gdLst/>
            <a:ahLst/>
            <a:cxnLst/>
            <a:rect l="0" t="0" r="0" b="0"/>
            <a:pathLst>
              <a:path w="800100" h="435609">
                <a:moveTo>
                  <a:pt x="250621" y="86702"/>
                </a:moveTo>
                <a:lnTo>
                  <a:pt x="244754" y="51193"/>
                </a:lnTo>
                <a:lnTo>
                  <a:pt x="227990" y="24180"/>
                </a:lnTo>
                <a:lnTo>
                  <a:pt x="201574" y="6972"/>
                </a:lnTo>
                <a:lnTo>
                  <a:pt x="166763" y="952"/>
                </a:lnTo>
                <a:lnTo>
                  <a:pt x="38125" y="952"/>
                </a:lnTo>
                <a:lnTo>
                  <a:pt x="23723" y="4102"/>
                </a:lnTo>
                <a:lnTo>
                  <a:pt x="11557" y="12623"/>
                </a:lnTo>
                <a:lnTo>
                  <a:pt x="3149" y="25069"/>
                </a:lnTo>
                <a:lnTo>
                  <a:pt x="0" y="40017"/>
                </a:lnTo>
                <a:lnTo>
                  <a:pt x="2882" y="54965"/>
                </a:lnTo>
                <a:lnTo>
                  <a:pt x="10845" y="67411"/>
                </a:lnTo>
                <a:lnTo>
                  <a:pt x="22923" y="75933"/>
                </a:lnTo>
                <a:lnTo>
                  <a:pt x="38125" y="79082"/>
                </a:lnTo>
                <a:lnTo>
                  <a:pt x="174383" y="79082"/>
                </a:lnTo>
                <a:lnTo>
                  <a:pt x="174383" y="391642"/>
                </a:lnTo>
                <a:lnTo>
                  <a:pt x="177253" y="406590"/>
                </a:lnTo>
                <a:lnTo>
                  <a:pt x="185229" y="419036"/>
                </a:lnTo>
                <a:lnTo>
                  <a:pt x="197294" y="427545"/>
                </a:lnTo>
                <a:lnTo>
                  <a:pt x="212496" y="430707"/>
                </a:lnTo>
                <a:lnTo>
                  <a:pt x="227838" y="427697"/>
                </a:lnTo>
                <a:lnTo>
                  <a:pt x="240131" y="419506"/>
                </a:lnTo>
                <a:lnTo>
                  <a:pt x="248145" y="407390"/>
                </a:lnTo>
                <a:lnTo>
                  <a:pt x="250621" y="392595"/>
                </a:lnTo>
                <a:lnTo>
                  <a:pt x="250621" y="86702"/>
                </a:lnTo>
                <a:close/>
              </a:path>
              <a:path w="800100" h="435609">
                <a:moveTo>
                  <a:pt x="799960" y="340893"/>
                </a:moveTo>
                <a:lnTo>
                  <a:pt x="796772" y="326034"/>
                </a:lnTo>
                <a:lnTo>
                  <a:pt x="788047" y="313499"/>
                </a:lnTo>
                <a:lnTo>
                  <a:pt x="774585" y="304673"/>
                </a:lnTo>
                <a:lnTo>
                  <a:pt x="759701" y="302183"/>
                </a:lnTo>
                <a:lnTo>
                  <a:pt x="745172" y="305587"/>
                </a:lnTo>
                <a:lnTo>
                  <a:pt x="732777" y="314452"/>
                </a:lnTo>
                <a:lnTo>
                  <a:pt x="712203" y="333362"/>
                </a:lnTo>
                <a:lnTo>
                  <a:pt x="688238" y="347091"/>
                </a:lnTo>
                <a:lnTo>
                  <a:pt x="661758" y="355460"/>
                </a:lnTo>
                <a:lnTo>
                  <a:pt x="633679" y="358279"/>
                </a:lnTo>
                <a:lnTo>
                  <a:pt x="590600" y="351231"/>
                </a:lnTo>
                <a:lnTo>
                  <a:pt x="553199" y="331546"/>
                </a:lnTo>
                <a:lnTo>
                  <a:pt x="523697" y="301472"/>
                </a:lnTo>
                <a:lnTo>
                  <a:pt x="504367" y="263271"/>
                </a:lnTo>
                <a:lnTo>
                  <a:pt x="497420" y="219163"/>
                </a:lnTo>
                <a:lnTo>
                  <a:pt x="504367" y="175056"/>
                </a:lnTo>
                <a:lnTo>
                  <a:pt x="523697" y="136842"/>
                </a:lnTo>
                <a:lnTo>
                  <a:pt x="553199" y="106781"/>
                </a:lnTo>
                <a:lnTo>
                  <a:pt x="590600" y="87096"/>
                </a:lnTo>
                <a:lnTo>
                  <a:pt x="633679" y="80035"/>
                </a:lnTo>
                <a:lnTo>
                  <a:pt x="660933" y="82677"/>
                </a:lnTo>
                <a:lnTo>
                  <a:pt x="686562" y="90398"/>
                </a:lnTo>
                <a:lnTo>
                  <a:pt x="710057" y="102958"/>
                </a:lnTo>
                <a:lnTo>
                  <a:pt x="730872" y="120065"/>
                </a:lnTo>
                <a:lnTo>
                  <a:pt x="744207" y="128638"/>
                </a:lnTo>
                <a:lnTo>
                  <a:pt x="786142" y="120065"/>
                </a:lnTo>
                <a:lnTo>
                  <a:pt x="797585" y="91592"/>
                </a:lnTo>
                <a:lnTo>
                  <a:pt x="794727" y="76771"/>
                </a:lnTo>
                <a:lnTo>
                  <a:pt x="753224" y="36169"/>
                </a:lnTo>
                <a:lnTo>
                  <a:pt x="716470" y="16192"/>
                </a:lnTo>
                <a:lnTo>
                  <a:pt x="676668" y="4076"/>
                </a:lnTo>
                <a:lnTo>
                  <a:pt x="634631" y="0"/>
                </a:lnTo>
                <a:lnTo>
                  <a:pt x="585851" y="5676"/>
                </a:lnTo>
                <a:lnTo>
                  <a:pt x="540867" y="21894"/>
                </a:lnTo>
                <a:lnTo>
                  <a:pt x="501040" y="47396"/>
                </a:lnTo>
                <a:lnTo>
                  <a:pt x="467715" y="80937"/>
                </a:lnTo>
                <a:lnTo>
                  <a:pt x="442239" y="121259"/>
                </a:lnTo>
                <a:lnTo>
                  <a:pt x="425958" y="167119"/>
                </a:lnTo>
                <a:lnTo>
                  <a:pt x="420230" y="217258"/>
                </a:lnTo>
                <a:lnTo>
                  <a:pt x="425907" y="267449"/>
                </a:lnTo>
                <a:lnTo>
                  <a:pt x="442074" y="313436"/>
                </a:lnTo>
                <a:lnTo>
                  <a:pt x="467410" y="353949"/>
                </a:lnTo>
                <a:lnTo>
                  <a:pt x="500646" y="387692"/>
                </a:lnTo>
                <a:lnTo>
                  <a:pt x="540461" y="413372"/>
                </a:lnTo>
                <a:lnTo>
                  <a:pt x="585558" y="429729"/>
                </a:lnTo>
                <a:lnTo>
                  <a:pt x="634631" y="435470"/>
                </a:lnTo>
                <a:lnTo>
                  <a:pt x="678726" y="430961"/>
                </a:lnTo>
                <a:lnTo>
                  <a:pt x="720039" y="417957"/>
                </a:lnTo>
                <a:lnTo>
                  <a:pt x="757250" y="397281"/>
                </a:lnTo>
                <a:lnTo>
                  <a:pt x="789000" y="369722"/>
                </a:lnTo>
                <a:lnTo>
                  <a:pt x="799960" y="340893"/>
                </a:lnTo>
                <a:close/>
              </a:path>
            </a:pathLst>
          </a:custGeom>
          <a:solidFill>
            <a:srgbClr val="000000"/>
          </a:solidFill>
        </xdr:spPr>
      </xdr:sp>
      <xdr:sp macro="" textlink="">
        <xdr:nvSpPr>
          <xdr:cNvPr id="32" name="Shape 13">
            <a:extLst>
              <a:ext uri="{FF2B5EF4-FFF2-40B4-BE49-F238E27FC236}">
                <a16:creationId xmlns:a16="http://schemas.microsoft.com/office/drawing/2014/main" id="{179CA668-B351-9E16-855E-D8AA23AB3767}"/>
              </a:ext>
            </a:extLst>
          </xdr:cNvPr>
          <xdr:cNvSpPr/>
        </xdr:nvSpPr>
        <xdr:spPr>
          <a:xfrm>
            <a:off x="266812" y="0"/>
            <a:ext cx="153035" cy="78740"/>
          </a:xfrm>
          <a:custGeom>
            <a:avLst/>
            <a:gdLst/>
            <a:ahLst/>
            <a:cxnLst/>
            <a:rect l="0" t="0" r="0" b="0"/>
            <a:pathLst>
              <a:path w="153035" h="78740">
                <a:moveTo>
                  <a:pt x="114348" y="78137"/>
                </a:moveTo>
                <a:lnTo>
                  <a:pt x="38116" y="78137"/>
                </a:lnTo>
                <a:lnTo>
                  <a:pt x="23718" y="75115"/>
                </a:lnTo>
                <a:lnTo>
                  <a:pt x="11553" y="66822"/>
                </a:lnTo>
                <a:lnTo>
                  <a:pt x="3141" y="54419"/>
                </a:lnTo>
                <a:lnTo>
                  <a:pt x="0" y="39068"/>
                </a:lnTo>
                <a:lnTo>
                  <a:pt x="2873" y="24120"/>
                </a:lnTo>
                <a:lnTo>
                  <a:pt x="10839" y="11673"/>
                </a:lnTo>
                <a:lnTo>
                  <a:pt x="22914" y="3156"/>
                </a:lnTo>
                <a:lnTo>
                  <a:pt x="38116" y="0"/>
                </a:lnTo>
                <a:lnTo>
                  <a:pt x="114348" y="0"/>
                </a:lnTo>
                <a:lnTo>
                  <a:pt x="128745" y="3022"/>
                </a:lnTo>
                <a:lnTo>
                  <a:pt x="140910" y="11315"/>
                </a:lnTo>
                <a:lnTo>
                  <a:pt x="149322" y="23718"/>
                </a:lnTo>
                <a:lnTo>
                  <a:pt x="152464" y="39068"/>
                </a:lnTo>
                <a:lnTo>
                  <a:pt x="149322" y="54017"/>
                </a:lnTo>
                <a:lnTo>
                  <a:pt x="140910" y="66464"/>
                </a:lnTo>
                <a:lnTo>
                  <a:pt x="128745" y="74981"/>
                </a:lnTo>
                <a:lnTo>
                  <a:pt x="114348" y="78137"/>
                </a:lnTo>
                <a:close/>
              </a:path>
            </a:pathLst>
          </a:custGeom>
          <a:solidFill>
            <a:srgbClr val="00A2BE"/>
          </a:solidFill>
        </xdr:spPr>
      </xdr:sp>
    </xdr:grpSp>
    <xdr:clientData/>
  </xdr:oneCellAnchor>
  <xdr:oneCellAnchor>
    <xdr:from>
      <xdr:col>7</xdr:col>
      <xdr:colOff>44899</xdr:colOff>
      <xdr:row>34</xdr:row>
      <xdr:rowOff>0</xdr:rowOff>
    </xdr:from>
    <xdr:ext cx="76835" cy="431165"/>
    <xdr:sp macro="" textlink="">
      <xdr:nvSpPr>
        <xdr:cNvPr id="33" name="Shape 14">
          <a:extLst>
            <a:ext uri="{FF2B5EF4-FFF2-40B4-BE49-F238E27FC236}">
              <a16:creationId xmlns:a16="http://schemas.microsoft.com/office/drawing/2014/main" id="{B41072E0-5CA8-4885-A6B5-F7C110107978}"/>
            </a:ext>
          </a:extLst>
        </xdr:cNvPr>
        <xdr:cNvSpPr/>
      </xdr:nvSpPr>
      <xdr:spPr>
        <a:xfrm>
          <a:off x="4083499" y="7667625"/>
          <a:ext cx="76835" cy="431165"/>
        </a:xfrm>
        <a:custGeom>
          <a:avLst/>
          <a:gdLst/>
          <a:ahLst/>
          <a:cxnLst/>
          <a:rect l="0" t="0" r="0" b="0"/>
          <a:pathLst>
            <a:path w="76835" h="431165">
              <a:moveTo>
                <a:pt x="38116" y="430710"/>
              </a:moveTo>
              <a:lnTo>
                <a:pt x="22914" y="427554"/>
              </a:lnTo>
              <a:lnTo>
                <a:pt x="10839" y="419037"/>
              </a:lnTo>
              <a:lnTo>
                <a:pt x="2873" y="406590"/>
              </a:lnTo>
              <a:lnTo>
                <a:pt x="0" y="391642"/>
              </a:lnTo>
              <a:lnTo>
                <a:pt x="0" y="39068"/>
              </a:lnTo>
              <a:lnTo>
                <a:pt x="3141" y="23718"/>
              </a:lnTo>
              <a:lnTo>
                <a:pt x="11553" y="11315"/>
              </a:lnTo>
              <a:lnTo>
                <a:pt x="23718" y="3022"/>
              </a:lnTo>
              <a:lnTo>
                <a:pt x="38116" y="0"/>
              </a:lnTo>
              <a:lnTo>
                <a:pt x="53317" y="3156"/>
              </a:lnTo>
              <a:lnTo>
                <a:pt x="65392" y="11673"/>
              </a:lnTo>
              <a:lnTo>
                <a:pt x="73358" y="24120"/>
              </a:lnTo>
              <a:lnTo>
                <a:pt x="76232" y="39068"/>
              </a:lnTo>
              <a:lnTo>
                <a:pt x="76232" y="390689"/>
              </a:lnTo>
              <a:lnTo>
                <a:pt x="73626" y="406188"/>
              </a:lnTo>
              <a:lnTo>
                <a:pt x="65392" y="418918"/>
              </a:lnTo>
              <a:lnTo>
                <a:pt x="53049" y="427539"/>
              </a:lnTo>
              <a:lnTo>
                <a:pt x="38116" y="430710"/>
              </a:lnTo>
              <a:close/>
            </a:path>
          </a:pathLst>
        </a:custGeom>
        <a:solidFill>
          <a:srgbClr val="000000"/>
        </a:solidFill>
      </xdr:spPr>
    </xdr:sp>
    <xdr:clientData/>
  </xdr:oneCellAnchor>
  <xdr:oneCellAnchor>
    <xdr:from>
      <xdr:col>21</xdr:col>
      <xdr:colOff>0</xdr:colOff>
      <xdr:row>0</xdr:row>
      <xdr:rowOff>1204849</xdr:rowOff>
    </xdr:from>
    <xdr:ext cx="352573" cy="343044"/>
    <xdr:pic>
      <xdr:nvPicPr>
        <xdr:cNvPr id="34" name="image6.png">
          <a:extLst>
            <a:ext uri="{FF2B5EF4-FFF2-40B4-BE49-F238E27FC236}">
              <a16:creationId xmlns:a16="http://schemas.microsoft.com/office/drawing/2014/main" id="{6AEEA517-83F7-4DB9-B399-F706482F1EB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204849"/>
          <a:ext cx="352573" cy="343044"/>
        </a:xfrm>
        <a:prstGeom prst="rect">
          <a:avLst/>
        </a:prstGeom>
      </xdr:spPr>
    </xdr:pic>
    <xdr:clientData/>
  </xdr:oneCellAnchor>
  <xdr:oneCellAnchor>
    <xdr:from>
      <xdr:col>23</xdr:col>
      <xdr:colOff>50091</xdr:colOff>
      <xdr:row>0</xdr:row>
      <xdr:rowOff>197954</xdr:rowOff>
    </xdr:from>
    <xdr:ext cx="165100" cy="289560"/>
    <xdr:sp macro="" textlink="">
      <xdr:nvSpPr>
        <xdr:cNvPr id="35" name="Shape 16">
          <a:extLst>
            <a:ext uri="{FF2B5EF4-FFF2-40B4-BE49-F238E27FC236}">
              <a16:creationId xmlns:a16="http://schemas.microsoft.com/office/drawing/2014/main" id="{52A7BC1E-D2F6-4AD8-841A-82A7DCDD7EF8}"/>
            </a:ext>
          </a:extLst>
        </xdr:cNvPr>
        <xdr:cNvSpPr/>
      </xdr:nvSpPr>
      <xdr:spPr>
        <a:xfrm>
          <a:off x="612066"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21</xdr:col>
      <xdr:colOff>4764</xdr:colOff>
      <xdr:row>0</xdr:row>
      <xdr:rowOff>199219</xdr:rowOff>
    </xdr:from>
    <xdr:ext cx="533400" cy="291465"/>
    <xdr:grpSp>
      <xdr:nvGrpSpPr>
        <xdr:cNvPr id="36" name="Group 17">
          <a:extLst>
            <a:ext uri="{FF2B5EF4-FFF2-40B4-BE49-F238E27FC236}">
              <a16:creationId xmlns:a16="http://schemas.microsoft.com/office/drawing/2014/main" id="{39F465F1-69DA-4D9A-94B9-9EA997E5D19D}"/>
            </a:ext>
          </a:extLst>
        </xdr:cNvPr>
        <xdr:cNvGrpSpPr/>
      </xdr:nvGrpSpPr>
      <xdr:grpSpPr>
        <a:xfrm>
          <a:off x="12939714" y="199219"/>
          <a:ext cx="533400" cy="291465"/>
          <a:chOff x="0" y="0"/>
          <a:chExt cx="533400" cy="291465"/>
        </a:xfrm>
      </xdr:grpSpPr>
      <xdr:sp macro="" textlink="">
        <xdr:nvSpPr>
          <xdr:cNvPr id="37" name="Shape 18">
            <a:extLst>
              <a:ext uri="{FF2B5EF4-FFF2-40B4-BE49-F238E27FC236}">
                <a16:creationId xmlns:a16="http://schemas.microsoft.com/office/drawing/2014/main" id="{B75C226B-97CB-DE47-ABFE-175F1F92275B}"/>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38" name="Shape 19">
            <a:extLst>
              <a:ext uri="{FF2B5EF4-FFF2-40B4-BE49-F238E27FC236}">
                <a16:creationId xmlns:a16="http://schemas.microsoft.com/office/drawing/2014/main" id="{6D89BF60-7251-2B2B-84C1-E7D23A1A37B3}"/>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0</xdr:col>
      <xdr:colOff>0</xdr:colOff>
      <xdr:row>0</xdr:row>
      <xdr:rowOff>1204849</xdr:rowOff>
    </xdr:from>
    <xdr:ext cx="352573" cy="343044"/>
    <xdr:pic>
      <xdr:nvPicPr>
        <xdr:cNvPr id="3" name="image6.png">
          <a:extLst>
            <a:ext uri="{FF2B5EF4-FFF2-40B4-BE49-F238E27FC236}">
              <a16:creationId xmlns:a16="http://schemas.microsoft.com/office/drawing/2014/main" id="{75564649-C51A-4A72-BE32-7A2053BA045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204849"/>
          <a:ext cx="352573" cy="343044"/>
        </a:xfrm>
        <a:prstGeom prst="rect">
          <a:avLst/>
        </a:prstGeom>
      </xdr:spPr>
    </xdr:pic>
    <xdr:clientData/>
  </xdr:oneCellAnchor>
  <xdr:oneCellAnchor>
    <xdr:from>
      <xdr:col>2</xdr:col>
      <xdr:colOff>50091</xdr:colOff>
      <xdr:row>0</xdr:row>
      <xdr:rowOff>197954</xdr:rowOff>
    </xdr:from>
    <xdr:ext cx="165100" cy="289560"/>
    <xdr:sp macro="" textlink="">
      <xdr:nvSpPr>
        <xdr:cNvPr id="39" name="Shape 17">
          <a:extLst>
            <a:ext uri="{FF2B5EF4-FFF2-40B4-BE49-F238E27FC236}">
              <a16:creationId xmlns:a16="http://schemas.microsoft.com/office/drawing/2014/main" id="{C18D0C3F-851C-4670-B79E-A68878AC7231}"/>
            </a:ext>
          </a:extLst>
        </xdr:cNvPr>
        <xdr:cNvSpPr/>
      </xdr:nvSpPr>
      <xdr:spPr>
        <a:xfrm>
          <a:off x="612066"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0</xdr:col>
      <xdr:colOff>4764</xdr:colOff>
      <xdr:row>0</xdr:row>
      <xdr:rowOff>199219</xdr:rowOff>
    </xdr:from>
    <xdr:ext cx="533400" cy="291465"/>
    <xdr:grpSp>
      <xdr:nvGrpSpPr>
        <xdr:cNvPr id="40" name="Group 18">
          <a:extLst>
            <a:ext uri="{FF2B5EF4-FFF2-40B4-BE49-F238E27FC236}">
              <a16:creationId xmlns:a16="http://schemas.microsoft.com/office/drawing/2014/main" id="{A7A5D532-30C5-4D16-A46C-DDA2333D389D}"/>
            </a:ext>
          </a:extLst>
        </xdr:cNvPr>
        <xdr:cNvGrpSpPr/>
      </xdr:nvGrpSpPr>
      <xdr:grpSpPr>
        <a:xfrm>
          <a:off x="4764" y="199219"/>
          <a:ext cx="533400" cy="291465"/>
          <a:chOff x="0" y="0"/>
          <a:chExt cx="533400" cy="291465"/>
        </a:xfrm>
      </xdr:grpSpPr>
      <xdr:sp macro="" textlink="">
        <xdr:nvSpPr>
          <xdr:cNvPr id="41" name="Shape 19">
            <a:extLst>
              <a:ext uri="{FF2B5EF4-FFF2-40B4-BE49-F238E27FC236}">
                <a16:creationId xmlns:a16="http://schemas.microsoft.com/office/drawing/2014/main" id="{BEA56618-C600-E2A1-A2F1-978FB307A17E}"/>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42" name="Shape 20">
            <a:extLst>
              <a:ext uri="{FF2B5EF4-FFF2-40B4-BE49-F238E27FC236}">
                <a16:creationId xmlns:a16="http://schemas.microsoft.com/office/drawing/2014/main" id="{43782CDC-CF75-26BF-4039-DB722323A62E}"/>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0</xdr:col>
      <xdr:colOff>4764</xdr:colOff>
      <xdr:row>1</xdr:row>
      <xdr:rowOff>1264</xdr:rowOff>
    </xdr:from>
    <xdr:ext cx="6784975" cy="29209"/>
    <xdr:grpSp>
      <xdr:nvGrpSpPr>
        <xdr:cNvPr id="43" name="Group 21">
          <a:extLst>
            <a:ext uri="{FF2B5EF4-FFF2-40B4-BE49-F238E27FC236}">
              <a16:creationId xmlns:a16="http://schemas.microsoft.com/office/drawing/2014/main" id="{26F66E95-F22B-4CC1-BF93-5E8602AD7EB0}"/>
            </a:ext>
          </a:extLst>
        </xdr:cNvPr>
        <xdr:cNvGrpSpPr/>
      </xdr:nvGrpSpPr>
      <xdr:grpSpPr>
        <a:xfrm>
          <a:off x="4764" y="210814"/>
          <a:ext cx="6784975" cy="29209"/>
          <a:chOff x="0" y="0"/>
          <a:chExt cx="6784975" cy="29209"/>
        </a:xfrm>
      </xdr:grpSpPr>
      <xdr:sp macro="" textlink="">
        <xdr:nvSpPr>
          <xdr:cNvPr id="44" name="Shape 22">
            <a:extLst>
              <a:ext uri="{FF2B5EF4-FFF2-40B4-BE49-F238E27FC236}">
                <a16:creationId xmlns:a16="http://schemas.microsoft.com/office/drawing/2014/main" id="{FA20AE58-53A0-57A4-C64D-B3D4E74C7F35}"/>
              </a:ext>
            </a:extLst>
          </xdr:cNvPr>
          <xdr:cNvSpPr/>
        </xdr:nvSpPr>
        <xdr:spPr>
          <a:xfrm>
            <a:off x="0" y="0"/>
            <a:ext cx="762635" cy="29209"/>
          </a:xfrm>
          <a:custGeom>
            <a:avLst/>
            <a:gdLst/>
            <a:ahLst/>
            <a:cxnLst/>
            <a:rect l="0" t="0" r="0" b="0"/>
            <a:pathLst>
              <a:path w="762635" h="29209">
                <a:moveTo>
                  <a:pt x="762320" y="28587"/>
                </a:moveTo>
                <a:lnTo>
                  <a:pt x="0" y="28587"/>
                </a:lnTo>
                <a:lnTo>
                  <a:pt x="0" y="0"/>
                </a:lnTo>
                <a:lnTo>
                  <a:pt x="762320" y="0"/>
                </a:lnTo>
                <a:lnTo>
                  <a:pt x="762320" y="28587"/>
                </a:lnTo>
                <a:close/>
              </a:path>
            </a:pathLst>
          </a:custGeom>
          <a:solidFill>
            <a:srgbClr val="04A2BF"/>
          </a:solidFill>
        </xdr:spPr>
      </xdr:sp>
      <xdr:sp macro="" textlink="">
        <xdr:nvSpPr>
          <xdr:cNvPr id="45" name="Shape 23">
            <a:extLst>
              <a:ext uri="{FF2B5EF4-FFF2-40B4-BE49-F238E27FC236}">
                <a16:creationId xmlns:a16="http://schemas.microsoft.com/office/drawing/2014/main" id="{1AF9F12F-797F-F5A5-8B55-D5EEE0D09E7E}"/>
              </a:ext>
            </a:extLst>
          </xdr:cNvPr>
          <xdr:cNvSpPr/>
        </xdr:nvSpPr>
        <xdr:spPr>
          <a:xfrm>
            <a:off x="762320" y="0"/>
            <a:ext cx="6022340" cy="29209"/>
          </a:xfrm>
          <a:custGeom>
            <a:avLst/>
            <a:gdLst/>
            <a:ahLst/>
            <a:cxnLst/>
            <a:rect l="0" t="0" r="0" b="0"/>
            <a:pathLst>
              <a:path w="6022340" h="29209">
                <a:moveTo>
                  <a:pt x="6022329" y="28587"/>
                </a:moveTo>
                <a:lnTo>
                  <a:pt x="0" y="28587"/>
                </a:lnTo>
                <a:lnTo>
                  <a:pt x="0" y="0"/>
                </a:lnTo>
                <a:lnTo>
                  <a:pt x="6022329" y="0"/>
                </a:lnTo>
                <a:lnTo>
                  <a:pt x="6022329" y="28587"/>
                </a:lnTo>
                <a:close/>
              </a:path>
            </a:pathLst>
          </a:custGeom>
          <a:solidFill>
            <a:srgbClr val="727272"/>
          </a:solidFill>
        </xdr:spPr>
      </xdr:sp>
    </xdr:grpSp>
    <xdr:clientData/>
  </xdr:oneCellAnchor>
  <xdr:oneCellAnchor>
    <xdr:from>
      <xdr:col>8</xdr:col>
      <xdr:colOff>33351</xdr:colOff>
      <xdr:row>3</xdr:row>
      <xdr:rowOff>84423</xdr:rowOff>
    </xdr:from>
    <xdr:ext cx="95885" cy="95885"/>
    <xdr:sp macro="" textlink="">
      <xdr:nvSpPr>
        <xdr:cNvPr id="46" name="Shape 24">
          <a:extLst>
            <a:ext uri="{FF2B5EF4-FFF2-40B4-BE49-F238E27FC236}">
              <a16:creationId xmlns:a16="http://schemas.microsoft.com/office/drawing/2014/main" id="{2BB52FD4-DAD0-4261-9B52-EF0BD2767B8D}"/>
            </a:ext>
          </a:extLst>
        </xdr:cNvPr>
        <xdr:cNvSpPr/>
      </xdr:nvSpPr>
      <xdr:spPr>
        <a:xfrm>
          <a:off x="4700601" y="2027523"/>
          <a:ext cx="95885" cy="95885"/>
        </a:xfrm>
        <a:custGeom>
          <a:avLst/>
          <a:gdLst/>
          <a:ahLst/>
          <a:cxnLst/>
          <a:rect l="0" t="0" r="0" b="0"/>
          <a:pathLst>
            <a:path w="95885" h="95885">
              <a:moveTo>
                <a:pt x="53962" y="95288"/>
              </a:moveTo>
              <a:lnTo>
                <a:pt x="41326" y="95288"/>
              </a:lnTo>
              <a:lnTo>
                <a:pt x="35248" y="94080"/>
              </a:lnTo>
              <a:lnTo>
                <a:pt x="1208" y="60040"/>
              </a:lnTo>
              <a:lnTo>
                <a:pt x="0" y="53962"/>
              </a:lnTo>
              <a:lnTo>
                <a:pt x="0" y="41326"/>
              </a:lnTo>
              <a:lnTo>
                <a:pt x="23574" y="6042"/>
              </a:lnTo>
              <a:lnTo>
                <a:pt x="41326" y="0"/>
              </a:lnTo>
              <a:lnTo>
                <a:pt x="53962" y="0"/>
              </a:lnTo>
              <a:lnTo>
                <a:pt x="89244" y="23573"/>
              </a:lnTo>
              <a:lnTo>
                <a:pt x="95290" y="47645"/>
              </a:lnTo>
              <a:lnTo>
                <a:pt x="95289" y="53962"/>
              </a:lnTo>
              <a:lnTo>
                <a:pt x="71714" y="89243"/>
              </a:lnTo>
              <a:lnTo>
                <a:pt x="53962" y="95288"/>
              </a:lnTo>
              <a:close/>
            </a:path>
          </a:pathLst>
        </a:custGeom>
        <a:solidFill>
          <a:srgbClr val="04A2BF"/>
        </a:solidFill>
      </xdr:spPr>
    </xdr:sp>
    <xdr:clientData/>
  </xdr:oneCellAnchor>
  <xdr:oneCellAnchor>
    <xdr:from>
      <xdr:col>8</xdr:col>
      <xdr:colOff>14293</xdr:colOff>
      <xdr:row>5</xdr:row>
      <xdr:rowOff>84647</xdr:rowOff>
    </xdr:from>
    <xdr:ext cx="95885" cy="95885"/>
    <xdr:sp macro="" textlink="">
      <xdr:nvSpPr>
        <xdr:cNvPr id="47" name="Shape 25">
          <a:extLst>
            <a:ext uri="{FF2B5EF4-FFF2-40B4-BE49-F238E27FC236}">
              <a16:creationId xmlns:a16="http://schemas.microsoft.com/office/drawing/2014/main" id="{7AF0D664-A145-413A-8124-43BD56563574}"/>
            </a:ext>
          </a:extLst>
        </xdr:cNvPr>
        <xdr:cNvSpPr/>
      </xdr:nvSpPr>
      <xdr:spPr>
        <a:xfrm>
          <a:off x="4681543" y="2561147"/>
          <a:ext cx="95885" cy="95885"/>
        </a:xfrm>
        <a:custGeom>
          <a:avLst/>
          <a:gdLst/>
          <a:ahLst/>
          <a:cxnLst/>
          <a:rect l="0" t="0" r="0" b="0"/>
          <a:pathLst>
            <a:path w="95885" h="95885">
              <a:moveTo>
                <a:pt x="53963" y="95290"/>
              </a:moveTo>
              <a:lnTo>
                <a:pt x="41326" y="95290"/>
              </a:lnTo>
              <a:lnTo>
                <a:pt x="35249" y="94080"/>
              </a:lnTo>
              <a:lnTo>
                <a:pt x="1209" y="60040"/>
              </a:lnTo>
              <a:lnTo>
                <a:pt x="0" y="53962"/>
              </a:lnTo>
              <a:lnTo>
                <a:pt x="0" y="41325"/>
              </a:lnTo>
              <a:lnTo>
                <a:pt x="23574" y="6042"/>
              </a:lnTo>
              <a:lnTo>
                <a:pt x="41326" y="0"/>
              </a:lnTo>
              <a:lnTo>
                <a:pt x="53963" y="0"/>
              </a:lnTo>
              <a:lnTo>
                <a:pt x="89245" y="23572"/>
              </a:lnTo>
              <a:lnTo>
                <a:pt x="95290" y="47645"/>
              </a:lnTo>
              <a:lnTo>
                <a:pt x="95290" y="53962"/>
              </a:lnTo>
              <a:lnTo>
                <a:pt x="71715" y="89243"/>
              </a:lnTo>
              <a:lnTo>
                <a:pt x="53963" y="95290"/>
              </a:lnTo>
              <a:close/>
            </a:path>
          </a:pathLst>
        </a:custGeom>
        <a:solidFill>
          <a:srgbClr val="04A2BF"/>
        </a:solidFill>
      </xdr:spPr>
    </xdr:sp>
    <xdr:clientData/>
  </xdr:oneCellAnchor>
  <xdr:oneCellAnchor>
    <xdr:from>
      <xdr:col>6</xdr:col>
      <xdr:colOff>405105</xdr:colOff>
      <xdr:row>6</xdr:row>
      <xdr:rowOff>84759</xdr:rowOff>
    </xdr:from>
    <xdr:ext cx="95885" cy="95885"/>
    <xdr:sp macro="" textlink="">
      <xdr:nvSpPr>
        <xdr:cNvPr id="48" name="Shape 26">
          <a:extLst>
            <a:ext uri="{FF2B5EF4-FFF2-40B4-BE49-F238E27FC236}">
              <a16:creationId xmlns:a16="http://schemas.microsoft.com/office/drawing/2014/main" id="{675C1849-96A3-4A35-9CD8-B8C90640FC57}"/>
            </a:ext>
          </a:extLst>
        </xdr:cNvPr>
        <xdr:cNvSpPr/>
      </xdr:nvSpPr>
      <xdr:spPr>
        <a:xfrm>
          <a:off x="4377030" y="2827959"/>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5"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8</xdr:col>
      <xdr:colOff>109582</xdr:colOff>
      <xdr:row>7</xdr:row>
      <xdr:rowOff>84871</xdr:rowOff>
    </xdr:from>
    <xdr:ext cx="95885" cy="95885"/>
    <xdr:sp macro="" textlink="">
      <xdr:nvSpPr>
        <xdr:cNvPr id="49" name="Shape 27">
          <a:extLst>
            <a:ext uri="{FF2B5EF4-FFF2-40B4-BE49-F238E27FC236}">
              <a16:creationId xmlns:a16="http://schemas.microsoft.com/office/drawing/2014/main" id="{F296FCC4-D7FA-4EBE-9E83-0122C38D2979}"/>
            </a:ext>
          </a:extLst>
        </xdr:cNvPr>
        <xdr:cNvSpPr/>
      </xdr:nvSpPr>
      <xdr:spPr>
        <a:xfrm>
          <a:off x="4776832" y="3094771"/>
          <a:ext cx="95885" cy="95885"/>
        </a:xfrm>
        <a:custGeom>
          <a:avLst/>
          <a:gdLst/>
          <a:ahLst/>
          <a:cxnLst/>
          <a:rect l="0" t="0" r="0" b="0"/>
          <a:pathLst>
            <a:path w="95885" h="95885">
              <a:moveTo>
                <a:pt x="53963" y="95288"/>
              </a:moveTo>
              <a:lnTo>
                <a:pt x="41326" y="95288"/>
              </a:lnTo>
              <a:lnTo>
                <a:pt x="35249" y="94077"/>
              </a:lnTo>
              <a:lnTo>
                <a:pt x="1209" y="60039"/>
              </a:lnTo>
              <a:lnTo>
                <a:pt x="0" y="53962"/>
              </a:lnTo>
              <a:lnTo>
                <a:pt x="0" y="41325"/>
              </a:lnTo>
              <a:lnTo>
                <a:pt x="23574" y="6042"/>
              </a:lnTo>
              <a:lnTo>
                <a:pt x="41326" y="0"/>
              </a:lnTo>
              <a:lnTo>
                <a:pt x="53963" y="0"/>
              </a:lnTo>
              <a:lnTo>
                <a:pt x="89245" y="23572"/>
              </a:lnTo>
              <a:lnTo>
                <a:pt x="95290" y="47645"/>
              </a:lnTo>
              <a:lnTo>
                <a:pt x="95290" y="53962"/>
              </a:lnTo>
              <a:lnTo>
                <a:pt x="71715" y="89243"/>
              </a:lnTo>
              <a:lnTo>
                <a:pt x="53963" y="95288"/>
              </a:lnTo>
              <a:close/>
            </a:path>
          </a:pathLst>
        </a:custGeom>
        <a:solidFill>
          <a:srgbClr val="04A2BF"/>
        </a:solidFill>
      </xdr:spPr>
    </xdr:sp>
    <xdr:clientData/>
  </xdr:oneCellAnchor>
  <xdr:oneCellAnchor>
    <xdr:from>
      <xdr:col>7</xdr:col>
      <xdr:colOff>219386</xdr:colOff>
      <xdr:row>10</xdr:row>
      <xdr:rowOff>85207</xdr:rowOff>
    </xdr:from>
    <xdr:ext cx="95885" cy="95885"/>
    <xdr:sp macro="" textlink="">
      <xdr:nvSpPr>
        <xdr:cNvPr id="50" name="Shape 28">
          <a:extLst>
            <a:ext uri="{FF2B5EF4-FFF2-40B4-BE49-F238E27FC236}">
              <a16:creationId xmlns:a16="http://schemas.microsoft.com/office/drawing/2014/main" id="{7D36A74A-B61D-4C96-96F4-DE17333B85A3}"/>
            </a:ext>
          </a:extLst>
        </xdr:cNvPr>
        <xdr:cNvSpPr/>
      </xdr:nvSpPr>
      <xdr:spPr>
        <a:xfrm>
          <a:off x="4658036" y="3895207"/>
          <a:ext cx="95885" cy="95885"/>
        </a:xfrm>
        <a:custGeom>
          <a:avLst/>
          <a:gdLst/>
          <a:ahLst/>
          <a:cxnLst/>
          <a:rect l="0" t="0" r="0" b="0"/>
          <a:pathLst>
            <a:path w="95885" h="95885">
              <a:moveTo>
                <a:pt x="53963" y="95288"/>
              </a:moveTo>
              <a:lnTo>
                <a:pt x="41326" y="95288"/>
              </a:lnTo>
              <a:lnTo>
                <a:pt x="35249" y="94077"/>
              </a:lnTo>
              <a:lnTo>
                <a:pt x="1208" y="60037"/>
              </a:lnTo>
              <a:lnTo>
                <a:pt x="0" y="53961"/>
              </a:lnTo>
              <a:lnTo>
                <a:pt x="0" y="41325"/>
              </a:lnTo>
              <a:lnTo>
                <a:pt x="23574" y="6044"/>
              </a:lnTo>
              <a:lnTo>
                <a:pt x="41326" y="0"/>
              </a:lnTo>
              <a:lnTo>
                <a:pt x="53963" y="0"/>
              </a:lnTo>
              <a:lnTo>
                <a:pt x="89245" y="23572"/>
              </a:lnTo>
              <a:lnTo>
                <a:pt x="95290" y="47645"/>
              </a:lnTo>
              <a:lnTo>
                <a:pt x="95289" y="53961"/>
              </a:lnTo>
              <a:lnTo>
                <a:pt x="71714" y="89243"/>
              </a:lnTo>
              <a:lnTo>
                <a:pt x="53963" y="95288"/>
              </a:lnTo>
              <a:close/>
            </a:path>
          </a:pathLst>
        </a:custGeom>
        <a:solidFill>
          <a:srgbClr val="04A2BF"/>
        </a:solidFill>
      </xdr:spPr>
    </xdr:sp>
    <xdr:clientData/>
  </xdr:oneCellAnchor>
  <xdr:oneCellAnchor>
    <xdr:from>
      <xdr:col>7</xdr:col>
      <xdr:colOff>95289</xdr:colOff>
      <xdr:row>13</xdr:row>
      <xdr:rowOff>85544</xdr:rowOff>
    </xdr:from>
    <xdr:ext cx="95885" cy="95885"/>
    <xdr:sp macro="" textlink="">
      <xdr:nvSpPr>
        <xdr:cNvPr id="51" name="Shape 29">
          <a:extLst>
            <a:ext uri="{FF2B5EF4-FFF2-40B4-BE49-F238E27FC236}">
              <a16:creationId xmlns:a16="http://schemas.microsoft.com/office/drawing/2014/main" id="{D5D44BC8-C1B3-45BD-8129-8B6337C832F4}"/>
            </a:ext>
          </a:extLst>
        </xdr:cNvPr>
        <xdr:cNvSpPr/>
      </xdr:nvSpPr>
      <xdr:spPr>
        <a:xfrm>
          <a:off x="4533939" y="4695644"/>
          <a:ext cx="95885" cy="95885"/>
        </a:xfrm>
        <a:custGeom>
          <a:avLst/>
          <a:gdLst/>
          <a:ahLst/>
          <a:cxnLst/>
          <a:rect l="0" t="0" r="0" b="0"/>
          <a:pathLst>
            <a:path w="95885" h="95885">
              <a:moveTo>
                <a:pt x="53962" y="95288"/>
              </a:moveTo>
              <a:lnTo>
                <a:pt x="41326" y="95288"/>
              </a:lnTo>
              <a:lnTo>
                <a:pt x="35249" y="94079"/>
              </a:lnTo>
              <a:lnTo>
                <a:pt x="1208" y="60039"/>
              </a:lnTo>
              <a:lnTo>
                <a:pt x="0" y="53962"/>
              </a:lnTo>
              <a:lnTo>
                <a:pt x="0" y="41325"/>
              </a:lnTo>
              <a:lnTo>
                <a:pt x="23574" y="6042"/>
              </a:lnTo>
              <a:lnTo>
                <a:pt x="41326" y="0"/>
              </a:lnTo>
              <a:lnTo>
                <a:pt x="53962" y="0"/>
              </a:lnTo>
              <a:lnTo>
                <a:pt x="89244" y="23572"/>
              </a:lnTo>
              <a:lnTo>
                <a:pt x="95290" y="47645"/>
              </a:lnTo>
              <a:lnTo>
                <a:pt x="95290" y="53962"/>
              </a:lnTo>
              <a:lnTo>
                <a:pt x="71714" y="89242"/>
              </a:lnTo>
              <a:lnTo>
                <a:pt x="53962" y="95288"/>
              </a:lnTo>
              <a:close/>
            </a:path>
          </a:pathLst>
        </a:custGeom>
        <a:solidFill>
          <a:srgbClr val="04A2BF"/>
        </a:solidFill>
      </xdr:spPr>
    </xdr:sp>
    <xdr:clientData/>
  </xdr:oneCellAnchor>
  <xdr:oneCellAnchor>
    <xdr:from>
      <xdr:col>7</xdr:col>
      <xdr:colOff>47644</xdr:colOff>
      <xdr:row>14</xdr:row>
      <xdr:rowOff>85656</xdr:rowOff>
    </xdr:from>
    <xdr:ext cx="95885" cy="95885"/>
    <xdr:sp macro="" textlink="">
      <xdr:nvSpPr>
        <xdr:cNvPr id="52" name="Shape 30">
          <a:extLst>
            <a:ext uri="{FF2B5EF4-FFF2-40B4-BE49-F238E27FC236}">
              <a16:creationId xmlns:a16="http://schemas.microsoft.com/office/drawing/2014/main" id="{2CB52AE9-5072-48E4-AC64-E3C346419446}"/>
            </a:ext>
          </a:extLst>
        </xdr:cNvPr>
        <xdr:cNvSpPr/>
      </xdr:nvSpPr>
      <xdr:spPr>
        <a:xfrm>
          <a:off x="4486294" y="4962456"/>
          <a:ext cx="95885" cy="95885"/>
        </a:xfrm>
        <a:custGeom>
          <a:avLst/>
          <a:gdLst/>
          <a:ahLst/>
          <a:cxnLst/>
          <a:rect l="0" t="0" r="0" b="0"/>
          <a:pathLst>
            <a:path w="95885" h="95885">
              <a:moveTo>
                <a:pt x="53963" y="95288"/>
              </a:moveTo>
              <a:lnTo>
                <a:pt x="41326" y="95288"/>
              </a:lnTo>
              <a:lnTo>
                <a:pt x="35248" y="94080"/>
              </a:lnTo>
              <a:lnTo>
                <a:pt x="1208" y="60039"/>
              </a:lnTo>
              <a:lnTo>
                <a:pt x="0" y="53962"/>
              </a:lnTo>
              <a:lnTo>
                <a:pt x="0" y="41325"/>
              </a:lnTo>
              <a:lnTo>
                <a:pt x="23574" y="6042"/>
              </a:lnTo>
              <a:lnTo>
                <a:pt x="41326" y="0"/>
              </a:lnTo>
              <a:lnTo>
                <a:pt x="53963" y="0"/>
              </a:lnTo>
              <a:lnTo>
                <a:pt x="89245" y="23571"/>
              </a:lnTo>
              <a:lnTo>
                <a:pt x="95290" y="47645"/>
              </a:lnTo>
              <a:lnTo>
                <a:pt x="95290" y="53962"/>
              </a:lnTo>
              <a:lnTo>
                <a:pt x="71714" y="89243"/>
              </a:lnTo>
              <a:lnTo>
                <a:pt x="53963" y="95288"/>
              </a:lnTo>
              <a:close/>
            </a:path>
          </a:pathLst>
        </a:custGeom>
        <a:solidFill>
          <a:srgbClr val="04A2BF"/>
        </a:solidFill>
      </xdr:spPr>
    </xdr:sp>
    <xdr:clientData/>
  </xdr:oneCellAnchor>
  <xdr:oneCellAnchor>
    <xdr:from>
      <xdr:col>7</xdr:col>
      <xdr:colOff>162212</xdr:colOff>
      <xdr:row>16</xdr:row>
      <xdr:rowOff>85880</xdr:rowOff>
    </xdr:from>
    <xdr:ext cx="95885" cy="95885"/>
    <xdr:sp macro="" textlink="">
      <xdr:nvSpPr>
        <xdr:cNvPr id="53" name="Shape 31">
          <a:extLst>
            <a:ext uri="{FF2B5EF4-FFF2-40B4-BE49-F238E27FC236}">
              <a16:creationId xmlns:a16="http://schemas.microsoft.com/office/drawing/2014/main" id="{238FABCB-2D0B-44B8-9B70-63FC4368DB65}"/>
            </a:ext>
          </a:extLst>
        </xdr:cNvPr>
        <xdr:cNvSpPr/>
      </xdr:nvSpPr>
      <xdr:spPr>
        <a:xfrm>
          <a:off x="4600862" y="5496080"/>
          <a:ext cx="95885" cy="95885"/>
        </a:xfrm>
        <a:custGeom>
          <a:avLst/>
          <a:gdLst/>
          <a:ahLst/>
          <a:cxnLst/>
          <a:rect l="0" t="0" r="0" b="0"/>
          <a:pathLst>
            <a:path w="95885" h="95885">
              <a:moveTo>
                <a:pt x="53963" y="95289"/>
              </a:moveTo>
              <a:lnTo>
                <a:pt x="41326" y="95289"/>
              </a:lnTo>
              <a:lnTo>
                <a:pt x="35248" y="94078"/>
              </a:lnTo>
              <a:lnTo>
                <a:pt x="1208" y="60039"/>
              </a:lnTo>
              <a:lnTo>
                <a:pt x="0" y="53962"/>
              </a:lnTo>
              <a:lnTo>
                <a:pt x="0" y="41326"/>
              </a:lnTo>
              <a:lnTo>
                <a:pt x="23574" y="6043"/>
              </a:lnTo>
              <a:lnTo>
                <a:pt x="41326" y="0"/>
              </a:lnTo>
              <a:lnTo>
                <a:pt x="53963" y="0"/>
              </a:lnTo>
              <a:lnTo>
                <a:pt x="89245" y="23573"/>
              </a:lnTo>
              <a:lnTo>
                <a:pt x="95290" y="47645"/>
              </a:lnTo>
              <a:lnTo>
                <a:pt x="95289" y="53962"/>
              </a:lnTo>
              <a:lnTo>
                <a:pt x="71714" y="89242"/>
              </a:lnTo>
              <a:lnTo>
                <a:pt x="53963" y="95289"/>
              </a:lnTo>
              <a:close/>
            </a:path>
          </a:pathLst>
        </a:custGeom>
        <a:solidFill>
          <a:srgbClr val="04A2BF"/>
        </a:solidFill>
      </xdr:spPr>
    </xdr:sp>
    <xdr:clientData/>
  </xdr:oneCellAnchor>
  <xdr:oneCellAnchor>
    <xdr:from>
      <xdr:col>7</xdr:col>
      <xdr:colOff>219386</xdr:colOff>
      <xdr:row>17</xdr:row>
      <xdr:rowOff>85992</xdr:rowOff>
    </xdr:from>
    <xdr:ext cx="95885" cy="95885"/>
    <xdr:sp macro="" textlink="">
      <xdr:nvSpPr>
        <xdr:cNvPr id="54" name="Shape 32">
          <a:extLst>
            <a:ext uri="{FF2B5EF4-FFF2-40B4-BE49-F238E27FC236}">
              <a16:creationId xmlns:a16="http://schemas.microsoft.com/office/drawing/2014/main" id="{E22BC09A-BB83-4203-86B6-9112E114C110}"/>
            </a:ext>
          </a:extLst>
        </xdr:cNvPr>
        <xdr:cNvSpPr/>
      </xdr:nvSpPr>
      <xdr:spPr>
        <a:xfrm>
          <a:off x="4658036" y="5762892"/>
          <a:ext cx="95885" cy="95885"/>
        </a:xfrm>
        <a:custGeom>
          <a:avLst/>
          <a:gdLst/>
          <a:ahLst/>
          <a:cxnLst/>
          <a:rect l="0" t="0" r="0" b="0"/>
          <a:pathLst>
            <a:path w="95885" h="95885">
              <a:moveTo>
                <a:pt x="53963" y="95289"/>
              </a:moveTo>
              <a:lnTo>
                <a:pt x="41326" y="95289"/>
              </a:lnTo>
              <a:lnTo>
                <a:pt x="35249" y="94079"/>
              </a:lnTo>
              <a:lnTo>
                <a:pt x="1208" y="60039"/>
              </a:lnTo>
              <a:lnTo>
                <a:pt x="0" y="53962"/>
              </a:lnTo>
              <a:lnTo>
                <a:pt x="0" y="41325"/>
              </a:lnTo>
              <a:lnTo>
                <a:pt x="23574" y="6043"/>
              </a:lnTo>
              <a:lnTo>
                <a:pt x="41326" y="0"/>
              </a:lnTo>
              <a:lnTo>
                <a:pt x="53963" y="0"/>
              </a:lnTo>
              <a:lnTo>
                <a:pt x="89245" y="23570"/>
              </a:lnTo>
              <a:lnTo>
                <a:pt x="95290" y="47645"/>
              </a:lnTo>
              <a:lnTo>
                <a:pt x="95289" y="53962"/>
              </a:lnTo>
              <a:lnTo>
                <a:pt x="71714" y="89242"/>
              </a:lnTo>
              <a:lnTo>
                <a:pt x="53963" y="95289"/>
              </a:lnTo>
              <a:close/>
            </a:path>
          </a:pathLst>
        </a:custGeom>
        <a:solidFill>
          <a:srgbClr val="04A2BF"/>
        </a:solidFill>
      </xdr:spPr>
    </xdr:sp>
    <xdr:clientData/>
  </xdr:oneCellAnchor>
  <xdr:oneCellAnchor>
    <xdr:from>
      <xdr:col>8</xdr:col>
      <xdr:colOff>33351</xdr:colOff>
      <xdr:row>18</xdr:row>
      <xdr:rowOff>86104</xdr:rowOff>
    </xdr:from>
    <xdr:ext cx="95885" cy="95885"/>
    <xdr:sp macro="" textlink="">
      <xdr:nvSpPr>
        <xdr:cNvPr id="55" name="Shape 33">
          <a:extLst>
            <a:ext uri="{FF2B5EF4-FFF2-40B4-BE49-F238E27FC236}">
              <a16:creationId xmlns:a16="http://schemas.microsoft.com/office/drawing/2014/main" id="{06E75D9D-10F9-47DA-977D-571696AA0950}"/>
            </a:ext>
          </a:extLst>
        </xdr:cNvPr>
        <xdr:cNvSpPr/>
      </xdr:nvSpPr>
      <xdr:spPr>
        <a:xfrm>
          <a:off x="4700601" y="6029704"/>
          <a:ext cx="95885" cy="95885"/>
        </a:xfrm>
        <a:custGeom>
          <a:avLst/>
          <a:gdLst/>
          <a:ahLst/>
          <a:cxnLst/>
          <a:rect l="0" t="0" r="0" b="0"/>
          <a:pathLst>
            <a:path w="95885" h="95885">
              <a:moveTo>
                <a:pt x="53962" y="95289"/>
              </a:moveTo>
              <a:lnTo>
                <a:pt x="41326" y="95289"/>
              </a:lnTo>
              <a:lnTo>
                <a:pt x="35248" y="94078"/>
              </a:lnTo>
              <a:lnTo>
                <a:pt x="1208" y="60039"/>
              </a:lnTo>
              <a:lnTo>
                <a:pt x="0" y="53962"/>
              </a:lnTo>
              <a:lnTo>
                <a:pt x="0" y="41326"/>
              </a:lnTo>
              <a:lnTo>
                <a:pt x="23574" y="6043"/>
              </a:lnTo>
              <a:lnTo>
                <a:pt x="41326" y="0"/>
              </a:lnTo>
              <a:lnTo>
                <a:pt x="53962" y="0"/>
              </a:lnTo>
              <a:lnTo>
                <a:pt x="89244" y="23573"/>
              </a:lnTo>
              <a:lnTo>
                <a:pt x="95290" y="47645"/>
              </a:lnTo>
              <a:lnTo>
                <a:pt x="95289" y="53962"/>
              </a:lnTo>
              <a:lnTo>
                <a:pt x="71714" y="89242"/>
              </a:lnTo>
              <a:lnTo>
                <a:pt x="53962" y="95289"/>
              </a:lnTo>
              <a:close/>
            </a:path>
          </a:pathLst>
        </a:custGeom>
        <a:solidFill>
          <a:srgbClr val="04A2BF"/>
        </a:solidFill>
      </xdr:spPr>
    </xdr:sp>
    <xdr:clientData/>
  </xdr:oneCellAnchor>
  <xdr:oneCellAnchor>
    <xdr:from>
      <xdr:col>7</xdr:col>
      <xdr:colOff>181270</xdr:colOff>
      <xdr:row>19</xdr:row>
      <xdr:rowOff>102103</xdr:rowOff>
    </xdr:from>
    <xdr:ext cx="95885" cy="95885"/>
    <xdr:sp macro="" textlink="">
      <xdr:nvSpPr>
        <xdr:cNvPr id="56" name="Shape 34">
          <a:extLst>
            <a:ext uri="{FF2B5EF4-FFF2-40B4-BE49-F238E27FC236}">
              <a16:creationId xmlns:a16="http://schemas.microsoft.com/office/drawing/2014/main" id="{E5E34EC2-5521-485B-AAE8-B914142915E9}"/>
            </a:ext>
          </a:extLst>
        </xdr:cNvPr>
        <xdr:cNvSpPr/>
      </xdr:nvSpPr>
      <xdr:spPr>
        <a:xfrm>
          <a:off x="4619920" y="6321928"/>
          <a:ext cx="95885" cy="95885"/>
        </a:xfrm>
        <a:custGeom>
          <a:avLst/>
          <a:gdLst/>
          <a:ahLst/>
          <a:cxnLst/>
          <a:rect l="0" t="0" r="0" b="0"/>
          <a:pathLst>
            <a:path w="95885" h="95885">
              <a:moveTo>
                <a:pt x="53963" y="95289"/>
              </a:moveTo>
              <a:lnTo>
                <a:pt x="41326" y="95289"/>
              </a:lnTo>
              <a:lnTo>
                <a:pt x="35248" y="94078"/>
              </a:lnTo>
              <a:lnTo>
                <a:pt x="1208" y="60037"/>
              </a:lnTo>
              <a:lnTo>
                <a:pt x="0" y="53960"/>
              </a:lnTo>
              <a:lnTo>
                <a:pt x="0" y="41325"/>
              </a:lnTo>
              <a:lnTo>
                <a:pt x="23574" y="6043"/>
              </a:lnTo>
              <a:lnTo>
                <a:pt x="41326" y="0"/>
              </a:lnTo>
              <a:lnTo>
                <a:pt x="53963" y="0"/>
              </a:lnTo>
              <a:lnTo>
                <a:pt x="89245" y="23572"/>
              </a:lnTo>
              <a:lnTo>
                <a:pt x="95290" y="47645"/>
              </a:lnTo>
              <a:lnTo>
                <a:pt x="95289" y="53960"/>
              </a:lnTo>
              <a:lnTo>
                <a:pt x="71714" y="89242"/>
              </a:lnTo>
              <a:lnTo>
                <a:pt x="53963" y="95289"/>
              </a:lnTo>
              <a:close/>
            </a:path>
          </a:pathLst>
        </a:custGeom>
        <a:solidFill>
          <a:srgbClr val="04A2BF"/>
        </a:solidFill>
      </xdr:spPr>
    </xdr:sp>
    <xdr:clientData/>
  </xdr:oneCellAnchor>
  <xdr:oneCellAnchor>
    <xdr:from>
      <xdr:col>8</xdr:col>
      <xdr:colOff>90524</xdr:colOff>
      <xdr:row>20</xdr:row>
      <xdr:rowOff>89515</xdr:rowOff>
    </xdr:from>
    <xdr:ext cx="95885" cy="95885"/>
    <xdr:sp macro="" textlink="">
      <xdr:nvSpPr>
        <xdr:cNvPr id="57" name="Shape 35">
          <a:extLst>
            <a:ext uri="{FF2B5EF4-FFF2-40B4-BE49-F238E27FC236}">
              <a16:creationId xmlns:a16="http://schemas.microsoft.com/office/drawing/2014/main" id="{625908EF-B7F8-4D87-858A-BBA56E83DF10}"/>
            </a:ext>
          </a:extLst>
        </xdr:cNvPr>
        <xdr:cNvSpPr/>
      </xdr:nvSpPr>
      <xdr:spPr>
        <a:xfrm>
          <a:off x="4757774" y="658556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4"/>
              </a:lnTo>
              <a:lnTo>
                <a:pt x="41326" y="0"/>
              </a:lnTo>
              <a:lnTo>
                <a:pt x="53963" y="0"/>
              </a:lnTo>
              <a:lnTo>
                <a:pt x="89245" y="23572"/>
              </a:lnTo>
              <a:lnTo>
                <a:pt x="95290" y="47645"/>
              </a:lnTo>
              <a:lnTo>
                <a:pt x="95290" y="53962"/>
              </a:lnTo>
              <a:lnTo>
                <a:pt x="71715" y="89242"/>
              </a:lnTo>
              <a:lnTo>
                <a:pt x="53963" y="95289"/>
              </a:lnTo>
              <a:close/>
            </a:path>
          </a:pathLst>
        </a:custGeom>
        <a:solidFill>
          <a:srgbClr val="04A2BF"/>
        </a:solidFill>
      </xdr:spPr>
    </xdr:sp>
    <xdr:clientData/>
  </xdr:oneCellAnchor>
  <xdr:oneCellAnchor>
    <xdr:from>
      <xdr:col>8</xdr:col>
      <xdr:colOff>23821</xdr:colOff>
      <xdr:row>21</xdr:row>
      <xdr:rowOff>89627</xdr:rowOff>
    </xdr:from>
    <xdr:ext cx="95885" cy="95885"/>
    <xdr:sp macro="" textlink="">
      <xdr:nvSpPr>
        <xdr:cNvPr id="58" name="Shape 36">
          <a:extLst>
            <a:ext uri="{FF2B5EF4-FFF2-40B4-BE49-F238E27FC236}">
              <a16:creationId xmlns:a16="http://schemas.microsoft.com/office/drawing/2014/main" id="{76BFC398-0810-4D30-8ECA-30795FFC8BE2}"/>
            </a:ext>
          </a:extLst>
        </xdr:cNvPr>
        <xdr:cNvSpPr/>
      </xdr:nvSpPr>
      <xdr:spPr>
        <a:xfrm>
          <a:off x="4691071" y="6852377"/>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3"/>
              </a:lnTo>
              <a:lnTo>
                <a:pt x="41326" y="0"/>
              </a:lnTo>
              <a:lnTo>
                <a:pt x="53963" y="0"/>
              </a:lnTo>
              <a:lnTo>
                <a:pt x="89245" y="23572"/>
              </a:lnTo>
              <a:lnTo>
                <a:pt x="95290" y="41325"/>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7</xdr:col>
      <xdr:colOff>181270</xdr:colOff>
      <xdr:row>29</xdr:row>
      <xdr:rowOff>90523</xdr:rowOff>
    </xdr:from>
    <xdr:ext cx="95885" cy="95885"/>
    <xdr:sp macro="" textlink="">
      <xdr:nvSpPr>
        <xdr:cNvPr id="59" name="Shape 37">
          <a:extLst>
            <a:ext uri="{FF2B5EF4-FFF2-40B4-BE49-F238E27FC236}">
              <a16:creationId xmlns:a16="http://schemas.microsoft.com/office/drawing/2014/main" id="{AFAB7F58-DFA4-403D-8836-A2359D73BADB}"/>
            </a:ext>
          </a:extLst>
        </xdr:cNvPr>
        <xdr:cNvSpPr/>
      </xdr:nvSpPr>
      <xdr:spPr>
        <a:xfrm>
          <a:off x="4619920" y="8986873"/>
          <a:ext cx="95885" cy="95885"/>
        </a:xfrm>
        <a:custGeom>
          <a:avLst/>
          <a:gdLst/>
          <a:ahLst/>
          <a:cxnLst/>
          <a:rect l="0" t="0" r="0" b="0"/>
          <a:pathLst>
            <a:path w="95885" h="95885">
              <a:moveTo>
                <a:pt x="53963" y="95288"/>
              </a:moveTo>
              <a:lnTo>
                <a:pt x="41326" y="95288"/>
              </a:lnTo>
              <a:lnTo>
                <a:pt x="35248" y="94077"/>
              </a:lnTo>
              <a:lnTo>
                <a:pt x="1208" y="60037"/>
              </a:lnTo>
              <a:lnTo>
                <a:pt x="0" y="53960"/>
              </a:lnTo>
              <a:lnTo>
                <a:pt x="0" y="41326"/>
              </a:lnTo>
              <a:lnTo>
                <a:pt x="23574" y="6041"/>
              </a:lnTo>
              <a:lnTo>
                <a:pt x="41326" y="0"/>
              </a:lnTo>
              <a:lnTo>
                <a:pt x="53963" y="0"/>
              </a:lnTo>
              <a:lnTo>
                <a:pt x="89245" y="23573"/>
              </a:lnTo>
              <a:lnTo>
                <a:pt x="95290" y="47645"/>
              </a:lnTo>
              <a:lnTo>
                <a:pt x="95289" y="53960"/>
              </a:lnTo>
              <a:lnTo>
                <a:pt x="71714" y="89243"/>
              </a:lnTo>
              <a:lnTo>
                <a:pt x="53963" y="95288"/>
              </a:lnTo>
              <a:close/>
            </a:path>
          </a:pathLst>
        </a:custGeom>
        <a:solidFill>
          <a:srgbClr val="04A2BF"/>
        </a:solidFill>
      </xdr:spPr>
    </xdr:sp>
    <xdr:clientData/>
  </xdr:oneCellAnchor>
  <xdr:oneCellAnchor>
    <xdr:from>
      <xdr:col>9</xdr:col>
      <xdr:colOff>114347</xdr:colOff>
      <xdr:row>4</xdr:row>
      <xdr:rowOff>84535</xdr:rowOff>
    </xdr:from>
    <xdr:ext cx="95885" cy="95885"/>
    <xdr:sp macro="" textlink="">
      <xdr:nvSpPr>
        <xdr:cNvPr id="60" name="Shape 38">
          <a:extLst>
            <a:ext uri="{FF2B5EF4-FFF2-40B4-BE49-F238E27FC236}">
              <a16:creationId xmlns:a16="http://schemas.microsoft.com/office/drawing/2014/main" id="{5EFE1334-5B14-4BBB-8D21-76BBB3D6573D}"/>
            </a:ext>
          </a:extLst>
        </xdr:cNvPr>
        <xdr:cNvSpPr/>
      </xdr:nvSpPr>
      <xdr:spPr>
        <a:xfrm>
          <a:off x="5010197" y="2294335"/>
          <a:ext cx="95885" cy="95885"/>
        </a:xfrm>
        <a:custGeom>
          <a:avLst/>
          <a:gdLst/>
          <a:ahLst/>
          <a:cxnLst/>
          <a:rect l="0" t="0" r="0" b="0"/>
          <a:pathLst>
            <a:path w="95885" h="95885">
              <a:moveTo>
                <a:pt x="53963" y="95288"/>
              </a:moveTo>
              <a:lnTo>
                <a:pt x="41326" y="95288"/>
              </a:lnTo>
              <a:lnTo>
                <a:pt x="35249" y="94080"/>
              </a:lnTo>
              <a:lnTo>
                <a:pt x="1209" y="60039"/>
              </a:lnTo>
              <a:lnTo>
                <a:pt x="0" y="53962"/>
              </a:lnTo>
              <a:lnTo>
                <a:pt x="0" y="41325"/>
              </a:lnTo>
              <a:lnTo>
                <a:pt x="23575" y="6042"/>
              </a:lnTo>
              <a:lnTo>
                <a:pt x="41326" y="0"/>
              </a:lnTo>
              <a:lnTo>
                <a:pt x="53963" y="0"/>
              </a:lnTo>
              <a:lnTo>
                <a:pt x="89245" y="23572"/>
              </a:lnTo>
              <a:lnTo>
                <a:pt x="95290" y="41325"/>
              </a:lnTo>
              <a:lnTo>
                <a:pt x="95290" y="47645"/>
              </a:lnTo>
              <a:lnTo>
                <a:pt x="95290" y="53962"/>
              </a:lnTo>
              <a:lnTo>
                <a:pt x="71715" y="89243"/>
              </a:lnTo>
              <a:lnTo>
                <a:pt x="60040" y="94080"/>
              </a:lnTo>
              <a:lnTo>
                <a:pt x="53963" y="95288"/>
              </a:lnTo>
              <a:close/>
            </a:path>
          </a:pathLst>
        </a:custGeom>
        <a:solidFill>
          <a:srgbClr val="04A2BF"/>
        </a:solidFill>
      </xdr:spPr>
    </xdr:sp>
    <xdr:clientData/>
  </xdr:oneCellAnchor>
  <xdr:oneCellAnchor>
    <xdr:from>
      <xdr:col>8</xdr:col>
      <xdr:colOff>214626</xdr:colOff>
      <xdr:row>8</xdr:row>
      <xdr:rowOff>84983</xdr:rowOff>
    </xdr:from>
    <xdr:ext cx="95885" cy="95885"/>
    <xdr:sp macro="" textlink="">
      <xdr:nvSpPr>
        <xdr:cNvPr id="61" name="Shape 39">
          <a:extLst>
            <a:ext uri="{FF2B5EF4-FFF2-40B4-BE49-F238E27FC236}">
              <a16:creationId xmlns:a16="http://schemas.microsoft.com/office/drawing/2014/main" id="{29073A22-4A73-4B59-9724-1C4E73CB0DE5}"/>
            </a:ext>
          </a:extLst>
        </xdr:cNvPr>
        <xdr:cNvSpPr/>
      </xdr:nvSpPr>
      <xdr:spPr>
        <a:xfrm>
          <a:off x="4881876" y="3361583"/>
          <a:ext cx="95885" cy="95885"/>
        </a:xfrm>
        <a:custGeom>
          <a:avLst/>
          <a:gdLst/>
          <a:ahLst/>
          <a:cxnLst/>
          <a:rect l="0" t="0" r="0" b="0"/>
          <a:pathLst>
            <a:path w="95885" h="95885">
              <a:moveTo>
                <a:pt x="53962" y="95288"/>
              </a:moveTo>
              <a:lnTo>
                <a:pt x="41326" y="95288"/>
              </a:lnTo>
              <a:lnTo>
                <a:pt x="35248" y="94080"/>
              </a:lnTo>
              <a:lnTo>
                <a:pt x="1208" y="60040"/>
              </a:lnTo>
              <a:lnTo>
                <a:pt x="0" y="53962"/>
              </a:lnTo>
              <a:lnTo>
                <a:pt x="0" y="41325"/>
              </a:lnTo>
              <a:lnTo>
                <a:pt x="23574" y="6041"/>
              </a:lnTo>
              <a:lnTo>
                <a:pt x="41326" y="0"/>
              </a:lnTo>
              <a:lnTo>
                <a:pt x="53962" y="0"/>
              </a:lnTo>
              <a:lnTo>
                <a:pt x="89245" y="23572"/>
              </a:lnTo>
              <a:lnTo>
                <a:pt x="95290" y="47645"/>
              </a:lnTo>
              <a:lnTo>
                <a:pt x="95289" y="53962"/>
              </a:lnTo>
              <a:lnTo>
                <a:pt x="71715" y="89243"/>
              </a:lnTo>
              <a:lnTo>
                <a:pt x="53962" y="95288"/>
              </a:lnTo>
              <a:close/>
            </a:path>
          </a:pathLst>
        </a:custGeom>
        <a:solidFill>
          <a:srgbClr val="04A2BF"/>
        </a:solidFill>
      </xdr:spPr>
    </xdr:sp>
    <xdr:clientData/>
  </xdr:oneCellAnchor>
  <xdr:oneCellAnchor>
    <xdr:from>
      <xdr:col>6</xdr:col>
      <xdr:colOff>214402</xdr:colOff>
      <xdr:row>9</xdr:row>
      <xdr:rowOff>85095</xdr:rowOff>
    </xdr:from>
    <xdr:ext cx="95885" cy="95885"/>
    <xdr:sp macro="" textlink="">
      <xdr:nvSpPr>
        <xdr:cNvPr id="62" name="Shape 40">
          <a:extLst>
            <a:ext uri="{FF2B5EF4-FFF2-40B4-BE49-F238E27FC236}">
              <a16:creationId xmlns:a16="http://schemas.microsoft.com/office/drawing/2014/main" id="{FED27F17-98CD-43D5-A876-46D16AFE39DF}"/>
            </a:ext>
          </a:extLst>
        </xdr:cNvPr>
        <xdr:cNvSpPr/>
      </xdr:nvSpPr>
      <xdr:spPr>
        <a:xfrm>
          <a:off x="4186327" y="3628395"/>
          <a:ext cx="95885" cy="95885"/>
        </a:xfrm>
        <a:custGeom>
          <a:avLst/>
          <a:gdLst/>
          <a:ahLst/>
          <a:cxnLst/>
          <a:rect l="0" t="0" r="0" b="0"/>
          <a:pathLst>
            <a:path w="95885" h="95885">
              <a:moveTo>
                <a:pt x="53962" y="95288"/>
              </a:moveTo>
              <a:lnTo>
                <a:pt x="41326" y="95288"/>
              </a:lnTo>
              <a:lnTo>
                <a:pt x="35249" y="94077"/>
              </a:lnTo>
              <a:lnTo>
                <a:pt x="1208" y="60037"/>
              </a:lnTo>
              <a:lnTo>
                <a:pt x="0" y="53961"/>
              </a:lnTo>
              <a:lnTo>
                <a:pt x="0" y="41325"/>
              </a:lnTo>
              <a:lnTo>
                <a:pt x="23574" y="6044"/>
              </a:lnTo>
              <a:lnTo>
                <a:pt x="41326" y="0"/>
              </a:lnTo>
              <a:lnTo>
                <a:pt x="53962" y="0"/>
              </a:lnTo>
              <a:lnTo>
                <a:pt x="89245" y="23572"/>
              </a:lnTo>
              <a:lnTo>
                <a:pt x="95290" y="47645"/>
              </a:lnTo>
              <a:lnTo>
                <a:pt x="95290" y="53961"/>
              </a:lnTo>
              <a:lnTo>
                <a:pt x="71714" y="89243"/>
              </a:lnTo>
              <a:lnTo>
                <a:pt x="53962" y="95288"/>
              </a:lnTo>
              <a:close/>
            </a:path>
          </a:pathLst>
        </a:custGeom>
        <a:solidFill>
          <a:srgbClr val="04A2BF"/>
        </a:solidFill>
      </xdr:spPr>
    </xdr:sp>
    <xdr:clientData/>
  </xdr:oneCellAnchor>
  <xdr:oneCellAnchor>
    <xdr:from>
      <xdr:col>8</xdr:col>
      <xdr:colOff>214626</xdr:colOff>
      <xdr:row>11</xdr:row>
      <xdr:rowOff>85319</xdr:rowOff>
    </xdr:from>
    <xdr:ext cx="95885" cy="95885"/>
    <xdr:sp macro="" textlink="">
      <xdr:nvSpPr>
        <xdr:cNvPr id="63" name="Shape 41">
          <a:extLst>
            <a:ext uri="{FF2B5EF4-FFF2-40B4-BE49-F238E27FC236}">
              <a16:creationId xmlns:a16="http://schemas.microsoft.com/office/drawing/2014/main" id="{67583D12-D042-41C5-AE82-0C9EA9A3E060}"/>
            </a:ext>
          </a:extLst>
        </xdr:cNvPr>
        <xdr:cNvSpPr/>
      </xdr:nvSpPr>
      <xdr:spPr>
        <a:xfrm>
          <a:off x="4881876" y="4162019"/>
          <a:ext cx="95885" cy="95885"/>
        </a:xfrm>
        <a:custGeom>
          <a:avLst/>
          <a:gdLst/>
          <a:ahLst/>
          <a:cxnLst/>
          <a:rect l="0" t="0" r="0" b="0"/>
          <a:pathLst>
            <a:path w="95885" h="95885">
              <a:moveTo>
                <a:pt x="53962" y="95288"/>
              </a:moveTo>
              <a:lnTo>
                <a:pt x="41326" y="95288"/>
              </a:lnTo>
              <a:lnTo>
                <a:pt x="35248" y="94080"/>
              </a:lnTo>
              <a:lnTo>
                <a:pt x="1208" y="60039"/>
              </a:lnTo>
              <a:lnTo>
                <a:pt x="0" y="53962"/>
              </a:lnTo>
              <a:lnTo>
                <a:pt x="0" y="41325"/>
              </a:lnTo>
              <a:lnTo>
                <a:pt x="23574" y="6042"/>
              </a:lnTo>
              <a:lnTo>
                <a:pt x="41326" y="0"/>
              </a:lnTo>
              <a:lnTo>
                <a:pt x="53962" y="0"/>
              </a:lnTo>
              <a:lnTo>
                <a:pt x="89245" y="23571"/>
              </a:lnTo>
              <a:lnTo>
                <a:pt x="95290" y="47645"/>
              </a:lnTo>
              <a:lnTo>
                <a:pt x="95289" y="53962"/>
              </a:lnTo>
              <a:lnTo>
                <a:pt x="71715" y="89244"/>
              </a:lnTo>
              <a:lnTo>
                <a:pt x="53962" y="95288"/>
              </a:lnTo>
              <a:close/>
            </a:path>
          </a:pathLst>
        </a:custGeom>
        <a:solidFill>
          <a:srgbClr val="04A2BF"/>
        </a:solidFill>
      </xdr:spPr>
    </xdr:sp>
    <xdr:clientData/>
  </xdr:oneCellAnchor>
  <xdr:oneCellAnchor>
    <xdr:from>
      <xdr:col>9</xdr:col>
      <xdr:colOff>104818</xdr:colOff>
      <xdr:row>12</xdr:row>
      <xdr:rowOff>85431</xdr:rowOff>
    </xdr:from>
    <xdr:ext cx="95885" cy="95885"/>
    <xdr:sp macro="" textlink="">
      <xdr:nvSpPr>
        <xdr:cNvPr id="64" name="Shape 42">
          <a:extLst>
            <a:ext uri="{FF2B5EF4-FFF2-40B4-BE49-F238E27FC236}">
              <a16:creationId xmlns:a16="http://schemas.microsoft.com/office/drawing/2014/main" id="{37554971-17EE-4281-A668-30FA3A557528}"/>
            </a:ext>
          </a:extLst>
        </xdr:cNvPr>
        <xdr:cNvSpPr/>
      </xdr:nvSpPr>
      <xdr:spPr>
        <a:xfrm>
          <a:off x="5000668" y="4428831"/>
          <a:ext cx="95885" cy="95885"/>
        </a:xfrm>
        <a:custGeom>
          <a:avLst/>
          <a:gdLst/>
          <a:ahLst/>
          <a:cxnLst/>
          <a:rect l="0" t="0" r="0" b="0"/>
          <a:pathLst>
            <a:path w="95885" h="95885">
              <a:moveTo>
                <a:pt x="53963" y="95288"/>
              </a:moveTo>
              <a:lnTo>
                <a:pt x="41326" y="95288"/>
              </a:lnTo>
              <a:lnTo>
                <a:pt x="35249" y="94079"/>
              </a:lnTo>
              <a:lnTo>
                <a:pt x="1208" y="60039"/>
              </a:lnTo>
              <a:lnTo>
                <a:pt x="0" y="53962"/>
              </a:lnTo>
              <a:lnTo>
                <a:pt x="0" y="41325"/>
              </a:lnTo>
              <a:lnTo>
                <a:pt x="23574" y="6042"/>
              </a:lnTo>
              <a:lnTo>
                <a:pt x="41326" y="0"/>
              </a:lnTo>
              <a:lnTo>
                <a:pt x="53963" y="0"/>
              </a:lnTo>
              <a:lnTo>
                <a:pt x="89245" y="23572"/>
              </a:lnTo>
              <a:lnTo>
                <a:pt x="95290" y="47645"/>
              </a:lnTo>
              <a:lnTo>
                <a:pt x="95290" y="53962"/>
              </a:lnTo>
              <a:lnTo>
                <a:pt x="71714" y="89242"/>
              </a:lnTo>
              <a:lnTo>
                <a:pt x="53963" y="95288"/>
              </a:lnTo>
              <a:close/>
            </a:path>
          </a:pathLst>
        </a:custGeom>
        <a:solidFill>
          <a:srgbClr val="04A2BF"/>
        </a:solidFill>
      </xdr:spPr>
    </xdr:sp>
    <xdr:clientData/>
  </xdr:oneCellAnchor>
  <xdr:oneCellAnchor>
    <xdr:from>
      <xdr:col>6</xdr:col>
      <xdr:colOff>233460</xdr:colOff>
      <xdr:row>15</xdr:row>
      <xdr:rowOff>85768</xdr:rowOff>
    </xdr:from>
    <xdr:ext cx="95885" cy="95885"/>
    <xdr:sp macro="" textlink="">
      <xdr:nvSpPr>
        <xdr:cNvPr id="65" name="Shape 43">
          <a:extLst>
            <a:ext uri="{FF2B5EF4-FFF2-40B4-BE49-F238E27FC236}">
              <a16:creationId xmlns:a16="http://schemas.microsoft.com/office/drawing/2014/main" id="{6E9AF739-DC1F-4D5F-9EF2-33C3B5CC2F83}"/>
            </a:ext>
          </a:extLst>
        </xdr:cNvPr>
        <xdr:cNvSpPr/>
      </xdr:nvSpPr>
      <xdr:spPr>
        <a:xfrm>
          <a:off x="4205385" y="5229268"/>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6"/>
              </a:lnTo>
              <a:lnTo>
                <a:pt x="23574" y="6042"/>
              </a:lnTo>
              <a:lnTo>
                <a:pt x="41326" y="0"/>
              </a:lnTo>
              <a:lnTo>
                <a:pt x="53962" y="0"/>
              </a:lnTo>
              <a:lnTo>
                <a:pt x="89245" y="23573"/>
              </a:lnTo>
              <a:lnTo>
                <a:pt x="95290" y="47645"/>
              </a:lnTo>
              <a:lnTo>
                <a:pt x="95290" y="53962"/>
              </a:lnTo>
              <a:lnTo>
                <a:pt x="71714" y="89242"/>
              </a:lnTo>
              <a:lnTo>
                <a:pt x="53962" y="95289"/>
              </a:lnTo>
              <a:close/>
            </a:path>
          </a:pathLst>
        </a:custGeom>
        <a:solidFill>
          <a:srgbClr val="04A2BF"/>
        </a:solidFill>
      </xdr:spPr>
    </xdr:sp>
    <xdr:clientData/>
  </xdr:oneCellAnchor>
  <xdr:oneCellAnchor>
    <xdr:from>
      <xdr:col>6</xdr:col>
      <xdr:colOff>395576</xdr:colOff>
      <xdr:row>22</xdr:row>
      <xdr:rowOff>89739</xdr:rowOff>
    </xdr:from>
    <xdr:ext cx="95885" cy="95885"/>
    <xdr:sp macro="" textlink="">
      <xdr:nvSpPr>
        <xdr:cNvPr id="66" name="Shape 44">
          <a:extLst>
            <a:ext uri="{FF2B5EF4-FFF2-40B4-BE49-F238E27FC236}">
              <a16:creationId xmlns:a16="http://schemas.microsoft.com/office/drawing/2014/main" id="{BB75E09F-52EB-4077-A883-984995A80BA5}"/>
            </a:ext>
          </a:extLst>
        </xdr:cNvPr>
        <xdr:cNvSpPr/>
      </xdr:nvSpPr>
      <xdr:spPr>
        <a:xfrm>
          <a:off x="4367501" y="7119189"/>
          <a:ext cx="95885" cy="95885"/>
        </a:xfrm>
        <a:custGeom>
          <a:avLst/>
          <a:gdLst/>
          <a:ahLst/>
          <a:cxnLst/>
          <a:rect l="0" t="0" r="0" b="0"/>
          <a:pathLst>
            <a:path w="95885" h="95885">
              <a:moveTo>
                <a:pt x="53963" y="95289"/>
              </a:moveTo>
              <a:lnTo>
                <a:pt x="41326" y="95289"/>
              </a:lnTo>
              <a:lnTo>
                <a:pt x="35248" y="94078"/>
              </a:lnTo>
              <a:lnTo>
                <a:pt x="1208" y="60039"/>
              </a:lnTo>
              <a:lnTo>
                <a:pt x="0" y="53962"/>
              </a:lnTo>
              <a:lnTo>
                <a:pt x="0" y="41325"/>
              </a:lnTo>
              <a:lnTo>
                <a:pt x="23574" y="6043"/>
              </a:lnTo>
              <a:lnTo>
                <a:pt x="41326" y="0"/>
              </a:lnTo>
              <a:lnTo>
                <a:pt x="53963" y="0"/>
              </a:lnTo>
              <a:lnTo>
                <a:pt x="89245" y="23570"/>
              </a:lnTo>
              <a:lnTo>
                <a:pt x="95290" y="47645"/>
              </a:lnTo>
              <a:lnTo>
                <a:pt x="95290" y="53962"/>
              </a:lnTo>
              <a:lnTo>
                <a:pt x="71714" y="89242"/>
              </a:lnTo>
              <a:lnTo>
                <a:pt x="53963" y="95289"/>
              </a:lnTo>
              <a:close/>
            </a:path>
          </a:pathLst>
        </a:custGeom>
        <a:solidFill>
          <a:srgbClr val="04A2BF"/>
        </a:solidFill>
      </xdr:spPr>
    </xdr:sp>
    <xdr:clientData/>
  </xdr:oneCellAnchor>
  <xdr:oneCellAnchor>
    <xdr:from>
      <xdr:col>9</xdr:col>
      <xdr:colOff>57173</xdr:colOff>
      <xdr:row>23</xdr:row>
      <xdr:rowOff>89851</xdr:rowOff>
    </xdr:from>
    <xdr:ext cx="95885" cy="95885"/>
    <xdr:sp macro="" textlink="">
      <xdr:nvSpPr>
        <xdr:cNvPr id="67" name="Shape 45">
          <a:extLst>
            <a:ext uri="{FF2B5EF4-FFF2-40B4-BE49-F238E27FC236}">
              <a16:creationId xmlns:a16="http://schemas.microsoft.com/office/drawing/2014/main" id="{39435D80-230C-4589-9CD2-FB522F76C3A4}"/>
            </a:ext>
          </a:extLst>
        </xdr:cNvPr>
        <xdr:cNvSpPr/>
      </xdr:nvSpPr>
      <xdr:spPr>
        <a:xfrm>
          <a:off x="4953023" y="7386001"/>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6"/>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6</xdr:col>
      <xdr:colOff>100054</xdr:colOff>
      <xdr:row>24</xdr:row>
      <xdr:rowOff>89963</xdr:rowOff>
    </xdr:from>
    <xdr:ext cx="95885" cy="95885"/>
    <xdr:sp macro="" textlink="">
      <xdr:nvSpPr>
        <xdr:cNvPr id="68" name="Shape 46">
          <a:extLst>
            <a:ext uri="{FF2B5EF4-FFF2-40B4-BE49-F238E27FC236}">
              <a16:creationId xmlns:a16="http://schemas.microsoft.com/office/drawing/2014/main" id="{E543D695-DDC4-4BEE-89D5-E08CE561301E}"/>
            </a:ext>
          </a:extLst>
        </xdr:cNvPr>
        <xdr:cNvSpPr/>
      </xdr:nvSpPr>
      <xdr:spPr>
        <a:xfrm>
          <a:off x="4071979" y="7652813"/>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6"/>
              </a:lnTo>
              <a:lnTo>
                <a:pt x="23574" y="6043"/>
              </a:lnTo>
              <a:lnTo>
                <a:pt x="41326" y="0"/>
              </a:lnTo>
              <a:lnTo>
                <a:pt x="53962" y="0"/>
              </a:lnTo>
              <a:lnTo>
                <a:pt x="89245" y="23573"/>
              </a:lnTo>
              <a:lnTo>
                <a:pt x="95290" y="47645"/>
              </a:lnTo>
              <a:lnTo>
                <a:pt x="95290" y="53962"/>
              </a:lnTo>
              <a:lnTo>
                <a:pt x="71714" y="89242"/>
              </a:lnTo>
              <a:lnTo>
                <a:pt x="53962" y="95289"/>
              </a:lnTo>
              <a:close/>
            </a:path>
          </a:pathLst>
        </a:custGeom>
        <a:solidFill>
          <a:srgbClr val="04A2BF"/>
        </a:solidFill>
      </xdr:spPr>
    </xdr:sp>
    <xdr:clientData/>
  </xdr:oneCellAnchor>
  <xdr:oneCellAnchor>
    <xdr:from>
      <xdr:col>9</xdr:col>
      <xdr:colOff>66702</xdr:colOff>
      <xdr:row>25</xdr:row>
      <xdr:rowOff>90075</xdr:rowOff>
    </xdr:from>
    <xdr:ext cx="95885" cy="95885"/>
    <xdr:sp macro="" textlink="">
      <xdr:nvSpPr>
        <xdr:cNvPr id="69" name="Shape 47">
          <a:extLst>
            <a:ext uri="{FF2B5EF4-FFF2-40B4-BE49-F238E27FC236}">
              <a16:creationId xmlns:a16="http://schemas.microsoft.com/office/drawing/2014/main" id="{C7C3BAA6-12E4-416B-BCC8-0555AC9D5FBC}"/>
            </a:ext>
          </a:extLst>
        </xdr:cNvPr>
        <xdr:cNvSpPr/>
      </xdr:nvSpPr>
      <xdr:spPr>
        <a:xfrm>
          <a:off x="4962552" y="791962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3"/>
              </a:lnTo>
              <a:lnTo>
                <a:pt x="41326" y="0"/>
              </a:lnTo>
              <a:lnTo>
                <a:pt x="53963" y="0"/>
              </a:lnTo>
              <a:lnTo>
                <a:pt x="89245" y="23570"/>
              </a:lnTo>
              <a:lnTo>
                <a:pt x="95290" y="41325"/>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9</xdr:col>
      <xdr:colOff>57173</xdr:colOff>
      <xdr:row>26</xdr:row>
      <xdr:rowOff>90188</xdr:rowOff>
    </xdr:from>
    <xdr:ext cx="95885" cy="95885"/>
    <xdr:sp macro="" textlink="">
      <xdr:nvSpPr>
        <xdr:cNvPr id="70" name="Shape 48">
          <a:extLst>
            <a:ext uri="{FF2B5EF4-FFF2-40B4-BE49-F238E27FC236}">
              <a16:creationId xmlns:a16="http://schemas.microsoft.com/office/drawing/2014/main" id="{3CD260C2-72D5-41A9-95F2-39673DF3F1E9}"/>
            </a:ext>
          </a:extLst>
        </xdr:cNvPr>
        <xdr:cNvSpPr/>
      </xdr:nvSpPr>
      <xdr:spPr>
        <a:xfrm>
          <a:off x="4953023" y="8186438"/>
          <a:ext cx="95885" cy="95885"/>
        </a:xfrm>
        <a:custGeom>
          <a:avLst/>
          <a:gdLst/>
          <a:ahLst/>
          <a:cxnLst/>
          <a:rect l="0" t="0" r="0" b="0"/>
          <a:pathLst>
            <a:path w="95885" h="95885">
              <a:moveTo>
                <a:pt x="53963" y="95289"/>
              </a:moveTo>
              <a:lnTo>
                <a:pt x="41326" y="95289"/>
              </a:lnTo>
              <a:lnTo>
                <a:pt x="35249" y="94077"/>
              </a:lnTo>
              <a:lnTo>
                <a:pt x="1208" y="60039"/>
              </a:lnTo>
              <a:lnTo>
                <a:pt x="0" y="53962"/>
              </a:lnTo>
              <a:lnTo>
                <a:pt x="0" y="41325"/>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190579</xdr:colOff>
      <xdr:row>27</xdr:row>
      <xdr:rowOff>90299</xdr:rowOff>
    </xdr:from>
    <xdr:ext cx="95885" cy="95885"/>
    <xdr:sp macro="" textlink="">
      <xdr:nvSpPr>
        <xdr:cNvPr id="71" name="Shape 49">
          <a:extLst>
            <a:ext uri="{FF2B5EF4-FFF2-40B4-BE49-F238E27FC236}">
              <a16:creationId xmlns:a16="http://schemas.microsoft.com/office/drawing/2014/main" id="{53CF0935-16E6-41B2-BAB5-2C4402731681}"/>
            </a:ext>
          </a:extLst>
        </xdr:cNvPr>
        <xdr:cNvSpPr/>
      </xdr:nvSpPr>
      <xdr:spPr>
        <a:xfrm>
          <a:off x="5086429" y="8453249"/>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5"/>
              </a:lnTo>
              <a:lnTo>
                <a:pt x="23574" y="6043"/>
              </a:lnTo>
              <a:lnTo>
                <a:pt x="41326" y="0"/>
              </a:lnTo>
              <a:lnTo>
                <a:pt x="53963" y="0"/>
              </a:lnTo>
              <a:lnTo>
                <a:pt x="89245" y="23572"/>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209637</xdr:colOff>
      <xdr:row>28</xdr:row>
      <xdr:rowOff>90412</xdr:rowOff>
    </xdr:from>
    <xdr:ext cx="95885" cy="95885"/>
    <xdr:sp macro="" textlink="">
      <xdr:nvSpPr>
        <xdr:cNvPr id="72" name="Shape 50">
          <a:extLst>
            <a:ext uri="{FF2B5EF4-FFF2-40B4-BE49-F238E27FC236}">
              <a16:creationId xmlns:a16="http://schemas.microsoft.com/office/drawing/2014/main" id="{69E55A20-9234-439D-A2A4-82738AB608B4}"/>
            </a:ext>
          </a:extLst>
        </xdr:cNvPr>
        <xdr:cNvSpPr/>
      </xdr:nvSpPr>
      <xdr:spPr>
        <a:xfrm>
          <a:off x="5105487" y="8720062"/>
          <a:ext cx="95885" cy="95885"/>
        </a:xfrm>
        <a:custGeom>
          <a:avLst/>
          <a:gdLst/>
          <a:ahLst/>
          <a:cxnLst/>
          <a:rect l="0" t="0" r="0" b="0"/>
          <a:pathLst>
            <a:path w="95885" h="95885">
              <a:moveTo>
                <a:pt x="53962" y="95290"/>
              </a:moveTo>
              <a:lnTo>
                <a:pt x="41325" y="95290"/>
              </a:lnTo>
              <a:lnTo>
                <a:pt x="35248" y="94079"/>
              </a:lnTo>
              <a:lnTo>
                <a:pt x="1208" y="60039"/>
              </a:lnTo>
              <a:lnTo>
                <a:pt x="0" y="53962"/>
              </a:lnTo>
              <a:lnTo>
                <a:pt x="0" y="41325"/>
              </a:lnTo>
              <a:lnTo>
                <a:pt x="23574" y="6043"/>
              </a:lnTo>
              <a:lnTo>
                <a:pt x="41325" y="0"/>
              </a:lnTo>
              <a:lnTo>
                <a:pt x="53962" y="0"/>
              </a:lnTo>
              <a:lnTo>
                <a:pt x="89244" y="23570"/>
              </a:lnTo>
              <a:lnTo>
                <a:pt x="95290" y="41325"/>
              </a:lnTo>
              <a:lnTo>
                <a:pt x="95290" y="47645"/>
              </a:lnTo>
              <a:lnTo>
                <a:pt x="95290" y="53962"/>
              </a:lnTo>
              <a:lnTo>
                <a:pt x="71714" y="89243"/>
              </a:lnTo>
              <a:lnTo>
                <a:pt x="60040" y="94079"/>
              </a:lnTo>
              <a:lnTo>
                <a:pt x="53962" y="95290"/>
              </a:lnTo>
              <a:close/>
            </a:path>
          </a:pathLst>
        </a:custGeom>
        <a:solidFill>
          <a:srgbClr val="04A2BF"/>
        </a:solidFill>
      </xdr:spPr>
    </xdr:sp>
    <xdr:clientData/>
  </xdr:oneCellAnchor>
  <xdr:oneCellAnchor>
    <xdr:from>
      <xdr:col>9</xdr:col>
      <xdr:colOff>66702</xdr:colOff>
      <xdr:row>30</xdr:row>
      <xdr:rowOff>90636</xdr:rowOff>
    </xdr:from>
    <xdr:ext cx="95885" cy="95885"/>
    <xdr:sp macro="" textlink="">
      <xdr:nvSpPr>
        <xdr:cNvPr id="73" name="Shape 51">
          <a:extLst>
            <a:ext uri="{FF2B5EF4-FFF2-40B4-BE49-F238E27FC236}">
              <a16:creationId xmlns:a16="http://schemas.microsoft.com/office/drawing/2014/main" id="{F81DD6C5-870A-47DF-A931-55E99DB56918}"/>
            </a:ext>
          </a:extLst>
        </xdr:cNvPr>
        <xdr:cNvSpPr/>
      </xdr:nvSpPr>
      <xdr:spPr>
        <a:xfrm>
          <a:off x="4962552" y="9253686"/>
          <a:ext cx="95885" cy="95885"/>
        </a:xfrm>
        <a:custGeom>
          <a:avLst/>
          <a:gdLst/>
          <a:ahLst/>
          <a:cxnLst/>
          <a:rect l="0" t="0" r="0" b="0"/>
          <a:pathLst>
            <a:path w="95885" h="95885">
              <a:moveTo>
                <a:pt x="53963" y="95288"/>
              </a:moveTo>
              <a:lnTo>
                <a:pt x="41326" y="95288"/>
              </a:lnTo>
              <a:lnTo>
                <a:pt x="35249" y="94077"/>
              </a:lnTo>
              <a:lnTo>
                <a:pt x="1208" y="60037"/>
              </a:lnTo>
              <a:lnTo>
                <a:pt x="0" y="53960"/>
              </a:lnTo>
              <a:lnTo>
                <a:pt x="0" y="41324"/>
              </a:lnTo>
              <a:lnTo>
                <a:pt x="23574" y="6041"/>
              </a:lnTo>
              <a:lnTo>
                <a:pt x="41326" y="0"/>
              </a:lnTo>
              <a:lnTo>
                <a:pt x="53963" y="0"/>
              </a:lnTo>
              <a:lnTo>
                <a:pt x="89245" y="23573"/>
              </a:lnTo>
              <a:lnTo>
                <a:pt x="95290" y="41324"/>
              </a:lnTo>
              <a:lnTo>
                <a:pt x="95290" y="47645"/>
              </a:lnTo>
              <a:lnTo>
                <a:pt x="95290" y="53960"/>
              </a:lnTo>
              <a:lnTo>
                <a:pt x="71715" y="89243"/>
              </a:lnTo>
              <a:lnTo>
                <a:pt x="60040" y="94077"/>
              </a:lnTo>
              <a:lnTo>
                <a:pt x="53963" y="95288"/>
              </a:lnTo>
              <a:close/>
            </a:path>
          </a:pathLst>
        </a:custGeom>
        <a:solidFill>
          <a:srgbClr val="04A2BF"/>
        </a:solidFill>
      </xdr:spPr>
    </xdr:sp>
    <xdr:clientData/>
  </xdr:oneCellAnchor>
  <xdr:oneCellAnchor>
    <xdr:from>
      <xdr:col>9</xdr:col>
      <xdr:colOff>190579</xdr:colOff>
      <xdr:row>31</xdr:row>
      <xdr:rowOff>90747</xdr:rowOff>
    </xdr:from>
    <xdr:ext cx="95885" cy="95885"/>
    <xdr:sp macro="" textlink="">
      <xdr:nvSpPr>
        <xdr:cNvPr id="74" name="Shape 52">
          <a:extLst>
            <a:ext uri="{FF2B5EF4-FFF2-40B4-BE49-F238E27FC236}">
              <a16:creationId xmlns:a16="http://schemas.microsoft.com/office/drawing/2014/main" id="{EEA1F515-2293-4A9C-8DD3-67EFB27BDA16}"/>
            </a:ext>
          </a:extLst>
        </xdr:cNvPr>
        <xdr:cNvSpPr/>
      </xdr:nvSpPr>
      <xdr:spPr>
        <a:xfrm>
          <a:off x="5086429" y="9520497"/>
          <a:ext cx="95885" cy="95885"/>
        </a:xfrm>
        <a:custGeom>
          <a:avLst/>
          <a:gdLst/>
          <a:ahLst/>
          <a:cxnLst/>
          <a:rect l="0" t="0" r="0" b="0"/>
          <a:pathLst>
            <a:path w="95885" h="95885">
              <a:moveTo>
                <a:pt x="53963" y="95290"/>
              </a:moveTo>
              <a:lnTo>
                <a:pt x="41326" y="95290"/>
              </a:lnTo>
              <a:lnTo>
                <a:pt x="35249" y="94079"/>
              </a:lnTo>
              <a:lnTo>
                <a:pt x="1209" y="60037"/>
              </a:lnTo>
              <a:lnTo>
                <a:pt x="0" y="53960"/>
              </a:lnTo>
              <a:lnTo>
                <a:pt x="0" y="41324"/>
              </a:lnTo>
              <a:lnTo>
                <a:pt x="23574" y="6041"/>
              </a:lnTo>
              <a:lnTo>
                <a:pt x="41326" y="0"/>
              </a:lnTo>
              <a:lnTo>
                <a:pt x="53963" y="0"/>
              </a:lnTo>
              <a:lnTo>
                <a:pt x="89245" y="23570"/>
              </a:lnTo>
              <a:lnTo>
                <a:pt x="95290" y="47645"/>
              </a:lnTo>
              <a:lnTo>
                <a:pt x="95290" y="53960"/>
              </a:lnTo>
              <a:lnTo>
                <a:pt x="71715" y="89243"/>
              </a:lnTo>
              <a:lnTo>
                <a:pt x="53963" y="95290"/>
              </a:lnTo>
              <a:close/>
            </a:path>
          </a:pathLst>
        </a:custGeom>
        <a:solidFill>
          <a:srgbClr val="04A2BF"/>
        </a:solidFill>
      </xdr:spPr>
    </xdr:sp>
    <xdr:clientData/>
  </xdr:oneCellAnchor>
  <xdr:oneCellAnchor>
    <xdr:from>
      <xdr:col>0</xdr:col>
      <xdr:colOff>0</xdr:colOff>
      <xdr:row>0</xdr:row>
      <xdr:rowOff>1204849</xdr:rowOff>
    </xdr:from>
    <xdr:ext cx="352573" cy="343044"/>
    <xdr:pic>
      <xdr:nvPicPr>
        <xdr:cNvPr id="112" name="image6.png">
          <a:extLst>
            <a:ext uri="{FF2B5EF4-FFF2-40B4-BE49-F238E27FC236}">
              <a16:creationId xmlns:a16="http://schemas.microsoft.com/office/drawing/2014/main" id="{F179F6A5-FB9E-4895-AD08-1B730EF14F7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204849"/>
          <a:ext cx="352573" cy="343044"/>
        </a:xfrm>
        <a:prstGeom prst="rect">
          <a:avLst/>
        </a:prstGeom>
      </xdr:spPr>
    </xdr:pic>
    <xdr:clientData/>
  </xdr:oneCellAnchor>
  <xdr:oneCellAnchor>
    <xdr:from>
      <xdr:col>2</xdr:col>
      <xdr:colOff>50091</xdr:colOff>
      <xdr:row>0</xdr:row>
      <xdr:rowOff>197954</xdr:rowOff>
    </xdr:from>
    <xdr:ext cx="165100" cy="289560"/>
    <xdr:sp macro="" textlink="">
      <xdr:nvSpPr>
        <xdr:cNvPr id="113" name="Shape 17">
          <a:extLst>
            <a:ext uri="{FF2B5EF4-FFF2-40B4-BE49-F238E27FC236}">
              <a16:creationId xmlns:a16="http://schemas.microsoft.com/office/drawing/2014/main" id="{2E865EBD-9D31-423B-A1E1-DC129B5061B1}"/>
            </a:ext>
          </a:extLst>
        </xdr:cNvPr>
        <xdr:cNvSpPr/>
      </xdr:nvSpPr>
      <xdr:spPr>
        <a:xfrm>
          <a:off x="612066"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0</xdr:col>
      <xdr:colOff>4764</xdr:colOff>
      <xdr:row>0</xdr:row>
      <xdr:rowOff>199219</xdr:rowOff>
    </xdr:from>
    <xdr:ext cx="533400" cy="291465"/>
    <xdr:grpSp>
      <xdr:nvGrpSpPr>
        <xdr:cNvPr id="114" name="Group 18">
          <a:extLst>
            <a:ext uri="{FF2B5EF4-FFF2-40B4-BE49-F238E27FC236}">
              <a16:creationId xmlns:a16="http://schemas.microsoft.com/office/drawing/2014/main" id="{60564372-4D3F-46D6-9016-4629643D82BB}"/>
            </a:ext>
          </a:extLst>
        </xdr:cNvPr>
        <xdr:cNvGrpSpPr/>
      </xdr:nvGrpSpPr>
      <xdr:grpSpPr>
        <a:xfrm>
          <a:off x="4764" y="199219"/>
          <a:ext cx="533400" cy="291465"/>
          <a:chOff x="0" y="0"/>
          <a:chExt cx="533400" cy="291465"/>
        </a:xfrm>
      </xdr:grpSpPr>
      <xdr:sp macro="" textlink="">
        <xdr:nvSpPr>
          <xdr:cNvPr id="115" name="Shape 19">
            <a:extLst>
              <a:ext uri="{FF2B5EF4-FFF2-40B4-BE49-F238E27FC236}">
                <a16:creationId xmlns:a16="http://schemas.microsoft.com/office/drawing/2014/main" id="{3F13C0F9-6774-577E-9829-6D511A7216CD}"/>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116" name="Shape 20">
            <a:extLst>
              <a:ext uri="{FF2B5EF4-FFF2-40B4-BE49-F238E27FC236}">
                <a16:creationId xmlns:a16="http://schemas.microsoft.com/office/drawing/2014/main" id="{6709681E-8A4F-6C27-61AF-1F1ADDC90569}"/>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0</xdr:col>
      <xdr:colOff>4764</xdr:colOff>
      <xdr:row>1</xdr:row>
      <xdr:rowOff>1264</xdr:rowOff>
    </xdr:from>
    <xdr:ext cx="6784975" cy="29209"/>
    <xdr:grpSp>
      <xdr:nvGrpSpPr>
        <xdr:cNvPr id="117" name="Group 21">
          <a:extLst>
            <a:ext uri="{FF2B5EF4-FFF2-40B4-BE49-F238E27FC236}">
              <a16:creationId xmlns:a16="http://schemas.microsoft.com/office/drawing/2014/main" id="{5814564A-6B7F-4B2A-8DBA-07D9644818FC}"/>
            </a:ext>
          </a:extLst>
        </xdr:cNvPr>
        <xdr:cNvGrpSpPr/>
      </xdr:nvGrpSpPr>
      <xdr:grpSpPr>
        <a:xfrm>
          <a:off x="4764" y="210814"/>
          <a:ext cx="6784975" cy="29209"/>
          <a:chOff x="0" y="0"/>
          <a:chExt cx="6784975" cy="29209"/>
        </a:xfrm>
      </xdr:grpSpPr>
      <xdr:sp macro="" textlink="">
        <xdr:nvSpPr>
          <xdr:cNvPr id="118" name="Shape 22">
            <a:extLst>
              <a:ext uri="{FF2B5EF4-FFF2-40B4-BE49-F238E27FC236}">
                <a16:creationId xmlns:a16="http://schemas.microsoft.com/office/drawing/2014/main" id="{7EFD1062-0857-F51D-04D4-C73665BB0F31}"/>
              </a:ext>
            </a:extLst>
          </xdr:cNvPr>
          <xdr:cNvSpPr/>
        </xdr:nvSpPr>
        <xdr:spPr>
          <a:xfrm>
            <a:off x="0" y="0"/>
            <a:ext cx="762635" cy="29209"/>
          </a:xfrm>
          <a:custGeom>
            <a:avLst/>
            <a:gdLst/>
            <a:ahLst/>
            <a:cxnLst/>
            <a:rect l="0" t="0" r="0" b="0"/>
            <a:pathLst>
              <a:path w="762635" h="29209">
                <a:moveTo>
                  <a:pt x="762320" y="28587"/>
                </a:moveTo>
                <a:lnTo>
                  <a:pt x="0" y="28587"/>
                </a:lnTo>
                <a:lnTo>
                  <a:pt x="0" y="0"/>
                </a:lnTo>
                <a:lnTo>
                  <a:pt x="762320" y="0"/>
                </a:lnTo>
                <a:lnTo>
                  <a:pt x="762320" y="28587"/>
                </a:lnTo>
                <a:close/>
              </a:path>
            </a:pathLst>
          </a:custGeom>
          <a:solidFill>
            <a:srgbClr val="04A2BF"/>
          </a:solidFill>
        </xdr:spPr>
      </xdr:sp>
      <xdr:sp macro="" textlink="">
        <xdr:nvSpPr>
          <xdr:cNvPr id="119" name="Shape 23">
            <a:extLst>
              <a:ext uri="{FF2B5EF4-FFF2-40B4-BE49-F238E27FC236}">
                <a16:creationId xmlns:a16="http://schemas.microsoft.com/office/drawing/2014/main" id="{863DB8EA-C6E0-B3EB-6DE9-148C1D6A3288}"/>
              </a:ext>
            </a:extLst>
          </xdr:cNvPr>
          <xdr:cNvSpPr/>
        </xdr:nvSpPr>
        <xdr:spPr>
          <a:xfrm>
            <a:off x="762320" y="0"/>
            <a:ext cx="6022340" cy="29209"/>
          </a:xfrm>
          <a:custGeom>
            <a:avLst/>
            <a:gdLst/>
            <a:ahLst/>
            <a:cxnLst/>
            <a:rect l="0" t="0" r="0" b="0"/>
            <a:pathLst>
              <a:path w="6022340" h="29209">
                <a:moveTo>
                  <a:pt x="6022329" y="28587"/>
                </a:moveTo>
                <a:lnTo>
                  <a:pt x="0" y="28587"/>
                </a:lnTo>
                <a:lnTo>
                  <a:pt x="0" y="0"/>
                </a:lnTo>
                <a:lnTo>
                  <a:pt x="6022329" y="0"/>
                </a:lnTo>
                <a:lnTo>
                  <a:pt x="6022329" y="28587"/>
                </a:lnTo>
                <a:close/>
              </a:path>
            </a:pathLst>
          </a:custGeom>
          <a:solidFill>
            <a:srgbClr val="727272"/>
          </a:solidFill>
        </xdr:spPr>
      </xdr:sp>
    </xdr:grpSp>
    <xdr:clientData/>
  </xdr:oneCellAnchor>
  <xdr:oneCellAnchor>
    <xdr:from>
      <xdr:col>8</xdr:col>
      <xdr:colOff>119112</xdr:colOff>
      <xdr:row>3</xdr:row>
      <xdr:rowOff>84423</xdr:rowOff>
    </xdr:from>
    <xdr:ext cx="95885" cy="95885"/>
    <xdr:sp macro="" textlink="">
      <xdr:nvSpPr>
        <xdr:cNvPr id="120" name="Shape 24">
          <a:extLst>
            <a:ext uri="{FF2B5EF4-FFF2-40B4-BE49-F238E27FC236}">
              <a16:creationId xmlns:a16="http://schemas.microsoft.com/office/drawing/2014/main" id="{D55A041C-AA99-4494-AAC7-9ED11BCEA402}"/>
            </a:ext>
          </a:extLst>
        </xdr:cNvPr>
        <xdr:cNvSpPr/>
      </xdr:nvSpPr>
      <xdr:spPr>
        <a:xfrm>
          <a:off x="4786362" y="2027523"/>
          <a:ext cx="95885" cy="95885"/>
        </a:xfrm>
        <a:custGeom>
          <a:avLst/>
          <a:gdLst/>
          <a:ahLst/>
          <a:cxnLst/>
          <a:rect l="0" t="0" r="0" b="0"/>
          <a:pathLst>
            <a:path w="95885" h="95885">
              <a:moveTo>
                <a:pt x="53962" y="95288"/>
              </a:moveTo>
              <a:lnTo>
                <a:pt x="41326" y="95288"/>
              </a:lnTo>
              <a:lnTo>
                <a:pt x="35248" y="94080"/>
              </a:lnTo>
              <a:lnTo>
                <a:pt x="1208" y="60040"/>
              </a:lnTo>
              <a:lnTo>
                <a:pt x="0" y="53962"/>
              </a:lnTo>
              <a:lnTo>
                <a:pt x="0" y="41326"/>
              </a:lnTo>
              <a:lnTo>
                <a:pt x="23573" y="6042"/>
              </a:lnTo>
              <a:lnTo>
                <a:pt x="41326" y="0"/>
              </a:lnTo>
              <a:lnTo>
                <a:pt x="53962" y="0"/>
              </a:lnTo>
              <a:lnTo>
                <a:pt x="89244" y="23573"/>
              </a:lnTo>
              <a:lnTo>
                <a:pt x="95290" y="41326"/>
              </a:lnTo>
              <a:lnTo>
                <a:pt x="95290" y="47645"/>
              </a:lnTo>
              <a:lnTo>
                <a:pt x="95290" y="53962"/>
              </a:lnTo>
              <a:lnTo>
                <a:pt x="71714" y="89243"/>
              </a:lnTo>
              <a:lnTo>
                <a:pt x="60040" y="94080"/>
              </a:lnTo>
              <a:lnTo>
                <a:pt x="53962" y="95288"/>
              </a:lnTo>
              <a:close/>
            </a:path>
          </a:pathLst>
        </a:custGeom>
        <a:solidFill>
          <a:srgbClr val="04A2BF"/>
        </a:solidFill>
      </xdr:spPr>
    </xdr:sp>
    <xdr:clientData/>
  </xdr:oneCellAnchor>
  <xdr:oneCellAnchor>
    <xdr:from>
      <xdr:col>8</xdr:col>
      <xdr:colOff>14293</xdr:colOff>
      <xdr:row>4</xdr:row>
      <xdr:rowOff>84535</xdr:rowOff>
    </xdr:from>
    <xdr:ext cx="95885" cy="95885"/>
    <xdr:sp macro="" textlink="">
      <xdr:nvSpPr>
        <xdr:cNvPr id="121" name="Shape 25">
          <a:extLst>
            <a:ext uri="{FF2B5EF4-FFF2-40B4-BE49-F238E27FC236}">
              <a16:creationId xmlns:a16="http://schemas.microsoft.com/office/drawing/2014/main" id="{02937C83-EA2B-4FA5-9D69-8D598D1335CD}"/>
            </a:ext>
          </a:extLst>
        </xdr:cNvPr>
        <xdr:cNvSpPr/>
      </xdr:nvSpPr>
      <xdr:spPr>
        <a:xfrm>
          <a:off x="4681543" y="2294335"/>
          <a:ext cx="95885" cy="95885"/>
        </a:xfrm>
        <a:custGeom>
          <a:avLst/>
          <a:gdLst/>
          <a:ahLst/>
          <a:cxnLst/>
          <a:rect l="0" t="0" r="0" b="0"/>
          <a:pathLst>
            <a:path w="95885" h="95885">
              <a:moveTo>
                <a:pt x="53963" y="95288"/>
              </a:moveTo>
              <a:lnTo>
                <a:pt x="41326" y="95288"/>
              </a:lnTo>
              <a:lnTo>
                <a:pt x="35249" y="94080"/>
              </a:lnTo>
              <a:lnTo>
                <a:pt x="1209" y="60039"/>
              </a:lnTo>
              <a:lnTo>
                <a:pt x="0" y="53962"/>
              </a:lnTo>
              <a:lnTo>
                <a:pt x="0" y="41325"/>
              </a:lnTo>
              <a:lnTo>
                <a:pt x="23574" y="6042"/>
              </a:lnTo>
              <a:lnTo>
                <a:pt x="41326" y="0"/>
              </a:lnTo>
              <a:lnTo>
                <a:pt x="53963" y="0"/>
              </a:lnTo>
              <a:lnTo>
                <a:pt x="89245" y="23572"/>
              </a:lnTo>
              <a:lnTo>
                <a:pt x="95290" y="47645"/>
              </a:lnTo>
              <a:lnTo>
                <a:pt x="95290" y="53962"/>
              </a:lnTo>
              <a:lnTo>
                <a:pt x="71715" y="89243"/>
              </a:lnTo>
              <a:lnTo>
                <a:pt x="53963" y="95288"/>
              </a:lnTo>
              <a:close/>
            </a:path>
          </a:pathLst>
        </a:custGeom>
        <a:solidFill>
          <a:srgbClr val="04A2BF"/>
        </a:solidFill>
      </xdr:spPr>
    </xdr:sp>
    <xdr:clientData/>
  </xdr:oneCellAnchor>
  <xdr:oneCellAnchor>
    <xdr:from>
      <xdr:col>6</xdr:col>
      <xdr:colOff>414634</xdr:colOff>
      <xdr:row>6</xdr:row>
      <xdr:rowOff>84759</xdr:rowOff>
    </xdr:from>
    <xdr:ext cx="95885" cy="95885"/>
    <xdr:sp macro="" textlink="">
      <xdr:nvSpPr>
        <xdr:cNvPr id="122" name="Shape 26">
          <a:extLst>
            <a:ext uri="{FF2B5EF4-FFF2-40B4-BE49-F238E27FC236}">
              <a16:creationId xmlns:a16="http://schemas.microsoft.com/office/drawing/2014/main" id="{AA0C8B79-E831-4D31-8B68-7C89E63997C2}"/>
            </a:ext>
          </a:extLst>
        </xdr:cNvPr>
        <xdr:cNvSpPr/>
      </xdr:nvSpPr>
      <xdr:spPr>
        <a:xfrm>
          <a:off x="4386559" y="2827959"/>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5"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7</xdr:col>
      <xdr:colOff>104818</xdr:colOff>
      <xdr:row>8</xdr:row>
      <xdr:rowOff>84983</xdr:rowOff>
    </xdr:from>
    <xdr:ext cx="95885" cy="95885"/>
    <xdr:sp macro="" textlink="">
      <xdr:nvSpPr>
        <xdr:cNvPr id="123" name="Shape 27">
          <a:extLst>
            <a:ext uri="{FF2B5EF4-FFF2-40B4-BE49-F238E27FC236}">
              <a16:creationId xmlns:a16="http://schemas.microsoft.com/office/drawing/2014/main" id="{57C467FE-4440-4E31-9B26-093F06DFAE5E}"/>
            </a:ext>
          </a:extLst>
        </xdr:cNvPr>
        <xdr:cNvSpPr/>
      </xdr:nvSpPr>
      <xdr:spPr>
        <a:xfrm>
          <a:off x="4543468" y="3361583"/>
          <a:ext cx="95885" cy="95885"/>
        </a:xfrm>
        <a:custGeom>
          <a:avLst/>
          <a:gdLst/>
          <a:ahLst/>
          <a:cxnLst/>
          <a:rect l="0" t="0" r="0" b="0"/>
          <a:pathLst>
            <a:path w="95885" h="95885">
              <a:moveTo>
                <a:pt x="53963" y="95288"/>
              </a:moveTo>
              <a:lnTo>
                <a:pt x="41326" y="95288"/>
              </a:lnTo>
              <a:lnTo>
                <a:pt x="35249" y="94080"/>
              </a:lnTo>
              <a:lnTo>
                <a:pt x="1208" y="60040"/>
              </a:lnTo>
              <a:lnTo>
                <a:pt x="0" y="53962"/>
              </a:lnTo>
              <a:lnTo>
                <a:pt x="0" y="41325"/>
              </a:lnTo>
              <a:lnTo>
                <a:pt x="23574" y="6041"/>
              </a:lnTo>
              <a:lnTo>
                <a:pt x="41326" y="0"/>
              </a:lnTo>
              <a:lnTo>
                <a:pt x="53963" y="0"/>
              </a:lnTo>
              <a:lnTo>
                <a:pt x="89245" y="23572"/>
              </a:lnTo>
              <a:lnTo>
                <a:pt x="95290" y="47645"/>
              </a:lnTo>
              <a:lnTo>
                <a:pt x="95290" y="53962"/>
              </a:lnTo>
              <a:lnTo>
                <a:pt x="71714" y="89243"/>
              </a:lnTo>
              <a:lnTo>
                <a:pt x="53963" y="95288"/>
              </a:lnTo>
              <a:close/>
            </a:path>
          </a:pathLst>
        </a:custGeom>
        <a:solidFill>
          <a:srgbClr val="04A2BF"/>
        </a:solidFill>
      </xdr:spPr>
    </xdr:sp>
    <xdr:clientData/>
  </xdr:oneCellAnchor>
  <xdr:oneCellAnchor>
    <xdr:from>
      <xdr:col>7</xdr:col>
      <xdr:colOff>200328</xdr:colOff>
      <xdr:row>10</xdr:row>
      <xdr:rowOff>85207</xdr:rowOff>
    </xdr:from>
    <xdr:ext cx="95885" cy="95885"/>
    <xdr:sp macro="" textlink="">
      <xdr:nvSpPr>
        <xdr:cNvPr id="124" name="Shape 28">
          <a:extLst>
            <a:ext uri="{FF2B5EF4-FFF2-40B4-BE49-F238E27FC236}">
              <a16:creationId xmlns:a16="http://schemas.microsoft.com/office/drawing/2014/main" id="{18E49BAE-91FF-4588-9D10-4B6113E34A71}"/>
            </a:ext>
          </a:extLst>
        </xdr:cNvPr>
        <xdr:cNvSpPr/>
      </xdr:nvSpPr>
      <xdr:spPr>
        <a:xfrm>
          <a:off x="4638978" y="3895207"/>
          <a:ext cx="95885" cy="95885"/>
        </a:xfrm>
        <a:custGeom>
          <a:avLst/>
          <a:gdLst/>
          <a:ahLst/>
          <a:cxnLst/>
          <a:rect l="0" t="0" r="0" b="0"/>
          <a:pathLst>
            <a:path w="95885" h="95885">
              <a:moveTo>
                <a:pt x="53963" y="95288"/>
              </a:moveTo>
              <a:lnTo>
                <a:pt x="41326" y="95288"/>
              </a:lnTo>
              <a:lnTo>
                <a:pt x="35249" y="94077"/>
              </a:lnTo>
              <a:lnTo>
                <a:pt x="1208" y="60037"/>
              </a:lnTo>
              <a:lnTo>
                <a:pt x="0" y="53961"/>
              </a:lnTo>
              <a:lnTo>
                <a:pt x="0" y="41325"/>
              </a:lnTo>
              <a:lnTo>
                <a:pt x="23574" y="6044"/>
              </a:lnTo>
              <a:lnTo>
                <a:pt x="41326" y="0"/>
              </a:lnTo>
              <a:lnTo>
                <a:pt x="53963" y="0"/>
              </a:lnTo>
              <a:lnTo>
                <a:pt x="89245" y="23572"/>
              </a:lnTo>
              <a:lnTo>
                <a:pt x="95290" y="47645"/>
              </a:lnTo>
              <a:lnTo>
                <a:pt x="95289" y="53961"/>
              </a:lnTo>
              <a:lnTo>
                <a:pt x="71714" y="89243"/>
              </a:lnTo>
              <a:lnTo>
                <a:pt x="53963" y="95288"/>
              </a:lnTo>
              <a:close/>
            </a:path>
          </a:pathLst>
        </a:custGeom>
        <a:solidFill>
          <a:srgbClr val="04A2BF"/>
        </a:solidFill>
      </xdr:spPr>
    </xdr:sp>
    <xdr:clientData/>
  </xdr:oneCellAnchor>
  <xdr:oneCellAnchor>
    <xdr:from>
      <xdr:col>8</xdr:col>
      <xdr:colOff>109582</xdr:colOff>
      <xdr:row>13</xdr:row>
      <xdr:rowOff>85544</xdr:rowOff>
    </xdr:from>
    <xdr:ext cx="95885" cy="95885"/>
    <xdr:sp macro="" textlink="">
      <xdr:nvSpPr>
        <xdr:cNvPr id="125" name="Shape 29">
          <a:extLst>
            <a:ext uri="{FF2B5EF4-FFF2-40B4-BE49-F238E27FC236}">
              <a16:creationId xmlns:a16="http://schemas.microsoft.com/office/drawing/2014/main" id="{30F4A5F1-D640-4E6C-A89E-7765F2DE0A3E}"/>
            </a:ext>
          </a:extLst>
        </xdr:cNvPr>
        <xdr:cNvSpPr/>
      </xdr:nvSpPr>
      <xdr:spPr>
        <a:xfrm>
          <a:off x="4776832" y="4695644"/>
          <a:ext cx="95885" cy="95885"/>
        </a:xfrm>
        <a:custGeom>
          <a:avLst/>
          <a:gdLst/>
          <a:ahLst/>
          <a:cxnLst/>
          <a:rect l="0" t="0" r="0" b="0"/>
          <a:pathLst>
            <a:path w="95885" h="95885">
              <a:moveTo>
                <a:pt x="53963" y="95288"/>
              </a:moveTo>
              <a:lnTo>
                <a:pt x="41326" y="95288"/>
              </a:lnTo>
              <a:lnTo>
                <a:pt x="35249" y="94079"/>
              </a:lnTo>
              <a:lnTo>
                <a:pt x="1209" y="60039"/>
              </a:lnTo>
              <a:lnTo>
                <a:pt x="0" y="53962"/>
              </a:lnTo>
              <a:lnTo>
                <a:pt x="0" y="41325"/>
              </a:lnTo>
              <a:lnTo>
                <a:pt x="23574" y="6042"/>
              </a:lnTo>
              <a:lnTo>
                <a:pt x="41326" y="0"/>
              </a:lnTo>
              <a:lnTo>
                <a:pt x="53963" y="0"/>
              </a:lnTo>
              <a:lnTo>
                <a:pt x="89245" y="23572"/>
              </a:lnTo>
              <a:lnTo>
                <a:pt x="95290" y="47645"/>
              </a:lnTo>
              <a:lnTo>
                <a:pt x="95290" y="53962"/>
              </a:lnTo>
              <a:lnTo>
                <a:pt x="71715" y="89242"/>
              </a:lnTo>
              <a:lnTo>
                <a:pt x="53963" y="95288"/>
              </a:lnTo>
              <a:close/>
            </a:path>
          </a:pathLst>
        </a:custGeom>
        <a:solidFill>
          <a:srgbClr val="04A2BF"/>
        </a:solidFill>
      </xdr:spPr>
    </xdr:sp>
    <xdr:clientData/>
  </xdr:oneCellAnchor>
  <xdr:oneCellAnchor>
    <xdr:from>
      <xdr:col>7</xdr:col>
      <xdr:colOff>228914</xdr:colOff>
      <xdr:row>14</xdr:row>
      <xdr:rowOff>85656</xdr:rowOff>
    </xdr:from>
    <xdr:ext cx="95885" cy="95885"/>
    <xdr:sp macro="" textlink="">
      <xdr:nvSpPr>
        <xdr:cNvPr id="126" name="Shape 30">
          <a:extLst>
            <a:ext uri="{FF2B5EF4-FFF2-40B4-BE49-F238E27FC236}">
              <a16:creationId xmlns:a16="http://schemas.microsoft.com/office/drawing/2014/main" id="{30556720-0303-4684-943A-0082D167736D}"/>
            </a:ext>
          </a:extLst>
        </xdr:cNvPr>
        <xdr:cNvSpPr/>
      </xdr:nvSpPr>
      <xdr:spPr>
        <a:xfrm>
          <a:off x="4667564" y="4962456"/>
          <a:ext cx="95885" cy="95885"/>
        </a:xfrm>
        <a:custGeom>
          <a:avLst/>
          <a:gdLst/>
          <a:ahLst/>
          <a:cxnLst/>
          <a:rect l="0" t="0" r="0" b="0"/>
          <a:pathLst>
            <a:path w="95885" h="95885">
              <a:moveTo>
                <a:pt x="53963" y="95288"/>
              </a:moveTo>
              <a:lnTo>
                <a:pt x="41326" y="95288"/>
              </a:lnTo>
              <a:lnTo>
                <a:pt x="35249" y="94080"/>
              </a:lnTo>
              <a:lnTo>
                <a:pt x="1209" y="60039"/>
              </a:lnTo>
              <a:lnTo>
                <a:pt x="0" y="53962"/>
              </a:lnTo>
              <a:lnTo>
                <a:pt x="0" y="41325"/>
              </a:lnTo>
              <a:lnTo>
                <a:pt x="23574" y="6042"/>
              </a:lnTo>
              <a:lnTo>
                <a:pt x="41326" y="0"/>
              </a:lnTo>
              <a:lnTo>
                <a:pt x="53963" y="0"/>
              </a:lnTo>
              <a:lnTo>
                <a:pt x="89245" y="23571"/>
              </a:lnTo>
              <a:lnTo>
                <a:pt x="95290" y="47645"/>
              </a:lnTo>
              <a:lnTo>
                <a:pt x="95290" y="53962"/>
              </a:lnTo>
              <a:lnTo>
                <a:pt x="71715" y="89243"/>
              </a:lnTo>
              <a:lnTo>
                <a:pt x="53963" y="95288"/>
              </a:lnTo>
              <a:close/>
            </a:path>
          </a:pathLst>
        </a:custGeom>
        <a:solidFill>
          <a:srgbClr val="04A2BF"/>
        </a:solidFill>
      </xdr:spPr>
    </xdr:sp>
    <xdr:clientData/>
  </xdr:oneCellAnchor>
  <xdr:oneCellAnchor>
    <xdr:from>
      <xdr:col>7</xdr:col>
      <xdr:colOff>123876</xdr:colOff>
      <xdr:row>15</xdr:row>
      <xdr:rowOff>85768</xdr:rowOff>
    </xdr:from>
    <xdr:ext cx="95885" cy="95885"/>
    <xdr:sp macro="" textlink="">
      <xdr:nvSpPr>
        <xdr:cNvPr id="127" name="Shape 31">
          <a:extLst>
            <a:ext uri="{FF2B5EF4-FFF2-40B4-BE49-F238E27FC236}">
              <a16:creationId xmlns:a16="http://schemas.microsoft.com/office/drawing/2014/main" id="{D3D647E6-6A49-484C-B1FC-9FCE26780314}"/>
            </a:ext>
          </a:extLst>
        </xdr:cNvPr>
        <xdr:cNvSpPr/>
      </xdr:nvSpPr>
      <xdr:spPr>
        <a:xfrm>
          <a:off x="4562526" y="5229268"/>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6"/>
              </a:lnTo>
              <a:lnTo>
                <a:pt x="23574" y="6042"/>
              </a:lnTo>
              <a:lnTo>
                <a:pt x="41326" y="0"/>
              </a:lnTo>
              <a:lnTo>
                <a:pt x="53962" y="0"/>
              </a:lnTo>
              <a:lnTo>
                <a:pt x="89245" y="23573"/>
              </a:lnTo>
              <a:lnTo>
                <a:pt x="95290" y="47645"/>
              </a:lnTo>
              <a:lnTo>
                <a:pt x="95290" y="53962"/>
              </a:lnTo>
              <a:lnTo>
                <a:pt x="71714" y="89242"/>
              </a:lnTo>
              <a:lnTo>
                <a:pt x="53962" y="95289"/>
              </a:lnTo>
              <a:close/>
            </a:path>
          </a:pathLst>
        </a:custGeom>
        <a:solidFill>
          <a:srgbClr val="04A2BF"/>
        </a:solidFill>
      </xdr:spPr>
    </xdr:sp>
    <xdr:clientData/>
  </xdr:oneCellAnchor>
  <xdr:oneCellAnchor>
    <xdr:from>
      <xdr:col>8</xdr:col>
      <xdr:colOff>42880</xdr:colOff>
      <xdr:row>19</xdr:row>
      <xdr:rowOff>102103</xdr:rowOff>
    </xdr:from>
    <xdr:ext cx="95885" cy="95885"/>
    <xdr:sp macro="" textlink="">
      <xdr:nvSpPr>
        <xdr:cNvPr id="128" name="Shape 32">
          <a:extLst>
            <a:ext uri="{FF2B5EF4-FFF2-40B4-BE49-F238E27FC236}">
              <a16:creationId xmlns:a16="http://schemas.microsoft.com/office/drawing/2014/main" id="{462EE6D2-F471-4F9C-B4A2-BC5E87706D58}"/>
            </a:ext>
          </a:extLst>
        </xdr:cNvPr>
        <xdr:cNvSpPr/>
      </xdr:nvSpPr>
      <xdr:spPr>
        <a:xfrm>
          <a:off x="4710130" y="6321928"/>
          <a:ext cx="95885" cy="95885"/>
        </a:xfrm>
        <a:custGeom>
          <a:avLst/>
          <a:gdLst/>
          <a:ahLst/>
          <a:cxnLst/>
          <a:rect l="0" t="0" r="0" b="0"/>
          <a:pathLst>
            <a:path w="95885" h="95885">
              <a:moveTo>
                <a:pt x="53963" y="95289"/>
              </a:moveTo>
              <a:lnTo>
                <a:pt x="41326" y="95289"/>
              </a:lnTo>
              <a:lnTo>
                <a:pt x="35249" y="94078"/>
              </a:lnTo>
              <a:lnTo>
                <a:pt x="1208" y="60037"/>
              </a:lnTo>
              <a:lnTo>
                <a:pt x="0" y="53960"/>
              </a:lnTo>
              <a:lnTo>
                <a:pt x="0" y="41325"/>
              </a:lnTo>
              <a:lnTo>
                <a:pt x="23574" y="6043"/>
              </a:lnTo>
              <a:lnTo>
                <a:pt x="41326" y="0"/>
              </a:lnTo>
              <a:lnTo>
                <a:pt x="53963" y="0"/>
              </a:lnTo>
              <a:lnTo>
                <a:pt x="89245" y="23572"/>
              </a:lnTo>
              <a:lnTo>
                <a:pt x="95290" y="47645"/>
              </a:lnTo>
              <a:lnTo>
                <a:pt x="95290" y="53960"/>
              </a:lnTo>
              <a:lnTo>
                <a:pt x="71715" y="89242"/>
              </a:lnTo>
              <a:lnTo>
                <a:pt x="53963" y="95289"/>
              </a:lnTo>
              <a:close/>
            </a:path>
          </a:pathLst>
        </a:custGeom>
        <a:solidFill>
          <a:srgbClr val="04A2BF"/>
        </a:solidFill>
      </xdr:spPr>
    </xdr:sp>
    <xdr:clientData/>
  </xdr:oneCellAnchor>
  <xdr:oneCellAnchor>
    <xdr:from>
      <xdr:col>7</xdr:col>
      <xdr:colOff>152683</xdr:colOff>
      <xdr:row>22</xdr:row>
      <xdr:rowOff>89739</xdr:rowOff>
    </xdr:from>
    <xdr:ext cx="95885" cy="95885"/>
    <xdr:sp macro="" textlink="">
      <xdr:nvSpPr>
        <xdr:cNvPr id="129" name="Shape 33">
          <a:extLst>
            <a:ext uri="{FF2B5EF4-FFF2-40B4-BE49-F238E27FC236}">
              <a16:creationId xmlns:a16="http://schemas.microsoft.com/office/drawing/2014/main" id="{147E6B0D-6F62-4F11-8ACA-CA45E9B1283E}"/>
            </a:ext>
          </a:extLst>
        </xdr:cNvPr>
        <xdr:cNvSpPr/>
      </xdr:nvSpPr>
      <xdr:spPr>
        <a:xfrm>
          <a:off x="4591333" y="7119189"/>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5" y="23570"/>
              </a:lnTo>
              <a:lnTo>
                <a:pt x="95290" y="47645"/>
              </a:lnTo>
              <a:lnTo>
                <a:pt x="95289" y="53962"/>
              </a:lnTo>
              <a:lnTo>
                <a:pt x="71714" y="89242"/>
              </a:lnTo>
              <a:lnTo>
                <a:pt x="53962" y="95289"/>
              </a:lnTo>
              <a:close/>
            </a:path>
          </a:pathLst>
        </a:custGeom>
        <a:solidFill>
          <a:srgbClr val="04A2BF"/>
        </a:solidFill>
      </xdr:spPr>
    </xdr:sp>
    <xdr:clientData/>
  </xdr:oneCellAnchor>
  <xdr:oneCellAnchor>
    <xdr:from>
      <xdr:col>7</xdr:col>
      <xdr:colOff>209857</xdr:colOff>
      <xdr:row>23</xdr:row>
      <xdr:rowOff>89851</xdr:rowOff>
    </xdr:from>
    <xdr:ext cx="95885" cy="95885"/>
    <xdr:sp macro="" textlink="">
      <xdr:nvSpPr>
        <xdr:cNvPr id="130" name="Shape 34">
          <a:extLst>
            <a:ext uri="{FF2B5EF4-FFF2-40B4-BE49-F238E27FC236}">
              <a16:creationId xmlns:a16="http://schemas.microsoft.com/office/drawing/2014/main" id="{FEFA3461-9798-45B5-88FA-8F0E47C8AA60}"/>
            </a:ext>
          </a:extLst>
        </xdr:cNvPr>
        <xdr:cNvSpPr/>
      </xdr:nvSpPr>
      <xdr:spPr>
        <a:xfrm>
          <a:off x="4648507" y="7386001"/>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6"/>
              </a:lnTo>
              <a:lnTo>
                <a:pt x="23574" y="6043"/>
              </a:lnTo>
              <a:lnTo>
                <a:pt x="41326" y="0"/>
              </a:lnTo>
              <a:lnTo>
                <a:pt x="53963" y="0"/>
              </a:lnTo>
              <a:lnTo>
                <a:pt x="89244" y="23573"/>
              </a:lnTo>
              <a:lnTo>
                <a:pt x="95290" y="47645"/>
              </a:lnTo>
              <a:lnTo>
                <a:pt x="95289" y="53962"/>
              </a:lnTo>
              <a:lnTo>
                <a:pt x="71714" y="89242"/>
              </a:lnTo>
              <a:lnTo>
                <a:pt x="53963" y="95289"/>
              </a:lnTo>
              <a:close/>
            </a:path>
          </a:pathLst>
        </a:custGeom>
        <a:solidFill>
          <a:srgbClr val="04A2BF"/>
        </a:solidFill>
      </xdr:spPr>
    </xdr:sp>
    <xdr:clientData/>
  </xdr:oneCellAnchor>
  <xdr:oneCellAnchor>
    <xdr:from>
      <xdr:col>8</xdr:col>
      <xdr:colOff>138393</xdr:colOff>
      <xdr:row>26</xdr:row>
      <xdr:rowOff>90188</xdr:rowOff>
    </xdr:from>
    <xdr:ext cx="95885" cy="95885"/>
    <xdr:sp macro="" textlink="">
      <xdr:nvSpPr>
        <xdr:cNvPr id="131" name="Shape 35">
          <a:extLst>
            <a:ext uri="{FF2B5EF4-FFF2-40B4-BE49-F238E27FC236}">
              <a16:creationId xmlns:a16="http://schemas.microsoft.com/office/drawing/2014/main" id="{FDAC7B7E-D29A-40E1-A54E-90970D42B555}"/>
            </a:ext>
          </a:extLst>
        </xdr:cNvPr>
        <xdr:cNvSpPr/>
      </xdr:nvSpPr>
      <xdr:spPr>
        <a:xfrm>
          <a:off x="4805643" y="8186438"/>
          <a:ext cx="95885" cy="95885"/>
        </a:xfrm>
        <a:custGeom>
          <a:avLst/>
          <a:gdLst/>
          <a:ahLst/>
          <a:cxnLst/>
          <a:rect l="0" t="0" r="0" b="0"/>
          <a:pathLst>
            <a:path w="95885" h="95885">
              <a:moveTo>
                <a:pt x="53963" y="95289"/>
              </a:moveTo>
              <a:lnTo>
                <a:pt x="41326" y="95289"/>
              </a:lnTo>
              <a:lnTo>
                <a:pt x="35249" y="94077"/>
              </a:lnTo>
              <a:lnTo>
                <a:pt x="1209" y="60039"/>
              </a:lnTo>
              <a:lnTo>
                <a:pt x="0" y="53962"/>
              </a:lnTo>
              <a:lnTo>
                <a:pt x="0" y="41325"/>
              </a:lnTo>
              <a:lnTo>
                <a:pt x="23574" y="6043"/>
              </a:lnTo>
              <a:lnTo>
                <a:pt x="41326" y="0"/>
              </a:lnTo>
              <a:lnTo>
                <a:pt x="53963" y="0"/>
              </a:lnTo>
              <a:lnTo>
                <a:pt x="89245" y="23573"/>
              </a:lnTo>
              <a:lnTo>
                <a:pt x="95290" y="41325"/>
              </a:lnTo>
              <a:lnTo>
                <a:pt x="95290" y="47645"/>
              </a:lnTo>
              <a:lnTo>
                <a:pt x="95290" y="53962"/>
              </a:lnTo>
              <a:lnTo>
                <a:pt x="71715" y="89242"/>
              </a:lnTo>
              <a:lnTo>
                <a:pt x="60040" y="94077"/>
              </a:lnTo>
              <a:lnTo>
                <a:pt x="53963" y="95289"/>
              </a:lnTo>
              <a:close/>
            </a:path>
          </a:pathLst>
        </a:custGeom>
        <a:solidFill>
          <a:srgbClr val="04A2BF"/>
        </a:solidFill>
      </xdr:spPr>
    </xdr:sp>
    <xdr:clientData/>
  </xdr:oneCellAnchor>
  <xdr:oneCellAnchor>
    <xdr:from>
      <xdr:col>7</xdr:col>
      <xdr:colOff>114347</xdr:colOff>
      <xdr:row>29</xdr:row>
      <xdr:rowOff>90523</xdr:rowOff>
    </xdr:from>
    <xdr:ext cx="95885" cy="95885"/>
    <xdr:sp macro="" textlink="">
      <xdr:nvSpPr>
        <xdr:cNvPr id="132" name="Shape 36">
          <a:extLst>
            <a:ext uri="{FF2B5EF4-FFF2-40B4-BE49-F238E27FC236}">
              <a16:creationId xmlns:a16="http://schemas.microsoft.com/office/drawing/2014/main" id="{50A5D532-B5CF-4AD9-96AB-4697F0C979BA}"/>
            </a:ext>
          </a:extLst>
        </xdr:cNvPr>
        <xdr:cNvSpPr/>
      </xdr:nvSpPr>
      <xdr:spPr>
        <a:xfrm>
          <a:off x="4552997" y="8986873"/>
          <a:ext cx="95885" cy="95885"/>
        </a:xfrm>
        <a:custGeom>
          <a:avLst/>
          <a:gdLst/>
          <a:ahLst/>
          <a:cxnLst/>
          <a:rect l="0" t="0" r="0" b="0"/>
          <a:pathLst>
            <a:path w="95885" h="95885">
              <a:moveTo>
                <a:pt x="53962" y="95288"/>
              </a:moveTo>
              <a:lnTo>
                <a:pt x="41326" y="95288"/>
              </a:lnTo>
              <a:lnTo>
                <a:pt x="35249" y="94077"/>
              </a:lnTo>
              <a:lnTo>
                <a:pt x="1208" y="60037"/>
              </a:lnTo>
              <a:lnTo>
                <a:pt x="0" y="53960"/>
              </a:lnTo>
              <a:lnTo>
                <a:pt x="0" y="41326"/>
              </a:lnTo>
              <a:lnTo>
                <a:pt x="23574" y="6041"/>
              </a:lnTo>
              <a:lnTo>
                <a:pt x="41326" y="0"/>
              </a:lnTo>
              <a:lnTo>
                <a:pt x="53962" y="0"/>
              </a:lnTo>
              <a:lnTo>
                <a:pt x="89245" y="23573"/>
              </a:lnTo>
              <a:lnTo>
                <a:pt x="95290" y="47645"/>
              </a:lnTo>
              <a:lnTo>
                <a:pt x="95290" y="53960"/>
              </a:lnTo>
              <a:lnTo>
                <a:pt x="71714" y="89243"/>
              </a:lnTo>
              <a:lnTo>
                <a:pt x="53962" y="95288"/>
              </a:lnTo>
              <a:close/>
            </a:path>
          </a:pathLst>
        </a:custGeom>
        <a:solidFill>
          <a:srgbClr val="04A2BF"/>
        </a:solidFill>
      </xdr:spPr>
    </xdr:sp>
    <xdr:clientData/>
  </xdr:oneCellAnchor>
  <xdr:oneCellAnchor>
    <xdr:from>
      <xdr:col>7</xdr:col>
      <xdr:colOff>38115</xdr:colOff>
      <xdr:row>30</xdr:row>
      <xdr:rowOff>90636</xdr:rowOff>
    </xdr:from>
    <xdr:ext cx="95885" cy="95885"/>
    <xdr:sp macro="" textlink="">
      <xdr:nvSpPr>
        <xdr:cNvPr id="133" name="Shape 37">
          <a:extLst>
            <a:ext uri="{FF2B5EF4-FFF2-40B4-BE49-F238E27FC236}">
              <a16:creationId xmlns:a16="http://schemas.microsoft.com/office/drawing/2014/main" id="{8E1F86B9-E458-4724-9D09-DEB3FFEB7AF0}"/>
            </a:ext>
          </a:extLst>
        </xdr:cNvPr>
        <xdr:cNvSpPr/>
      </xdr:nvSpPr>
      <xdr:spPr>
        <a:xfrm>
          <a:off x="4476765" y="9253686"/>
          <a:ext cx="95885" cy="95885"/>
        </a:xfrm>
        <a:custGeom>
          <a:avLst/>
          <a:gdLst/>
          <a:ahLst/>
          <a:cxnLst/>
          <a:rect l="0" t="0" r="0" b="0"/>
          <a:pathLst>
            <a:path w="95885" h="95885">
              <a:moveTo>
                <a:pt x="53962" y="95288"/>
              </a:moveTo>
              <a:lnTo>
                <a:pt x="41326" y="95288"/>
              </a:lnTo>
              <a:lnTo>
                <a:pt x="35249" y="94077"/>
              </a:lnTo>
              <a:lnTo>
                <a:pt x="1208" y="60037"/>
              </a:lnTo>
              <a:lnTo>
                <a:pt x="0" y="53960"/>
              </a:lnTo>
              <a:lnTo>
                <a:pt x="0" y="41324"/>
              </a:lnTo>
              <a:lnTo>
                <a:pt x="23574" y="6041"/>
              </a:lnTo>
              <a:lnTo>
                <a:pt x="41326" y="0"/>
              </a:lnTo>
              <a:lnTo>
                <a:pt x="53962" y="0"/>
              </a:lnTo>
              <a:lnTo>
                <a:pt x="89244" y="23573"/>
              </a:lnTo>
              <a:lnTo>
                <a:pt x="95290" y="47645"/>
              </a:lnTo>
              <a:lnTo>
                <a:pt x="95290" y="53960"/>
              </a:lnTo>
              <a:lnTo>
                <a:pt x="71714" y="89243"/>
              </a:lnTo>
              <a:lnTo>
                <a:pt x="53962" y="95288"/>
              </a:lnTo>
              <a:close/>
            </a:path>
          </a:pathLst>
        </a:custGeom>
        <a:solidFill>
          <a:srgbClr val="04A2BF"/>
        </a:solidFill>
      </xdr:spPr>
    </xdr:sp>
    <xdr:clientData/>
  </xdr:oneCellAnchor>
  <xdr:oneCellAnchor>
    <xdr:from>
      <xdr:col>9</xdr:col>
      <xdr:colOff>76231</xdr:colOff>
      <xdr:row>5</xdr:row>
      <xdr:rowOff>84647</xdr:rowOff>
    </xdr:from>
    <xdr:ext cx="95885" cy="95885"/>
    <xdr:sp macro="" textlink="">
      <xdr:nvSpPr>
        <xdr:cNvPr id="134" name="Shape 38">
          <a:extLst>
            <a:ext uri="{FF2B5EF4-FFF2-40B4-BE49-F238E27FC236}">
              <a16:creationId xmlns:a16="http://schemas.microsoft.com/office/drawing/2014/main" id="{6056C07B-D80F-4AA8-9F16-D87204B115BA}"/>
            </a:ext>
          </a:extLst>
        </xdr:cNvPr>
        <xdr:cNvSpPr/>
      </xdr:nvSpPr>
      <xdr:spPr>
        <a:xfrm>
          <a:off x="4972081" y="2561147"/>
          <a:ext cx="95885" cy="95885"/>
        </a:xfrm>
        <a:custGeom>
          <a:avLst/>
          <a:gdLst/>
          <a:ahLst/>
          <a:cxnLst/>
          <a:rect l="0" t="0" r="0" b="0"/>
          <a:pathLst>
            <a:path w="95885" h="95885">
              <a:moveTo>
                <a:pt x="53963" y="95290"/>
              </a:moveTo>
              <a:lnTo>
                <a:pt x="41326" y="95290"/>
              </a:lnTo>
              <a:lnTo>
                <a:pt x="35249" y="94080"/>
              </a:lnTo>
              <a:lnTo>
                <a:pt x="1209" y="60040"/>
              </a:lnTo>
              <a:lnTo>
                <a:pt x="0" y="53962"/>
              </a:lnTo>
              <a:lnTo>
                <a:pt x="0" y="41325"/>
              </a:lnTo>
              <a:lnTo>
                <a:pt x="23574" y="6042"/>
              </a:lnTo>
              <a:lnTo>
                <a:pt x="41326" y="0"/>
              </a:lnTo>
              <a:lnTo>
                <a:pt x="53963" y="0"/>
              </a:lnTo>
              <a:lnTo>
                <a:pt x="89245" y="23572"/>
              </a:lnTo>
              <a:lnTo>
                <a:pt x="95290" y="47645"/>
              </a:lnTo>
              <a:lnTo>
                <a:pt x="95290" y="53962"/>
              </a:lnTo>
              <a:lnTo>
                <a:pt x="71714" y="89243"/>
              </a:lnTo>
              <a:lnTo>
                <a:pt x="53963" y="95290"/>
              </a:lnTo>
              <a:close/>
            </a:path>
          </a:pathLst>
        </a:custGeom>
        <a:solidFill>
          <a:srgbClr val="04A2BF"/>
        </a:solidFill>
      </xdr:spPr>
    </xdr:sp>
    <xdr:clientData/>
  </xdr:oneCellAnchor>
  <xdr:oneCellAnchor>
    <xdr:from>
      <xdr:col>9</xdr:col>
      <xdr:colOff>9528</xdr:colOff>
      <xdr:row>7</xdr:row>
      <xdr:rowOff>84871</xdr:rowOff>
    </xdr:from>
    <xdr:ext cx="95885" cy="95885"/>
    <xdr:sp macro="" textlink="">
      <xdr:nvSpPr>
        <xdr:cNvPr id="135" name="Shape 39">
          <a:extLst>
            <a:ext uri="{FF2B5EF4-FFF2-40B4-BE49-F238E27FC236}">
              <a16:creationId xmlns:a16="http://schemas.microsoft.com/office/drawing/2014/main" id="{4A9D0F45-7F6C-4260-AFEA-5700AE0D0BCA}"/>
            </a:ext>
          </a:extLst>
        </xdr:cNvPr>
        <xdr:cNvSpPr/>
      </xdr:nvSpPr>
      <xdr:spPr>
        <a:xfrm>
          <a:off x="4905378" y="3094771"/>
          <a:ext cx="95885" cy="95885"/>
        </a:xfrm>
        <a:custGeom>
          <a:avLst/>
          <a:gdLst/>
          <a:ahLst/>
          <a:cxnLst/>
          <a:rect l="0" t="0" r="0" b="0"/>
          <a:pathLst>
            <a:path w="95885" h="95885">
              <a:moveTo>
                <a:pt x="53962" y="95288"/>
              </a:moveTo>
              <a:lnTo>
                <a:pt x="41326" y="95288"/>
              </a:lnTo>
              <a:lnTo>
                <a:pt x="35248" y="94077"/>
              </a:lnTo>
              <a:lnTo>
                <a:pt x="1208" y="60039"/>
              </a:lnTo>
              <a:lnTo>
                <a:pt x="0" y="53962"/>
              </a:lnTo>
              <a:lnTo>
                <a:pt x="0" y="41325"/>
              </a:lnTo>
              <a:lnTo>
                <a:pt x="23573" y="6042"/>
              </a:lnTo>
              <a:lnTo>
                <a:pt x="41326" y="0"/>
              </a:lnTo>
              <a:lnTo>
                <a:pt x="53962" y="0"/>
              </a:lnTo>
              <a:lnTo>
                <a:pt x="89244" y="23572"/>
              </a:lnTo>
              <a:lnTo>
                <a:pt x="95290" y="47645"/>
              </a:lnTo>
              <a:lnTo>
                <a:pt x="95289" y="53962"/>
              </a:lnTo>
              <a:lnTo>
                <a:pt x="71714" y="89243"/>
              </a:lnTo>
              <a:lnTo>
                <a:pt x="53962" y="95288"/>
              </a:lnTo>
              <a:close/>
            </a:path>
          </a:pathLst>
        </a:custGeom>
        <a:solidFill>
          <a:srgbClr val="04A2BF"/>
        </a:solidFill>
      </xdr:spPr>
    </xdr:sp>
    <xdr:clientData/>
  </xdr:oneCellAnchor>
  <xdr:oneCellAnchor>
    <xdr:from>
      <xdr:col>6</xdr:col>
      <xdr:colOff>328750</xdr:colOff>
      <xdr:row>9</xdr:row>
      <xdr:rowOff>85095</xdr:rowOff>
    </xdr:from>
    <xdr:ext cx="95885" cy="95885"/>
    <xdr:sp macro="" textlink="">
      <xdr:nvSpPr>
        <xdr:cNvPr id="136" name="Shape 40">
          <a:extLst>
            <a:ext uri="{FF2B5EF4-FFF2-40B4-BE49-F238E27FC236}">
              <a16:creationId xmlns:a16="http://schemas.microsoft.com/office/drawing/2014/main" id="{94B7DE4C-ACB2-4EE6-88E0-E6F68651EC68}"/>
            </a:ext>
          </a:extLst>
        </xdr:cNvPr>
        <xdr:cNvSpPr/>
      </xdr:nvSpPr>
      <xdr:spPr>
        <a:xfrm>
          <a:off x="4300675" y="3628395"/>
          <a:ext cx="95885" cy="95885"/>
        </a:xfrm>
        <a:custGeom>
          <a:avLst/>
          <a:gdLst/>
          <a:ahLst/>
          <a:cxnLst/>
          <a:rect l="0" t="0" r="0" b="0"/>
          <a:pathLst>
            <a:path w="95885" h="95885">
              <a:moveTo>
                <a:pt x="53963" y="95288"/>
              </a:moveTo>
              <a:lnTo>
                <a:pt x="41326" y="95288"/>
              </a:lnTo>
              <a:lnTo>
                <a:pt x="35249" y="94077"/>
              </a:lnTo>
              <a:lnTo>
                <a:pt x="1208" y="60037"/>
              </a:lnTo>
              <a:lnTo>
                <a:pt x="0" y="53961"/>
              </a:lnTo>
              <a:lnTo>
                <a:pt x="0" y="41325"/>
              </a:lnTo>
              <a:lnTo>
                <a:pt x="23574" y="6044"/>
              </a:lnTo>
              <a:lnTo>
                <a:pt x="41326" y="0"/>
              </a:lnTo>
              <a:lnTo>
                <a:pt x="53963" y="0"/>
              </a:lnTo>
              <a:lnTo>
                <a:pt x="89245" y="23572"/>
              </a:lnTo>
              <a:lnTo>
                <a:pt x="95290" y="47645"/>
              </a:lnTo>
              <a:lnTo>
                <a:pt x="95290" y="53961"/>
              </a:lnTo>
              <a:lnTo>
                <a:pt x="71714" y="89243"/>
              </a:lnTo>
              <a:lnTo>
                <a:pt x="53963" y="95288"/>
              </a:lnTo>
              <a:close/>
            </a:path>
          </a:pathLst>
        </a:custGeom>
        <a:solidFill>
          <a:srgbClr val="04A2BF"/>
        </a:solidFill>
      </xdr:spPr>
    </xdr:sp>
    <xdr:clientData/>
  </xdr:oneCellAnchor>
  <xdr:oneCellAnchor>
    <xdr:from>
      <xdr:col>9</xdr:col>
      <xdr:colOff>28586</xdr:colOff>
      <xdr:row>11</xdr:row>
      <xdr:rowOff>85319</xdr:rowOff>
    </xdr:from>
    <xdr:ext cx="95885" cy="95885"/>
    <xdr:sp macro="" textlink="">
      <xdr:nvSpPr>
        <xdr:cNvPr id="137" name="Shape 41">
          <a:extLst>
            <a:ext uri="{FF2B5EF4-FFF2-40B4-BE49-F238E27FC236}">
              <a16:creationId xmlns:a16="http://schemas.microsoft.com/office/drawing/2014/main" id="{5512EB3C-85E6-4377-A886-A2AAA635C92F}"/>
            </a:ext>
          </a:extLst>
        </xdr:cNvPr>
        <xdr:cNvSpPr/>
      </xdr:nvSpPr>
      <xdr:spPr>
        <a:xfrm>
          <a:off x="4924436" y="4162019"/>
          <a:ext cx="95885" cy="95885"/>
        </a:xfrm>
        <a:custGeom>
          <a:avLst/>
          <a:gdLst/>
          <a:ahLst/>
          <a:cxnLst/>
          <a:rect l="0" t="0" r="0" b="0"/>
          <a:pathLst>
            <a:path w="95885" h="95885">
              <a:moveTo>
                <a:pt x="53963" y="95288"/>
              </a:moveTo>
              <a:lnTo>
                <a:pt x="41327" y="95288"/>
              </a:lnTo>
              <a:lnTo>
                <a:pt x="35249" y="94080"/>
              </a:lnTo>
              <a:lnTo>
                <a:pt x="1208" y="60039"/>
              </a:lnTo>
              <a:lnTo>
                <a:pt x="0" y="53962"/>
              </a:lnTo>
              <a:lnTo>
                <a:pt x="0" y="41325"/>
              </a:lnTo>
              <a:lnTo>
                <a:pt x="23574" y="6042"/>
              </a:lnTo>
              <a:lnTo>
                <a:pt x="41327" y="0"/>
              </a:lnTo>
              <a:lnTo>
                <a:pt x="53963" y="0"/>
              </a:lnTo>
              <a:lnTo>
                <a:pt x="89244" y="23571"/>
              </a:lnTo>
              <a:lnTo>
                <a:pt x="95290" y="47645"/>
              </a:lnTo>
              <a:lnTo>
                <a:pt x="95290" y="53962"/>
              </a:lnTo>
              <a:lnTo>
                <a:pt x="71714" y="89244"/>
              </a:lnTo>
              <a:lnTo>
                <a:pt x="53963" y="95288"/>
              </a:lnTo>
              <a:close/>
            </a:path>
          </a:pathLst>
        </a:custGeom>
        <a:solidFill>
          <a:srgbClr val="04A2BF"/>
        </a:solidFill>
      </xdr:spPr>
    </xdr:sp>
    <xdr:clientData/>
  </xdr:oneCellAnchor>
  <xdr:oneCellAnchor>
    <xdr:from>
      <xdr:col>9</xdr:col>
      <xdr:colOff>219166</xdr:colOff>
      <xdr:row>12</xdr:row>
      <xdr:rowOff>85431</xdr:rowOff>
    </xdr:from>
    <xdr:ext cx="95885" cy="95885"/>
    <xdr:sp macro="" textlink="">
      <xdr:nvSpPr>
        <xdr:cNvPr id="138" name="Shape 42">
          <a:extLst>
            <a:ext uri="{FF2B5EF4-FFF2-40B4-BE49-F238E27FC236}">
              <a16:creationId xmlns:a16="http://schemas.microsoft.com/office/drawing/2014/main" id="{3D72A095-243B-4884-9347-7116FB92B8CE}"/>
            </a:ext>
          </a:extLst>
        </xdr:cNvPr>
        <xdr:cNvSpPr/>
      </xdr:nvSpPr>
      <xdr:spPr>
        <a:xfrm>
          <a:off x="5115016" y="4428831"/>
          <a:ext cx="95885" cy="95885"/>
        </a:xfrm>
        <a:custGeom>
          <a:avLst/>
          <a:gdLst/>
          <a:ahLst/>
          <a:cxnLst/>
          <a:rect l="0" t="0" r="0" b="0"/>
          <a:pathLst>
            <a:path w="95885" h="95885">
              <a:moveTo>
                <a:pt x="53962" y="95288"/>
              </a:moveTo>
              <a:lnTo>
                <a:pt x="41326" y="95288"/>
              </a:lnTo>
              <a:lnTo>
                <a:pt x="35249" y="94079"/>
              </a:lnTo>
              <a:lnTo>
                <a:pt x="1209" y="60039"/>
              </a:lnTo>
              <a:lnTo>
                <a:pt x="0" y="53962"/>
              </a:lnTo>
              <a:lnTo>
                <a:pt x="0" y="41325"/>
              </a:lnTo>
              <a:lnTo>
                <a:pt x="23574" y="6042"/>
              </a:lnTo>
              <a:lnTo>
                <a:pt x="41326" y="0"/>
              </a:lnTo>
              <a:lnTo>
                <a:pt x="53962" y="0"/>
              </a:lnTo>
              <a:lnTo>
                <a:pt x="89245" y="23572"/>
              </a:lnTo>
              <a:lnTo>
                <a:pt x="95290" y="47645"/>
              </a:lnTo>
              <a:lnTo>
                <a:pt x="95290" y="53962"/>
              </a:lnTo>
              <a:lnTo>
                <a:pt x="71715" y="89242"/>
              </a:lnTo>
              <a:lnTo>
                <a:pt x="53962" y="95288"/>
              </a:lnTo>
              <a:close/>
            </a:path>
          </a:pathLst>
        </a:custGeom>
        <a:solidFill>
          <a:srgbClr val="04A2BF"/>
        </a:solidFill>
      </xdr:spPr>
    </xdr:sp>
    <xdr:clientData/>
  </xdr:oneCellAnchor>
  <xdr:oneCellAnchor>
    <xdr:from>
      <xdr:col>9</xdr:col>
      <xdr:colOff>200108</xdr:colOff>
      <xdr:row>16</xdr:row>
      <xdr:rowOff>85880</xdr:rowOff>
    </xdr:from>
    <xdr:ext cx="95885" cy="95885"/>
    <xdr:sp macro="" textlink="">
      <xdr:nvSpPr>
        <xdr:cNvPr id="139" name="Shape 43">
          <a:extLst>
            <a:ext uri="{FF2B5EF4-FFF2-40B4-BE49-F238E27FC236}">
              <a16:creationId xmlns:a16="http://schemas.microsoft.com/office/drawing/2014/main" id="{244FE2C3-072E-4B22-8A1E-02F2FDFD9BE3}"/>
            </a:ext>
          </a:extLst>
        </xdr:cNvPr>
        <xdr:cNvSpPr/>
      </xdr:nvSpPr>
      <xdr:spPr>
        <a:xfrm>
          <a:off x="5095958" y="5496080"/>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6"/>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190579</xdr:colOff>
      <xdr:row>17</xdr:row>
      <xdr:rowOff>85992</xdr:rowOff>
    </xdr:from>
    <xdr:ext cx="95885" cy="95885"/>
    <xdr:sp macro="" textlink="">
      <xdr:nvSpPr>
        <xdr:cNvPr id="140" name="Shape 44">
          <a:extLst>
            <a:ext uri="{FF2B5EF4-FFF2-40B4-BE49-F238E27FC236}">
              <a16:creationId xmlns:a16="http://schemas.microsoft.com/office/drawing/2014/main" id="{24E1708A-0F7F-4E28-97CA-0A1D3D6AFC1A}"/>
            </a:ext>
          </a:extLst>
        </xdr:cNvPr>
        <xdr:cNvSpPr/>
      </xdr:nvSpPr>
      <xdr:spPr>
        <a:xfrm>
          <a:off x="5086429" y="5762892"/>
          <a:ext cx="95885" cy="95885"/>
        </a:xfrm>
        <a:custGeom>
          <a:avLst/>
          <a:gdLst/>
          <a:ahLst/>
          <a:cxnLst/>
          <a:rect l="0" t="0" r="0" b="0"/>
          <a:pathLst>
            <a:path w="95885" h="95885">
              <a:moveTo>
                <a:pt x="53963" y="95289"/>
              </a:moveTo>
              <a:lnTo>
                <a:pt x="41326" y="95289"/>
              </a:lnTo>
              <a:lnTo>
                <a:pt x="35249" y="94079"/>
              </a:lnTo>
              <a:lnTo>
                <a:pt x="1209" y="60039"/>
              </a:lnTo>
              <a:lnTo>
                <a:pt x="0" y="53962"/>
              </a:lnTo>
              <a:lnTo>
                <a:pt x="0" y="41325"/>
              </a:lnTo>
              <a:lnTo>
                <a:pt x="23574" y="6043"/>
              </a:lnTo>
              <a:lnTo>
                <a:pt x="41326" y="0"/>
              </a:lnTo>
              <a:lnTo>
                <a:pt x="53963" y="0"/>
              </a:lnTo>
              <a:lnTo>
                <a:pt x="89245" y="23570"/>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114347</xdr:colOff>
      <xdr:row>18</xdr:row>
      <xdr:rowOff>86104</xdr:rowOff>
    </xdr:from>
    <xdr:ext cx="95885" cy="95885"/>
    <xdr:sp macro="" textlink="">
      <xdr:nvSpPr>
        <xdr:cNvPr id="141" name="Shape 45">
          <a:extLst>
            <a:ext uri="{FF2B5EF4-FFF2-40B4-BE49-F238E27FC236}">
              <a16:creationId xmlns:a16="http://schemas.microsoft.com/office/drawing/2014/main" id="{87BA3FB1-F363-4007-8621-0B260753FBE2}"/>
            </a:ext>
          </a:extLst>
        </xdr:cNvPr>
        <xdr:cNvSpPr/>
      </xdr:nvSpPr>
      <xdr:spPr>
        <a:xfrm>
          <a:off x="5010197" y="6029704"/>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5" y="6043"/>
              </a:lnTo>
              <a:lnTo>
                <a:pt x="41326" y="0"/>
              </a:lnTo>
              <a:lnTo>
                <a:pt x="53963" y="0"/>
              </a:lnTo>
              <a:lnTo>
                <a:pt x="89245" y="23573"/>
              </a:lnTo>
              <a:lnTo>
                <a:pt x="95290" y="41326"/>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6</xdr:col>
      <xdr:colOff>138170</xdr:colOff>
      <xdr:row>20</xdr:row>
      <xdr:rowOff>89515</xdr:rowOff>
    </xdr:from>
    <xdr:ext cx="95885" cy="95885"/>
    <xdr:sp macro="" textlink="">
      <xdr:nvSpPr>
        <xdr:cNvPr id="142" name="Shape 46">
          <a:extLst>
            <a:ext uri="{FF2B5EF4-FFF2-40B4-BE49-F238E27FC236}">
              <a16:creationId xmlns:a16="http://schemas.microsoft.com/office/drawing/2014/main" id="{64ED5723-5045-4A90-B15F-45FA3FC63BED}"/>
            </a:ext>
          </a:extLst>
        </xdr:cNvPr>
        <xdr:cNvSpPr/>
      </xdr:nvSpPr>
      <xdr:spPr>
        <a:xfrm>
          <a:off x="4110095" y="658556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4"/>
              </a:lnTo>
              <a:lnTo>
                <a:pt x="41326" y="0"/>
              </a:lnTo>
              <a:lnTo>
                <a:pt x="53963" y="0"/>
              </a:lnTo>
              <a:lnTo>
                <a:pt x="89245" y="23572"/>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104818</xdr:colOff>
      <xdr:row>21</xdr:row>
      <xdr:rowOff>89627</xdr:rowOff>
    </xdr:from>
    <xdr:ext cx="95885" cy="95885"/>
    <xdr:sp macro="" textlink="">
      <xdr:nvSpPr>
        <xdr:cNvPr id="143" name="Shape 47">
          <a:extLst>
            <a:ext uri="{FF2B5EF4-FFF2-40B4-BE49-F238E27FC236}">
              <a16:creationId xmlns:a16="http://schemas.microsoft.com/office/drawing/2014/main" id="{9EA28B35-562F-49CA-9F2D-9726000DCE33}"/>
            </a:ext>
          </a:extLst>
        </xdr:cNvPr>
        <xdr:cNvSpPr/>
      </xdr:nvSpPr>
      <xdr:spPr>
        <a:xfrm>
          <a:off x="5000668" y="6852377"/>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3"/>
              </a:lnTo>
              <a:lnTo>
                <a:pt x="41326" y="0"/>
              </a:lnTo>
              <a:lnTo>
                <a:pt x="53963" y="0"/>
              </a:lnTo>
              <a:lnTo>
                <a:pt x="89245" y="23572"/>
              </a:lnTo>
              <a:lnTo>
                <a:pt x="95290" y="47645"/>
              </a:lnTo>
              <a:lnTo>
                <a:pt x="95290" y="53962"/>
              </a:lnTo>
              <a:lnTo>
                <a:pt x="71714" y="89242"/>
              </a:lnTo>
              <a:lnTo>
                <a:pt x="53963" y="95289"/>
              </a:lnTo>
              <a:close/>
            </a:path>
          </a:pathLst>
        </a:custGeom>
        <a:solidFill>
          <a:srgbClr val="04A2BF"/>
        </a:solidFill>
      </xdr:spPr>
    </xdr:sp>
    <xdr:clientData/>
  </xdr:oneCellAnchor>
  <xdr:oneCellAnchor>
    <xdr:from>
      <xdr:col>9</xdr:col>
      <xdr:colOff>85760</xdr:colOff>
      <xdr:row>24</xdr:row>
      <xdr:rowOff>89963</xdr:rowOff>
    </xdr:from>
    <xdr:ext cx="95885" cy="95885"/>
    <xdr:sp macro="" textlink="">
      <xdr:nvSpPr>
        <xdr:cNvPr id="144" name="Shape 48">
          <a:extLst>
            <a:ext uri="{FF2B5EF4-FFF2-40B4-BE49-F238E27FC236}">
              <a16:creationId xmlns:a16="http://schemas.microsoft.com/office/drawing/2014/main" id="{C4B583D4-DE27-4C6C-BEF7-A8A43AE45E3E}"/>
            </a:ext>
          </a:extLst>
        </xdr:cNvPr>
        <xdr:cNvSpPr/>
      </xdr:nvSpPr>
      <xdr:spPr>
        <a:xfrm>
          <a:off x="4981610" y="7652813"/>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28586</xdr:colOff>
      <xdr:row>25</xdr:row>
      <xdr:rowOff>90075</xdr:rowOff>
    </xdr:from>
    <xdr:ext cx="95885" cy="95885"/>
    <xdr:sp macro="" textlink="">
      <xdr:nvSpPr>
        <xdr:cNvPr id="145" name="Shape 49">
          <a:extLst>
            <a:ext uri="{FF2B5EF4-FFF2-40B4-BE49-F238E27FC236}">
              <a16:creationId xmlns:a16="http://schemas.microsoft.com/office/drawing/2014/main" id="{F863203E-EFEB-4030-B740-6320F665E3BA}"/>
            </a:ext>
          </a:extLst>
        </xdr:cNvPr>
        <xdr:cNvSpPr/>
      </xdr:nvSpPr>
      <xdr:spPr>
        <a:xfrm>
          <a:off x="4924436" y="7919625"/>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5"/>
              </a:lnTo>
              <a:lnTo>
                <a:pt x="23574" y="6043"/>
              </a:lnTo>
              <a:lnTo>
                <a:pt x="41327" y="0"/>
              </a:lnTo>
              <a:lnTo>
                <a:pt x="53963" y="0"/>
              </a:lnTo>
              <a:lnTo>
                <a:pt x="89244" y="23570"/>
              </a:lnTo>
              <a:lnTo>
                <a:pt x="95290" y="47645"/>
              </a:lnTo>
              <a:lnTo>
                <a:pt x="95290" y="53962"/>
              </a:lnTo>
              <a:lnTo>
                <a:pt x="71714" y="89242"/>
              </a:lnTo>
              <a:lnTo>
                <a:pt x="53963" y="95289"/>
              </a:lnTo>
              <a:close/>
            </a:path>
          </a:pathLst>
        </a:custGeom>
        <a:solidFill>
          <a:srgbClr val="04A2BF"/>
        </a:solidFill>
      </xdr:spPr>
    </xdr:sp>
    <xdr:clientData/>
  </xdr:oneCellAnchor>
  <xdr:oneCellAnchor>
    <xdr:from>
      <xdr:col>9</xdr:col>
      <xdr:colOff>0</xdr:colOff>
      <xdr:row>27</xdr:row>
      <xdr:rowOff>90299</xdr:rowOff>
    </xdr:from>
    <xdr:ext cx="95885" cy="95885"/>
    <xdr:sp macro="" textlink="">
      <xdr:nvSpPr>
        <xdr:cNvPr id="146" name="Shape 50">
          <a:extLst>
            <a:ext uri="{FF2B5EF4-FFF2-40B4-BE49-F238E27FC236}">
              <a16:creationId xmlns:a16="http://schemas.microsoft.com/office/drawing/2014/main" id="{C2E2E84F-2BB0-4AC8-B03E-C1B55F0E560D}"/>
            </a:ext>
          </a:extLst>
        </xdr:cNvPr>
        <xdr:cNvSpPr/>
      </xdr:nvSpPr>
      <xdr:spPr>
        <a:xfrm>
          <a:off x="4895850" y="8453249"/>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5"/>
              </a:lnTo>
              <a:lnTo>
                <a:pt x="23574" y="6043"/>
              </a:lnTo>
              <a:lnTo>
                <a:pt x="41327" y="0"/>
              </a:lnTo>
              <a:lnTo>
                <a:pt x="53963" y="0"/>
              </a:lnTo>
              <a:lnTo>
                <a:pt x="89245" y="23572"/>
              </a:lnTo>
              <a:lnTo>
                <a:pt x="95290" y="47645"/>
              </a:lnTo>
              <a:lnTo>
                <a:pt x="95290" y="53962"/>
              </a:lnTo>
              <a:lnTo>
                <a:pt x="71715" y="89242"/>
              </a:lnTo>
              <a:lnTo>
                <a:pt x="53963" y="95289"/>
              </a:lnTo>
              <a:close/>
            </a:path>
          </a:pathLst>
        </a:custGeom>
        <a:solidFill>
          <a:srgbClr val="04A2BF"/>
        </a:solidFill>
      </xdr:spPr>
    </xdr:sp>
    <xdr:clientData/>
  </xdr:oneCellAnchor>
  <xdr:oneCellAnchor>
    <xdr:from>
      <xdr:col>8</xdr:col>
      <xdr:colOff>205096</xdr:colOff>
      <xdr:row>28</xdr:row>
      <xdr:rowOff>90412</xdr:rowOff>
    </xdr:from>
    <xdr:ext cx="95885" cy="95885"/>
    <xdr:sp macro="" textlink="">
      <xdr:nvSpPr>
        <xdr:cNvPr id="147" name="Shape 51">
          <a:extLst>
            <a:ext uri="{FF2B5EF4-FFF2-40B4-BE49-F238E27FC236}">
              <a16:creationId xmlns:a16="http://schemas.microsoft.com/office/drawing/2014/main" id="{1A8DDAD1-018F-4F6C-9355-C602BAB1A844}"/>
            </a:ext>
          </a:extLst>
        </xdr:cNvPr>
        <xdr:cNvSpPr/>
      </xdr:nvSpPr>
      <xdr:spPr>
        <a:xfrm>
          <a:off x="4872346" y="8720062"/>
          <a:ext cx="95885" cy="95885"/>
        </a:xfrm>
        <a:custGeom>
          <a:avLst/>
          <a:gdLst/>
          <a:ahLst/>
          <a:cxnLst/>
          <a:rect l="0" t="0" r="0" b="0"/>
          <a:pathLst>
            <a:path w="95885" h="95885">
              <a:moveTo>
                <a:pt x="53963" y="95290"/>
              </a:moveTo>
              <a:lnTo>
                <a:pt x="41326" y="95290"/>
              </a:lnTo>
              <a:lnTo>
                <a:pt x="35249" y="94079"/>
              </a:lnTo>
              <a:lnTo>
                <a:pt x="1208" y="60039"/>
              </a:lnTo>
              <a:lnTo>
                <a:pt x="0" y="53962"/>
              </a:lnTo>
              <a:lnTo>
                <a:pt x="0" y="41325"/>
              </a:lnTo>
              <a:lnTo>
                <a:pt x="23574" y="6043"/>
              </a:lnTo>
              <a:lnTo>
                <a:pt x="41326" y="0"/>
              </a:lnTo>
              <a:lnTo>
                <a:pt x="53963" y="0"/>
              </a:lnTo>
              <a:lnTo>
                <a:pt x="89244" y="23570"/>
              </a:lnTo>
              <a:lnTo>
                <a:pt x="95290" y="47645"/>
              </a:lnTo>
              <a:lnTo>
                <a:pt x="95290" y="53962"/>
              </a:lnTo>
              <a:lnTo>
                <a:pt x="71714" y="89243"/>
              </a:lnTo>
              <a:lnTo>
                <a:pt x="53963" y="95290"/>
              </a:lnTo>
              <a:close/>
            </a:path>
          </a:pathLst>
        </a:custGeom>
        <a:solidFill>
          <a:srgbClr val="04A2BF"/>
        </a:solidFill>
      </xdr:spPr>
    </xdr:sp>
    <xdr:clientData/>
  </xdr:oneCellAnchor>
  <xdr:oneCellAnchor>
    <xdr:from>
      <xdr:col>6</xdr:col>
      <xdr:colOff>376518</xdr:colOff>
      <xdr:row>31</xdr:row>
      <xdr:rowOff>90747</xdr:rowOff>
    </xdr:from>
    <xdr:ext cx="95885" cy="95885"/>
    <xdr:sp macro="" textlink="">
      <xdr:nvSpPr>
        <xdr:cNvPr id="148" name="Shape 52">
          <a:extLst>
            <a:ext uri="{FF2B5EF4-FFF2-40B4-BE49-F238E27FC236}">
              <a16:creationId xmlns:a16="http://schemas.microsoft.com/office/drawing/2014/main" id="{54A182D7-FEC8-4CCA-AAF6-16F0F003AA7F}"/>
            </a:ext>
          </a:extLst>
        </xdr:cNvPr>
        <xdr:cNvSpPr/>
      </xdr:nvSpPr>
      <xdr:spPr>
        <a:xfrm>
          <a:off x="4348443" y="9520497"/>
          <a:ext cx="95885" cy="95885"/>
        </a:xfrm>
        <a:custGeom>
          <a:avLst/>
          <a:gdLst/>
          <a:ahLst/>
          <a:cxnLst/>
          <a:rect l="0" t="0" r="0" b="0"/>
          <a:pathLst>
            <a:path w="95885" h="95885">
              <a:moveTo>
                <a:pt x="53963" y="95290"/>
              </a:moveTo>
              <a:lnTo>
                <a:pt x="41326" y="95290"/>
              </a:lnTo>
              <a:lnTo>
                <a:pt x="35249" y="94079"/>
              </a:lnTo>
              <a:lnTo>
                <a:pt x="1208" y="60037"/>
              </a:lnTo>
              <a:lnTo>
                <a:pt x="0" y="53960"/>
              </a:lnTo>
              <a:lnTo>
                <a:pt x="0" y="41324"/>
              </a:lnTo>
              <a:lnTo>
                <a:pt x="23574" y="6041"/>
              </a:lnTo>
              <a:lnTo>
                <a:pt x="41326" y="0"/>
              </a:lnTo>
              <a:lnTo>
                <a:pt x="53963" y="0"/>
              </a:lnTo>
              <a:lnTo>
                <a:pt x="89245" y="23570"/>
              </a:lnTo>
              <a:lnTo>
                <a:pt x="95290" y="47645"/>
              </a:lnTo>
              <a:lnTo>
                <a:pt x="95290" y="53960"/>
              </a:lnTo>
              <a:lnTo>
                <a:pt x="71714" y="89243"/>
              </a:lnTo>
              <a:lnTo>
                <a:pt x="53963" y="95290"/>
              </a:lnTo>
              <a:close/>
            </a:path>
          </a:pathLst>
        </a:custGeom>
        <a:solidFill>
          <a:srgbClr val="04A2BF"/>
        </a:solidFill>
      </xdr:spPr>
    </xdr:sp>
    <xdr:clientData/>
  </xdr:oneCellAnchor>
  <xdr:oneCellAnchor>
    <xdr:from>
      <xdr:col>0</xdr:col>
      <xdr:colOff>0</xdr:colOff>
      <xdr:row>0</xdr:row>
      <xdr:rowOff>1204849</xdr:rowOff>
    </xdr:from>
    <xdr:ext cx="352573" cy="343044"/>
    <xdr:pic>
      <xdr:nvPicPr>
        <xdr:cNvPr id="75" name="image6.png">
          <a:extLst>
            <a:ext uri="{FF2B5EF4-FFF2-40B4-BE49-F238E27FC236}">
              <a16:creationId xmlns:a16="http://schemas.microsoft.com/office/drawing/2014/main" id="{71DA7345-B478-4B31-932B-11AEA0CAB85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204849"/>
          <a:ext cx="352573" cy="343044"/>
        </a:xfrm>
        <a:prstGeom prst="rect">
          <a:avLst/>
        </a:prstGeom>
      </xdr:spPr>
    </xdr:pic>
    <xdr:clientData/>
  </xdr:oneCellAnchor>
  <xdr:oneCellAnchor>
    <xdr:from>
      <xdr:col>2</xdr:col>
      <xdr:colOff>50091</xdr:colOff>
      <xdr:row>0</xdr:row>
      <xdr:rowOff>197954</xdr:rowOff>
    </xdr:from>
    <xdr:ext cx="165100" cy="289560"/>
    <xdr:sp macro="" textlink="">
      <xdr:nvSpPr>
        <xdr:cNvPr id="76" name="Shape 16">
          <a:extLst>
            <a:ext uri="{FF2B5EF4-FFF2-40B4-BE49-F238E27FC236}">
              <a16:creationId xmlns:a16="http://schemas.microsoft.com/office/drawing/2014/main" id="{9CCD61F8-04C0-43C5-A476-B3D4F6908548}"/>
            </a:ext>
          </a:extLst>
        </xdr:cNvPr>
        <xdr:cNvSpPr/>
      </xdr:nvSpPr>
      <xdr:spPr>
        <a:xfrm>
          <a:off x="612066"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0</xdr:col>
      <xdr:colOff>4764</xdr:colOff>
      <xdr:row>0</xdr:row>
      <xdr:rowOff>199219</xdr:rowOff>
    </xdr:from>
    <xdr:ext cx="533400" cy="291465"/>
    <xdr:grpSp>
      <xdr:nvGrpSpPr>
        <xdr:cNvPr id="77" name="Group 17">
          <a:extLst>
            <a:ext uri="{FF2B5EF4-FFF2-40B4-BE49-F238E27FC236}">
              <a16:creationId xmlns:a16="http://schemas.microsoft.com/office/drawing/2014/main" id="{00E07227-72F3-4812-B324-0D29B1C8AD76}"/>
            </a:ext>
          </a:extLst>
        </xdr:cNvPr>
        <xdr:cNvGrpSpPr/>
      </xdr:nvGrpSpPr>
      <xdr:grpSpPr>
        <a:xfrm>
          <a:off x="4764" y="199219"/>
          <a:ext cx="533400" cy="291465"/>
          <a:chOff x="0" y="0"/>
          <a:chExt cx="533400" cy="291465"/>
        </a:xfrm>
      </xdr:grpSpPr>
      <xdr:sp macro="" textlink="">
        <xdr:nvSpPr>
          <xdr:cNvPr id="78" name="Shape 18">
            <a:extLst>
              <a:ext uri="{FF2B5EF4-FFF2-40B4-BE49-F238E27FC236}">
                <a16:creationId xmlns:a16="http://schemas.microsoft.com/office/drawing/2014/main" id="{2BE09EC6-AEA0-6E02-DD4E-1994AD301538}"/>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79" name="Shape 19">
            <a:extLst>
              <a:ext uri="{FF2B5EF4-FFF2-40B4-BE49-F238E27FC236}">
                <a16:creationId xmlns:a16="http://schemas.microsoft.com/office/drawing/2014/main" id="{44FBE6E6-2B41-6FC9-F566-53B4662BCF77}"/>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0</xdr:col>
      <xdr:colOff>4764</xdr:colOff>
      <xdr:row>1</xdr:row>
      <xdr:rowOff>1264</xdr:rowOff>
    </xdr:from>
    <xdr:ext cx="6784975" cy="29209"/>
    <xdr:grpSp>
      <xdr:nvGrpSpPr>
        <xdr:cNvPr id="80" name="Group 20">
          <a:extLst>
            <a:ext uri="{FF2B5EF4-FFF2-40B4-BE49-F238E27FC236}">
              <a16:creationId xmlns:a16="http://schemas.microsoft.com/office/drawing/2014/main" id="{1D652926-6B41-4E30-A92B-B57FC0BE07C9}"/>
            </a:ext>
          </a:extLst>
        </xdr:cNvPr>
        <xdr:cNvGrpSpPr/>
      </xdr:nvGrpSpPr>
      <xdr:grpSpPr>
        <a:xfrm>
          <a:off x="4764" y="210814"/>
          <a:ext cx="6784975" cy="29209"/>
          <a:chOff x="0" y="0"/>
          <a:chExt cx="6784975" cy="29209"/>
        </a:xfrm>
      </xdr:grpSpPr>
      <xdr:sp macro="" textlink="">
        <xdr:nvSpPr>
          <xdr:cNvPr id="81" name="Shape 21">
            <a:extLst>
              <a:ext uri="{FF2B5EF4-FFF2-40B4-BE49-F238E27FC236}">
                <a16:creationId xmlns:a16="http://schemas.microsoft.com/office/drawing/2014/main" id="{E2F77CDF-643C-CF17-B2A6-EC2CD101ECBA}"/>
              </a:ext>
            </a:extLst>
          </xdr:cNvPr>
          <xdr:cNvSpPr/>
        </xdr:nvSpPr>
        <xdr:spPr>
          <a:xfrm>
            <a:off x="0" y="0"/>
            <a:ext cx="762635" cy="29209"/>
          </a:xfrm>
          <a:custGeom>
            <a:avLst/>
            <a:gdLst/>
            <a:ahLst/>
            <a:cxnLst/>
            <a:rect l="0" t="0" r="0" b="0"/>
            <a:pathLst>
              <a:path w="762635" h="29209">
                <a:moveTo>
                  <a:pt x="762320" y="28587"/>
                </a:moveTo>
                <a:lnTo>
                  <a:pt x="0" y="28587"/>
                </a:lnTo>
                <a:lnTo>
                  <a:pt x="0" y="0"/>
                </a:lnTo>
                <a:lnTo>
                  <a:pt x="762320" y="0"/>
                </a:lnTo>
                <a:lnTo>
                  <a:pt x="762320" y="28587"/>
                </a:lnTo>
                <a:close/>
              </a:path>
            </a:pathLst>
          </a:custGeom>
          <a:solidFill>
            <a:srgbClr val="04A2BF"/>
          </a:solidFill>
        </xdr:spPr>
      </xdr:sp>
      <xdr:sp macro="" textlink="">
        <xdr:nvSpPr>
          <xdr:cNvPr id="82" name="Shape 22">
            <a:extLst>
              <a:ext uri="{FF2B5EF4-FFF2-40B4-BE49-F238E27FC236}">
                <a16:creationId xmlns:a16="http://schemas.microsoft.com/office/drawing/2014/main" id="{48E222DB-D0CF-F175-C4D6-FE8B84E62BA5}"/>
              </a:ext>
            </a:extLst>
          </xdr:cNvPr>
          <xdr:cNvSpPr/>
        </xdr:nvSpPr>
        <xdr:spPr>
          <a:xfrm>
            <a:off x="762320" y="0"/>
            <a:ext cx="6022340" cy="29209"/>
          </a:xfrm>
          <a:custGeom>
            <a:avLst/>
            <a:gdLst/>
            <a:ahLst/>
            <a:cxnLst/>
            <a:rect l="0" t="0" r="0" b="0"/>
            <a:pathLst>
              <a:path w="6022340" h="29209">
                <a:moveTo>
                  <a:pt x="6022329" y="28587"/>
                </a:moveTo>
                <a:lnTo>
                  <a:pt x="0" y="28587"/>
                </a:lnTo>
                <a:lnTo>
                  <a:pt x="0" y="0"/>
                </a:lnTo>
                <a:lnTo>
                  <a:pt x="6022329" y="0"/>
                </a:lnTo>
                <a:lnTo>
                  <a:pt x="6022329" y="28587"/>
                </a:lnTo>
                <a:close/>
              </a:path>
            </a:pathLst>
          </a:custGeom>
          <a:solidFill>
            <a:srgbClr val="727272"/>
          </a:solidFill>
        </xdr:spPr>
      </xdr:sp>
    </xdr:grpSp>
    <xdr:clientData/>
  </xdr:oneCellAnchor>
  <xdr:oneCellAnchor>
    <xdr:from>
      <xdr:col>6</xdr:col>
      <xdr:colOff>424163</xdr:colOff>
      <xdr:row>4</xdr:row>
      <xdr:rowOff>84535</xdr:rowOff>
    </xdr:from>
    <xdr:ext cx="95885" cy="95885"/>
    <xdr:sp macro="" textlink="">
      <xdr:nvSpPr>
        <xdr:cNvPr id="83" name="Shape 23">
          <a:extLst>
            <a:ext uri="{FF2B5EF4-FFF2-40B4-BE49-F238E27FC236}">
              <a16:creationId xmlns:a16="http://schemas.microsoft.com/office/drawing/2014/main" id="{E172B34C-98EF-45CC-B510-4ED5B80D825F}"/>
            </a:ext>
          </a:extLst>
        </xdr:cNvPr>
        <xdr:cNvSpPr/>
      </xdr:nvSpPr>
      <xdr:spPr>
        <a:xfrm>
          <a:off x="4396088" y="2351485"/>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4"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6</xdr:col>
      <xdr:colOff>414634</xdr:colOff>
      <xdr:row>6</xdr:row>
      <xdr:rowOff>84759</xdr:rowOff>
    </xdr:from>
    <xdr:ext cx="95885" cy="95885"/>
    <xdr:sp macro="" textlink="">
      <xdr:nvSpPr>
        <xdr:cNvPr id="84" name="Shape 24">
          <a:extLst>
            <a:ext uri="{FF2B5EF4-FFF2-40B4-BE49-F238E27FC236}">
              <a16:creationId xmlns:a16="http://schemas.microsoft.com/office/drawing/2014/main" id="{C135D40D-BF72-4A83-AA07-46B0794A6B93}"/>
            </a:ext>
          </a:extLst>
        </xdr:cNvPr>
        <xdr:cNvSpPr/>
      </xdr:nvSpPr>
      <xdr:spPr>
        <a:xfrm>
          <a:off x="4386559" y="2885109"/>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5"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8</xdr:col>
      <xdr:colOff>186038</xdr:colOff>
      <xdr:row>13</xdr:row>
      <xdr:rowOff>85544</xdr:rowOff>
    </xdr:from>
    <xdr:ext cx="95885" cy="95885"/>
    <xdr:sp macro="" textlink="">
      <xdr:nvSpPr>
        <xdr:cNvPr id="85" name="Shape 25">
          <a:extLst>
            <a:ext uri="{FF2B5EF4-FFF2-40B4-BE49-F238E27FC236}">
              <a16:creationId xmlns:a16="http://schemas.microsoft.com/office/drawing/2014/main" id="{7D68B542-144F-4A10-BF17-EB24CDC9B376}"/>
            </a:ext>
          </a:extLst>
        </xdr:cNvPr>
        <xdr:cNvSpPr/>
      </xdr:nvSpPr>
      <xdr:spPr>
        <a:xfrm>
          <a:off x="4853288" y="4752794"/>
          <a:ext cx="95885" cy="95885"/>
        </a:xfrm>
        <a:custGeom>
          <a:avLst/>
          <a:gdLst/>
          <a:ahLst/>
          <a:cxnLst/>
          <a:rect l="0" t="0" r="0" b="0"/>
          <a:pathLst>
            <a:path w="95885" h="95885">
              <a:moveTo>
                <a:pt x="53963" y="95288"/>
              </a:moveTo>
              <a:lnTo>
                <a:pt x="41326" y="95288"/>
              </a:lnTo>
              <a:lnTo>
                <a:pt x="35249" y="94079"/>
              </a:lnTo>
              <a:lnTo>
                <a:pt x="1209" y="60039"/>
              </a:lnTo>
              <a:lnTo>
                <a:pt x="0" y="53962"/>
              </a:lnTo>
              <a:lnTo>
                <a:pt x="0" y="41325"/>
              </a:lnTo>
              <a:lnTo>
                <a:pt x="23575" y="6042"/>
              </a:lnTo>
              <a:lnTo>
                <a:pt x="41326" y="0"/>
              </a:lnTo>
              <a:lnTo>
                <a:pt x="53963" y="0"/>
              </a:lnTo>
              <a:lnTo>
                <a:pt x="89245" y="23572"/>
              </a:lnTo>
              <a:lnTo>
                <a:pt x="95290" y="47645"/>
              </a:lnTo>
              <a:lnTo>
                <a:pt x="95290" y="53962"/>
              </a:lnTo>
              <a:lnTo>
                <a:pt x="71715" y="89242"/>
              </a:lnTo>
              <a:lnTo>
                <a:pt x="53963" y="95288"/>
              </a:lnTo>
              <a:close/>
            </a:path>
          </a:pathLst>
        </a:custGeom>
        <a:solidFill>
          <a:srgbClr val="04A2BF"/>
        </a:solidFill>
      </xdr:spPr>
    </xdr:sp>
    <xdr:clientData/>
  </xdr:oneCellAnchor>
  <xdr:oneCellAnchor>
    <xdr:from>
      <xdr:col>7</xdr:col>
      <xdr:colOff>47644</xdr:colOff>
      <xdr:row>16</xdr:row>
      <xdr:rowOff>85880</xdr:rowOff>
    </xdr:from>
    <xdr:ext cx="95885" cy="95885"/>
    <xdr:sp macro="" textlink="">
      <xdr:nvSpPr>
        <xdr:cNvPr id="86" name="Shape 26">
          <a:extLst>
            <a:ext uri="{FF2B5EF4-FFF2-40B4-BE49-F238E27FC236}">
              <a16:creationId xmlns:a16="http://schemas.microsoft.com/office/drawing/2014/main" id="{7299307A-37BD-4990-B595-DF80D1796696}"/>
            </a:ext>
          </a:extLst>
        </xdr:cNvPr>
        <xdr:cNvSpPr/>
      </xdr:nvSpPr>
      <xdr:spPr>
        <a:xfrm>
          <a:off x="4486294" y="5553230"/>
          <a:ext cx="95885" cy="95885"/>
        </a:xfrm>
        <a:custGeom>
          <a:avLst/>
          <a:gdLst/>
          <a:ahLst/>
          <a:cxnLst/>
          <a:rect l="0" t="0" r="0" b="0"/>
          <a:pathLst>
            <a:path w="95885" h="95885">
              <a:moveTo>
                <a:pt x="53963" y="95289"/>
              </a:moveTo>
              <a:lnTo>
                <a:pt x="41326" y="95289"/>
              </a:lnTo>
              <a:lnTo>
                <a:pt x="35248" y="94078"/>
              </a:lnTo>
              <a:lnTo>
                <a:pt x="1208" y="60039"/>
              </a:lnTo>
              <a:lnTo>
                <a:pt x="0" y="53962"/>
              </a:lnTo>
              <a:lnTo>
                <a:pt x="0" y="41326"/>
              </a:lnTo>
              <a:lnTo>
                <a:pt x="23574" y="6043"/>
              </a:lnTo>
              <a:lnTo>
                <a:pt x="41326" y="0"/>
              </a:lnTo>
              <a:lnTo>
                <a:pt x="53963" y="0"/>
              </a:lnTo>
              <a:lnTo>
                <a:pt x="89245" y="23573"/>
              </a:lnTo>
              <a:lnTo>
                <a:pt x="95290" y="47645"/>
              </a:lnTo>
              <a:lnTo>
                <a:pt x="95290" y="53962"/>
              </a:lnTo>
              <a:lnTo>
                <a:pt x="71714" y="89242"/>
              </a:lnTo>
              <a:lnTo>
                <a:pt x="53963" y="95289"/>
              </a:lnTo>
              <a:close/>
            </a:path>
          </a:pathLst>
        </a:custGeom>
        <a:solidFill>
          <a:srgbClr val="04A2BF"/>
        </a:solidFill>
      </xdr:spPr>
    </xdr:sp>
    <xdr:clientData/>
  </xdr:oneCellAnchor>
  <xdr:oneCellAnchor>
    <xdr:from>
      <xdr:col>7</xdr:col>
      <xdr:colOff>152683</xdr:colOff>
      <xdr:row>22</xdr:row>
      <xdr:rowOff>89739</xdr:rowOff>
    </xdr:from>
    <xdr:ext cx="95885" cy="95885"/>
    <xdr:sp macro="" textlink="">
      <xdr:nvSpPr>
        <xdr:cNvPr id="87" name="Shape 27">
          <a:extLst>
            <a:ext uri="{FF2B5EF4-FFF2-40B4-BE49-F238E27FC236}">
              <a16:creationId xmlns:a16="http://schemas.microsoft.com/office/drawing/2014/main" id="{D54610A6-DA9C-497C-8AEE-BF8FB7E5CF99}"/>
            </a:ext>
          </a:extLst>
        </xdr:cNvPr>
        <xdr:cNvSpPr/>
      </xdr:nvSpPr>
      <xdr:spPr>
        <a:xfrm>
          <a:off x="4591333" y="7176339"/>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5" y="23570"/>
              </a:lnTo>
              <a:lnTo>
                <a:pt x="95290" y="47645"/>
              </a:lnTo>
              <a:lnTo>
                <a:pt x="95289" y="53962"/>
              </a:lnTo>
              <a:lnTo>
                <a:pt x="71714" y="89242"/>
              </a:lnTo>
              <a:lnTo>
                <a:pt x="53962" y="95289"/>
              </a:lnTo>
              <a:close/>
            </a:path>
          </a:pathLst>
        </a:custGeom>
        <a:solidFill>
          <a:srgbClr val="04A2BF"/>
        </a:solidFill>
      </xdr:spPr>
    </xdr:sp>
    <xdr:clientData/>
  </xdr:oneCellAnchor>
  <xdr:oneCellAnchor>
    <xdr:from>
      <xdr:col>7</xdr:col>
      <xdr:colOff>95289</xdr:colOff>
      <xdr:row>27</xdr:row>
      <xdr:rowOff>90299</xdr:rowOff>
    </xdr:from>
    <xdr:ext cx="95885" cy="95885"/>
    <xdr:sp macro="" textlink="">
      <xdr:nvSpPr>
        <xdr:cNvPr id="88" name="Shape 28">
          <a:extLst>
            <a:ext uri="{FF2B5EF4-FFF2-40B4-BE49-F238E27FC236}">
              <a16:creationId xmlns:a16="http://schemas.microsoft.com/office/drawing/2014/main" id="{EEDE11AF-B282-4A32-A5F0-F3C7948414EF}"/>
            </a:ext>
          </a:extLst>
        </xdr:cNvPr>
        <xdr:cNvSpPr/>
      </xdr:nvSpPr>
      <xdr:spPr>
        <a:xfrm>
          <a:off x="4533939" y="8510399"/>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4" y="23572"/>
              </a:lnTo>
              <a:lnTo>
                <a:pt x="95290" y="47645"/>
              </a:lnTo>
              <a:lnTo>
                <a:pt x="95290" y="53962"/>
              </a:lnTo>
              <a:lnTo>
                <a:pt x="71714" y="89242"/>
              </a:lnTo>
              <a:lnTo>
                <a:pt x="53962" y="95289"/>
              </a:lnTo>
              <a:close/>
            </a:path>
          </a:pathLst>
        </a:custGeom>
        <a:solidFill>
          <a:srgbClr val="04A2BF"/>
        </a:solidFill>
      </xdr:spPr>
    </xdr:sp>
    <xdr:clientData/>
  </xdr:oneCellAnchor>
  <xdr:oneCellAnchor>
    <xdr:from>
      <xdr:col>8</xdr:col>
      <xdr:colOff>109582</xdr:colOff>
      <xdr:row>28</xdr:row>
      <xdr:rowOff>90412</xdr:rowOff>
    </xdr:from>
    <xdr:ext cx="95885" cy="95885"/>
    <xdr:sp macro="" textlink="">
      <xdr:nvSpPr>
        <xdr:cNvPr id="89" name="Shape 29">
          <a:extLst>
            <a:ext uri="{FF2B5EF4-FFF2-40B4-BE49-F238E27FC236}">
              <a16:creationId xmlns:a16="http://schemas.microsoft.com/office/drawing/2014/main" id="{99068A02-AE1A-4683-B7CC-117AF3E91E52}"/>
            </a:ext>
          </a:extLst>
        </xdr:cNvPr>
        <xdr:cNvSpPr/>
      </xdr:nvSpPr>
      <xdr:spPr>
        <a:xfrm>
          <a:off x="4776832" y="8777212"/>
          <a:ext cx="95885" cy="95885"/>
        </a:xfrm>
        <a:custGeom>
          <a:avLst/>
          <a:gdLst/>
          <a:ahLst/>
          <a:cxnLst/>
          <a:rect l="0" t="0" r="0" b="0"/>
          <a:pathLst>
            <a:path w="95885" h="95885">
              <a:moveTo>
                <a:pt x="53963" y="95290"/>
              </a:moveTo>
              <a:lnTo>
                <a:pt x="41326" y="95290"/>
              </a:lnTo>
              <a:lnTo>
                <a:pt x="35249" y="94079"/>
              </a:lnTo>
              <a:lnTo>
                <a:pt x="1209" y="60039"/>
              </a:lnTo>
              <a:lnTo>
                <a:pt x="0" y="53962"/>
              </a:lnTo>
              <a:lnTo>
                <a:pt x="0" y="41325"/>
              </a:lnTo>
              <a:lnTo>
                <a:pt x="23574" y="6043"/>
              </a:lnTo>
              <a:lnTo>
                <a:pt x="41326" y="0"/>
              </a:lnTo>
              <a:lnTo>
                <a:pt x="53963" y="0"/>
              </a:lnTo>
              <a:lnTo>
                <a:pt x="89245" y="23570"/>
              </a:lnTo>
              <a:lnTo>
                <a:pt x="95290" y="47645"/>
              </a:lnTo>
              <a:lnTo>
                <a:pt x="95290" y="53962"/>
              </a:lnTo>
              <a:lnTo>
                <a:pt x="71715" y="89243"/>
              </a:lnTo>
              <a:lnTo>
                <a:pt x="53963" y="95290"/>
              </a:lnTo>
              <a:close/>
            </a:path>
          </a:pathLst>
        </a:custGeom>
        <a:solidFill>
          <a:srgbClr val="04A2BF"/>
        </a:solidFill>
      </xdr:spPr>
    </xdr:sp>
    <xdr:clientData/>
  </xdr:oneCellAnchor>
  <xdr:oneCellAnchor>
    <xdr:from>
      <xdr:col>6</xdr:col>
      <xdr:colOff>395576</xdr:colOff>
      <xdr:row>3</xdr:row>
      <xdr:rowOff>84423</xdr:rowOff>
    </xdr:from>
    <xdr:ext cx="95885" cy="95885"/>
    <xdr:sp macro="" textlink="">
      <xdr:nvSpPr>
        <xdr:cNvPr id="90" name="Shape 30">
          <a:extLst>
            <a:ext uri="{FF2B5EF4-FFF2-40B4-BE49-F238E27FC236}">
              <a16:creationId xmlns:a16="http://schemas.microsoft.com/office/drawing/2014/main" id="{4A6ABF87-E582-4DF3-B5E1-5B926CDC94E5}"/>
            </a:ext>
          </a:extLst>
        </xdr:cNvPr>
        <xdr:cNvSpPr/>
      </xdr:nvSpPr>
      <xdr:spPr>
        <a:xfrm>
          <a:off x="4367501" y="2084673"/>
          <a:ext cx="95885" cy="95885"/>
        </a:xfrm>
        <a:custGeom>
          <a:avLst/>
          <a:gdLst/>
          <a:ahLst/>
          <a:cxnLst/>
          <a:rect l="0" t="0" r="0" b="0"/>
          <a:pathLst>
            <a:path w="95885" h="95885">
              <a:moveTo>
                <a:pt x="53963" y="95288"/>
              </a:moveTo>
              <a:lnTo>
                <a:pt x="41326" y="95288"/>
              </a:lnTo>
              <a:lnTo>
                <a:pt x="35248" y="94080"/>
              </a:lnTo>
              <a:lnTo>
                <a:pt x="1208" y="60040"/>
              </a:lnTo>
              <a:lnTo>
                <a:pt x="0" y="53962"/>
              </a:lnTo>
              <a:lnTo>
                <a:pt x="0" y="41326"/>
              </a:lnTo>
              <a:lnTo>
                <a:pt x="23574" y="6042"/>
              </a:lnTo>
              <a:lnTo>
                <a:pt x="41326" y="0"/>
              </a:lnTo>
              <a:lnTo>
                <a:pt x="53963" y="0"/>
              </a:lnTo>
              <a:lnTo>
                <a:pt x="89245" y="23573"/>
              </a:lnTo>
              <a:lnTo>
                <a:pt x="95290" y="47645"/>
              </a:lnTo>
              <a:lnTo>
                <a:pt x="95290" y="53962"/>
              </a:lnTo>
              <a:lnTo>
                <a:pt x="71714" y="89243"/>
              </a:lnTo>
              <a:lnTo>
                <a:pt x="53963" y="95288"/>
              </a:lnTo>
              <a:close/>
            </a:path>
          </a:pathLst>
        </a:custGeom>
        <a:solidFill>
          <a:srgbClr val="04A2BF"/>
        </a:solidFill>
      </xdr:spPr>
    </xdr:sp>
    <xdr:clientData/>
  </xdr:oneCellAnchor>
  <xdr:oneCellAnchor>
    <xdr:from>
      <xdr:col>6</xdr:col>
      <xdr:colOff>357337</xdr:colOff>
      <xdr:row>5</xdr:row>
      <xdr:rowOff>84647</xdr:rowOff>
    </xdr:from>
    <xdr:ext cx="95885" cy="95885"/>
    <xdr:sp macro="" textlink="">
      <xdr:nvSpPr>
        <xdr:cNvPr id="91" name="Shape 31">
          <a:extLst>
            <a:ext uri="{FF2B5EF4-FFF2-40B4-BE49-F238E27FC236}">
              <a16:creationId xmlns:a16="http://schemas.microsoft.com/office/drawing/2014/main" id="{2F677710-90C9-4FB7-AD8D-13B4757D8BB2}"/>
            </a:ext>
          </a:extLst>
        </xdr:cNvPr>
        <xdr:cNvSpPr/>
      </xdr:nvSpPr>
      <xdr:spPr>
        <a:xfrm>
          <a:off x="4329262" y="2618297"/>
          <a:ext cx="95885" cy="95885"/>
        </a:xfrm>
        <a:custGeom>
          <a:avLst/>
          <a:gdLst/>
          <a:ahLst/>
          <a:cxnLst/>
          <a:rect l="0" t="0" r="0" b="0"/>
          <a:pathLst>
            <a:path w="95885" h="95885">
              <a:moveTo>
                <a:pt x="53962" y="95290"/>
              </a:moveTo>
              <a:lnTo>
                <a:pt x="41326" y="95290"/>
              </a:lnTo>
              <a:lnTo>
                <a:pt x="35249" y="94080"/>
              </a:lnTo>
              <a:lnTo>
                <a:pt x="1208" y="60040"/>
              </a:lnTo>
              <a:lnTo>
                <a:pt x="0" y="53962"/>
              </a:lnTo>
              <a:lnTo>
                <a:pt x="0" y="41325"/>
              </a:lnTo>
              <a:lnTo>
                <a:pt x="23574" y="6042"/>
              </a:lnTo>
              <a:lnTo>
                <a:pt x="41326" y="0"/>
              </a:lnTo>
              <a:lnTo>
                <a:pt x="53962" y="0"/>
              </a:lnTo>
              <a:lnTo>
                <a:pt x="89245" y="23572"/>
              </a:lnTo>
              <a:lnTo>
                <a:pt x="95290" y="47645"/>
              </a:lnTo>
              <a:lnTo>
                <a:pt x="95290" y="53962"/>
              </a:lnTo>
              <a:lnTo>
                <a:pt x="71714" y="89243"/>
              </a:lnTo>
              <a:lnTo>
                <a:pt x="53962" y="95290"/>
              </a:lnTo>
              <a:close/>
            </a:path>
          </a:pathLst>
        </a:custGeom>
        <a:solidFill>
          <a:srgbClr val="04A2BF"/>
        </a:solidFill>
      </xdr:spPr>
    </xdr:sp>
    <xdr:clientData/>
  </xdr:oneCellAnchor>
  <xdr:oneCellAnchor>
    <xdr:from>
      <xdr:col>6</xdr:col>
      <xdr:colOff>195344</xdr:colOff>
      <xdr:row>7</xdr:row>
      <xdr:rowOff>84871</xdr:rowOff>
    </xdr:from>
    <xdr:ext cx="95885" cy="95885"/>
    <xdr:sp macro="" textlink="">
      <xdr:nvSpPr>
        <xdr:cNvPr id="92" name="Shape 32">
          <a:extLst>
            <a:ext uri="{FF2B5EF4-FFF2-40B4-BE49-F238E27FC236}">
              <a16:creationId xmlns:a16="http://schemas.microsoft.com/office/drawing/2014/main" id="{70A47FD5-19B5-426A-8DA0-C21A1F1BB439}"/>
            </a:ext>
          </a:extLst>
        </xdr:cNvPr>
        <xdr:cNvSpPr/>
      </xdr:nvSpPr>
      <xdr:spPr>
        <a:xfrm>
          <a:off x="4167269" y="3151921"/>
          <a:ext cx="95885" cy="95885"/>
        </a:xfrm>
        <a:custGeom>
          <a:avLst/>
          <a:gdLst/>
          <a:ahLst/>
          <a:cxnLst/>
          <a:rect l="0" t="0" r="0" b="0"/>
          <a:pathLst>
            <a:path w="95885" h="95885">
              <a:moveTo>
                <a:pt x="53963" y="95288"/>
              </a:moveTo>
              <a:lnTo>
                <a:pt x="41326" y="95288"/>
              </a:lnTo>
              <a:lnTo>
                <a:pt x="35248" y="94077"/>
              </a:lnTo>
              <a:lnTo>
                <a:pt x="1208" y="60039"/>
              </a:lnTo>
              <a:lnTo>
                <a:pt x="0" y="53962"/>
              </a:lnTo>
              <a:lnTo>
                <a:pt x="0" y="41325"/>
              </a:lnTo>
              <a:lnTo>
                <a:pt x="23574" y="6042"/>
              </a:lnTo>
              <a:lnTo>
                <a:pt x="41326" y="0"/>
              </a:lnTo>
              <a:lnTo>
                <a:pt x="53963" y="0"/>
              </a:lnTo>
              <a:lnTo>
                <a:pt x="89245" y="23572"/>
              </a:lnTo>
              <a:lnTo>
                <a:pt x="95290" y="47645"/>
              </a:lnTo>
              <a:lnTo>
                <a:pt x="95290" y="53962"/>
              </a:lnTo>
              <a:lnTo>
                <a:pt x="71714" y="89243"/>
              </a:lnTo>
              <a:lnTo>
                <a:pt x="53963" y="95288"/>
              </a:lnTo>
              <a:close/>
            </a:path>
          </a:pathLst>
        </a:custGeom>
        <a:solidFill>
          <a:srgbClr val="04A2BF"/>
        </a:solidFill>
      </xdr:spPr>
    </xdr:sp>
    <xdr:clientData/>
  </xdr:oneCellAnchor>
  <xdr:oneCellAnchor>
    <xdr:from>
      <xdr:col>6</xdr:col>
      <xdr:colOff>109583</xdr:colOff>
      <xdr:row>8</xdr:row>
      <xdr:rowOff>84983</xdr:rowOff>
    </xdr:from>
    <xdr:ext cx="95885" cy="95885"/>
    <xdr:sp macro="" textlink="">
      <xdr:nvSpPr>
        <xdr:cNvPr id="93" name="Shape 33">
          <a:extLst>
            <a:ext uri="{FF2B5EF4-FFF2-40B4-BE49-F238E27FC236}">
              <a16:creationId xmlns:a16="http://schemas.microsoft.com/office/drawing/2014/main" id="{8521C596-D4BF-449A-91CD-AABBC85D8182}"/>
            </a:ext>
          </a:extLst>
        </xdr:cNvPr>
        <xdr:cNvSpPr/>
      </xdr:nvSpPr>
      <xdr:spPr>
        <a:xfrm>
          <a:off x="4081508" y="3418733"/>
          <a:ext cx="95885" cy="95885"/>
        </a:xfrm>
        <a:custGeom>
          <a:avLst/>
          <a:gdLst/>
          <a:ahLst/>
          <a:cxnLst/>
          <a:rect l="0" t="0" r="0" b="0"/>
          <a:pathLst>
            <a:path w="95885" h="95885">
              <a:moveTo>
                <a:pt x="53962" y="95288"/>
              </a:moveTo>
              <a:lnTo>
                <a:pt x="41326" y="95288"/>
              </a:lnTo>
              <a:lnTo>
                <a:pt x="35249" y="94080"/>
              </a:lnTo>
              <a:lnTo>
                <a:pt x="1208" y="60040"/>
              </a:lnTo>
              <a:lnTo>
                <a:pt x="0" y="53962"/>
              </a:lnTo>
              <a:lnTo>
                <a:pt x="0" y="41325"/>
              </a:lnTo>
              <a:lnTo>
                <a:pt x="23574" y="6041"/>
              </a:lnTo>
              <a:lnTo>
                <a:pt x="41326" y="0"/>
              </a:lnTo>
              <a:lnTo>
                <a:pt x="53962" y="0"/>
              </a:lnTo>
              <a:lnTo>
                <a:pt x="89245"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6</xdr:col>
      <xdr:colOff>204873</xdr:colOff>
      <xdr:row>9</xdr:row>
      <xdr:rowOff>85095</xdr:rowOff>
    </xdr:from>
    <xdr:ext cx="95885" cy="95885"/>
    <xdr:sp macro="" textlink="">
      <xdr:nvSpPr>
        <xdr:cNvPr id="94" name="Shape 34">
          <a:extLst>
            <a:ext uri="{FF2B5EF4-FFF2-40B4-BE49-F238E27FC236}">
              <a16:creationId xmlns:a16="http://schemas.microsoft.com/office/drawing/2014/main" id="{4AE7F283-653F-41FA-ABFE-44F0F6B25744}"/>
            </a:ext>
          </a:extLst>
        </xdr:cNvPr>
        <xdr:cNvSpPr/>
      </xdr:nvSpPr>
      <xdr:spPr>
        <a:xfrm>
          <a:off x="4176798" y="3685545"/>
          <a:ext cx="95885" cy="95885"/>
        </a:xfrm>
        <a:custGeom>
          <a:avLst/>
          <a:gdLst/>
          <a:ahLst/>
          <a:cxnLst/>
          <a:rect l="0" t="0" r="0" b="0"/>
          <a:pathLst>
            <a:path w="95885" h="95885">
              <a:moveTo>
                <a:pt x="53962" y="95288"/>
              </a:moveTo>
              <a:lnTo>
                <a:pt x="41326" y="95288"/>
              </a:lnTo>
              <a:lnTo>
                <a:pt x="35249" y="94077"/>
              </a:lnTo>
              <a:lnTo>
                <a:pt x="1208" y="60037"/>
              </a:lnTo>
              <a:lnTo>
                <a:pt x="0" y="53961"/>
              </a:lnTo>
              <a:lnTo>
                <a:pt x="0" y="41325"/>
              </a:lnTo>
              <a:lnTo>
                <a:pt x="23574" y="6044"/>
              </a:lnTo>
              <a:lnTo>
                <a:pt x="41326" y="0"/>
              </a:lnTo>
              <a:lnTo>
                <a:pt x="53962" y="0"/>
              </a:lnTo>
              <a:lnTo>
                <a:pt x="89245" y="23572"/>
              </a:lnTo>
              <a:lnTo>
                <a:pt x="95290" y="47645"/>
              </a:lnTo>
              <a:lnTo>
                <a:pt x="95290" y="53961"/>
              </a:lnTo>
              <a:lnTo>
                <a:pt x="71714" y="89243"/>
              </a:lnTo>
              <a:lnTo>
                <a:pt x="53962" y="95288"/>
              </a:lnTo>
              <a:close/>
            </a:path>
          </a:pathLst>
        </a:custGeom>
        <a:solidFill>
          <a:srgbClr val="04A2BF"/>
        </a:solidFill>
      </xdr:spPr>
    </xdr:sp>
    <xdr:clientData/>
  </xdr:oneCellAnchor>
  <xdr:oneCellAnchor>
    <xdr:from>
      <xdr:col>6</xdr:col>
      <xdr:colOff>52409</xdr:colOff>
      <xdr:row>10</xdr:row>
      <xdr:rowOff>85207</xdr:rowOff>
    </xdr:from>
    <xdr:ext cx="95885" cy="95885"/>
    <xdr:sp macro="" textlink="">
      <xdr:nvSpPr>
        <xdr:cNvPr id="95" name="Shape 35">
          <a:extLst>
            <a:ext uri="{FF2B5EF4-FFF2-40B4-BE49-F238E27FC236}">
              <a16:creationId xmlns:a16="http://schemas.microsoft.com/office/drawing/2014/main" id="{389A039B-CE05-44DD-829F-4263DE560685}"/>
            </a:ext>
          </a:extLst>
        </xdr:cNvPr>
        <xdr:cNvSpPr/>
      </xdr:nvSpPr>
      <xdr:spPr>
        <a:xfrm>
          <a:off x="4024334" y="3952357"/>
          <a:ext cx="95885" cy="95885"/>
        </a:xfrm>
        <a:custGeom>
          <a:avLst/>
          <a:gdLst/>
          <a:ahLst/>
          <a:cxnLst/>
          <a:rect l="0" t="0" r="0" b="0"/>
          <a:pathLst>
            <a:path w="95885" h="95885">
              <a:moveTo>
                <a:pt x="53962" y="95288"/>
              </a:moveTo>
              <a:lnTo>
                <a:pt x="41326" y="95288"/>
              </a:lnTo>
              <a:lnTo>
                <a:pt x="35249" y="94077"/>
              </a:lnTo>
              <a:lnTo>
                <a:pt x="1208" y="60037"/>
              </a:lnTo>
              <a:lnTo>
                <a:pt x="0" y="53961"/>
              </a:lnTo>
              <a:lnTo>
                <a:pt x="0" y="41325"/>
              </a:lnTo>
              <a:lnTo>
                <a:pt x="23574" y="6044"/>
              </a:lnTo>
              <a:lnTo>
                <a:pt x="41326" y="0"/>
              </a:lnTo>
              <a:lnTo>
                <a:pt x="53962" y="0"/>
              </a:lnTo>
              <a:lnTo>
                <a:pt x="89245" y="23572"/>
              </a:lnTo>
              <a:lnTo>
                <a:pt x="95290" y="47645"/>
              </a:lnTo>
              <a:lnTo>
                <a:pt x="95290" y="53961"/>
              </a:lnTo>
              <a:lnTo>
                <a:pt x="71714" y="89243"/>
              </a:lnTo>
              <a:lnTo>
                <a:pt x="53962" y="95288"/>
              </a:lnTo>
              <a:close/>
            </a:path>
          </a:pathLst>
        </a:custGeom>
        <a:solidFill>
          <a:srgbClr val="04A2BF"/>
        </a:solidFill>
      </xdr:spPr>
    </xdr:sp>
    <xdr:clientData/>
  </xdr:oneCellAnchor>
  <xdr:oneCellAnchor>
    <xdr:from>
      <xdr:col>9</xdr:col>
      <xdr:colOff>266811</xdr:colOff>
      <xdr:row>11</xdr:row>
      <xdr:rowOff>85319</xdr:rowOff>
    </xdr:from>
    <xdr:ext cx="95885" cy="95885"/>
    <xdr:sp macro="" textlink="">
      <xdr:nvSpPr>
        <xdr:cNvPr id="96" name="Shape 36">
          <a:extLst>
            <a:ext uri="{FF2B5EF4-FFF2-40B4-BE49-F238E27FC236}">
              <a16:creationId xmlns:a16="http://schemas.microsoft.com/office/drawing/2014/main" id="{83412C84-5D54-478C-B344-8C38D299664F}"/>
            </a:ext>
          </a:extLst>
        </xdr:cNvPr>
        <xdr:cNvSpPr/>
      </xdr:nvSpPr>
      <xdr:spPr>
        <a:xfrm>
          <a:off x="5162661" y="4219169"/>
          <a:ext cx="95885" cy="95885"/>
        </a:xfrm>
        <a:custGeom>
          <a:avLst/>
          <a:gdLst/>
          <a:ahLst/>
          <a:cxnLst/>
          <a:rect l="0" t="0" r="0" b="0"/>
          <a:pathLst>
            <a:path w="95885" h="95885">
              <a:moveTo>
                <a:pt x="53962" y="95288"/>
              </a:moveTo>
              <a:lnTo>
                <a:pt x="41326" y="95288"/>
              </a:lnTo>
              <a:lnTo>
                <a:pt x="35249" y="94080"/>
              </a:lnTo>
              <a:lnTo>
                <a:pt x="1209" y="60039"/>
              </a:lnTo>
              <a:lnTo>
                <a:pt x="0" y="53962"/>
              </a:lnTo>
              <a:lnTo>
                <a:pt x="0" y="41325"/>
              </a:lnTo>
              <a:lnTo>
                <a:pt x="23574" y="6042"/>
              </a:lnTo>
              <a:lnTo>
                <a:pt x="41326" y="0"/>
              </a:lnTo>
              <a:lnTo>
                <a:pt x="53962" y="0"/>
              </a:lnTo>
              <a:lnTo>
                <a:pt x="89245" y="23571"/>
              </a:lnTo>
              <a:lnTo>
                <a:pt x="95290" y="47645"/>
              </a:lnTo>
              <a:lnTo>
                <a:pt x="95290" y="53962"/>
              </a:lnTo>
              <a:lnTo>
                <a:pt x="71715" y="89244"/>
              </a:lnTo>
              <a:lnTo>
                <a:pt x="53962" y="95288"/>
              </a:lnTo>
              <a:close/>
            </a:path>
          </a:pathLst>
        </a:custGeom>
        <a:solidFill>
          <a:srgbClr val="04A2BF"/>
        </a:solidFill>
      </xdr:spPr>
    </xdr:sp>
    <xdr:clientData/>
  </xdr:oneCellAnchor>
  <xdr:oneCellAnchor>
    <xdr:from>
      <xdr:col>9</xdr:col>
      <xdr:colOff>66702</xdr:colOff>
      <xdr:row>12</xdr:row>
      <xdr:rowOff>85431</xdr:rowOff>
    </xdr:from>
    <xdr:ext cx="95885" cy="95885"/>
    <xdr:sp macro="" textlink="">
      <xdr:nvSpPr>
        <xdr:cNvPr id="97" name="Shape 37">
          <a:extLst>
            <a:ext uri="{FF2B5EF4-FFF2-40B4-BE49-F238E27FC236}">
              <a16:creationId xmlns:a16="http://schemas.microsoft.com/office/drawing/2014/main" id="{8A0A3101-58D0-4CF6-9138-01F8CC733CAD}"/>
            </a:ext>
          </a:extLst>
        </xdr:cNvPr>
        <xdr:cNvSpPr/>
      </xdr:nvSpPr>
      <xdr:spPr>
        <a:xfrm>
          <a:off x="4962552" y="4485981"/>
          <a:ext cx="95885" cy="95885"/>
        </a:xfrm>
        <a:custGeom>
          <a:avLst/>
          <a:gdLst/>
          <a:ahLst/>
          <a:cxnLst/>
          <a:rect l="0" t="0" r="0" b="0"/>
          <a:pathLst>
            <a:path w="95885" h="95885">
              <a:moveTo>
                <a:pt x="53963" y="95288"/>
              </a:moveTo>
              <a:lnTo>
                <a:pt x="41326" y="95288"/>
              </a:lnTo>
              <a:lnTo>
                <a:pt x="35249" y="94079"/>
              </a:lnTo>
              <a:lnTo>
                <a:pt x="1208" y="60039"/>
              </a:lnTo>
              <a:lnTo>
                <a:pt x="0" y="53962"/>
              </a:lnTo>
              <a:lnTo>
                <a:pt x="0" y="41325"/>
              </a:lnTo>
              <a:lnTo>
                <a:pt x="23574" y="6042"/>
              </a:lnTo>
              <a:lnTo>
                <a:pt x="41326" y="0"/>
              </a:lnTo>
              <a:lnTo>
                <a:pt x="53963" y="0"/>
              </a:lnTo>
              <a:lnTo>
                <a:pt x="89245" y="23572"/>
              </a:lnTo>
              <a:lnTo>
                <a:pt x="95290" y="41325"/>
              </a:lnTo>
              <a:lnTo>
                <a:pt x="95290" y="47645"/>
              </a:lnTo>
              <a:lnTo>
                <a:pt x="95290" y="53962"/>
              </a:lnTo>
              <a:lnTo>
                <a:pt x="71715" y="89242"/>
              </a:lnTo>
              <a:lnTo>
                <a:pt x="60040" y="94079"/>
              </a:lnTo>
              <a:lnTo>
                <a:pt x="53963" y="95288"/>
              </a:lnTo>
              <a:close/>
            </a:path>
          </a:pathLst>
        </a:custGeom>
        <a:solidFill>
          <a:srgbClr val="04A2BF"/>
        </a:solidFill>
      </xdr:spPr>
    </xdr:sp>
    <xdr:clientData/>
  </xdr:oneCellAnchor>
  <xdr:oneCellAnchor>
    <xdr:from>
      <xdr:col>9</xdr:col>
      <xdr:colOff>38115</xdr:colOff>
      <xdr:row>14</xdr:row>
      <xdr:rowOff>85656</xdr:rowOff>
    </xdr:from>
    <xdr:ext cx="95885" cy="95885"/>
    <xdr:sp macro="" textlink="">
      <xdr:nvSpPr>
        <xdr:cNvPr id="98" name="Shape 38">
          <a:extLst>
            <a:ext uri="{FF2B5EF4-FFF2-40B4-BE49-F238E27FC236}">
              <a16:creationId xmlns:a16="http://schemas.microsoft.com/office/drawing/2014/main" id="{E10DF24A-9CCD-46F1-9DD7-EC03ACB7D850}"/>
            </a:ext>
          </a:extLst>
        </xdr:cNvPr>
        <xdr:cNvSpPr/>
      </xdr:nvSpPr>
      <xdr:spPr>
        <a:xfrm>
          <a:off x="4933965" y="5019606"/>
          <a:ext cx="95885" cy="95885"/>
        </a:xfrm>
        <a:custGeom>
          <a:avLst/>
          <a:gdLst/>
          <a:ahLst/>
          <a:cxnLst/>
          <a:rect l="0" t="0" r="0" b="0"/>
          <a:pathLst>
            <a:path w="95885" h="95885">
              <a:moveTo>
                <a:pt x="53962" y="95288"/>
              </a:moveTo>
              <a:lnTo>
                <a:pt x="41326" y="95288"/>
              </a:lnTo>
              <a:lnTo>
                <a:pt x="35249" y="94080"/>
              </a:lnTo>
              <a:lnTo>
                <a:pt x="1209" y="60039"/>
              </a:lnTo>
              <a:lnTo>
                <a:pt x="0" y="53962"/>
              </a:lnTo>
              <a:lnTo>
                <a:pt x="0" y="41325"/>
              </a:lnTo>
              <a:lnTo>
                <a:pt x="23574" y="6042"/>
              </a:lnTo>
              <a:lnTo>
                <a:pt x="41326" y="0"/>
              </a:lnTo>
              <a:lnTo>
                <a:pt x="53962" y="0"/>
              </a:lnTo>
              <a:lnTo>
                <a:pt x="89245" y="23571"/>
              </a:lnTo>
              <a:lnTo>
                <a:pt x="95290" y="47645"/>
              </a:lnTo>
              <a:lnTo>
                <a:pt x="95290" y="53962"/>
              </a:lnTo>
              <a:lnTo>
                <a:pt x="71715" y="89243"/>
              </a:lnTo>
              <a:lnTo>
                <a:pt x="53962" y="95288"/>
              </a:lnTo>
              <a:close/>
            </a:path>
          </a:pathLst>
        </a:custGeom>
        <a:solidFill>
          <a:srgbClr val="04A2BF"/>
        </a:solidFill>
      </xdr:spPr>
    </xdr:sp>
    <xdr:clientData/>
  </xdr:oneCellAnchor>
  <xdr:oneCellAnchor>
    <xdr:from>
      <xdr:col>9</xdr:col>
      <xdr:colOff>47644</xdr:colOff>
      <xdr:row>15</xdr:row>
      <xdr:rowOff>85768</xdr:rowOff>
    </xdr:from>
    <xdr:ext cx="95885" cy="95885"/>
    <xdr:sp macro="" textlink="">
      <xdr:nvSpPr>
        <xdr:cNvPr id="99" name="Shape 39">
          <a:extLst>
            <a:ext uri="{FF2B5EF4-FFF2-40B4-BE49-F238E27FC236}">
              <a16:creationId xmlns:a16="http://schemas.microsoft.com/office/drawing/2014/main" id="{C9697DA1-0232-4FA0-BADA-22456F32B03B}"/>
            </a:ext>
          </a:extLst>
        </xdr:cNvPr>
        <xdr:cNvSpPr/>
      </xdr:nvSpPr>
      <xdr:spPr>
        <a:xfrm>
          <a:off x="4943494" y="5286418"/>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6"/>
              </a:lnTo>
              <a:lnTo>
                <a:pt x="23574" y="6042"/>
              </a:lnTo>
              <a:lnTo>
                <a:pt x="41327"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257282</xdr:colOff>
      <xdr:row>17</xdr:row>
      <xdr:rowOff>85992</xdr:rowOff>
    </xdr:from>
    <xdr:ext cx="95885" cy="95885"/>
    <xdr:sp macro="" textlink="">
      <xdr:nvSpPr>
        <xdr:cNvPr id="100" name="Shape 40">
          <a:extLst>
            <a:ext uri="{FF2B5EF4-FFF2-40B4-BE49-F238E27FC236}">
              <a16:creationId xmlns:a16="http://schemas.microsoft.com/office/drawing/2014/main" id="{5CA95C1C-ABDD-49B7-8698-6412B1D6B28B}"/>
            </a:ext>
          </a:extLst>
        </xdr:cNvPr>
        <xdr:cNvSpPr/>
      </xdr:nvSpPr>
      <xdr:spPr>
        <a:xfrm>
          <a:off x="5153132" y="5820042"/>
          <a:ext cx="95885" cy="95885"/>
        </a:xfrm>
        <a:custGeom>
          <a:avLst/>
          <a:gdLst/>
          <a:ahLst/>
          <a:cxnLst/>
          <a:rect l="0" t="0" r="0" b="0"/>
          <a:pathLst>
            <a:path w="95885" h="95885">
              <a:moveTo>
                <a:pt x="53963" y="95289"/>
              </a:moveTo>
              <a:lnTo>
                <a:pt x="41326" y="95289"/>
              </a:lnTo>
              <a:lnTo>
                <a:pt x="35249" y="94079"/>
              </a:lnTo>
              <a:lnTo>
                <a:pt x="1208" y="60039"/>
              </a:lnTo>
              <a:lnTo>
                <a:pt x="0" y="53962"/>
              </a:lnTo>
              <a:lnTo>
                <a:pt x="0" y="41325"/>
              </a:lnTo>
              <a:lnTo>
                <a:pt x="23574" y="6043"/>
              </a:lnTo>
              <a:lnTo>
                <a:pt x="41326" y="0"/>
              </a:lnTo>
              <a:lnTo>
                <a:pt x="53963" y="0"/>
              </a:lnTo>
              <a:lnTo>
                <a:pt x="89245" y="23570"/>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114347</xdr:colOff>
      <xdr:row>18</xdr:row>
      <xdr:rowOff>86104</xdr:rowOff>
    </xdr:from>
    <xdr:ext cx="95885" cy="95885"/>
    <xdr:sp macro="" textlink="">
      <xdr:nvSpPr>
        <xdr:cNvPr id="101" name="Shape 41">
          <a:extLst>
            <a:ext uri="{FF2B5EF4-FFF2-40B4-BE49-F238E27FC236}">
              <a16:creationId xmlns:a16="http://schemas.microsoft.com/office/drawing/2014/main" id="{EE4DB706-FD48-42EC-BAE3-57A0586D8D7B}"/>
            </a:ext>
          </a:extLst>
        </xdr:cNvPr>
        <xdr:cNvSpPr/>
      </xdr:nvSpPr>
      <xdr:spPr>
        <a:xfrm>
          <a:off x="5010197" y="6086854"/>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5" y="6043"/>
              </a:lnTo>
              <a:lnTo>
                <a:pt x="41326" y="0"/>
              </a:lnTo>
              <a:lnTo>
                <a:pt x="53963" y="0"/>
              </a:lnTo>
              <a:lnTo>
                <a:pt x="89245" y="23573"/>
              </a:lnTo>
              <a:lnTo>
                <a:pt x="95290" y="41326"/>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9</xdr:col>
      <xdr:colOff>133405</xdr:colOff>
      <xdr:row>19</xdr:row>
      <xdr:rowOff>102103</xdr:rowOff>
    </xdr:from>
    <xdr:ext cx="95885" cy="95885"/>
    <xdr:sp macro="" textlink="">
      <xdr:nvSpPr>
        <xdr:cNvPr id="102" name="Shape 42">
          <a:extLst>
            <a:ext uri="{FF2B5EF4-FFF2-40B4-BE49-F238E27FC236}">
              <a16:creationId xmlns:a16="http://schemas.microsoft.com/office/drawing/2014/main" id="{6651D49D-719F-4ED7-9BA7-47FB8B236A34}"/>
            </a:ext>
          </a:extLst>
        </xdr:cNvPr>
        <xdr:cNvSpPr/>
      </xdr:nvSpPr>
      <xdr:spPr>
        <a:xfrm>
          <a:off x="5029255" y="6379078"/>
          <a:ext cx="95885" cy="95885"/>
        </a:xfrm>
        <a:custGeom>
          <a:avLst/>
          <a:gdLst/>
          <a:ahLst/>
          <a:cxnLst/>
          <a:rect l="0" t="0" r="0" b="0"/>
          <a:pathLst>
            <a:path w="95885" h="95885">
              <a:moveTo>
                <a:pt x="53963" y="95289"/>
              </a:moveTo>
              <a:lnTo>
                <a:pt x="41326" y="95289"/>
              </a:lnTo>
              <a:lnTo>
                <a:pt x="35249" y="94078"/>
              </a:lnTo>
              <a:lnTo>
                <a:pt x="1208" y="60037"/>
              </a:lnTo>
              <a:lnTo>
                <a:pt x="0" y="53960"/>
              </a:lnTo>
              <a:lnTo>
                <a:pt x="0" y="41325"/>
              </a:lnTo>
              <a:lnTo>
                <a:pt x="23574" y="6043"/>
              </a:lnTo>
              <a:lnTo>
                <a:pt x="41326" y="0"/>
              </a:lnTo>
              <a:lnTo>
                <a:pt x="53963" y="0"/>
              </a:lnTo>
              <a:lnTo>
                <a:pt x="89244" y="23572"/>
              </a:lnTo>
              <a:lnTo>
                <a:pt x="95290" y="47645"/>
              </a:lnTo>
              <a:lnTo>
                <a:pt x="95290" y="53960"/>
              </a:lnTo>
              <a:lnTo>
                <a:pt x="71715" y="89242"/>
              </a:lnTo>
              <a:lnTo>
                <a:pt x="53963" y="95289"/>
              </a:lnTo>
              <a:close/>
            </a:path>
          </a:pathLst>
        </a:custGeom>
        <a:solidFill>
          <a:srgbClr val="04A2BF"/>
        </a:solidFill>
      </xdr:spPr>
    </xdr:sp>
    <xdr:clientData/>
  </xdr:oneCellAnchor>
  <xdr:oneCellAnchor>
    <xdr:from>
      <xdr:col>10</xdr:col>
      <xdr:colOff>58563</xdr:colOff>
      <xdr:row>20</xdr:row>
      <xdr:rowOff>89515</xdr:rowOff>
    </xdr:from>
    <xdr:ext cx="95885" cy="95885"/>
    <xdr:sp macro="" textlink="">
      <xdr:nvSpPr>
        <xdr:cNvPr id="103" name="Shape 43">
          <a:extLst>
            <a:ext uri="{FF2B5EF4-FFF2-40B4-BE49-F238E27FC236}">
              <a16:creationId xmlns:a16="http://schemas.microsoft.com/office/drawing/2014/main" id="{978521CE-34C9-4B75-B036-E0A0E9E85A61}"/>
            </a:ext>
          </a:extLst>
        </xdr:cNvPr>
        <xdr:cNvSpPr/>
      </xdr:nvSpPr>
      <xdr:spPr>
        <a:xfrm>
          <a:off x="5249688" y="664271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4"/>
              </a:lnTo>
              <a:lnTo>
                <a:pt x="41326" y="0"/>
              </a:lnTo>
              <a:lnTo>
                <a:pt x="53963" y="0"/>
              </a:lnTo>
              <a:lnTo>
                <a:pt x="89245" y="23572"/>
              </a:lnTo>
              <a:lnTo>
                <a:pt x="95290" y="41325"/>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9</xdr:col>
      <xdr:colOff>228695</xdr:colOff>
      <xdr:row>21</xdr:row>
      <xdr:rowOff>89627</xdr:rowOff>
    </xdr:from>
    <xdr:ext cx="95885" cy="95885"/>
    <xdr:sp macro="" textlink="">
      <xdr:nvSpPr>
        <xdr:cNvPr id="104" name="Shape 44">
          <a:extLst>
            <a:ext uri="{FF2B5EF4-FFF2-40B4-BE49-F238E27FC236}">
              <a16:creationId xmlns:a16="http://schemas.microsoft.com/office/drawing/2014/main" id="{035C8B5A-1843-4793-915C-D82169210E05}"/>
            </a:ext>
          </a:extLst>
        </xdr:cNvPr>
        <xdr:cNvSpPr/>
      </xdr:nvSpPr>
      <xdr:spPr>
        <a:xfrm>
          <a:off x="5124545" y="6909527"/>
          <a:ext cx="95885" cy="95885"/>
        </a:xfrm>
        <a:custGeom>
          <a:avLst/>
          <a:gdLst/>
          <a:ahLst/>
          <a:cxnLst/>
          <a:rect l="0" t="0" r="0" b="0"/>
          <a:pathLst>
            <a:path w="95885" h="95885">
              <a:moveTo>
                <a:pt x="53962" y="95289"/>
              </a:moveTo>
              <a:lnTo>
                <a:pt x="41327" y="95289"/>
              </a:lnTo>
              <a:lnTo>
                <a:pt x="35249" y="94078"/>
              </a:lnTo>
              <a:lnTo>
                <a:pt x="1208" y="60039"/>
              </a:lnTo>
              <a:lnTo>
                <a:pt x="0" y="53962"/>
              </a:lnTo>
              <a:lnTo>
                <a:pt x="0" y="41325"/>
              </a:lnTo>
              <a:lnTo>
                <a:pt x="23574" y="6043"/>
              </a:lnTo>
              <a:lnTo>
                <a:pt x="41327" y="0"/>
              </a:lnTo>
              <a:lnTo>
                <a:pt x="53962" y="0"/>
              </a:lnTo>
              <a:lnTo>
                <a:pt x="89244" y="23572"/>
              </a:lnTo>
              <a:lnTo>
                <a:pt x="95290" y="47645"/>
              </a:lnTo>
              <a:lnTo>
                <a:pt x="95290" y="53962"/>
              </a:lnTo>
              <a:lnTo>
                <a:pt x="71714" y="89242"/>
              </a:lnTo>
              <a:lnTo>
                <a:pt x="53962" y="95289"/>
              </a:lnTo>
              <a:close/>
            </a:path>
          </a:pathLst>
        </a:custGeom>
        <a:solidFill>
          <a:srgbClr val="04A2BF"/>
        </a:solidFill>
      </xdr:spPr>
    </xdr:sp>
    <xdr:clientData/>
  </xdr:oneCellAnchor>
  <xdr:oneCellAnchor>
    <xdr:from>
      <xdr:col>9</xdr:col>
      <xdr:colOff>114347</xdr:colOff>
      <xdr:row>23</xdr:row>
      <xdr:rowOff>89851</xdr:rowOff>
    </xdr:from>
    <xdr:ext cx="95885" cy="95885"/>
    <xdr:sp macro="" textlink="">
      <xdr:nvSpPr>
        <xdr:cNvPr id="105" name="Shape 45">
          <a:extLst>
            <a:ext uri="{FF2B5EF4-FFF2-40B4-BE49-F238E27FC236}">
              <a16:creationId xmlns:a16="http://schemas.microsoft.com/office/drawing/2014/main" id="{B1A1D7DB-8C98-455B-9ED7-0AD8E8ADA59B}"/>
            </a:ext>
          </a:extLst>
        </xdr:cNvPr>
        <xdr:cNvSpPr/>
      </xdr:nvSpPr>
      <xdr:spPr>
        <a:xfrm>
          <a:off x="5010197" y="7443151"/>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5" y="6043"/>
              </a:lnTo>
              <a:lnTo>
                <a:pt x="41326" y="0"/>
              </a:lnTo>
              <a:lnTo>
                <a:pt x="53963" y="0"/>
              </a:lnTo>
              <a:lnTo>
                <a:pt x="89245" y="23573"/>
              </a:lnTo>
              <a:lnTo>
                <a:pt x="95290" y="41326"/>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9</xdr:col>
      <xdr:colOff>0</xdr:colOff>
      <xdr:row>24</xdr:row>
      <xdr:rowOff>89963</xdr:rowOff>
    </xdr:from>
    <xdr:ext cx="95885" cy="95885"/>
    <xdr:sp macro="" textlink="">
      <xdr:nvSpPr>
        <xdr:cNvPr id="106" name="Shape 46">
          <a:extLst>
            <a:ext uri="{FF2B5EF4-FFF2-40B4-BE49-F238E27FC236}">
              <a16:creationId xmlns:a16="http://schemas.microsoft.com/office/drawing/2014/main" id="{36B21CCF-79C2-444A-8562-199BC8D322BD}"/>
            </a:ext>
          </a:extLst>
        </xdr:cNvPr>
        <xdr:cNvSpPr/>
      </xdr:nvSpPr>
      <xdr:spPr>
        <a:xfrm>
          <a:off x="4895850" y="7709963"/>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6"/>
              </a:lnTo>
              <a:lnTo>
                <a:pt x="23574" y="6043"/>
              </a:lnTo>
              <a:lnTo>
                <a:pt x="41327"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10</xdr:col>
      <xdr:colOff>29976</xdr:colOff>
      <xdr:row>25</xdr:row>
      <xdr:rowOff>90075</xdr:rowOff>
    </xdr:from>
    <xdr:ext cx="95885" cy="95885"/>
    <xdr:sp macro="" textlink="">
      <xdr:nvSpPr>
        <xdr:cNvPr id="107" name="Shape 47">
          <a:extLst>
            <a:ext uri="{FF2B5EF4-FFF2-40B4-BE49-F238E27FC236}">
              <a16:creationId xmlns:a16="http://schemas.microsoft.com/office/drawing/2014/main" id="{32848AEA-250F-4B9D-9B4B-8A6F447ADEFE}"/>
            </a:ext>
          </a:extLst>
        </xdr:cNvPr>
        <xdr:cNvSpPr/>
      </xdr:nvSpPr>
      <xdr:spPr>
        <a:xfrm>
          <a:off x="5221101" y="7976775"/>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5"/>
              </a:lnTo>
              <a:lnTo>
                <a:pt x="23574" y="6043"/>
              </a:lnTo>
              <a:lnTo>
                <a:pt x="41327" y="0"/>
              </a:lnTo>
              <a:lnTo>
                <a:pt x="53963" y="0"/>
              </a:lnTo>
              <a:lnTo>
                <a:pt x="89245" y="23570"/>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190579</xdr:colOff>
      <xdr:row>26</xdr:row>
      <xdr:rowOff>90188</xdr:rowOff>
    </xdr:from>
    <xdr:ext cx="95885" cy="95885"/>
    <xdr:sp macro="" textlink="">
      <xdr:nvSpPr>
        <xdr:cNvPr id="108" name="Shape 48">
          <a:extLst>
            <a:ext uri="{FF2B5EF4-FFF2-40B4-BE49-F238E27FC236}">
              <a16:creationId xmlns:a16="http://schemas.microsoft.com/office/drawing/2014/main" id="{31535355-080D-4A40-9F2C-846A7683147B}"/>
            </a:ext>
          </a:extLst>
        </xdr:cNvPr>
        <xdr:cNvSpPr/>
      </xdr:nvSpPr>
      <xdr:spPr>
        <a:xfrm>
          <a:off x="5086429" y="8243588"/>
          <a:ext cx="95885" cy="95885"/>
        </a:xfrm>
        <a:custGeom>
          <a:avLst/>
          <a:gdLst/>
          <a:ahLst/>
          <a:cxnLst/>
          <a:rect l="0" t="0" r="0" b="0"/>
          <a:pathLst>
            <a:path w="95885" h="95885">
              <a:moveTo>
                <a:pt x="53963" y="95289"/>
              </a:moveTo>
              <a:lnTo>
                <a:pt x="41326" y="95289"/>
              </a:lnTo>
              <a:lnTo>
                <a:pt x="35249" y="94077"/>
              </a:lnTo>
              <a:lnTo>
                <a:pt x="1209" y="60039"/>
              </a:lnTo>
              <a:lnTo>
                <a:pt x="0" y="53962"/>
              </a:lnTo>
              <a:lnTo>
                <a:pt x="0" y="41325"/>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57173</xdr:colOff>
      <xdr:row>29</xdr:row>
      <xdr:rowOff>90523</xdr:rowOff>
    </xdr:from>
    <xdr:ext cx="95885" cy="95885"/>
    <xdr:sp macro="" textlink="">
      <xdr:nvSpPr>
        <xdr:cNvPr id="109" name="Shape 49">
          <a:extLst>
            <a:ext uri="{FF2B5EF4-FFF2-40B4-BE49-F238E27FC236}">
              <a16:creationId xmlns:a16="http://schemas.microsoft.com/office/drawing/2014/main" id="{6A257975-35ED-4927-93F0-635DCC6F3DE7}"/>
            </a:ext>
          </a:extLst>
        </xdr:cNvPr>
        <xdr:cNvSpPr/>
      </xdr:nvSpPr>
      <xdr:spPr>
        <a:xfrm>
          <a:off x="4953023" y="9044023"/>
          <a:ext cx="95885" cy="95885"/>
        </a:xfrm>
        <a:custGeom>
          <a:avLst/>
          <a:gdLst/>
          <a:ahLst/>
          <a:cxnLst/>
          <a:rect l="0" t="0" r="0" b="0"/>
          <a:pathLst>
            <a:path w="95885" h="95885">
              <a:moveTo>
                <a:pt x="53963" y="95288"/>
              </a:moveTo>
              <a:lnTo>
                <a:pt x="41326" y="95288"/>
              </a:lnTo>
              <a:lnTo>
                <a:pt x="35249" y="94077"/>
              </a:lnTo>
              <a:lnTo>
                <a:pt x="1208" y="60037"/>
              </a:lnTo>
              <a:lnTo>
                <a:pt x="0" y="53960"/>
              </a:lnTo>
              <a:lnTo>
                <a:pt x="0" y="41326"/>
              </a:lnTo>
              <a:lnTo>
                <a:pt x="23574" y="6041"/>
              </a:lnTo>
              <a:lnTo>
                <a:pt x="41326" y="0"/>
              </a:lnTo>
              <a:lnTo>
                <a:pt x="53963" y="0"/>
              </a:lnTo>
              <a:lnTo>
                <a:pt x="89245" y="23573"/>
              </a:lnTo>
              <a:lnTo>
                <a:pt x="95290" y="47645"/>
              </a:lnTo>
              <a:lnTo>
                <a:pt x="95290" y="53960"/>
              </a:lnTo>
              <a:lnTo>
                <a:pt x="71715" y="89243"/>
              </a:lnTo>
              <a:lnTo>
                <a:pt x="53963" y="95288"/>
              </a:lnTo>
              <a:close/>
            </a:path>
          </a:pathLst>
        </a:custGeom>
        <a:solidFill>
          <a:srgbClr val="04A2BF"/>
        </a:solidFill>
      </xdr:spPr>
    </xdr:sp>
    <xdr:clientData/>
  </xdr:oneCellAnchor>
  <xdr:oneCellAnchor>
    <xdr:from>
      <xdr:col>9</xdr:col>
      <xdr:colOff>257282</xdr:colOff>
      <xdr:row>30</xdr:row>
      <xdr:rowOff>90636</xdr:rowOff>
    </xdr:from>
    <xdr:ext cx="95885" cy="95885"/>
    <xdr:sp macro="" textlink="">
      <xdr:nvSpPr>
        <xdr:cNvPr id="110" name="Shape 50">
          <a:extLst>
            <a:ext uri="{FF2B5EF4-FFF2-40B4-BE49-F238E27FC236}">
              <a16:creationId xmlns:a16="http://schemas.microsoft.com/office/drawing/2014/main" id="{FEFF216F-11C3-4E36-8476-1A50E3524833}"/>
            </a:ext>
          </a:extLst>
        </xdr:cNvPr>
        <xdr:cNvSpPr/>
      </xdr:nvSpPr>
      <xdr:spPr>
        <a:xfrm>
          <a:off x="5153132" y="9310836"/>
          <a:ext cx="95885" cy="95885"/>
        </a:xfrm>
        <a:custGeom>
          <a:avLst/>
          <a:gdLst/>
          <a:ahLst/>
          <a:cxnLst/>
          <a:rect l="0" t="0" r="0" b="0"/>
          <a:pathLst>
            <a:path w="95885" h="95885">
              <a:moveTo>
                <a:pt x="53963" y="95288"/>
              </a:moveTo>
              <a:lnTo>
                <a:pt x="41326" y="95288"/>
              </a:lnTo>
              <a:lnTo>
                <a:pt x="35249" y="94077"/>
              </a:lnTo>
              <a:lnTo>
                <a:pt x="1208" y="60037"/>
              </a:lnTo>
              <a:lnTo>
                <a:pt x="0" y="53960"/>
              </a:lnTo>
              <a:lnTo>
                <a:pt x="0" y="41324"/>
              </a:lnTo>
              <a:lnTo>
                <a:pt x="23574" y="6041"/>
              </a:lnTo>
              <a:lnTo>
                <a:pt x="41326" y="0"/>
              </a:lnTo>
              <a:lnTo>
                <a:pt x="53963" y="0"/>
              </a:lnTo>
              <a:lnTo>
                <a:pt x="89245" y="23573"/>
              </a:lnTo>
              <a:lnTo>
                <a:pt x="95290" y="47645"/>
              </a:lnTo>
              <a:lnTo>
                <a:pt x="95290" y="53960"/>
              </a:lnTo>
              <a:lnTo>
                <a:pt x="71715" y="89243"/>
              </a:lnTo>
              <a:lnTo>
                <a:pt x="53963" y="95288"/>
              </a:lnTo>
              <a:close/>
            </a:path>
          </a:pathLst>
        </a:custGeom>
        <a:solidFill>
          <a:srgbClr val="04A2BF"/>
        </a:solidFill>
      </xdr:spPr>
    </xdr:sp>
    <xdr:clientData/>
  </xdr:oneCellAnchor>
  <xdr:oneCellAnchor>
    <xdr:from>
      <xdr:col>10</xdr:col>
      <xdr:colOff>68092</xdr:colOff>
      <xdr:row>31</xdr:row>
      <xdr:rowOff>90747</xdr:rowOff>
    </xdr:from>
    <xdr:ext cx="95885" cy="95885"/>
    <xdr:sp macro="" textlink="">
      <xdr:nvSpPr>
        <xdr:cNvPr id="111" name="Shape 51">
          <a:extLst>
            <a:ext uri="{FF2B5EF4-FFF2-40B4-BE49-F238E27FC236}">
              <a16:creationId xmlns:a16="http://schemas.microsoft.com/office/drawing/2014/main" id="{99830CAD-04A2-4A71-90F5-B809213D80A4}"/>
            </a:ext>
          </a:extLst>
        </xdr:cNvPr>
        <xdr:cNvSpPr/>
      </xdr:nvSpPr>
      <xdr:spPr>
        <a:xfrm>
          <a:off x="5259217" y="9577647"/>
          <a:ext cx="95885" cy="95885"/>
        </a:xfrm>
        <a:custGeom>
          <a:avLst/>
          <a:gdLst/>
          <a:ahLst/>
          <a:cxnLst/>
          <a:rect l="0" t="0" r="0" b="0"/>
          <a:pathLst>
            <a:path w="95885" h="95885">
              <a:moveTo>
                <a:pt x="53963" y="95290"/>
              </a:moveTo>
              <a:lnTo>
                <a:pt x="41326" y="95290"/>
              </a:lnTo>
              <a:lnTo>
                <a:pt x="35249" y="94079"/>
              </a:lnTo>
              <a:lnTo>
                <a:pt x="1209" y="60037"/>
              </a:lnTo>
              <a:lnTo>
                <a:pt x="0" y="53960"/>
              </a:lnTo>
              <a:lnTo>
                <a:pt x="0" y="41324"/>
              </a:lnTo>
              <a:lnTo>
                <a:pt x="23574" y="6041"/>
              </a:lnTo>
              <a:lnTo>
                <a:pt x="41326" y="0"/>
              </a:lnTo>
              <a:lnTo>
                <a:pt x="53963" y="0"/>
              </a:lnTo>
              <a:lnTo>
                <a:pt x="89245" y="23570"/>
              </a:lnTo>
              <a:lnTo>
                <a:pt x="95290" y="47645"/>
              </a:lnTo>
              <a:lnTo>
                <a:pt x="95290" y="53960"/>
              </a:lnTo>
              <a:lnTo>
                <a:pt x="71714" y="89243"/>
              </a:lnTo>
              <a:lnTo>
                <a:pt x="53963" y="95290"/>
              </a:lnTo>
              <a:close/>
            </a:path>
          </a:pathLst>
        </a:custGeom>
        <a:solidFill>
          <a:srgbClr val="04A2BF"/>
        </a:solidFill>
      </xdr:spPr>
    </xdr:sp>
    <xdr:clientData/>
  </xdr:oneCellAnchor>
  <xdr:oneCellAnchor>
    <xdr:from>
      <xdr:col>0</xdr:col>
      <xdr:colOff>0</xdr:colOff>
      <xdr:row>0</xdr:row>
      <xdr:rowOff>1204849</xdr:rowOff>
    </xdr:from>
    <xdr:ext cx="352573" cy="343044"/>
    <xdr:pic>
      <xdr:nvPicPr>
        <xdr:cNvPr id="149" name="image6.png">
          <a:extLst>
            <a:ext uri="{FF2B5EF4-FFF2-40B4-BE49-F238E27FC236}">
              <a16:creationId xmlns:a16="http://schemas.microsoft.com/office/drawing/2014/main" id="{8C8A05DA-EA8D-498E-9149-E00F5DBF922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204849"/>
          <a:ext cx="352573" cy="343044"/>
        </a:xfrm>
        <a:prstGeom prst="rect">
          <a:avLst/>
        </a:prstGeom>
      </xdr:spPr>
    </xdr:pic>
    <xdr:clientData/>
  </xdr:oneCellAnchor>
  <xdr:oneCellAnchor>
    <xdr:from>
      <xdr:col>2</xdr:col>
      <xdr:colOff>50091</xdr:colOff>
      <xdr:row>0</xdr:row>
      <xdr:rowOff>197954</xdr:rowOff>
    </xdr:from>
    <xdr:ext cx="165100" cy="289560"/>
    <xdr:sp macro="" textlink="">
      <xdr:nvSpPr>
        <xdr:cNvPr id="150" name="Shape 17">
          <a:extLst>
            <a:ext uri="{FF2B5EF4-FFF2-40B4-BE49-F238E27FC236}">
              <a16:creationId xmlns:a16="http://schemas.microsoft.com/office/drawing/2014/main" id="{F33C4390-811C-45F3-8485-0A77F33E5E63}"/>
            </a:ext>
          </a:extLst>
        </xdr:cNvPr>
        <xdr:cNvSpPr/>
      </xdr:nvSpPr>
      <xdr:spPr>
        <a:xfrm>
          <a:off x="612066"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0</xdr:col>
      <xdr:colOff>4764</xdr:colOff>
      <xdr:row>0</xdr:row>
      <xdr:rowOff>199219</xdr:rowOff>
    </xdr:from>
    <xdr:ext cx="533400" cy="291465"/>
    <xdr:grpSp>
      <xdr:nvGrpSpPr>
        <xdr:cNvPr id="151" name="Group 18">
          <a:extLst>
            <a:ext uri="{FF2B5EF4-FFF2-40B4-BE49-F238E27FC236}">
              <a16:creationId xmlns:a16="http://schemas.microsoft.com/office/drawing/2014/main" id="{0723A249-9094-4FA4-A8C9-F6E37FECAE5E}"/>
            </a:ext>
          </a:extLst>
        </xdr:cNvPr>
        <xdr:cNvGrpSpPr/>
      </xdr:nvGrpSpPr>
      <xdr:grpSpPr>
        <a:xfrm>
          <a:off x="4764" y="199219"/>
          <a:ext cx="533400" cy="291465"/>
          <a:chOff x="0" y="0"/>
          <a:chExt cx="533400" cy="291465"/>
        </a:xfrm>
      </xdr:grpSpPr>
      <xdr:sp macro="" textlink="">
        <xdr:nvSpPr>
          <xdr:cNvPr id="152" name="Shape 19">
            <a:extLst>
              <a:ext uri="{FF2B5EF4-FFF2-40B4-BE49-F238E27FC236}">
                <a16:creationId xmlns:a16="http://schemas.microsoft.com/office/drawing/2014/main" id="{96CC6096-6592-394D-1A7C-FA3C7A0AB209}"/>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153" name="Shape 20">
            <a:extLst>
              <a:ext uri="{FF2B5EF4-FFF2-40B4-BE49-F238E27FC236}">
                <a16:creationId xmlns:a16="http://schemas.microsoft.com/office/drawing/2014/main" id="{6D3A0702-2E1E-95DA-A51C-5729BEFD4175}"/>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0</xdr:col>
      <xdr:colOff>4764</xdr:colOff>
      <xdr:row>1</xdr:row>
      <xdr:rowOff>1264</xdr:rowOff>
    </xdr:from>
    <xdr:ext cx="6784975" cy="29209"/>
    <xdr:grpSp>
      <xdr:nvGrpSpPr>
        <xdr:cNvPr id="154" name="Group 21">
          <a:extLst>
            <a:ext uri="{FF2B5EF4-FFF2-40B4-BE49-F238E27FC236}">
              <a16:creationId xmlns:a16="http://schemas.microsoft.com/office/drawing/2014/main" id="{599A2F30-C9CB-43EA-A400-F062A615A5E8}"/>
            </a:ext>
          </a:extLst>
        </xdr:cNvPr>
        <xdr:cNvGrpSpPr/>
      </xdr:nvGrpSpPr>
      <xdr:grpSpPr>
        <a:xfrm>
          <a:off x="4764" y="210814"/>
          <a:ext cx="6784975" cy="29209"/>
          <a:chOff x="0" y="0"/>
          <a:chExt cx="6784975" cy="29209"/>
        </a:xfrm>
      </xdr:grpSpPr>
      <xdr:sp macro="" textlink="">
        <xdr:nvSpPr>
          <xdr:cNvPr id="155" name="Shape 22">
            <a:extLst>
              <a:ext uri="{FF2B5EF4-FFF2-40B4-BE49-F238E27FC236}">
                <a16:creationId xmlns:a16="http://schemas.microsoft.com/office/drawing/2014/main" id="{A1C9F36D-C018-7948-0AE0-CD3070CE3E70}"/>
              </a:ext>
            </a:extLst>
          </xdr:cNvPr>
          <xdr:cNvSpPr/>
        </xdr:nvSpPr>
        <xdr:spPr>
          <a:xfrm>
            <a:off x="0" y="0"/>
            <a:ext cx="762635" cy="29209"/>
          </a:xfrm>
          <a:custGeom>
            <a:avLst/>
            <a:gdLst/>
            <a:ahLst/>
            <a:cxnLst/>
            <a:rect l="0" t="0" r="0" b="0"/>
            <a:pathLst>
              <a:path w="762635" h="29209">
                <a:moveTo>
                  <a:pt x="762320" y="28587"/>
                </a:moveTo>
                <a:lnTo>
                  <a:pt x="0" y="28587"/>
                </a:lnTo>
                <a:lnTo>
                  <a:pt x="0" y="0"/>
                </a:lnTo>
                <a:lnTo>
                  <a:pt x="762320" y="0"/>
                </a:lnTo>
                <a:lnTo>
                  <a:pt x="762320" y="28587"/>
                </a:lnTo>
                <a:close/>
              </a:path>
            </a:pathLst>
          </a:custGeom>
          <a:solidFill>
            <a:srgbClr val="04A2BF"/>
          </a:solidFill>
        </xdr:spPr>
      </xdr:sp>
      <xdr:sp macro="" textlink="">
        <xdr:nvSpPr>
          <xdr:cNvPr id="156" name="Shape 23">
            <a:extLst>
              <a:ext uri="{FF2B5EF4-FFF2-40B4-BE49-F238E27FC236}">
                <a16:creationId xmlns:a16="http://schemas.microsoft.com/office/drawing/2014/main" id="{324DFD78-0C88-3AAA-17BF-73E33E10423C}"/>
              </a:ext>
            </a:extLst>
          </xdr:cNvPr>
          <xdr:cNvSpPr/>
        </xdr:nvSpPr>
        <xdr:spPr>
          <a:xfrm>
            <a:off x="762320" y="0"/>
            <a:ext cx="6022340" cy="29209"/>
          </a:xfrm>
          <a:custGeom>
            <a:avLst/>
            <a:gdLst/>
            <a:ahLst/>
            <a:cxnLst/>
            <a:rect l="0" t="0" r="0" b="0"/>
            <a:pathLst>
              <a:path w="6022340" h="29209">
                <a:moveTo>
                  <a:pt x="6022329" y="28587"/>
                </a:moveTo>
                <a:lnTo>
                  <a:pt x="0" y="28587"/>
                </a:lnTo>
                <a:lnTo>
                  <a:pt x="0" y="0"/>
                </a:lnTo>
                <a:lnTo>
                  <a:pt x="6022329" y="0"/>
                </a:lnTo>
                <a:lnTo>
                  <a:pt x="6022329" y="28587"/>
                </a:lnTo>
                <a:close/>
              </a:path>
            </a:pathLst>
          </a:custGeom>
          <a:solidFill>
            <a:srgbClr val="727272"/>
          </a:solidFill>
        </xdr:spPr>
      </xdr:sp>
    </xdr:grpSp>
    <xdr:clientData/>
  </xdr:oneCellAnchor>
  <xdr:oneCellAnchor>
    <xdr:from>
      <xdr:col>7</xdr:col>
      <xdr:colOff>66702</xdr:colOff>
      <xdr:row>5</xdr:row>
      <xdr:rowOff>84647</xdr:rowOff>
    </xdr:from>
    <xdr:ext cx="95885" cy="95885"/>
    <xdr:sp macro="" textlink="">
      <xdr:nvSpPr>
        <xdr:cNvPr id="157" name="Shape 24">
          <a:extLst>
            <a:ext uri="{FF2B5EF4-FFF2-40B4-BE49-F238E27FC236}">
              <a16:creationId xmlns:a16="http://schemas.microsoft.com/office/drawing/2014/main" id="{3351E499-CC3F-4C17-9473-348CE7DB3B29}"/>
            </a:ext>
          </a:extLst>
        </xdr:cNvPr>
        <xdr:cNvSpPr/>
      </xdr:nvSpPr>
      <xdr:spPr>
        <a:xfrm>
          <a:off x="4505352" y="2827847"/>
          <a:ext cx="95885" cy="95885"/>
        </a:xfrm>
        <a:custGeom>
          <a:avLst/>
          <a:gdLst/>
          <a:ahLst/>
          <a:cxnLst/>
          <a:rect l="0" t="0" r="0" b="0"/>
          <a:pathLst>
            <a:path w="95885" h="95885">
              <a:moveTo>
                <a:pt x="53963" y="95290"/>
              </a:moveTo>
              <a:lnTo>
                <a:pt x="41326" y="95290"/>
              </a:lnTo>
              <a:lnTo>
                <a:pt x="35249" y="94080"/>
              </a:lnTo>
              <a:lnTo>
                <a:pt x="1208" y="60040"/>
              </a:lnTo>
              <a:lnTo>
                <a:pt x="0" y="53962"/>
              </a:lnTo>
              <a:lnTo>
                <a:pt x="0" y="41325"/>
              </a:lnTo>
              <a:lnTo>
                <a:pt x="23574" y="6042"/>
              </a:lnTo>
              <a:lnTo>
                <a:pt x="41326" y="0"/>
              </a:lnTo>
              <a:lnTo>
                <a:pt x="53963" y="0"/>
              </a:lnTo>
              <a:lnTo>
                <a:pt x="89245" y="23572"/>
              </a:lnTo>
              <a:lnTo>
                <a:pt x="95290" y="47645"/>
              </a:lnTo>
              <a:lnTo>
                <a:pt x="95290" y="53962"/>
              </a:lnTo>
              <a:lnTo>
                <a:pt x="71714" y="89243"/>
              </a:lnTo>
              <a:lnTo>
                <a:pt x="53963" y="95290"/>
              </a:lnTo>
              <a:close/>
            </a:path>
          </a:pathLst>
        </a:custGeom>
        <a:solidFill>
          <a:srgbClr val="04A2BF"/>
        </a:solidFill>
      </xdr:spPr>
    </xdr:sp>
    <xdr:clientData/>
  </xdr:oneCellAnchor>
  <xdr:oneCellAnchor>
    <xdr:from>
      <xdr:col>7</xdr:col>
      <xdr:colOff>133405</xdr:colOff>
      <xdr:row>9</xdr:row>
      <xdr:rowOff>85095</xdr:rowOff>
    </xdr:from>
    <xdr:ext cx="95885" cy="95885"/>
    <xdr:sp macro="" textlink="">
      <xdr:nvSpPr>
        <xdr:cNvPr id="158" name="Shape 25">
          <a:extLst>
            <a:ext uri="{FF2B5EF4-FFF2-40B4-BE49-F238E27FC236}">
              <a16:creationId xmlns:a16="http://schemas.microsoft.com/office/drawing/2014/main" id="{0431EF64-1AA6-461A-AB2C-D24E0E25D0A9}"/>
            </a:ext>
          </a:extLst>
        </xdr:cNvPr>
        <xdr:cNvSpPr/>
      </xdr:nvSpPr>
      <xdr:spPr>
        <a:xfrm>
          <a:off x="4572055" y="4123695"/>
          <a:ext cx="95885" cy="95885"/>
        </a:xfrm>
        <a:custGeom>
          <a:avLst/>
          <a:gdLst/>
          <a:ahLst/>
          <a:cxnLst/>
          <a:rect l="0" t="0" r="0" b="0"/>
          <a:pathLst>
            <a:path w="95885" h="95885">
              <a:moveTo>
                <a:pt x="53962" y="95288"/>
              </a:moveTo>
              <a:lnTo>
                <a:pt x="41326" y="95288"/>
              </a:lnTo>
              <a:lnTo>
                <a:pt x="35248" y="94077"/>
              </a:lnTo>
              <a:lnTo>
                <a:pt x="1208" y="60037"/>
              </a:lnTo>
              <a:lnTo>
                <a:pt x="0" y="53961"/>
              </a:lnTo>
              <a:lnTo>
                <a:pt x="0" y="41325"/>
              </a:lnTo>
              <a:lnTo>
                <a:pt x="23574" y="6044"/>
              </a:lnTo>
              <a:lnTo>
                <a:pt x="41326" y="0"/>
              </a:lnTo>
              <a:lnTo>
                <a:pt x="53962" y="0"/>
              </a:lnTo>
              <a:lnTo>
                <a:pt x="89245" y="23572"/>
              </a:lnTo>
              <a:lnTo>
                <a:pt x="95290" y="47645"/>
              </a:lnTo>
              <a:lnTo>
                <a:pt x="95289" y="53961"/>
              </a:lnTo>
              <a:lnTo>
                <a:pt x="71714" y="89243"/>
              </a:lnTo>
              <a:lnTo>
                <a:pt x="53962" y="95288"/>
              </a:lnTo>
              <a:close/>
            </a:path>
          </a:pathLst>
        </a:custGeom>
        <a:solidFill>
          <a:srgbClr val="04A2BF"/>
        </a:solidFill>
      </xdr:spPr>
    </xdr:sp>
    <xdr:clientData/>
  </xdr:oneCellAnchor>
  <xdr:oneCellAnchor>
    <xdr:from>
      <xdr:col>7</xdr:col>
      <xdr:colOff>162212</xdr:colOff>
      <xdr:row>10</xdr:row>
      <xdr:rowOff>85207</xdr:rowOff>
    </xdr:from>
    <xdr:ext cx="95885" cy="95885"/>
    <xdr:sp macro="" textlink="">
      <xdr:nvSpPr>
        <xdr:cNvPr id="159" name="Shape 26">
          <a:extLst>
            <a:ext uri="{FF2B5EF4-FFF2-40B4-BE49-F238E27FC236}">
              <a16:creationId xmlns:a16="http://schemas.microsoft.com/office/drawing/2014/main" id="{67EA01A4-9E49-4EA2-866A-78C8C7F7C743}"/>
            </a:ext>
          </a:extLst>
        </xdr:cNvPr>
        <xdr:cNvSpPr/>
      </xdr:nvSpPr>
      <xdr:spPr>
        <a:xfrm>
          <a:off x="4600862" y="4447657"/>
          <a:ext cx="95885" cy="95885"/>
        </a:xfrm>
        <a:custGeom>
          <a:avLst/>
          <a:gdLst/>
          <a:ahLst/>
          <a:cxnLst/>
          <a:rect l="0" t="0" r="0" b="0"/>
          <a:pathLst>
            <a:path w="95885" h="95885">
              <a:moveTo>
                <a:pt x="53963" y="95288"/>
              </a:moveTo>
              <a:lnTo>
                <a:pt x="41326" y="95288"/>
              </a:lnTo>
              <a:lnTo>
                <a:pt x="35248" y="94077"/>
              </a:lnTo>
              <a:lnTo>
                <a:pt x="1208" y="60037"/>
              </a:lnTo>
              <a:lnTo>
                <a:pt x="0" y="53961"/>
              </a:lnTo>
              <a:lnTo>
                <a:pt x="0" y="41325"/>
              </a:lnTo>
              <a:lnTo>
                <a:pt x="23574" y="6044"/>
              </a:lnTo>
              <a:lnTo>
                <a:pt x="41326" y="0"/>
              </a:lnTo>
              <a:lnTo>
                <a:pt x="53963" y="0"/>
              </a:lnTo>
              <a:lnTo>
                <a:pt x="89245" y="23572"/>
              </a:lnTo>
              <a:lnTo>
                <a:pt x="95290" y="47645"/>
              </a:lnTo>
              <a:lnTo>
                <a:pt x="95289" y="53961"/>
              </a:lnTo>
              <a:lnTo>
                <a:pt x="71714" y="89243"/>
              </a:lnTo>
              <a:lnTo>
                <a:pt x="53963" y="95288"/>
              </a:lnTo>
              <a:close/>
            </a:path>
          </a:pathLst>
        </a:custGeom>
        <a:solidFill>
          <a:srgbClr val="04A2BF"/>
        </a:solidFill>
      </xdr:spPr>
    </xdr:sp>
    <xdr:clientData/>
  </xdr:oneCellAnchor>
  <xdr:oneCellAnchor>
    <xdr:from>
      <xdr:col>6</xdr:col>
      <xdr:colOff>443221</xdr:colOff>
      <xdr:row>12</xdr:row>
      <xdr:rowOff>85431</xdr:rowOff>
    </xdr:from>
    <xdr:ext cx="95885" cy="95885"/>
    <xdr:sp macro="" textlink="">
      <xdr:nvSpPr>
        <xdr:cNvPr id="160" name="Shape 27">
          <a:extLst>
            <a:ext uri="{FF2B5EF4-FFF2-40B4-BE49-F238E27FC236}">
              <a16:creationId xmlns:a16="http://schemas.microsoft.com/office/drawing/2014/main" id="{68FA85FD-D7D2-467B-9DF6-EB78990B6C89}"/>
            </a:ext>
          </a:extLst>
        </xdr:cNvPr>
        <xdr:cNvSpPr/>
      </xdr:nvSpPr>
      <xdr:spPr>
        <a:xfrm>
          <a:off x="4415146" y="5095581"/>
          <a:ext cx="95885" cy="95885"/>
        </a:xfrm>
        <a:custGeom>
          <a:avLst/>
          <a:gdLst/>
          <a:ahLst/>
          <a:cxnLst/>
          <a:rect l="0" t="0" r="0" b="0"/>
          <a:pathLst>
            <a:path w="95885" h="95885">
              <a:moveTo>
                <a:pt x="53963" y="95288"/>
              </a:moveTo>
              <a:lnTo>
                <a:pt x="41326" y="95288"/>
              </a:lnTo>
              <a:lnTo>
                <a:pt x="35248" y="94079"/>
              </a:lnTo>
              <a:lnTo>
                <a:pt x="1208" y="60039"/>
              </a:lnTo>
              <a:lnTo>
                <a:pt x="0" y="53962"/>
              </a:lnTo>
              <a:lnTo>
                <a:pt x="0" y="41325"/>
              </a:lnTo>
              <a:lnTo>
                <a:pt x="23574" y="6042"/>
              </a:lnTo>
              <a:lnTo>
                <a:pt x="41326" y="0"/>
              </a:lnTo>
              <a:lnTo>
                <a:pt x="53963" y="0"/>
              </a:lnTo>
              <a:lnTo>
                <a:pt x="89245" y="23572"/>
              </a:lnTo>
              <a:lnTo>
                <a:pt x="95290" y="47645"/>
              </a:lnTo>
              <a:lnTo>
                <a:pt x="95290" y="53962"/>
              </a:lnTo>
              <a:lnTo>
                <a:pt x="71714" y="89242"/>
              </a:lnTo>
              <a:lnTo>
                <a:pt x="53963" y="95288"/>
              </a:lnTo>
              <a:close/>
            </a:path>
          </a:pathLst>
        </a:custGeom>
        <a:solidFill>
          <a:srgbClr val="04A2BF"/>
        </a:solidFill>
      </xdr:spPr>
    </xdr:sp>
    <xdr:clientData/>
  </xdr:oneCellAnchor>
  <xdr:oneCellAnchor>
    <xdr:from>
      <xdr:col>7</xdr:col>
      <xdr:colOff>95289</xdr:colOff>
      <xdr:row>13</xdr:row>
      <xdr:rowOff>85544</xdr:rowOff>
    </xdr:from>
    <xdr:ext cx="95885" cy="95885"/>
    <xdr:sp macro="" textlink="">
      <xdr:nvSpPr>
        <xdr:cNvPr id="161" name="Shape 28">
          <a:extLst>
            <a:ext uri="{FF2B5EF4-FFF2-40B4-BE49-F238E27FC236}">
              <a16:creationId xmlns:a16="http://schemas.microsoft.com/office/drawing/2014/main" id="{04EA8BA0-9323-40E1-91D6-3503869277EE}"/>
            </a:ext>
          </a:extLst>
        </xdr:cNvPr>
        <xdr:cNvSpPr/>
      </xdr:nvSpPr>
      <xdr:spPr>
        <a:xfrm>
          <a:off x="4533939" y="5419544"/>
          <a:ext cx="95885" cy="95885"/>
        </a:xfrm>
        <a:custGeom>
          <a:avLst/>
          <a:gdLst/>
          <a:ahLst/>
          <a:cxnLst/>
          <a:rect l="0" t="0" r="0" b="0"/>
          <a:pathLst>
            <a:path w="95885" h="95885">
              <a:moveTo>
                <a:pt x="53962" y="95288"/>
              </a:moveTo>
              <a:lnTo>
                <a:pt x="41326" y="95288"/>
              </a:lnTo>
              <a:lnTo>
                <a:pt x="35249" y="94079"/>
              </a:lnTo>
              <a:lnTo>
                <a:pt x="1208" y="60039"/>
              </a:lnTo>
              <a:lnTo>
                <a:pt x="0" y="53962"/>
              </a:lnTo>
              <a:lnTo>
                <a:pt x="0" y="41325"/>
              </a:lnTo>
              <a:lnTo>
                <a:pt x="23574" y="6042"/>
              </a:lnTo>
              <a:lnTo>
                <a:pt x="41326" y="0"/>
              </a:lnTo>
              <a:lnTo>
                <a:pt x="53962" y="0"/>
              </a:lnTo>
              <a:lnTo>
                <a:pt x="89244" y="23572"/>
              </a:lnTo>
              <a:lnTo>
                <a:pt x="95290" y="47645"/>
              </a:lnTo>
              <a:lnTo>
                <a:pt x="95290" y="53962"/>
              </a:lnTo>
              <a:lnTo>
                <a:pt x="71714" y="89242"/>
              </a:lnTo>
              <a:lnTo>
                <a:pt x="53962" y="95288"/>
              </a:lnTo>
              <a:close/>
            </a:path>
          </a:pathLst>
        </a:custGeom>
        <a:solidFill>
          <a:srgbClr val="04A2BF"/>
        </a:solidFill>
      </xdr:spPr>
    </xdr:sp>
    <xdr:clientData/>
  </xdr:oneCellAnchor>
  <xdr:oneCellAnchor>
    <xdr:from>
      <xdr:col>8</xdr:col>
      <xdr:colOff>42880</xdr:colOff>
      <xdr:row>14</xdr:row>
      <xdr:rowOff>85656</xdr:rowOff>
    </xdr:from>
    <xdr:ext cx="95885" cy="95885"/>
    <xdr:sp macro="" textlink="">
      <xdr:nvSpPr>
        <xdr:cNvPr id="162" name="Shape 29">
          <a:extLst>
            <a:ext uri="{FF2B5EF4-FFF2-40B4-BE49-F238E27FC236}">
              <a16:creationId xmlns:a16="http://schemas.microsoft.com/office/drawing/2014/main" id="{FE1997F8-A4AE-40FB-B2E6-2FEFE9DDFAF9}"/>
            </a:ext>
          </a:extLst>
        </xdr:cNvPr>
        <xdr:cNvSpPr/>
      </xdr:nvSpPr>
      <xdr:spPr>
        <a:xfrm>
          <a:off x="4710130" y="5743506"/>
          <a:ext cx="95885" cy="95885"/>
        </a:xfrm>
        <a:custGeom>
          <a:avLst/>
          <a:gdLst/>
          <a:ahLst/>
          <a:cxnLst/>
          <a:rect l="0" t="0" r="0" b="0"/>
          <a:pathLst>
            <a:path w="95885" h="95885">
              <a:moveTo>
                <a:pt x="53963" y="95288"/>
              </a:moveTo>
              <a:lnTo>
                <a:pt x="41326" y="95288"/>
              </a:lnTo>
              <a:lnTo>
                <a:pt x="35249" y="94080"/>
              </a:lnTo>
              <a:lnTo>
                <a:pt x="1208" y="60039"/>
              </a:lnTo>
              <a:lnTo>
                <a:pt x="0" y="53962"/>
              </a:lnTo>
              <a:lnTo>
                <a:pt x="0" y="41325"/>
              </a:lnTo>
              <a:lnTo>
                <a:pt x="23574" y="6042"/>
              </a:lnTo>
              <a:lnTo>
                <a:pt x="41326" y="0"/>
              </a:lnTo>
              <a:lnTo>
                <a:pt x="53963" y="0"/>
              </a:lnTo>
              <a:lnTo>
                <a:pt x="89245" y="23571"/>
              </a:lnTo>
              <a:lnTo>
                <a:pt x="95290" y="47645"/>
              </a:lnTo>
              <a:lnTo>
                <a:pt x="95290" y="53962"/>
              </a:lnTo>
              <a:lnTo>
                <a:pt x="71715" y="89243"/>
              </a:lnTo>
              <a:lnTo>
                <a:pt x="53963" y="95288"/>
              </a:lnTo>
              <a:close/>
            </a:path>
          </a:pathLst>
        </a:custGeom>
        <a:solidFill>
          <a:srgbClr val="04A2BF"/>
        </a:solidFill>
      </xdr:spPr>
    </xdr:sp>
    <xdr:clientData/>
  </xdr:oneCellAnchor>
  <xdr:oneCellAnchor>
    <xdr:from>
      <xdr:col>8</xdr:col>
      <xdr:colOff>109582</xdr:colOff>
      <xdr:row>15</xdr:row>
      <xdr:rowOff>85768</xdr:rowOff>
    </xdr:from>
    <xdr:ext cx="95885" cy="95885"/>
    <xdr:sp macro="" textlink="">
      <xdr:nvSpPr>
        <xdr:cNvPr id="163" name="Shape 30">
          <a:extLst>
            <a:ext uri="{FF2B5EF4-FFF2-40B4-BE49-F238E27FC236}">
              <a16:creationId xmlns:a16="http://schemas.microsoft.com/office/drawing/2014/main" id="{EA9AF007-0AB8-46E8-8CE5-B59824E8F0A2}"/>
            </a:ext>
          </a:extLst>
        </xdr:cNvPr>
        <xdr:cNvSpPr/>
      </xdr:nvSpPr>
      <xdr:spPr>
        <a:xfrm>
          <a:off x="4776832" y="6067468"/>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4" y="6042"/>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8</xdr:col>
      <xdr:colOff>4763</xdr:colOff>
      <xdr:row>16</xdr:row>
      <xdr:rowOff>85880</xdr:rowOff>
    </xdr:from>
    <xdr:ext cx="95885" cy="95885"/>
    <xdr:sp macro="" textlink="">
      <xdr:nvSpPr>
        <xdr:cNvPr id="164" name="Shape 31">
          <a:extLst>
            <a:ext uri="{FF2B5EF4-FFF2-40B4-BE49-F238E27FC236}">
              <a16:creationId xmlns:a16="http://schemas.microsoft.com/office/drawing/2014/main" id="{4576FC6E-1AE5-426F-AEAE-9D7F8759F875}"/>
            </a:ext>
          </a:extLst>
        </xdr:cNvPr>
        <xdr:cNvSpPr/>
      </xdr:nvSpPr>
      <xdr:spPr>
        <a:xfrm>
          <a:off x="4672013" y="6391430"/>
          <a:ext cx="95885" cy="95885"/>
        </a:xfrm>
        <a:custGeom>
          <a:avLst/>
          <a:gdLst/>
          <a:ahLst/>
          <a:cxnLst/>
          <a:rect l="0" t="0" r="0" b="0"/>
          <a:pathLst>
            <a:path w="95885" h="95885">
              <a:moveTo>
                <a:pt x="53963" y="95289"/>
              </a:moveTo>
              <a:lnTo>
                <a:pt x="41327" y="95289"/>
              </a:lnTo>
              <a:lnTo>
                <a:pt x="35249" y="94078"/>
              </a:lnTo>
              <a:lnTo>
                <a:pt x="1209" y="60039"/>
              </a:lnTo>
              <a:lnTo>
                <a:pt x="0" y="53962"/>
              </a:lnTo>
              <a:lnTo>
                <a:pt x="0" y="41326"/>
              </a:lnTo>
              <a:lnTo>
                <a:pt x="23574" y="6043"/>
              </a:lnTo>
              <a:lnTo>
                <a:pt x="41327"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8</xdr:col>
      <xdr:colOff>119112</xdr:colOff>
      <xdr:row>17</xdr:row>
      <xdr:rowOff>85992</xdr:rowOff>
    </xdr:from>
    <xdr:ext cx="95885" cy="95885"/>
    <xdr:sp macro="" textlink="">
      <xdr:nvSpPr>
        <xdr:cNvPr id="165" name="Shape 32">
          <a:extLst>
            <a:ext uri="{FF2B5EF4-FFF2-40B4-BE49-F238E27FC236}">
              <a16:creationId xmlns:a16="http://schemas.microsoft.com/office/drawing/2014/main" id="{FBBFD787-4BE0-4392-B9AD-3FAF5CDCC7FC}"/>
            </a:ext>
          </a:extLst>
        </xdr:cNvPr>
        <xdr:cNvSpPr/>
      </xdr:nvSpPr>
      <xdr:spPr>
        <a:xfrm>
          <a:off x="4786362" y="6715392"/>
          <a:ext cx="95885" cy="95885"/>
        </a:xfrm>
        <a:custGeom>
          <a:avLst/>
          <a:gdLst/>
          <a:ahLst/>
          <a:cxnLst/>
          <a:rect l="0" t="0" r="0" b="0"/>
          <a:pathLst>
            <a:path w="95885" h="95885">
              <a:moveTo>
                <a:pt x="53962" y="95289"/>
              </a:moveTo>
              <a:lnTo>
                <a:pt x="41326" y="95289"/>
              </a:lnTo>
              <a:lnTo>
                <a:pt x="35248" y="94079"/>
              </a:lnTo>
              <a:lnTo>
                <a:pt x="1208" y="60039"/>
              </a:lnTo>
              <a:lnTo>
                <a:pt x="0" y="53962"/>
              </a:lnTo>
              <a:lnTo>
                <a:pt x="0" y="41325"/>
              </a:lnTo>
              <a:lnTo>
                <a:pt x="23573" y="6043"/>
              </a:lnTo>
              <a:lnTo>
                <a:pt x="41326" y="0"/>
              </a:lnTo>
              <a:lnTo>
                <a:pt x="53962" y="0"/>
              </a:lnTo>
              <a:lnTo>
                <a:pt x="89244" y="23570"/>
              </a:lnTo>
              <a:lnTo>
                <a:pt x="95290" y="41325"/>
              </a:lnTo>
              <a:lnTo>
                <a:pt x="95290" y="47645"/>
              </a:lnTo>
              <a:lnTo>
                <a:pt x="95290" y="53962"/>
              </a:lnTo>
              <a:lnTo>
                <a:pt x="71714" y="89242"/>
              </a:lnTo>
              <a:lnTo>
                <a:pt x="60040" y="94078"/>
              </a:lnTo>
              <a:lnTo>
                <a:pt x="53962" y="95289"/>
              </a:lnTo>
              <a:close/>
            </a:path>
          </a:pathLst>
        </a:custGeom>
        <a:solidFill>
          <a:srgbClr val="04A2BF"/>
        </a:solidFill>
      </xdr:spPr>
    </xdr:sp>
    <xdr:clientData/>
  </xdr:oneCellAnchor>
  <xdr:oneCellAnchor>
    <xdr:from>
      <xdr:col>7</xdr:col>
      <xdr:colOff>181270</xdr:colOff>
      <xdr:row>19</xdr:row>
      <xdr:rowOff>102103</xdr:rowOff>
    </xdr:from>
    <xdr:ext cx="95885" cy="95885"/>
    <xdr:sp macro="" textlink="">
      <xdr:nvSpPr>
        <xdr:cNvPr id="166" name="Shape 33">
          <a:extLst>
            <a:ext uri="{FF2B5EF4-FFF2-40B4-BE49-F238E27FC236}">
              <a16:creationId xmlns:a16="http://schemas.microsoft.com/office/drawing/2014/main" id="{FAED9637-F4E3-4312-915B-21086F88BE7D}"/>
            </a:ext>
          </a:extLst>
        </xdr:cNvPr>
        <xdr:cNvSpPr/>
      </xdr:nvSpPr>
      <xdr:spPr>
        <a:xfrm>
          <a:off x="4619920" y="7379203"/>
          <a:ext cx="95885" cy="95885"/>
        </a:xfrm>
        <a:custGeom>
          <a:avLst/>
          <a:gdLst/>
          <a:ahLst/>
          <a:cxnLst/>
          <a:rect l="0" t="0" r="0" b="0"/>
          <a:pathLst>
            <a:path w="95885" h="95885">
              <a:moveTo>
                <a:pt x="53963" y="95289"/>
              </a:moveTo>
              <a:lnTo>
                <a:pt x="41326" y="95289"/>
              </a:lnTo>
              <a:lnTo>
                <a:pt x="35248" y="94078"/>
              </a:lnTo>
              <a:lnTo>
                <a:pt x="1208" y="60037"/>
              </a:lnTo>
              <a:lnTo>
                <a:pt x="0" y="53960"/>
              </a:lnTo>
              <a:lnTo>
                <a:pt x="0" y="41325"/>
              </a:lnTo>
              <a:lnTo>
                <a:pt x="23574" y="6043"/>
              </a:lnTo>
              <a:lnTo>
                <a:pt x="41326" y="0"/>
              </a:lnTo>
              <a:lnTo>
                <a:pt x="53963" y="0"/>
              </a:lnTo>
              <a:lnTo>
                <a:pt x="89245" y="23572"/>
              </a:lnTo>
              <a:lnTo>
                <a:pt x="95290" y="47645"/>
              </a:lnTo>
              <a:lnTo>
                <a:pt x="95289" y="53960"/>
              </a:lnTo>
              <a:lnTo>
                <a:pt x="71714" y="89242"/>
              </a:lnTo>
              <a:lnTo>
                <a:pt x="53963" y="95289"/>
              </a:lnTo>
              <a:close/>
            </a:path>
          </a:pathLst>
        </a:custGeom>
        <a:solidFill>
          <a:srgbClr val="04A2BF"/>
        </a:solidFill>
      </xdr:spPr>
    </xdr:sp>
    <xdr:clientData/>
  </xdr:oneCellAnchor>
  <xdr:oneCellAnchor>
    <xdr:from>
      <xdr:col>7</xdr:col>
      <xdr:colOff>200328</xdr:colOff>
      <xdr:row>20</xdr:row>
      <xdr:rowOff>89515</xdr:rowOff>
    </xdr:from>
    <xdr:ext cx="95885" cy="95885"/>
    <xdr:sp macro="" textlink="">
      <xdr:nvSpPr>
        <xdr:cNvPr id="167" name="Shape 34">
          <a:extLst>
            <a:ext uri="{FF2B5EF4-FFF2-40B4-BE49-F238E27FC236}">
              <a16:creationId xmlns:a16="http://schemas.microsoft.com/office/drawing/2014/main" id="{28EB7EF5-9FC7-425E-8359-4849C5F7DF2A}"/>
            </a:ext>
          </a:extLst>
        </xdr:cNvPr>
        <xdr:cNvSpPr/>
      </xdr:nvSpPr>
      <xdr:spPr>
        <a:xfrm>
          <a:off x="4638978" y="769046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4"/>
              </a:lnTo>
              <a:lnTo>
                <a:pt x="41326" y="0"/>
              </a:lnTo>
              <a:lnTo>
                <a:pt x="53963" y="0"/>
              </a:lnTo>
              <a:lnTo>
                <a:pt x="89245" y="23572"/>
              </a:lnTo>
              <a:lnTo>
                <a:pt x="95290" y="47645"/>
              </a:lnTo>
              <a:lnTo>
                <a:pt x="95289" y="53962"/>
              </a:lnTo>
              <a:lnTo>
                <a:pt x="71714" y="89242"/>
              </a:lnTo>
              <a:lnTo>
                <a:pt x="53963" y="95289"/>
              </a:lnTo>
              <a:close/>
            </a:path>
          </a:pathLst>
        </a:custGeom>
        <a:solidFill>
          <a:srgbClr val="04A2BF"/>
        </a:solidFill>
      </xdr:spPr>
    </xdr:sp>
    <xdr:clientData/>
  </xdr:oneCellAnchor>
  <xdr:oneCellAnchor>
    <xdr:from>
      <xdr:col>8</xdr:col>
      <xdr:colOff>23821</xdr:colOff>
      <xdr:row>21</xdr:row>
      <xdr:rowOff>89627</xdr:rowOff>
    </xdr:from>
    <xdr:ext cx="95885" cy="95885"/>
    <xdr:sp macro="" textlink="">
      <xdr:nvSpPr>
        <xdr:cNvPr id="168" name="Shape 35">
          <a:extLst>
            <a:ext uri="{FF2B5EF4-FFF2-40B4-BE49-F238E27FC236}">
              <a16:creationId xmlns:a16="http://schemas.microsoft.com/office/drawing/2014/main" id="{5D6F6DA8-4002-4781-8FAC-A491B7CC2E44}"/>
            </a:ext>
          </a:extLst>
        </xdr:cNvPr>
        <xdr:cNvSpPr/>
      </xdr:nvSpPr>
      <xdr:spPr>
        <a:xfrm>
          <a:off x="4691071" y="8014427"/>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3"/>
              </a:lnTo>
              <a:lnTo>
                <a:pt x="41326" y="0"/>
              </a:lnTo>
              <a:lnTo>
                <a:pt x="53963" y="0"/>
              </a:lnTo>
              <a:lnTo>
                <a:pt x="89245" y="23572"/>
              </a:lnTo>
              <a:lnTo>
                <a:pt x="95290" y="41325"/>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8</xdr:col>
      <xdr:colOff>100054</xdr:colOff>
      <xdr:row>22</xdr:row>
      <xdr:rowOff>89739</xdr:rowOff>
    </xdr:from>
    <xdr:ext cx="95885" cy="95885"/>
    <xdr:sp macro="" textlink="">
      <xdr:nvSpPr>
        <xdr:cNvPr id="169" name="Shape 36">
          <a:extLst>
            <a:ext uri="{FF2B5EF4-FFF2-40B4-BE49-F238E27FC236}">
              <a16:creationId xmlns:a16="http://schemas.microsoft.com/office/drawing/2014/main" id="{7F8BA047-4611-4CA3-916D-93EF47F732D8}"/>
            </a:ext>
          </a:extLst>
        </xdr:cNvPr>
        <xdr:cNvSpPr/>
      </xdr:nvSpPr>
      <xdr:spPr>
        <a:xfrm>
          <a:off x="4767304" y="8338389"/>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3"/>
              </a:lnTo>
              <a:lnTo>
                <a:pt x="41326" y="0"/>
              </a:lnTo>
              <a:lnTo>
                <a:pt x="53963" y="0"/>
              </a:lnTo>
              <a:lnTo>
                <a:pt x="89245" y="23570"/>
              </a:lnTo>
              <a:lnTo>
                <a:pt x="95290" y="47645"/>
              </a:lnTo>
              <a:lnTo>
                <a:pt x="95290" y="53962"/>
              </a:lnTo>
              <a:lnTo>
                <a:pt x="71714" y="89242"/>
              </a:lnTo>
              <a:lnTo>
                <a:pt x="53963" y="95289"/>
              </a:lnTo>
              <a:close/>
            </a:path>
          </a:pathLst>
        </a:custGeom>
        <a:solidFill>
          <a:srgbClr val="04A2BF"/>
        </a:solidFill>
      </xdr:spPr>
    </xdr:sp>
    <xdr:clientData/>
  </xdr:oneCellAnchor>
  <xdr:oneCellAnchor>
    <xdr:from>
      <xdr:col>7</xdr:col>
      <xdr:colOff>9528</xdr:colOff>
      <xdr:row>24</xdr:row>
      <xdr:rowOff>89963</xdr:rowOff>
    </xdr:from>
    <xdr:ext cx="95885" cy="95885"/>
    <xdr:sp macro="" textlink="">
      <xdr:nvSpPr>
        <xdr:cNvPr id="170" name="Shape 37">
          <a:extLst>
            <a:ext uri="{FF2B5EF4-FFF2-40B4-BE49-F238E27FC236}">
              <a16:creationId xmlns:a16="http://schemas.microsoft.com/office/drawing/2014/main" id="{C5B14C04-678B-43BC-A0E7-617CBA8EB751}"/>
            </a:ext>
          </a:extLst>
        </xdr:cNvPr>
        <xdr:cNvSpPr/>
      </xdr:nvSpPr>
      <xdr:spPr>
        <a:xfrm>
          <a:off x="4448178" y="8986313"/>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6"/>
              </a:lnTo>
              <a:lnTo>
                <a:pt x="23574" y="6043"/>
              </a:lnTo>
              <a:lnTo>
                <a:pt x="41326" y="0"/>
              </a:lnTo>
              <a:lnTo>
                <a:pt x="53962" y="0"/>
              </a:lnTo>
              <a:lnTo>
                <a:pt x="89244" y="23573"/>
              </a:lnTo>
              <a:lnTo>
                <a:pt x="95290" y="47645"/>
              </a:lnTo>
              <a:lnTo>
                <a:pt x="95289" y="53962"/>
              </a:lnTo>
              <a:lnTo>
                <a:pt x="71714" y="89242"/>
              </a:lnTo>
              <a:lnTo>
                <a:pt x="53962" y="95289"/>
              </a:lnTo>
              <a:close/>
            </a:path>
          </a:pathLst>
        </a:custGeom>
        <a:solidFill>
          <a:srgbClr val="04A2BF"/>
        </a:solidFill>
      </xdr:spPr>
    </xdr:sp>
    <xdr:clientData/>
  </xdr:oneCellAnchor>
  <xdr:oneCellAnchor>
    <xdr:from>
      <xdr:col>8</xdr:col>
      <xdr:colOff>100054</xdr:colOff>
      <xdr:row>26</xdr:row>
      <xdr:rowOff>90188</xdr:rowOff>
    </xdr:from>
    <xdr:ext cx="95885" cy="95885"/>
    <xdr:sp macro="" textlink="">
      <xdr:nvSpPr>
        <xdr:cNvPr id="171" name="Shape 38">
          <a:extLst>
            <a:ext uri="{FF2B5EF4-FFF2-40B4-BE49-F238E27FC236}">
              <a16:creationId xmlns:a16="http://schemas.microsoft.com/office/drawing/2014/main" id="{7D085B91-F5F8-426F-93B4-2634B6E07C72}"/>
            </a:ext>
          </a:extLst>
        </xdr:cNvPr>
        <xdr:cNvSpPr/>
      </xdr:nvSpPr>
      <xdr:spPr>
        <a:xfrm>
          <a:off x="4767304" y="9634238"/>
          <a:ext cx="95885" cy="95885"/>
        </a:xfrm>
        <a:custGeom>
          <a:avLst/>
          <a:gdLst/>
          <a:ahLst/>
          <a:cxnLst/>
          <a:rect l="0" t="0" r="0" b="0"/>
          <a:pathLst>
            <a:path w="95885" h="95885">
              <a:moveTo>
                <a:pt x="53963" y="95289"/>
              </a:moveTo>
              <a:lnTo>
                <a:pt x="41326" y="95289"/>
              </a:lnTo>
              <a:lnTo>
                <a:pt x="35249" y="94077"/>
              </a:lnTo>
              <a:lnTo>
                <a:pt x="1208" y="60039"/>
              </a:lnTo>
              <a:lnTo>
                <a:pt x="0" y="53962"/>
              </a:lnTo>
              <a:lnTo>
                <a:pt x="0" y="41325"/>
              </a:lnTo>
              <a:lnTo>
                <a:pt x="23574" y="6043"/>
              </a:lnTo>
              <a:lnTo>
                <a:pt x="41326" y="0"/>
              </a:lnTo>
              <a:lnTo>
                <a:pt x="53963" y="0"/>
              </a:lnTo>
              <a:lnTo>
                <a:pt x="89245" y="23573"/>
              </a:lnTo>
              <a:lnTo>
                <a:pt x="95290" y="47645"/>
              </a:lnTo>
              <a:lnTo>
                <a:pt x="95290" y="53962"/>
              </a:lnTo>
              <a:lnTo>
                <a:pt x="71714" y="89242"/>
              </a:lnTo>
              <a:lnTo>
                <a:pt x="53963" y="95289"/>
              </a:lnTo>
              <a:close/>
            </a:path>
          </a:pathLst>
        </a:custGeom>
        <a:solidFill>
          <a:srgbClr val="04A2BF"/>
        </a:solidFill>
      </xdr:spPr>
    </xdr:sp>
    <xdr:clientData/>
  </xdr:oneCellAnchor>
  <xdr:oneCellAnchor>
    <xdr:from>
      <xdr:col>8</xdr:col>
      <xdr:colOff>33351</xdr:colOff>
      <xdr:row>27</xdr:row>
      <xdr:rowOff>90299</xdr:rowOff>
    </xdr:from>
    <xdr:ext cx="95885" cy="95885"/>
    <xdr:sp macro="" textlink="">
      <xdr:nvSpPr>
        <xdr:cNvPr id="172" name="Shape 39">
          <a:extLst>
            <a:ext uri="{FF2B5EF4-FFF2-40B4-BE49-F238E27FC236}">
              <a16:creationId xmlns:a16="http://schemas.microsoft.com/office/drawing/2014/main" id="{C416388F-795E-4170-90CB-F3106829A532}"/>
            </a:ext>
          </a:extLst>
        </xdr:cNvPr>
        <xdr:cNvSpPr/>
      </xdr:nvSpPr>
      <xdr:spPr>
        <a:xfrm>
          <a:off x="4700601" y="9958199"/>
          <a:ext cx="95885" cy="95885"/>
        </a:xfrm>
        <a:custGeom>
          <a:avLst/>
          <a:gdLst/>
          <a:ahLst/>
          <a:cxnLst/>
          <a:rect l="0" t="0" r="0" b="0"/>
          <a:pathLst>
            <a:path w="95885" h="95885">
              <a:moveTo>
                <a:pt x="53962" y="95289"/>
              </a:moveTo>
              <a:lnTo>
                <a:pt x="41326" y="95289"/>
              </a:lnTo>
              <a:lnTo>
                <a:pt x="35248" y="94078"/>
              </a:lnTo>
              <a:lnTo>
                <a:pt x="1208" y="60039"/>
              </a:lnTo>
              <a:lnTo>
                <a:pt x="0" y="53962"/>
              </a:lnTo>
              <a:lnTo>
                <a:pt x="0" y="41325"/>
              </a:lnTo>
              <a:lnTo>
                <a:pt x="23574" y="6043"/>
              </a:lnTo>
              <a:lnTo>
                <a:pt x="41326" y="0"/>
              </a:lnTo>
              <a:lnTo>
                <a:pt x="53962" y="0"/>
              </a:lnTo>
              <a:lnTo>
                <a:pt x="89244" y="23572"/>
              </a:lnTo>
              <a:lnTo>
                <a:pt x="95290" y="47645"/>
              </a:lnTo>
              <a:lnTo>
                <a:pt x="95289" y="53962"/>
              </a:lnTo>
              <a:lnTo>
                <a:pt x="71714" y="89242"/>
              </a:lnTo>
              <a:lnTo>
                <a:pt x="53962" y="95289"/>
              </a:lnTo>
              <a:close/>
            </a:path>
          </a:pathLst>
        </a:custGeom>
        <a:solidFill>
          <a:srgbClr val="04A2BF"/>
        </a:solidFill>
      </xdr:spPr>
    </xdr:sp>
    <xdr:clientData/>
  </xdr:oneCellAnchor>
  <xdr:oneCellAnchor>
    <xdr:from>
      <xdr:col>7</xdr:col>
      <xdr:colOff>143154</xdr:colOff>
      <xdr:row>30</xdr:row>
      <xdr:rowOff>90636</xdr:rowOff>
    </xdr:from>
    <xdr:ext cx="95885" cy="95885"/>
    <xdr:sp macro="" textlink="">
      <xdr:nvSpPr>
        <xdr:cNvPr id="173" name="Shape 40">
          <a:extLst>
            <a:ext uri="{FF2B5EF4-FFF2-40B4-BE49-F238E27FC236}">
              <a16:creationId xmlns:a16="http://schemas.microsoft.com/office/drawing/2014/main" id="{8F1DB2FA-CD44-45C8-84C7-02B87387D269}"/>
            </a:ext>
          </a:extLst>
        </xdr:cNvPr>
        <xdr:cNvSpPr/>
      </xdr:nvSpPr>
      <xdr:spPr>
        <a:xfrm>
          <a:off x="4581804" y="10930086"/>
          <a:ext cx="95885" cy="95885"/>
        </a:xfrm>
        <a:custGeom>
          <a:avLst/>
          <a:gdLst/>
          <a:ahLst/>
          <a:cxnLst/>
          <a:rect l="0" t="0" r="0" b="0"/>
          <a:pathLst>
            <a:path w="95885" h="95885">
              <a:moveTo>
                <a:pt x="53962" y="95288"/>
              </a:moveTo>
              <a:lnTo>
                <a:pt x="41326" y="95288"/>
              </a:lnTo>
              <a:lnTo>
                <a:pt x="35249" y="94077"/>
              </a:lnTo>
              <a:lnTo>
                <a:pt x="1208" y="60037"/>
              </a:lnTo>
              <a:lnTo>
                <a:pt x="0" y="53960"/>
              </a:lnTo>
              <a:lnTo>
                <a:pt x="0" y="41324"/>
              </a:lnTo>
              <a:lnTo>
                <a:pt x="23574" y="6041"/>
              </a:lnTo>
              <a:lnTo>
                <a:pt x="41326" y="0"/>
              </a:lnTo>
              <a:lnTo>
                <a:pt x="53962" y="0"/>
              </a:lnTo>
              <a:lnTo>
                <a:pt x="89245" y="23573"/>
              </a:lnTo>
              <a:lnTo>
                <a:pt x="95290" y="47645"/>
              </a:lnTo>
              <a:lnTo>
                <a:pt x="95289" y="53960"/>
              </a:lnTo>
              <a:lnTo>
                <a:pt x="71714" y="89243"/>
              </a:lnTo>
              <a:lnTo>
                <a:pt x="53962" y="95288"/>
              </a:lnTo>
              <a:close/>
            </a:path>
          </a:pathLst>
        </a:custGeom>
        <a:solidFill>
          <a:srgbClr val="04A2BF"/>
        </a:solidFill>
      </xdr:spPr>
    </xdr:sp>
    <xdr:clientData/>
  </xdr:oneCellAnchor>
  <xdr:oneCellAnchor>
    <xdr:from>
      <xdr:col>8</xdr:col>
      <xdr:colOff>90524</xdr:colOff>
      <xdr:row>31</xdr:row>
      <xdr:rowOff>90747</xdr:rowOff>
    </xdr:from>
    <xdr:ext cx="95885" cy="95885"/>
    <xdr:sp macro="" textlink="">
      <xdr:nvSpPr>
        <xdr:cNvPr id="174" name="Shape 41">
          <a:extLst>
            <a:ext uri="{FF2B5EF4-FFF2-40B4-BE49-F238E27FC236}">
              <a16:creationId xmlns:a16="http://schemas.microsoft.com/office/drawing/2014/main" id="{AF6E77D2-396D-4401-9197-8E46EC48B674}"/>
            </a:ext>
          </a:extLst>
        </xdr:cNvPr>
        <xdr:cNvSpPr/>
      </xdr:nvSpPr>
      <xdr:spPr>
        <a:xfrm>
          <a:off x="4757774" y="11254047"/>
          <a:ext cx="95885" cy="95885"/>
        </a:xfrm>
        <a:custGeom>
          <a:avLst/>
          <a:gdLst/>
          <a:ahLst/>
          <a:cxnLst/>
          <a:rect l="0" t="0" r="0" b="0"/>
          <a:pathLst>
            <a:path w="95885" h="95885">
              <a:moveTo>
                <a:pt x="53963" y="95290"/>
              </a:moveTo>
              <a:lnTo>
                <a:pt x="41326" y="95290"/>
              </a:lnTo>
              <a:lnTo>
                <a:pt x="35249" y="94079"/>
              </a:lnTo>
              <a:lnTo>
                <a:pt x="1208" y="60037"/>
              </a:lnTo>
              <a:lnTo>
                <a:pt x="0" y="53960"/>
              </a:lnTo>
              <a:lnTo>
                <a:pt x="0" y="41324"/>
              </a:lnTo>
              <a:lnTo>
                <a:pt x="23574" y="6041"/>
              </a:lnTo>
              <a:lnTo>
                <a:pt x="41326" y="0"/>
              </a:lnTo>
              <a:lnTo>
                <a:pt x="53963" y="0"/>
              </a:lnTo>
              <a:lnTo>
                <a:pt x="89245" y="23570"/>
              </a:lnTo>
              <a:lnTo>
                <a:pt x="95290" y="47645"/>
              </a:lnTo>
              <a:lnTo>
                <a:pt x="95290" y="53960"/>
              </a:lnTo>
              <a:lnTo>
                <a:pt x="71715" y="89243"/>
              </a:lnTo>
              <a:lnTo>
                <a:pt x="53963" y="95290"/>
              </a:lnTo>
              <a:close/>
            </a:path>
          </a:pathLst>
        </a:custGeom>
        <a:solidFill>
          <a:srgbClr val="04A2BF"/>
        </a:solidFill>
      </xdr:spPr>
    </xdr:sp>
    <xdr:clientData/>
  </xdr:oneCellAnchor>
  <xdr:oneCellAnchor>
    <xdr:from>
      <xdr:col>6</xdr:col>
      <xdr:colOff>395576</xdr:colOff>
      <xdr:row>3</xdr:row>
      <xdr:rowOff>84423</xdr:rowOff>
    </xdr:from>
    <xdr:ext cx="95885" cy="95885"/>
    <xdr:sp macro="" textlink="">
      <xdr:nvSpPr>
        <xdr:cNvPr id="175" name="Shape 42">
          <a:extLst>
            <a:ext uri="{FF2B5EF4-FFF2-40B4-BE49-F238E27FC236}">
              <a16:creationId xmlns:a16="http://schemas.microsoft.com/office/drawing/2014/main" id="{041DF09D-21DD-43B3-BB16-A23CC843FE18}"/>
            </a:ext>
          </a:extLst>
        </xdr:cNvPr>
        <xdr:cNvSpPr/>
      </xdr:nvSpPr>
      <xdr:spPr>
        <a:xfrm>
          <a:off x="4367501" y="2179923"/>
          <a:ext cx="95885" cy="95885"/>
        </a:xfrm>
        <a:custGeom>
          <a:avLst/>
          <a:gdLst/>
          <a:ahLst/>
          <a:cxnLst/>
          <a:rect l="0" t="0" r="0" b="0"/>
          <a:pathLst>
            <a:path w="95885" h="95885">
              <a:moveTo>
                <a:pt x="53963" y="95288"/>
              </a:moveTo>
              <a:lnTo>
                <a:pt x="41326" y="95288"/>
              </a:lnTo>
              <a:lnTo>
                <a:pt x="35248" y="94080"/>
              </a:lnTo>
              <a:lnTo>
                <a:pt x="1208" y="60040"/>
              </a:lnTo>
              <a:lnTo>
                <a:pt x="0" y="53962"/>
              </a:lnTo>
              <a:lnTo>
                <a:pt x="0" y="41326"/>
              </a:lnTo>
              <a:lnTo>
                <a:pt x="23574" y="6042"/>
              </a:lnTo>
              <a:lnTo>
                <a:pt x="41326" y="0"/>
              </a:lnTo>
              <a:lnTo>
                <a:pt x="53963" y="0"/>
              </a:lnTo>
              <a:lnTo>
                <a:pt x="89245" y="23573"/>
              </a:lnTo>
              <a:lnTo>
                <a:pt x="95290" y="47645"/>
              </a:lnTo>
              <a:lnTo>
                <a:pt x="95290" y="53962"/>
              </a:lnTo>
              <a:lnTo>
                <a:pt x="71714" y="89243"/>
              </a:lnTo>
              <a:lnTo>
                <a:pt x="53963" y="95288"/>
              </a:lnTo>
              <a:close/>
            </a:path>
          </a:pathLst>
        </a:custGeom>
        <a:solidFill>
          <a:srgbClr val="04A2BF"/>
        </a:solidFill>
      </xdr:spPr>
    </xdr:sp>
    <xdr:clientData/>
  </xdr:oneCellAnchor>
  <xdr:oneCellAnchor>
    <xdr:from>
      <xdr:col>6</xdr:col>
      <xdr:colOff>195344</xdr:colOff>
      <xdr:row>4</xdr:row>
      <xdr:rowOff>84535</xdr:rowOff>
    </xdr:from>
    <xdr:ext cx="95885" cy="95885"/>
    <xdr:sp macro="" textlink="">
      <xdr:nvSpPr>
        <xdr:cNvPr id="176" name="Shape 43">
          <a:extLst>
            <a:ext uri="{FF2B5EF4-FFF2-40B4-BE49-F238E27FC236}">
              <a16:creationId xmlns:a16="http://schemas.microsoft.com/office/drawing/2014/main" id="{67F6D1F8-0317-4425-A395-30F7B5869D01}"/>
            </a:ext>
          </a:extLst>
        </xdr:cNvPr>
        <xdr:cNvSpPr/>
      </xdr:nvSpPr>
      <xdr:spPr>
        <a:xfrm>
          <a:off x="4167269" y="2503885"/>
          <a:ext cx="95885" cy="95885"/>
        </a:xfrm>
        <a:custGeom>
          <a:avLst/>
          <a:gdLst/>
          <a:ahLst/>
          <a:cxnLst/>
          <a:rect l="0" t="0" r="0" b="0"/>
          <a:pathLst>
            <a:path w="95885" h="95885">
              <a:moveTo>
                <a:pt x="53963" y="95288"/>
              </a:moveTo>
              <a:lnTo>
                <a:pt x="41326" y="95288"/>
              </a:lnTo>
              <a:lnTo>
                <a:pt x="35248" y="94080"/>
              </a:lnTo>
              <a:lnTo>
                <a:pt x="1208" y="60039"/>
              </a:lnTo>
              <a:lnTo>
                <a:pt x="0" y="53962"/>
              </a:lnTo>
              <a:lnTo>
                <a:pt x="0" y="41325"/>
              </a:lnTo>
              <a:lnTo>
                <a:pt x="23574" y="6042"/>
              </a:lnTo>
              <a:lnTo>
                <a:pt x="41326" y="0"/>
              </a:lnTo>
              <a:lnTo>
                <a:pt x="53963" y="0"/>
              </a:lnTo>
              <a:lnTo>
                <a:pt x="89245" y="23572"/>
              </a:lnTo>
              <a:lnTo>
                <a:pt x="95290" y="47645"/>
              </a:lnTo>
              <a:lnTo>
                <a:pt x="95290" y="53962"/>
              </a:lnTo>
              <a:lnTo>
                <a:pt x="71714" y="89243"/>
              </a:lnTo>
              <a:lnTo>
                <a:pt x="53963" y="95288"/>
              </a:lnTo>
              <a:close/>
            </a:path>
          </a:pathLst>
        </a:custGeom>
        <a:solidFill>
          <a:srgbClr val="04A2BF"/>
        </a:solidFill>
      </xdr:spPr>
    </xdr:sp>
    <xdr:clientData/>
  </xdr:oneCellAnchor>
  <xdr:oneCellAnchor>
    <xdr:from>
      <xdr:col>6</xdr:col>
      <xdr:colOff>195344</xdr:colOff>
      <xdr:row>6</xdr:row>
      <xdr:rowOff>84759</xdr:rowOff>
    </xdr:from>
    <xdr:ext cx="95885" cy="95885"/>
    <xdr:sp macro="" textlink="">
      <xdr:nvSpPr>
        <xdr:cNvPr id="177" name="Shape 44">
          <a:extLst>
            <a:ext uri="{FF2B5EF4-FFF2-40B4-BE49-F238E27FC236}">
              <a16:creationId xmlns:a16="http://schemas.microsoft.com/office/drawing/2014/main" id="{61A2CB71-FDF1-49DD-A6B3-D804C2802377}"/>
            </a:ext>
          </a:extLst>
        </xdr:cNvPr>
        <xdr:cNvSpPr/>
      </xdr:nvSpPr>
      <xdr:spPr>
        <a:xfrm>
          <a:off x="4167269" y="3151809"/>
          <a:ext cx="95885" cy="95885"/>
        </a:xfrm>
        <a:custGeom>
          <a:avLst/>
          <a:gdLst/>
          <a:ahLst/>
          <a:cxnLst/>
          <a:rect l="0" t="0" r="0" b="0"/>
          <a:pathLst>
            <a:path w="95885" h="95885">
              <a:moveTo>
                <a:pt x="53963" y="95288"/>
              </a:moveTo>
              <a:lnTo>
                <a:pt x="41326" y="95288"/>
              </a:lnTo>
              <a:lnTo>
                <a:pt x="35248" y="94080"/>
              </a:lnTo>
              <a:lnTo>
                <a:pt x="1208" y="60039"/>
              </a:lnTo>
              <a:lnTo>
                <a:pt x="0" y="53962"/>
              </a:lnTo>
              <a:lnTo>
                <a:pt x="0" y="41325"/>
              </a:lnTo>
              <a:lnTo>
                <a:pt x="23574" y="6042"/>
              </a:lnTo>
              <a:lnTo>
                <a:pt x="41326" y="0"/>
              </a:lnTo>
              <a:lnTo>
                <a:pt x="53963" y="0"/>
              </a:lnTo>
              <a:lnTo>
                <a:pt x="89245" y="23572"/>
              </a:lnTo>
              <a:lnTo>
                <a:pt x="95290" y="47645"/>
              </a:lnTo>
              <a:lnTo>
                <a:pt x="95290" y="53962"/>
              </a:lnTo>
              <a:lnTo>
                <a:pt x="71714" y="89243"/>
              </a:lnTo>
              <a:lnTo>
                <a:pt x="53963" y="95288"/>
              </a:lnTo>
              <a:close/>
            </a:path>
          </a:pathLst>
        </a:custGeom>
        <a:solidFill>
          <a:srgbClr val="04A2BF"/>
        </a:solidFill>
      </xdr:spPr>
    </xdr:sp>
    <xdr:clientData/>
  </xdr:oneCellAnchor>
  <xdr:oneCellAnchor>
    <xdr:from>
      <xdr:col>8</xdr:col>
      <xdr:colOff>214626</xdr:colOff>
      <xdr:row>7</xdr:row>
      <xdr:rowOff>84871</xdr:rowOff>
    </xdr:from>
    <xdr:ext cx="95885" cy="95885"/>
    <xdr:sp macro="" textlink="">
      <xdr:nvSpPr>
        <xdr:cNvPr id="178" name="Shape 45">
          <a:extLst>
            <a:ext uri="{FF2B5EF4-FFF2-40B4-BE49-F238E27FC236}">
              <a16:creationId xmlns:a16="http://schemas.microsoft.com/office/drawing/2014/main" id="{B8F4BEDD-ACC0-4E75-96F1-17A1E25F8A6D}"/>
            </a:ext>
          </a:extLst>
        </xdr:cNvPr>
        <xdr:cNvSpPr/>
      </xdr:nvSpPr>
      <xdr:spPr>
        <a:xfrm>
          <a:off x="4881876" y="3475771"/>
          <a:ext cx="95885" cy="95885"/>
        </a:xfrm>
        <a:custGeom>
          <a:avLst/>
          <a:gdLst/>
          <a:ahLst/>
          <a:cxnLst/>
          <a:rect l="0" t="0" r="0" b="0"/>
          <a:pathLst>
            <a:path w="95885" h="95885">
              <a:moveTo>
                <a:pt x="53962" y="95288"/>
              </a:moveTo>
              <a:lnTo>
                <a:pt x="41326" y="95288"/>
              </a:lnTo>
              <a:lnTo>
                <a:pt x="35248" y="94077"/>
              </a:lnTo>
              <a:lnTo>
                <a:pt x="1208" y="60039"/>
              </a:lnTo>
              <a:lnTo>
                <a:pt x="0" y="53962"/>
              </a:lnTo>
              <a:lnTo>
                <a:pt x="0" y="41325"/>
              </a:lnTo>
              <a:lnTo>
                <a:pt x="23574" y="6042"/>
              </a:lnTo>
              <a:lnTo>
                <a:pt x="41326" y="0"/>
              </a:lnTo>
              <a:lnTo>
                <a:pt x="53962" y="0"/>
              </a:lnTo>
              <a:lnTo>
                <a:pt x="89245" y="23572"/>
              </a:lnTo>
              <a:lnTo>
                <a:pt x="95290" y="47645"/>
              </a:lnTo>
              <a:lnTo>
                <a:pt x="95289" y="53962"/>
              </a:lnTo>
              <a:lnTo>
                <a:pt x="71715" y="89243"/>
              </a:lnTo>
              <a:lnTo>
                <a:pt x="53962" y="95288"/>
              </a:lnTo>
              <a:close/>
            </a:path>
          </a:pathLst>
        </a:custGeom>
        <a:solidFill>
          <a:srgbClr val="04A2BF"/>
        </a:solidFill>
      </xdr:spPr>
    </xdr:sp>
    <xdr:clientData/>
  </xdr:oneCellAnchor>
  <xdr:oneCellAnchor>
    <xdr:from>
      <xdr:col>8</xdr:col>
      <xdr:colOff>214626</xdr:colOff>
      <xdr:row>8</xdr:row>
      <xdr:rowOff>84983</xdr:rowOff>
    </xdr:from>
    <xdr:ext cx="95885" cy="95885"/>
    <xdr:sp macro="" textlink="">
      <xdr:nvSpPr>
        <xdr:cNvPr id="179" name="Shape 46">
          <a:extLst>
            <a:ext uri="{FF2B5EF4-FFF2-40B4-BE49-F238E27FC236}">
              <a16:creationId xmlns:a16="http://schemas.microsoft.com/office/drawing/2014/main" id="{5896CA62-97E5-4750-99A6-49C624E4D033}"/>
            </a:ext>
          </a:extLst>
        </xdr:cNvPr>
        <xdr:cNvSpPr/>
      </xdr:nvSpPr>
      <xdr:spPr>
        <a:xfrm>
          <a:off x="4881876" y="3799733"/>
          <a:ext cx="95885" cy="95885"/>
        </a:xfrm>
        <a:custGeom>
          <a:avLst/>
          <a:gdLst/>
          <a:ahLst/>
          <a:cxnLst/>
          <a:rect l="0" t="0" r="0" b="0"/>
          <a:pathLst>
            <a:path w="95885" h="95885">
              <a:moveTo>
                <a:pt x="53962" y="95288"/>
              </a:moveTo>
              <a:lnTo>
                <a:pt x="41326" y="95288"/>
              </a:lnTo>
              <a:lnTo>
                <a:pt x="35248" y="94080"/>
              </a:lnTo>
              <a:lnTo>
                <a:pt x="1208" y="60040"/>
              </a:lnTo>
              <a:lnTo>
                <a:pt x="0" y="53962"/>
              </a:lnTo>
              <a:lnTo>
                <a:pt x="0" y="41325"/>
              </a:lnTo>
              <a:lnTo>
                <a:pt x="23574" y="6041"/>
              </a:lnTo>
              <a:lnTo>
                <a:pt x="41326" y="0"/>
              </a:lnTo>
              <a:lnTo>
                <a:pt x="53962" y="0"/>
              </a:lnTo>
              <a:lnTo>
                <a:pt x="89245" y="23572"/>
              </a:lnTo>
              <a:lnTo>
                <a:pt x="95290" y="47645"/>
              </a:lnTo>
              <a:lnTo>
                <a:pt x="95289" y="53962"/>
              </a:lnTo>
              <a:lnTo>
                <a:pt x="71715" y="89243"/>
              </a:lnTo>
              <a:lnTo>
                <a:pt x="53962" y="95288"/>
              </a:lnTo>
              <a:close/>
            </a:path>
          </a:pathLst>
        </a:custGeom>
        <a:solidFill>
          <a:srgbClr val="04A2BF"/>
        </a:solidFill>
      </xdr:spPr>
    </xdr:sp>
    <xdr:clientData/>
  </xdr:oneCellAnchor>
  <xdr:oneCellAnchor>
    <xdr:from>
      <xdr:col>9</xdr:col>
      <xdr:colOff>142934</xdr:colOff>
      <xdr:row>11</xdr:row>
      <xdr:rowOff>85319</xdr:rowOff>
    </xdr:from>
    <xdr:ext cx="95885" cy="95885"/>
    <xdr:sp macro="" textlink="">
      <xdr:nvSpPr>
        <xdr:cNvPr id="180" name="Shape 47">
          <a:extLst>
            <a:ext uri="{FF2B5EF4-FFF2-40B4-BE49-F238E27FC236}">
              <a16:creationId xmlns:a16="http://schemas.microsoft.com/office/drawing/2014/main" id="{823627F3-A561-47C2-9F82-A9C37138142B}"/>
            </a:ext>
          </a:extLst>
        </xdr:cNvPr>
        <xdr:cNvSpPr/>
      </xdr:nvSpPr>
      <xdr:spPr>
        <a:xfrm>
          <a:off x="5038784" y="4771619"/>
          <a:ext cx="95885" cy="95885"/>
        </a:xfrm>
        <a:custGeom>
          <a:avLst/>
          <a:gdLst/>
          <a:ahLst/>
          <a:cxnLst/>
          <a:rect l="0" t="0" r="0" b="0"/>
          <a:pathLst>
            <a:path w="95885" h="95885">
              <a:moveTo>
                <a:pt x="53963" y="95288"/>
              </a:moveTo>
              <a:lnTo>
                <a:pt x="41326" y="95288"/>
              </a:lnTo>
              <a:lnTo>
                <a:pt x="35249" y="94080"/>
              </a:lnTo>
              <a:lnTo>
                <a:pt x="1208" y="60039"/>
              </a:lnTo>
              <a:lnTo>
                <a:pt x="0" y="53962"/>
              </a:lnTo>
              <a:lnTo>
                <a:pt x="0" y="41325"/>
              </a:lnTo>
              <a:lnTo>
                <a:pt x="23574" y="6042"/>
              </a:lnTo>
              <a:lnTo>
                <a:pt x="41326" y="0"/>
              </a:lnTo>
              <a:lnTo>
                <a:pt x="53963" y="0"/>
              </a:lnTo>
              <a:lnTo>
                <a:pt x="89245" y="23571"/>
              </a:lnTo>
              <a:lnTo>
                <a:pt x="95290" y="41325"/>
              </a:lnTo>
              <a:lnTo>
                <a:pt x="95290" y="47645"/>
              </a:lnTo>
              <a:lnTo>
                <a:pt x="95290" y="53962"/>
              </a:lnTo>
              <a:lnTo>
                <a:pt x="71715" y="89244"/>
              </a:lnTo>
              <a:lnTo>
                <a:pt x="60041" y="94080"/>
              </a:lnTo>
              <a:lnTo>
                <a:pt x="53963" y="95288"/>
              </a:lnTo>
              <a:close/>
            </a:path>
          </a:pathLst>
        </a:custGeom>
        <a:solidFill>
          <a:srgbClr val="04A2BF"/>
        </a:solidFill>
      </xdr:spPr>
    </xdr:sp>
    <xdr:clientData/>
  </xdr:oneCellAnchor>
  <xdr:oneCellAnchor>
    <xdr:from>
      <xdr:col>9</xdr:col>
      <xdr:colOff>76231</xdr:colOff>
      <xdr:row>18</xdr:row>
      <xdr:rowOff>86104</xdr:rowOff>
    </xdr:from>
    <xdr:ext cx="95885" cy="95885"/>
    <xdr:sp macro="" textlink="">
      <xdr:nvSpPr>
        <xdr:cNvPr id="181" name="Shape 48">
          <a:extLst>
            <a:ext uri="{FF2B5EF4-FFF2-40B4-BE49-F238E27FC236}">
              <a16:creationId xmlns:a16="http://schemas.microsoft.com/office/drawing/2014/main" id="{7D710406-9BF4-4FDA-92E6-C30B0B42DD4C}"/>
            </a:ext>
          </a:extLst>
        </xdr:cNvPr>
        <xdr:cNvSpPr/>
      </xdr:nvSpPr>
      <xdr:spPr>
        <a:xfrm>
          <a:off x="4972081" y="7039354"/>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4" y="6043"/>
              </a:lnTo>
              <a:lnTo>
                <a:pt x="41326" y="0"/>
              </a:lnTo>
              <a:lnTo>
                <a:pt x="53963" y="0"/>
              </a:lnTo>
              <a:lnTo>
                <a:pt x="89245" y="23573"/>
              </a:lnTo>
              <a:lnTo>
                <a:pt x="95290" y="47645"/>
              </a:lnTo>
              <a:lnTo>
                <a:pt x="95290" y="53962"/>
              </a:lnTo>
              <a:lnTo>
                <a:pt x="71714" y="89242"/>
              </a:lnTo>
              <a:lnTo>
                <a:pt x="53963" y="95289"/>
              </a:lnTo>
              <a:close/>
            </a:path>
          </a:pathLst>
        </a:custGeom>
        <a:solidFill>
          <a:srgbClr val="04A2BF"/>
        </a:solidFill>
      </xdr:spPr>
    </xdr:sp>
    <xdr:clientData/>
  </xdr:oneCellAnchor>
  <xdr:oneCellAnchor>
    <xdr:from>
      <xdr:col>9</xdr:col>
      <xdr:colOff>57173</xdr:colOff>
      <xdr:row>23</xdr:row>
      <xdr:rowOff>89851</xdr:rowOff>
    </xdr:from>
    <xdr:ext cx="95885" cy="95885"/>
    <xdr:sp macro="" textlink="">
      <xdr:nvSpPr>
        <xdr:cNvPr id="182" name="Shape 49">
          <a:extLst>
            <a:ext uri="{FF2B5EF4-FFF2-40B4-BE49-F238E27FC236}">
              <a16:creationId xmlns:a16="http://schemas.microsoft.com/office/drawing/2014/main" id="{F0D25ADE-70D9-46BF-8BA1-CDD067E63D3F}"/>
            </a:ext>
          </a:extLst>
        </xdr:cNvPr>
        <xdr:cNvSpPr/>
      </xdr:nvSpPr>
      <xdr:spPr>
        <a:xfrm>
          <a:off x="4953023" y="8662351"/>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6"/>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152463</xdr:colOff>
      <xdr:row>25</xdr:row>
      <xdr:rowOff>90075</xdr:rowOff>
    </xdr:from>
    <xdr:ext cx="95885" cy="95885"/>
    <xdr:sp macro="" textlink="">
      <xdr:nvSpPr>
        <xdr:cNvPr id="183" name="Shape 50">
          <a:extLst>
            <a:ext uri="{FF2B5EF4-FFF2-40B4-BE49-F238E27FC236}">
              <a16:creationId xmlns:a16="http://schemas.microsoft.com/office/drawing/2014/main" id="{5FAF0C33-7F3F-4971-BB58-E45FCD92B541}"/>
            </a:ext>
          </a:extLst>
        </xdr:cNvPr>
        <xdr:cNvSpPr/>
      </xdr:nvSpPr>
      <xdr:spPr>
        <a:xfrm>
          <a:off x="5048313" y="9310275"/>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5" y="23570"/>
              </a:lnTo>
              <a:lnTo>
                <a:pt x="95290" y="47645"/>
              </a:lnTo>
              <a:lnTo>
                <a:pt x="95290" y="53962"/>
              </a:lnTo>
              <a:lnTo>
                <a:pt x="71714" y="89242"/>
              </a:lnTo>
              <a:lnTo>
                <a:pt x="53962" y="95289"/>
              </a:lnTo>
              <a:close/>
            </a:path>
          </a:pathLst>
        </a:custGeom>
        <a:solidFill>
          <a:srgbClr val="04A2BF"/>
        </a:solidFill>
      </xdr:spPr>
    </xdr:sp>
    <xdr:clientData/>
  </xdr:oneCellAnchor>
  <xdr:oneCellAnchor>
    <xdr:from>
      <xdr:col>9</xdr:col>
      <xdr:colOff>47644</xdr:colOff>
      <xdr:row>28</xdr:row>
      <xdr:rowOff>90412</xdr:rowOff>
    </xdr:from>
    <xdr:ext cx="95885" cy="95885"/>
    <xdr:sp macro="" textlink="">
      <xdr:nvSpPr>
        <xdr:cNvPr id="184" name="Shape 51">
          <a:extLst>
            <a:ext uri="{FF2B5EF4-FFF2-40B4-BE49-F238E27FC236}">
              <a16:creationId xmlns:a16="http://schemas.microsoft.com/office/drawing/2014/main" id="{627B336E-D6F7-4C5C-8326-3E220E903489}"/>
            </a:ext>
          </a:extLst>
        </xdr:cNvPr>
        <xdr:cNvSpPr/>
      </xdr:nvSpPr>
      <xdr:spPr>
        <a:xfrm>
          <a:off x="4943494" y="10282162"/>
          <a:ext cx="95885" cy="95885"/>
        </a:xfrm>
        <a:custGeom>
          <a:avLst/>
          <a:gdLst/>
          <a:ahLst/>
          <a:cxnLst/>
          <a:rect l="0" t="0" r="0" b="0"/>
          <a:pathLst>
            <a:path w="95885" h="95885">
              <a:moveTo>
                <a:pt x="53963" y="95290"/>
              </a:moveTo>
              <a:lnTo>
                <a:pt x="41327" y="95290"/>
              </a:lnTo>
              <a:lnTo>
                <a:pt x="35249" y="94079"/>
              </a:lnTo>
              <a:lnTo>
                <a:pt x="1208" y="60039"/>
              </a:lnTo>
              <a:lnTo>
                <a:pt x="0" y="53962"/>
              </a:lnTo>
              <a:lnTo>
                <a:pt x="0" y="41325"/>
              </a:lnTo>
              <a:lnTo>
                <a:pt x="23574" y="6043"/>
              </a:lnTo>
              <a:lnTo>
                <a:pt x="41327" y="0"/>
              </a:lnTo>
              <a:lnTo>
                <a:pt x="53963" y="0"/>
              </a:lnTo>
              <a:lnTo>
                <a:pt x="89245" y="23570"/>
              </a:lnTo>
              <a:lnTo>
                <a:pt x="95290" y="47645"/>
              </a:lnTo>
              <a:lnTo>
                <a:pt x="95290" y="53962"/>
              </a:lnTo>
              <a:lnTo>
                <a:pt x="71715" y="89243"/>
              </a:lnTo>
              <a:lnTo>
                <a:pt x="53963" y="95290"/>
              </a:lnTo>
              <a:close/>
            </a:path>
          </a:pathLst>
        </a:custGeom>
        <a:solidFill>
          <a:srgbClr val="04A2BF"/>
        </a:solidFill>
      </xdr:spPr>
    </xdr:sp>
    <xdr:clientData/>
  </xdr:oneCellAnchor>
  <xdr:oneCellAnchor>
    <xdr:from>
      <xdr:col>9</xdr:col>
      <xdr:colOff>9528</xdr:colOff>
      <xdr:row>29</xdr:row>
      <xdr:rowOff>90523</xdr:rowOff>
    </xdr:from>
    <xdr:ext cx="95885" cy="95885"/>
    <xdr:sp macro="" textlink="">
      <xdr:nvSpPr>
        <xdr:cNvPr id="185" name="Shape 52">
          <a:extLst>
            <a:ext uri="{FF2B5EF4-FFF2-40B4-BE49-F238E27FC236}">
              <a16:creationId xmlns:a16="http://schemas.microsoft.com/office/drawing/2014/main" id="{15C50A04-A1AF-4137-9E55-9CED06B59533}"/>
            </a:ext>
          </a:extLst>
        </xdr:cNvPr>
        <xdr:cNvSpPr/>
      </xdr:nvSpPr>
      <xdr:spPr>
        <a:xfrm>
          <a:off x="4905378" y="10606123"/>
          <a:ext cx="95885" cy="95885"/>
        </a:xfrm>
        <a:custGeom>
          <a:avLst/>
          <a:gdLst/>
          <a:ahLst/>
          <a:cxnLst/>
          <a:rect l="0" t="0" r="0" b="0"/>
          <a:pathLst>
            <a:path w="95885" h="95885">
              <a:moveTo>
                <a:pt x="53962" y="95288"/>
              </a:moveTo>
              <a:lnTo>
                <a:pt x="41326" y="95288"/>
              </a:lnTo>
              <a:lnTo>
                <a:pt x="35248" y="94077"/>
              </a:lnTo>
              <a:lnTo>
                <a:pt x="1208" y="60037"/>
              </a:lnTo>
              <a:lnTo>
                <a:pt x="0" y="53960"/>
              </a:lnTo>
              <a:lnTo>
                <a:pt x="0" y="41326"/>
              </a:lnTo>
              <a:lnTo>
                <a:pt x="23573" y="6041"/>
              </a:lnTo>
              <a:lnTo>
                <a:pt x="41326" y="0"/>
              </a:lnTo>
              <a:lnTo>
                <a:pt x="53962" y="0"/>
              </a:lnTo>
              <a:lnTo>
                <a:pt x="89244" y="23573"/>
              </a:lnTo>
              <a:lnTo>
                <a:pt x="95290" y="47645"/>
              </a:lnTo>
              <a:lnTo>
                <a:pt x="95289" y="53960"/>
              </a:lnTo>
              <a:lnTo>
                <a:pt x="71714" y="89243"/>
              </a:lnTo>
              <a:lnTo>
                <a:pt x="53962" y="95288"/>
              </a:lnTo>
              <a:close/>
            </a:path>
          </a:pathLst>
        </a:custGeom>
        <a:solidFill>
          <a:srgbClr val="04A2BF"/>
        </a:solidFill>
      </xdr:spPr>
    </xdr:sp>
    <xdr:clientData/>
  </xdr:oneCellAnchor>
</xdr:wsDr>
</file>

<file path=xl/drawings/drawing2.xml><?xml version="1.0" encoding="utf-8"?>
<xdr:wsDr xmlns:xdr="http://schemas.openxmlformats.org/drawingml/2006/spreadsheetDrawing" xmlns:a="http://schemas.openxmlformats.org/drawingml/2006/main">
  <xdr:oneCellAnchor>
    <xdr:from>
      <xdr:col>2</xdr:col>
      <xdr:colOff>28739</xdr:colOff>
      <xdr:row>29</xdr:row>
      <xdr:rowOff>527685</xdr:rowOff>
    </xdr:from>
    <xdr:ext cx="3954779" cy="9525"/>
    <xdr:sp macro="" textlink="">
      <xdr:nvSpPr>
        <xdr:cNvPr id="2" name="Shape 5">
          <a:extLst>
            <a:ext uri="{FF2B5EF4-FFF2-40B4-BE49-F238E27FC236}">
              <a16:creationId xmlns:a16="http://schemas.microsoft.com/office/drawing/2014/main" id="{946ABE5E-53FC-4421-B415-D50BBDA9F9C6}"/>
            </a:ext>
          </a:extLst>
        </xdr:cNvPr>
        <xdr:cNvSpPr/>
      </xdr:nvSpPr>
      <xdr:spPr>
        <a:xfrm>
          <a:off x="343064" y="7433310"/>
          <a:ext cx="3954779" cy="9525"/>
        </a:xfrm>
        <a:custGeom>
          <a:avLst/>
          <a:gdLst/>
          <a:ahLst/>
          <a:cxnLst/>
          <a:rect l="0" t="0" r="0" b="0"/>
          <a:pathLst>
            <a:path w="3954779" h="9525">
              <a:moveTo>
                <a:pt x="3954536" y="9529"/>
              </a:moveTo>
              <a:lnTo>
                <a:pt x="0" y="9529"/>
              </a:lnTo>
              <a:lnTo>
                <a:pt x="0" y="0"/>
              </a:lnTo>
              <a:lnTo>
                <a:pt x="3954536" y="0"/>
              </a:lnTo>
              <a:lnTo>
                <a:pt x="3954536" y="9529"/>
              </a:lnTo>
              <a:close/>
            </a:path>
          </a:pathLst>
        </a:custGeom>
        <a:solidFill>
          <a:srgbClr val="04A2BF"/>
        </a:solidFill>
      </xdr:spPr>
    </xdr:sp>
    <xdr:clientData/>
  </xdr:oneCellAnchor>
  <xdr:oneCellAnchor>
    <xdr:from>
      <xdr:col>0</xdr:col>
      <xdr:colOff>0</xdr:colOff>
      <xdr:row>1</xdr:row>
      <xdr:rowOff>135570</xdr:rowOff>
    </xdr:from>
    <xdr:ext cx="352573" cy="343044"/>
    <xdr:pic>
      <xdr:nvPicPr>
        <xdr:cNvPr id="3" name="image2.png">
          <a:extLst>
            <a:ext uri="{FF2B5EF4-FFF2-40B4-BE49-F238E27FC236}">
              <a16:creationId xmlns:a16="http://schemas.microsoft.com/office/drawing/2014/main" id="{1B01B8C9-0D17-4858-B70A-0EAB6948ABE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88045"/>
          <a:ext cx="352573" cy="343044"/>
        </a:xfrm>
        <a:prstGeom prst="rect">
          <a:avLst/>
        </a:prstGeom>
      </xdr:spPr>
    </xdr:pic>
    <xdr:clientData/>
  </xdr:oneCellAnchor>
  <xdr:oneCellAnchor>
    <xdr:from>
      <xdr:col>0</xdr:col>
      <xdr:colOff>0</xdr:colOff>
      <xdr:row>5</xdr:row>
      <xdr:rowOff>300035</xdr:rowOff>
    </xdr:from>
    <xdr:ext cx="352573" cy="343044"/>
    <xdr:pic>
      <xdr:nvPicPr>
        <xdr:cNvPr id="4" name="image3.png">
          <a:extLst>
            <a:ext uri="{FF2B5EF4-FFF2-40B4-BE49-F238E27FC236}">
              <a16:creationId xmlns:a16="http://schemas.microsoft.com/office/drawing/2014/main" id="{320887F0-A7D9-409C-8C6B-7620B13925E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2185985"/>
          <a:ext cx="352573" cy="343044"/>
        </a:xfrm>
        <a:prstGeom prst="rect">
          <a:avLst/>
        </a:prstGeom>
      </xdr:spPr>
    </xdr:pic>
    <xdr:clientData/>
  </xdr:oneCellAnchor>
  <xdr:oneCellAnchor>
    <xdr:from>
      <xdr:col>3</xdr:col>
      <xdr:colOff>33819</xdr:colOff>
      <xdr:row>26</xdr:row>
      <xdr:rowOff>527684</xdr:rowOff>
    </xdr:from>
    <xdr:ext cx="3954779" cy="9525"/>
    <xdr:sp macro="" textlink="">
      <xdr:nvSpPr>
        <xdr:cNvPr id="5" name="Shape 5">
          <a:extLst>
            <a:ext uri="{FF2B5EF4-FFF2-40B4-BE49-F238E27FC236}">
              <a16:creationId xmlns:a16="http://schemas.microsoft.com/office/drawing/2014/main" id="{8ABC3F10-FC43-4DAE-A710-F341B38E4C52}"/>
            </a:ext>
          </a:extLst>
        </xdr:cNvPr>
        <xdr:cNvSpPr/>
      </xdr:nvSpPr>
      <xdr:spPr>
        <a:xfrm>
          <a:off x="395769" y="6595109"/>
          <a:ext cx="3954779" cy="9525"/>
        </a:xfrm>
        <a:custGeom>
          <a:avLst/>
          <a:gdLst/>
          <a:ahLst/>
          <a:cxnLst/>
          <a:rect l="0" t="0" r="0" b="0"/>
          <a:pathLst>
            <a:path w="3954779" h="9525">
              <a:moveTo>
                <a:pt x="3954536" y="9529"/>
              </a:moveTo>
              <a:lnTo>
                <a:pt x="0" y="9529"/>
              </a:lnTo>
              <a:lnTo>
                <a:pt x="0" y="0"/>
              </a:lnTo>
              <a:lnTo>
                <a:pt x="3954536" y="0"/>
              </a:lnTo>
              <a:lnTo>
                <a:pt x="3954536" y="9529"/>
              </a:lnTo>
              <a:close/>
            </a:path>
          </a:pathLst>
        </a:custGeom>
        <a:solidFill>
          <a:srgbClr val="04A2BF"/>
        </a:solidFill>
      </xdr:spPr>
    </xdr:sp>
    <xdr:clientData/>
  </xdr:oneCellAnchor>
  <xdr:oneCellAnchor>
    <xdr:from>
      <xdr:col>3</xdr:col>
      <xdr:colOff>33819</xdr:colOff>
      <xdr:row>26</xdr:row>
      <xdr:rowOff>207009</xdr:rowOff>
    </xdr:from>
    <xdr:ext cx="762635" cy="762635"/>
    <xdr:grpSp>
      <xdr:nvGrpSpPr>
        <xdr:cNvPr id="6" name="Group 6">
          <a:extLst>
            <a:ext uri="{FF2B5EF4-FFF2-40B4-BE49-F238E27FC236}">
              <a16:creationId xmlns:a16="http://schemas.microsoft.com/office/drawing/2014/main" id="{333FB425-8CAC-46F5-95EB-95EC0C6275AB}"/>
            </a:ext>
          </a:extLst>
        </xdr:cNvPr>
        <xdr:cNvGrpSpPr/>
      </xdr:nvGrpSpPr>
      <xdr:grpSpPr>
        <a:xfrm>
          <a:off x="395769" y="6588759"/>
          <a:ext cx="762635" cy="762635"/>
          <a:chOff x="0" y="0"/>
          <a:chExt cx="762635" cy="762635"/>
        </a:xfrm>
      </xdr:grpSpPr>
      <xdr:pic>
        <xdr:nvPicPr>
          <xdr:cNvPr id="7" name="image4.png">
            <a:extLst>
              <a:ext uri="{FF2B5EF4-FFF2-40B4-BE49-F238E27FC236}">
                <a16:creationId xmlns:a16="http://schemas.microsoft.com/office/drawing/2014/main" id="{522A0B7D-B5E9-E00E-6AE3-42741E88323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0"/>
            <a:ext cx="492649" cy="491696"/>
          </a:xfrm>
          <a:prstGeom prst="rect">
            <a:avLst/>
          </a:prstGeom>
        </xdr:spPr>
      </xdr:pic>
      <xdr:sp macro="" textlink="">
        <xdr:nvSpPr>
          <xdr:cNvPr id="8" name="Shape 8">
            <a:extLst>
              <a:ext uri="{FF2B5EF4-FFF2-40B4-BE49-F238E27FC236}">
                <a16:creationId xmlns:a16="http://schemas.microsoft.com/office/drawing/2014/main" id="{FA5C3B14-7CC8-A612-8A09-DA09E9AE57A5}"/>
              </a:ext>
            </a:extLst>
          </xdr:cNvPr>
          <xdr:cNvSpPr/>
        </xdr:nvSpPr>
        <xdr:spPr>
          <a:xfrm>
            <a:off x="246801" y="245848"/>
            <a:ext cx="515620" cy="516890"/>
          </a:xfrm>
          <a:custGeom>
            <a:avLst/>
            <a:gdLst/>
            <a:ahLst/>
            <a:cxnLst/>
            <a:rect l="0" t="0" r="0" b="0"/>
            <a:pathLst>
              <a:path w="515620" h="516890">
                <a:moveTo>
                  <a:pt x="515519" y="516471"/>
                </a:moveTo>
                <a:lnTo>
                  <a:pt x="98148" y="516471"/>
                </a:lnTo>
                <a:lnTo>
                  <a:pt x="59362" y="508759"/>
                </a:lnTo>
                <a:lnTo>
                  <a:pt x="27991" y="487646"/>
                </a:lnTo>
                <a:lnTo>
                  <a:pt x="7161" y="456171"/>
                </a:lnTo>
                <a:lnTo>
                  <a:pt x="0" y="417370"/>
                </a:lnTo>
                <a:lnTo>
                  <a:pt x="0" y="98148"/>
                </a:lnTo>
                <a:lnTo>
                  <a:pt x="7697" y="59898"/>
                </a:lnTo>
                <a:lnTo>
                  <a:pt x="28706" y="28706"/>
                </a:lnTo>
                <a:lnTo>
                  <a:pt x="59898" y="7697"/>
                </a:lnTo>
                <a:lnTo>
                  <a:pt x="98148" y="0"/>
                </a:lnTo>
                <a:lnTo>
                  <a:pt x="417370" y="0"/>
                </a:lnTo>
                <a:lnTo>
                  <a:pt x="455620" y="7697"/>
                </a:lnTo>
                <a:lnTo>
                  <a:pt x="486812" y="28706"/>
                </a:lnTo>
                <a:lnTo>
                  <a:pt x="507821" y="59898"/>
                </a:lnTo>
                <a:lnTo>
                  <a:pt x="515519" y="98148"/>
                </a:lnTo>
                <a:lnTo>
                  <a:pt x="515519" y="516471"/>
                </a:lnTo>
                <a:close/>
              </a:path>
            </a:pathLst>
          </a:custGeom>
          <a:solidFill>
            <a:srgbClr val="05A2BE"/>
          </a:solidFill>
        </xdr:spPr>
      </xdr:sp>
      <xdr:pic>
        <xdr:nvPicPr>
          <xdr:cNvPr id="9" name="image5.png">
            <a:extLst>
              <a:ext uri="{FF2B5EF4-FFF2-40B4-BE49-F238E27FC236}">
                <a16:creationId xmlns:a16="http://schemas.microsoft.com/office/drawing/2014/main" id="{18AE84D1-D960-744E-9869-BF329756903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85924" y="472638"/>
            <a:ext cx="255377" cy="73373"/>
          </a:xfrm>
          <a:prstGeom prst="rect">
            <a:avLst/>
          </a:prstGeom>
        </xdr:spPr>
      </xdr:pic>
    </xdr:grpSp>
    <xdr:clientData/>
  </xdr:oneCellAnchor>
  <xdr:oneCellAnchor>
    <xdr:from>
      <xdr:col>9</xdr:col>
      <xdr:colOff>193738</xdr:colOff>
      <xdr:row>29</xdr:row>
      <xdr:rowOff>0</xdr:rowOff>
    </xdr:from>
    <xdr:ext cx="102870" cy="57785"/>
    <xdr:sp macro="" textlink="">
      <xdr:nvSpPr>
        <xdr:cNvPr id="10" name="Shape 10">
          <a:extLst>
            <a:ext uri="{FF2B5EF4-FFF2-40B4-BE49-F238E27FC236}">
              <a16:creationId xmlns:a16="http://schemas.microsoft.com/office/drawing/2014/main" id="{BA5D7865-974D-4585-A436-2EEED2978775}"/>
            </a:ext>
          </a:extLst>
        </xdr:cNvPr>
        <xdr:cNvSpPr/>
      </xdr:nvSpPr>
      <xdr:spPr>
        <a:xfrm>
          <a:off x="4403788" y="7372350"/>
          <a:ext cx="102870" cy="57785"/>
        </a:xfrm>
        <a:custGeom>
          <a:avLst/>
          <a:gdLst/>
          <a:ahLst/>
          <a:cxnLst/>
          <a:rect l="0" t="0" r="0" b="0"/>
          <a:pathLst>
            <a:path w="102870" h="57785">
              <a:moveTo>
                <a:pt x="37604" y="0"/>
              </a:moveTo>
              <a:lnTo>
                <a:pt x="0" y="0"/>
              </a:lnTo>
              <a:lnTo>
                <a:pt x="0" y="4597"/>
              </a:lnTo>
              <a:lnTo>
                <a:pt x="16510" y="4597"/>
              </a:lnTo>
              <a:lnTo>
                <a:pt x="16510" y="57785"/>
              </a:lnTo>
              <a:lnTo>
                <a:pt x="21094" y="57785"/>
              </a:lnTo>
              <a:lnTo>
                <a:pt x="21094" y="4597"/>
              </a:lnTo>
              <a:lnTo>
                <a:pt x="37604" y="4597"/>
              </a:lnTo>
              <a:lnTo>
                <a:pt x="37604" y="0"/>
              </a:lnTo>
              <a:close/>
            </a:path>
            <a:path w="102870" h="57785">
              <a:moveTo>
                <a:pt x="102717" y="0"/>
              </a:moveTo>
              <a:lnTo>
                <a:pt x="99047" y="0"/>
              </a:lnTo>
              <a:lnTo>
                <a:pt x="75209" y="39446"/>
              </a:lnTo>
              <a:lnTo>
                <a:pt x="51358" y="0"/>
              </a:lnTo>
              <a:lnTo>
                <a:pt x="47688" y="0"/>
              </a:lnTo>
              <a:lnTo>
                <a:pt x="47688" y="57785"/>
              </a:lnTo>
              <a:lnTo>
                <a:pt x="53187" y="57785"/>
              </a:lnTo>
              <a:lnTo>
                <a:pt x="53187" y="11925"/>
              </a:lnTo>
              <a:lnTo>
                <a:pt x="73367" y="45859"/>
              </a:lnTo>
              <a:lnTo>
                <a:pt x="77038" y="45859"/>
              </a:lnTo>
              <a:lnTo>
                <a:pt x="98132" y="12852"/>
              </a:lnTo>
              <a:lnTo>
                <a:pt x="98132" y="56870"/>
              </a:lnTo>
              <a:lnTo>
                <a:pt x="102717" y="56870"/>
              </a:lnTo>
              <a:lnTo>
                <a:pt x="102717" y="0"/>
              </a:lnTo>
              <a:close/>
            </a:path>
          </a:pathLst>
        </a:custGeom>
        <a:solidFill>
          <a:srgbClr val="000000"/>
        </a:solidFill>
      </xdr:spPr>
    </xdr:sp>
    <xdr:clientData/>
  </xdr:oneCellAnchor>
  <xdr:oneCellAnchor>
    <xdr:from>
      <xdr:col>7</xdr:col>
      <xdr:colOff>306764</xdr:colOff>
      <xdr:row>30</xdr:row>
      <xdr:rowOff>0</xdr:rowOff>
    </xdr:from>
    <xdr:ext cx="796925" cy="421005"/>
    <xdr:grpSp>
      <xdr:nvGrpSpPr>
        <xdr:cNvPr id="11" name="Group 11">
          <a:extLst>
            <a:ext uri="{FF2B5EF4-FFF2-40B4-BE49-F238E27FC236}">
              <a16:creationId xmlns:a16="http://schemas.microsoft.com/office/drawing/2014/main" id="{64D68462-0872-41FD-A84B-A50CEAD588C9}"/>
            </a:ext>
          </a:extLst>
        </xdr:cNvPr>
        <xdr:cNvGrpSpPr/>
      </xdr:nvGrpSpPr>
      <xdr:grpSpPr>
        <a:xfrm>
          <a:off x="3316664" y="7429500"/>
          <a:ext cx="796925" cy="421005"/>
          <a:chOff x="0" y="0"/>
          <a:chExt cx="796925" cy="421005"/>
        </a:xfrm>
      </xdr:grpSpPr>
      <xdr:sp macro="" textlink="">
        <xdr:nvSpPr>
          <xdr:cNvPr id="12" name="Shape 12">
            <a:extLst>
              <a:ext uri="{FF2B5EF4-FFF2-40B4-BE49-F238E27FC236}">
                <a16:creationId xmlns:a16="http://schemas.microsoft.com/office/drawing/2014/main" id="{EDC5BB5D-BFF1-AE8E-D6A7-20799E51CA34}"/>
              </a:ext>
            </a:extLst>
          </xdr:cNvPr>
          <xdr:cNvSpPr/>
        </xdr:nvSpPr>
        <xdr:spPr>
          <a:xfrm>
            <a:off x="-8" y="9"/>
            <a:ext cx="796925" cy="421005"/>
          </a:xfrm>
          <a:custGeom>
            <a:avLst/>
            <a:gdLst/>
            <a:ahLst/>
            <a:cxnLst/>
            <a:rect l="0" t="0" r="0" b="0"/>
            <a:pathLst>
              <a:path w="796925" h="421005">
                <a:moveTo>
                  <a:pt x="248551" y="83464"/>
                </a:moveTo>
                <a:lnTo>
                  <a:pt x="242735" y="48755"/>
                </a:lnTo>
                <a:lnTo>
                  <a:pt x="226085" y="22466"/>
                </a:lnTo>
                <a:lnTo>
                  <a:pt x="199796" y="5816"/>
                </a:lnTo>
                <a:lnTo>
                  <a:pt x="165087" y="0"/>
                </a:lnTo>
                <a:lnTo>
                  <a:pt x="38519" y="0"/>
                </a:lnTo>
                <a:lnTo>
                  <a:pt x="23609" y="3048"/>
                </a:lnTo>
                <a:lnTo>
                  <a:pt x="11353" y="11341"/>
                </a:lnTo>
                <a:lnTo>
                  <a:pt x="3060" y="23596"/>
                </a:lnTo>
                <a:lnTo>
                  <a:pt x="0" y="38519"/>
                </a:lnTo>
                <a:lnTo>
                  <a:pt x="3060" y="53441"/>
                </a:lnTo>
                <a:lnTo>
                  <a:pt x="11353" y="65684"/>
                </a:lnTo>
                <a:lnTo>
                  <a:pt x="23609" y="73990"/>
                </a:lnTo>
                <a:lnTo>
                  <a:pt x="38519" y="77038"/>
                </a:lnTo>
                <a:lnTo>
                  <a:pt x="171513" y="77038"/>
                </a:lnTo>
                <a:lnTo>
                  <a:pt x="171513" y="377863"/>
                </a:lnTo>
                <a:lnTo>
                  <a:pt x="174561" y="392785"/>
                </a:lnTo>
                <a:lnTo>
                  <a:pt x="182867" y="405041"/>
                </a:lnTo>
                <a:lnTo>
                  <a:pt x="195110" y="413334"/>
                </a:lnTo>
                <a:lnTo>
                  <a:pt x="210032" y="416394"/>
                </a:lnTo>
                <a:lnTo>
                  <a:pt x="224955" y="413461"/>
                </a:lnTo>
                <a:lnTo>
                  <a:pt x="237210" y="405384"/>
                </a:lnTo>
                <a:lnTo>
                  <a:pt x="245503" y="393179"/>
                </a:lnTo>
                <a:lnTo>
                  <a:pt x="248551" y="377863"/>
                </a:lnTo>
                <a:lnTo>
                  <a:pt x="248551" y="83464"/>
                </a:lnTo>
                <a:close/>
              </a:path>
              <a:path w="796925" h="421005">
                <a:moveTo>
                  <a:pt x="796899" y="327418"/>
                </a:moveTo>
                <a:lnTo>
                  <a:pt x="793623" y="313270"/>
                </a:lnTo>
                <a:lnTo>
                  <a:pt x="785101" y="300824"/>
                </a:lnTo>
                <a:lnTo>
                  <a:pt x="771601" y="292328"/>
                </a:lnTo>
                <a:lnTo>
                  <a:pt x="756894" y="289941"/>
                </a:lnTo>
                <a:lnTo>
                  <a:pt x="742530" y="293217"/>
                </a:lnTo>
                <a:lnTo>
                  <a:pt x="730072" y="301739"/>
                </a:lnTo>
                <a:lnTo>
                  <a:pt x="708507" y="319938"/>
                </a:lnTo>
                <a:lnTo>
                  <a:pt x="684212" y="333159"/>
                </a:lnTo>
                <a:lnTo>
                  <a:pt x="657834" y="341210"/>
                </a:lnTo>
                <a:lnTo>
                  <a:pt x="630097" y="343928"/>
                </a:lnTo>
                <a:lnTo>
                  <a:pt x="587095" y="337045"/>
                </a:lnTo>
                <a:lnTo>
                  <a:pt x="549821" y="317931"/>
                </a:lnTo>
                <a:lnTo>
                  <a:pt x="520471" y="288861"/>
                </a:lnTo>
                <a:lnTo>
                  <a:pt x="501256" y="252133"/>
                </a:lnTo>
                <a:lnTo>
                  <a:pt x="494360" y="210032"/>
                </a:lnTo>
                <a:lnTo>
                  <a:pt x="501256" y="167576"/>
                </a:lnTo>
                <a:lnTo>
                  <a:pt x="520471" y="130797"/>
                </a:lnTo>
                <a:lnTo>
                  <a:pt x="549821" y="101854"/>
                </a:lnTo>
                <a:lnTo>
                  <a:pt x="587095" y="82918"/>
                </a:lnTo>
                <a:lnTo>
                  <a:pt x="630097" y="76123"/>
                </a:lnTo>
                <a:lnTo>
                  <a:pt x="656475" y="78803"/>
                </a:lnTo>
                <a:lnTo>
                  <a:pt x="681570" y="86550"/>
                </a:lnTo>
                <a:lnTo>
                  <a:pt x="704773" y="98945"/>
                </a:lnTo>
                <a:lnTo>
                  <a:pt x="725487" y="115557"/>
                </a:lnTo>
                <a:lnTo>
                  <a:pt x="738593" y="123812"/>
                </a:lnTo>
                <a:lnTo>
                  <a:pt x="780516" y="115557"/>
                </a:lnTo>
                <a:lnTo>
                  <a:pt x="788771" y="74803"/>
                </a:lnTo>
                <a:lnTo>
                  <a:pt x="747598" y="36652"/>
                </a:lnTo>
                <a:lnTo>
                  <a:pt x="711149" y="17653"/>
                </a:lnTo>
                <a:lnTo>
                  <a:pt x="671779" y="5867"/>
                </a:lnTo>
                <a:lnTo>
                  <a:pt x="630097" y="1828"/>
                </a:lnTo>
                <a:lnTo>
                  <a:pt x="581342" y="7353"/>
                </a:lnTo>
                <a:lnTo>
                  <a:pt x="536575" y="23075"/>
                </a:lnTo>
                <a:lnTo>
                  <a:pt x="497065" y="47752"/>
                </a:lnTo>
                <a:lnTo>
                  <a:pt x="464096" y="80124"/>
                </a:lnTo>
                <a:lnTo>
                  <a:pt x="438962" y="118948"/>
                </a:lnTo>
                <a:lnTo>
                  <a:pt x="422935" y="162979"/>
                </a:lnTo>
                <a:lnTo>
                  <a:pt x="417309" y="210947"/>
                </a:lnTo>
                <a:lnTo>
                  <a:pt x="422935" y="258965"/>
                </a:lnTo>
                <a:lnTo>
                  <a:pt x="438962" y="303123"/>
                </a:lnTo>
                <a:lnTo>
                  <a:pt x="464096" y="342125"/>
                </a:lnTo>
                <a:lnTo>
                  <a:pt x="497065" y="374700"/>
                </a:lnTo>
                <a:lnTo>
                  <a:pt x="536575" y="399554"/>
                </a:lnTo>
                <a:lnTo>
                  <a:pt x="581342" y="415404"/>
                </a:lnTo>
                <a:lnTo>
                  <a:pt x="630097" y="420979"/>
                </a:lnTo>
                <a:lnTo>
                  <a:pt x="673417" y="416445"/>
                </a:lnTo>
                <a:lnTo>
                  <a:pt x="714590" y="403313"/>
                </a:lnTo>
                <a:lnTo>
                  <a:pt x="752500" y="382282"/>
                </a:lnTo>
                <a:lnTo>
                  <a:pt x="786015" y="354025"/>
                </a:lnTo>
                <a:lnTo>
                  <a:pt x="794512" y="341579"/>
                </a:lnTo>
                <a:lnTo>
                  <a:pt x="796899" y="327418"/>
                </a:lnTo>
                <a:close/>
              </a:path>
            </a:pathLst>
          </a:custGeom>
          <a:solidFill>
            <a:srgbClr val="000000"/>
          </a:solidFill>
        </xdr:spPr>
      </xdr:sp>
      <xdr:sp macro="" textlink="">
        <xdr:nvSpPr>
          <xdr:cNvPr id="13" name="Shape 13">
            <a:extLst>
              <a:ext uri="{FF2B5EF4-FFF2-40B4-BE49-F238E27FC236}">
                <a16:creationId xmlns:a16="http://schemas.microsoft.com/office/drawing/2014/main" id="{DF0A8DC1-40CF-55F3-4CE1-78FE0EB8EA84}"/>
              </a:ext>
            </a:extLst>
          </xdr:cNvPr>
          <xdr:cNvSpPr/>
        </xdr:nvSpPr>
        <xdr:spPr>
          <a:xfrm>
            <a:off x="264143" y="917"/>
            <a:ext cx="152400" cy="75565"/>
          </a:xfrm>
          <a:custGeom>
            <a:avLst/>
            <a:gdLst/>
            <a:ahLst/>
            <a:cxnLst/>
            <a:rect l="0" t="0" r="0" b="0"/>
            <a:pathLst>
              <a:path w="152400" h="75565">
                <a:moveTo>
                  <a:pt x="114645" y="75207"/>
                </a:moveTo>
                <a:lnTo>
                  <a:pt x="37603" y="75207"/>
                </a:lnTo>
                <a:lnTo>
                  <a:pt x="23215" y="72298"/>
                </a:lnTo>
                <a:lnTo>
                  <a:pt x="11235" y="64316"/>
                </a:lnTo>
                <a:lnTo>
                  <a:pt x="3038" y="52378"/>
                </a:lnTo>
                <a:lnTo>
                  <a:pt x="0" y="37603"/>
                </a:lnTo>
                <a:lnTo>
                  <a:pt x="2909" y="23215"/>
                </a:lnTo>
                <a:lnTo>
                  <a:pt x="10891" y="11235"/>
                </a:lnTo>
                <a:lnTo>
                  <a:pt x="22828" y="3038"/>
                </a:lnTo>
                <a:lnTo>
                  <a:pt x="37603" y="0"/>
                </a:lnTo>
                <a:lnTo>
                  <a:pt x="114645" y="0"/>
                </a:lnTo>
                <a:lnTo>
                  <a:pt x="129033" y="2909"/>
                </a:lnTo>
                <a:lnTo>
                  <a:pt x="141014" y="10891"/>
                </a:lnTo>
                <a:lnTo>
                  <a:pt x="149211" y="22828"/>
                </a:lnTo>
                <a:lnTo>
                  <a:pt x="152249" y="37603"/>
                </a:lnTo>
                <a:lnTo>
                  <a:pt x="148695" y="52378"/>
                </a:lnTo>
                <a:lnTo>
                  <a:pt x="140326" y="64316"/>
                </a:lnTo>
                <a:lnTo>
                  <a:pt x="128517" y="72298"/>
                </a:lnTo>
                <a:lnTo>
                  <a:pt x="114645" y="75207"/>
                </a:lnTo>
                <a:close/>
              </a:path>
            </a:pathLst>
          </a:custGeom>
          <a:solidFill>
            <a:srgbClr val="00A2BE"/>
          </a:solidFill>
        </xdr:spPr>
      </xdr:sp>
    </xdr:grpSp>
    <xdr:clientData/>
  </xdr:oneCellAnchor>
  <xdr:oneCellAnchor>
    <xdr:from>
      <xdr:col>9</xdr:col>
      <xdr:colOff>52498</xdr:colOff>
      <xdr:row>31</xdr:row>
      <xdr:rowOff>0</xdr:rowOff>
    </xdr:from>
    <xdr:ext cx="77470" cy="412750"/>
    <xdr:sp macro="" textlink="">
      <xdr:nvSpPr>
        <xdr:cNvPr id="14" name="Shape 14">
          <a:extLst>
            <a:ext uri="{FF2B5EF4-FFF2-40B4-BE49-F238E27FC236}">
              <a16:creationId xmlns:a16="http://schemas.microsoft.com/office/drawing/2014/main" id="{2554AE28-D746-4513-9030-CA7A832DFDBA}"/>
            </a:ext>
          </a:extLst>
        </xdr:cNvPr>
        <xdr:cNvSpPr/>
      </xdr:nvSpPr>
      <xdr:spPr>
        <a:xfrm>
          <a:off x="4262548" y="7858125"/>
          <a:ext cx="77470" cy="412750"/>
        </a:xfrm>
        <a:custGeom>
          <a:avLst/>
          <a:gdLst/>
          <a:ahLst/>
          <a:cxnLst/>
          <a:rect l="0" t="0" r="0" b="0"/>
          <a:pathLst>
            <a:path w="77470" h="412750">
              <a:moveTo>
                <a:pt x="38520" y="412724"/>
              </a:moveTo>
              <a:lnTo>
                <a:pt x="23602" y="409672"/>
              </a:lnTo>
              <a:lnTo>
                <a:pt x="11349" y="401374"/>
              </a:lnTo>
              <a:lnTo>
                <a:pt x="3052" y="389122"/>
              </a:lnTo>
              <a:lnTo>
                <a:pt x="0" y="374203"/>
              </a:lnTo>
              <a:lnTo>
                <a:pt x="0" y="38520"/>
              </a:lnTo>
              <a:lnTo>
                <a:pt x="3052" y="23602"/>
              </a:lnTo>
              <a:lnTo>
                <a:pt x="11349" y="11349"/>
              </a:lnTo>
              <a:lnTo>
                <a:pt x="23602" y="3052"/>
              </a:lnTo>
              <a:lnTo>
                <a:pt x="38520" y="0"/>
              </a:lnTo>
              <a:lnTo>
                <a:pt x="53439" y="3052"/>
              </a:lnTo>
              <a:lnTo>
                <a:pt x="65692" y="11349"/>
              </a:lnTo>
              <a:lnTo>
                <a:pt x="73989" y="23602"/>
              </a:lnTo>
              <a:lnTo>
                <a:pt x="77041" y="38520"/>
              </a:lnTo>
              <a:lnTo>
                <a:pt x="77041" y="376038"/>
              </a:lnTo>
              <a:lnTo>
                <a:pt x="73602" y="390669"/>
              </a:lnTo>
              <a:lnTo>
                <a:pt x="65348" y="402292"/>
              </a:lnTo>
              <a:lnTo>
                <a:pt x="53310" y="409959"/>
              </a:lnTo>
              <a:lnTo>
                <a:pt x="38520" y="412724"/>
              </a:lnTo>
              <a:close/>
            </a:path>
          </a:pathLst>
        </a:custGeom>
        <a:solidFill>
          <a:srgbClr val="000000"/>
        </a:solidFill>
      </xdr:spPr>
    </xdr:sp>
    <xdr:clientData/>
  </xdr:oneCellAnchor>
  <xdr:oneCellAnchor>
    <xdr:from>
      <xdr:col>6</xdr:col>
      <xdr:colOff>543498</xdr:colOff>
      <xdr:row>32</xdr:row>
      <xdr:rowOff>0</xdr:rowOff>
    </xdr:from>
    <xdr:ext cx="271780" cy="419734"/>
    <xdr:sp macro="" textlink="">
      <xdr:nvSpPr>
        <xdr:cNvPr id="15" name="Shape 15">
          <a:extLst>
            <a:ext uri="{FF2B5EF4-FFF2-40B4-BE49-F238E27FC236}">
              <a16:creationId xmlns:a16="http://schemas.microsoft.com/office/drawing/2014/main" id="{7C3D4C87-A9D2-4434-936F-2E172164AC13}"/>
            </a:ext>
          </a:extLst>
        </xdr:cNvPr>
        <xdr:cNvSpPr/>
      </xdr:nvSpPr>
      <xdr:spPr>
        <a:xfrm>
          <a:off x="2953323" y="8277225"/>
          <a:ext cx="271780" cy="419734"/>
        </a:xfrm>
        <a:custGeom>
          <a:avLst/>
          <a:gdLst/>
          <a:ahLst/>
          <a:cxnLst/>
          <a:rect l="0" t="0" r="0" b="0"/>
          <a:pathLst>
            <a:path w="271780" h="419734">
              <a:moveTo>
                <a:pt x="135740" y="419145"/>
              </a:moveTo>
              <a:lnTo>
                <a:pt x="92743" y="412350"/>
              </a:lnTo>
              <a:lnTo>
                <a:pt x="55470" y="393405"/>
              </a:lnTo>
              <a:lnTo>
                <a:pt x="26120" y="364467"/>
              </a:lnTo>
              <a:lnTo>
                <a:pt x="6897" y="327692"/>
              </a:lnTo>
              <a:lnTo>
                <a:pt x="0" y="285238"/>
              </a:lnTo>
              <a:lnTo>
                <a:pt x="3052" y="270320"/>
              </a:lnTo>
              <a:lnTo>
                <a:pt x="11349" y="258067"/>
              </a:lnTo>
              <a:lnTo>
                <a:pt x="23602" y="249770"/>
              </a:lnTo>
              <a:lnTo>
                <a:pt x="38520" y="246717"/>
              </a:lnTo>
              <a:lnTo>
                <a:pt x="53439" y="249770"/>
              </a:lnTo>
              <a:lnTo>
                <a:pt x="65692" y="258067"/>
              </a:lnTo>
              <a:lnTo>
                <a:pt x="73989" y="270320"/>
              </a:lnTo>
              <a:lnTo>
                <a:pt x="81570" y="307952"/>
              </a:lnTo>
              <a:lnTo>
                <a:pt x="94009" y="326625"/>
              </a:lnTo>
              <a:lnTo>
                <a:pt x="112639" y="339279"/>
              </a:lnTo>
              <a:lnTo>
                <a:pt x="135740" y="343937"/>
              </a:lnTo>
              <a:lnTo>
                <a:pt x="158841" y="339408"/>
              </a:lnTo>
              <a:lnTo>
                <a:pt x="177471" y="326969"/>
              </a:lnTo>
              <a:lnTo>
                <a:pt x="189910" y="308339"/>
              </a:lnTo>
              <a:lnTo>
                <a:pt x="194439" y="285238"/>
              </a:lnTo>
              <a:lnTo>
                <a:pt x="194439" y="38520"/>
              </a:lnTo>
              <a:lnTo>
                <a:pt x="197491" y="23602"/>
              </a:lnTo>
              <a:lnTo>
                <a:pt x="205789" y="11349"/>
              </a:lnTo>
              <a:lnTo>
                <a:pt x="218041" y="3052"/>
              </a:lnTo>
              <a:lnTo>
                <a:pt x="232960" y="0"/>
              </a:lnTo>
              <a:lnTo>
                <a:pt x="247878" y="3052"/>
              </a:lnTo>
              <a:lnTo>
                <a:pt x="260131" y="11349"/>
              </a:lnTo>
              <a:lnTo>
                <a:pt x="268428" y="23602"/>
              </a:lnTo>
              <a:lnTo>
                <a:pt x="271481" y="38520"/>
              </a:lnTo>
              <a:lnTo>
                <a:pt x="271481" y="285238"/>
              </a:lnTo>
              <a:lnTo>
                <a:pt x="264496" y="327692"/>
              </a:lnTo>
              <a:lnTo>
                <a:pt x="245096" y="364467"/>
              </a:lnTo>
              <a:lnTo>
                <a:pt x="215614" y="393405"/>
              </a:lnTo>
              <a:lnTo>
                <a:pt x="178385" y="412350"/>
              </a:lnTo>
              <a:lnTo>
                <a:pt x="135740" y="419145"/>
              </a:lnTo>
              <a:close/>
            </a:path>
          </a:pathLst>
        </a:custGeom>
        <a:solidFill>
          <a:srgbClr val="868686"/>
        </a:solidFill>
      </xdr:spPr>
    </xdr:sp>
    <xdr:clientData/>
  </xdr:oneCellAnchor>
  <xdr:oneCellAnchor>
    <xdr:from>
      <xdr:col>20</xdr:col>
      <xdr:colOff>0</xdr:colOff>
      <xdr:row>0</xdr:row>
      <xdr:rowOff>1404958</xdr:rowOff>
    </xdr:from>
    <xdr:ext cx="352573" cy="343044"/>
    <xdr:pic>
      <xdr:nvPicPr>
        <xdr:cNvPr id="16" name="image6.png">
          <a:extLst>
            <a:ext uri="{FF2B5EF4-FFF2-40B4-BE49-F238E27FC236}">
              <a16:creationId xmlns:a16="http://schemas.microsoft.com/office/drawing/2014/main" id="{0C0982F3-42EB-4953-9900-00BFBD5B863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839075" y="747733"/>
          <a:ext cx="352573" cy="343044"/>
        </a:xfrm>
        <a:prstGeom prst="rect">
          <a:avLst/>
        </a:prstGeom>
      </xdr:spPr>
    </xdr:pic>
    <xdr:clientData/>
  </xdr:oneCellAnchor>
  <xdr:oneCellAnchor>
    <xdr:from>
      <xdr:col>22</xdr:col>
      <xdr:colOff>278564</xdr:colOff>
      <xdr:row>0</xdr:row>
      <xdr:rowOff>196849</xdr:rowOff>
    </xdr:from>
    <xdr:ext cx="165100" cy="280670"/>
    <xdr:sp macro="" textlink="">
      <xdr:nvSpPr>
        <xdr:cNvPr id="17" name="Shape 17">
          <a:extLst>
            <a:ext uri="{FF2B5EF4-FFF2-40B4-BE49-F238E27FC236}">
              <a16:creationId xmlns:a16="http://schemas.microsoft.com/office/drawing/2014/main" id="{D8BD825D-24AD-49C7-A8AD-EE670D749AD0}"/>
            </a:ext>
          </a:extLst>
        </xdr:cNvPr>
        <xdr:cNvSpPr/>
      </xdr:nvSpPr>
      <xdr:spPr>
        <a:xfrm>
          <a:off x="8679614" y="196849"/>
          <a:ext cx="165100" cy="280670"/>
        </a:xfrm>
        <a:custGeom>
          <a:avLst/>
          <a:gdLst/>
          <a:ahLst/>
          <a:cxnLst/>
          <a:rect l="0" t="0" r="0" b="0"/>
          <a:pathLst>
            <a:path w="165100" h="280670">
              <a:moveTo>
                <a:pt x="52031" y="27863"/>
              </a:moveTo>
              <a:lnTo>
                <a:pt x="49974" y="17792"/>
              </a:lnTo>
              <a:lnTo>
                <a:pt x="44361" y="9512"/>
              </a:lnTo>
              <a:lnTo>
                <a:pt x="36093" y="3911"/>
              </a:lnTo>
              <a:lnTo>
                <a:pt x="26022" y="1854"/>
              </a:lnTo>
              <a:lnTo>
                <a:pt x="15938" y="3911"/>
              </a:lnTo>
              <a:lnTo>
                <a:pt x="7670" y="9512"/>
              </a:lnTo>
              <a:lnTo>
                <a:pt x="2070" y="17792"/>
              </a:lnTo>
              <a:lnTo>
                <a:pt x="0" y="27863"/>
              </a:lnTo>
              <a:lnTo>
                <a:pt x="0" y="254558"/>
              </a:lnTo>
              <a:lnTo>
                <a:pt x="2070" y="264629"/>
              </a:lnTo>
              <a:lnTo>
                <a:pt x="7670" y="272910"/>
              </a:lnTo>
              <a:lnTo>
                <a:pt x="15938" y="278511"/>
              </a:lnTo>
              <a:lnTo>
                <a:pt x="26022" y="280581"/>
              </a:lnTo>
              <a:lnTo>
                <a:pt x="36004" y="278701"/>
              </a:lnTo>
              <a:lnTo>
                <a:pt x="44132" y="273532"/>
              </a:lnTo>
              <a:lnTo>
                <a:pt x="49707" y="265684"/>
              </a:lnTo>
              <a:lnTo>
                <a:pt x="52031" y="255803"/>
              </a:lnTo>
              <a:lnTo>
                <a:pt x="52031" y="27863"/>
              </a:lnTo>
              <a:close/>
            </a:path>
            <a:path w="165100" h="280670">
              <a:moveTo>
                <a:pt x="120777" y="0"/>
              </a:moveTo>
              <a:lnTo>
                <a:pt x="95389" y="0"/>
              </a:lnTo>
              <a:lnTo>
                <a:pt x="95389" y="3086"/>
              </a:lnTo>
              <a:lnTo>
                <a:pt x="106540" y="3086"/>
              </a:lnTo>
              <a:lnTo>
                <a:pt x="106540" y="39014"/>
              </a:lnTo>
              <a:lnTo>
                <a:pt x="109639" y="39014"/>
              </a:lnTo>
              <a:lnTo>
                <a:pt x="109639" y="3086"/>
              </a:lnTo>
              <a:lnTo>
                <a:pt x="120777" y="3086"/>
              </a:lnTo>
              <a:lnTo>
                <a:pt x="120777" y="0"/>
              </a:lnTo>
              <a:close/>
            </a:path>
            <a:path w="165100" h="280670">
              <a:moveTo>
                <a:pt x="164757" y="0"/>
              </a:moveTo>
              <a:lnTo>
                <a:pt x="162280" y="0"/>
              </a:lnTo>
              <a:lnTo>
                <a:pt x="146177" y="26631"/>
              </a:lnTo>
              <a:lnTo>
                <a:pt x="130073" y="0"/>
              </a:lnTo>
              <a:lnTo>
                <a:pt x="127596" y="0"/>
              </a:lnTo>
              <a:lnTo>
                <a:pt x="127596" y="39014"/>
              </a:lnTo>
              <a:lnTo>
                <a:pt x="131318" y="39014"/>
              </a:lnTo>
              <a:lnTo>
                <a:pt x="131318" y="8051"/>
              </a:lnTo>
              <a:lnTo>
                <a:pt x="144945" y="30962"/>
              </a:lnTo>
              <a:lnTo>
                <a:pt x="147421" y="30962"/>
              </a:lnTo>
              <a:lnTo>
                <a:pt x="161658" y="8661"/>
              </a:lnTo>
              <a:lnTo>
                <a:pt x="161658" y="38392"/>
              </a:lnTo>
              <a:lnTo>
                <a:pt x="164757" y="38392"/>
              </a:lnTo>
              <a:lnTo>
                <a:pt x="164757" y="0"/>
              </a:lnTo>
              <a:close/>
            </a:path>
          </a:pathLst>
        </a:custGeom>
        <a:solidFill>
          <a:srgbClr val="000000"/>
        </a:solidFill>
      </xdr:spPr>
    </xdr:sp>
    <xdr:clientData/>
  </xdr:oneCellAnchor>
  <xdr:oneCellAnchor>
    <xdr:from>
      <xdr:col>20</xdr:col>
      <xdr:colOff>4764</xdr:colOff>
      <xdr:row>0</xdr:row>
      <xdr:rowOff>197456</xdr:rowOff>
    </xdr:from>
    <xdr:ext cx="764540" cy="284480"/>
    <xdr:grpSp>
      <xdr:nvGrpSpPr>
        <xdr:cNvPr id="18" name="Group 18">
          <a:extLst>
            <a:ext uri="{FF2B5EF4-FFF2-40B4-BE49-F238E27FC236}">
              <a16:creationId xmlns:a16="http://schemas.microsoft.com/office/drawing/2014/main" id="{55D34E2B-1771-423A-8480-4F6E58A695E2}"/>
            </a:ext>
          </a:extLst>
        </xdr:cNvPr>
        <xdr:cNvGrpSpPr/>
      </xdr:nvGrpSpPr>
      <xdr:grpSpPr>
        <a:xfrm>
          <a:off x="7843839" y="197456"/>
          <a:ext cx="764540" cy="284480"/>
          <a:chOff x="0" y="0"/>
          <a:chExt cx="764540" cy="284480"/>
        </a:xfrm>
      </xdr:grpSpPr>
      <xdr:sp macro="" textlink="">
        <xdr:nvSpPr>
          <xdr:cNvPr id="19" name="Shape 19">
            <a:extLst>
              <a:ext uri="{FF2B5EF4-FFF2-40B4-BE49-F238E27FC236}">
                <a16:creationId xmlns:a16="http://schemas.microsoft.com/office/drawing/2014/main" id="{F0207F4F-4564-AEA5-0624-F2DBC5A8ACD6}"/>
              </a:ext>
            </a:extLst>
          </xdr:cNvPr>
          <xdr:cNvSpPr/>
        </xdr:nvSpPr>
        <xdr:spPr>
          <a:xfrm>
            <a:off x="226073" y="2"/>
            <a:ext cx="538480" cy="284480"/>
          </a:xfrm>
          <a:custGeom>
            <a:avLst/>
            <a:gdLst/>
            <a:ahLst/>
            <a:cxnLst/>
            <a:rect l="0" t="0" r="0" b="0"/>
            <a:pathLst>
              <a:path w="538480" h="284480">
                <a:moveTo>
                  <a:pt x="167843" y="56362"/>
                </a:moveTo>
                <a:lnTo>
                  <a:pt x="163918" y="32931"/>
                </a:lnTo>
                <a:lnTo>
                  <a:pt x="152679" y="15176"/>
                </a:lnTo>
                <a:lnTo>
                  <a:pt x="134924" y="3937"/>
                </a:lnTo>
                <a:lnTo>
                  <a:pt x="111480" y="0"/>
                </a:lnTo>
                <a:lnTo>
                  <a:pt x="26009" y="0"/>
                </a:lnTo>
                <a:lnTo>
                  <a:pt x="15938" y="2070"/>
                </a:lnTo>
                <a:lnTo>
                  <a:pt x="7658" y="7670"/>
                </a:lnTo>
                <a:lnTo>
                  <a:pt x="2057" y="15938"/>
                </a:lnTo>
                <a:lnTo>
                  <a:pt x="0" y="26022"/>
                </a:lnTo>
                <a:lnTo>
                  <a:pt x="2057" y="36093"/>
                </a:lnTo>
                <a:lnTo>
                  <a:pt x="7658" y="44361"/>
                </a:lnTo>
                <a:lnTo>
                  <a:pt x="15938" y="49974"/>
                </a:lnTo>
                <a:lnTo>
                  <a:pt x="26009" y="52031"/>
                </a:lnTo>
                <a:lnTo>
                  <a:pt x="115824" y="52031"/>
                </a:lnTo>
                <a:lnTo>
                  <a:pt x="115824" y="255193"/>
                </a:lnTo>
                <a:lnTo>
                  <a:pt x="117881" y="265264"/>
                </a:lnTo>
                <a:lnTo>
                  <a:pt x="123482" y="273545"/>
                </a:lnTo>
                <a:lnTo>
                  <a:pt x="131762" y="279146"/>
                </a:lnTo>
                <a:lnTo>
                  <a:pt x="141833" y="281203"/>
                </a:lnTo>
                <a:lnTo>
                  <a:pt x="151904" y="279234"/>
                </a:lnTo>
                <a:lnTo>
                  <a:pt x="160185" y="273773"/>
                </a:lnTo>
                <a:lnTo>
                  <a:pt x="165785" y="265531"/>
                </a:lnTo>
                <a:lnTo>
                  <a:pt x="167843" y="255193"/>
                </a:lnTo>
                <a:lnTo>
                  <a:pt x="167843" y="56362"/>
                </a:lnTo>
                <a:close/>
              </a:path>
              <a:path w="538480" h="284480">
                <a:moveTo>
                  <a:pt x="538162" y="221119"/>
                </a:moveTo>
                <a:lnTo>
                  <a:pt x="535952" y="211556"/>
                </a:lnTo>
                <a:lnTo>
                  <a:pt x="530186" y="203161"/>
                </a:lnTo>
                <a:lnTo>
                  <a:pt x="521068" y="197421"/>
                </a:lnTo>
                <a:lnTo>
                  <a:pt x="511136" y="195808"/>
                </a:lnTo>
                <a:lnTo>
                  <a:pt x="501446" y="198018"/>
                </a:lnTo>
                <a:lnTo>
                  <a:pt x="493026" y="203784"/>
                </a:lnTo>
                <a:lnTo>
                  <a:pt x="478472" y="216077"/>
                </a:lnTo>
                <a:lnTo>
                  <a:pt x="462051" y="224993"/>
                </a:lnTo>
                <a:lnTo>
                  <a:pt x="444246" y="230428"/>
                </a:lnTo>
                <a:lnTo>
                  <a:pt x="425513" y="232270"/>
                </a:lnTo>
                <a:lnTo>
                  <a:pt x="389763" y="225107"/>
                </a:lnTo>
                <a:lnTo>
                  <a:pt x="360629" y="205638"/>
                </a:lnTo>
                <a:lnTo>
                  <a:pt x="341020" y="176872"/>
                </a:lnTo>
                <a:lnTo>
                  <a:pt x="333844" y="141846"/>
                </a:lnTo>
                <a:lnTo>
                  <a:pt x="341020" y="106553"/>
                </a:lnTo>
                <a:lnTo>
                  <a:pt x="360629" y="77812"/>
                </a:lnTo>
                <a:lnTo>
                  <a:pt x="389763" y="58483"/>
                </a:lnTo>
                <a:lnTo>
                  <a:pt x="425513" y="51409"/>
                </a:lnTo>
                <a:lnTo>
                  <a:pt x="443331" y="53225"/>
                </a:lnTo>
                <a:lnTo>
                  <a:pt x="460273" y="58458"/>
                </a:lnTo>
                <a:lnTo>
                  <a:pt x="475945" y="66827"/>
                </a:lnTo>
                <a:lnTo>
                  <a:pt x="489927" y="78041"/>
                </a:lnTo>
                <a:lnTo>
                  <a:pt x="498779" y="83616"/>
                </a:lnTo>
                <a:lnTo>
                  <a:pt x="534530" y="60083"/>
                </a:lnTo>
                <a:lnTo>
                  <a:pt x="504863" y="24765"/>
                </a:lnTo>
                <a:lnTo>
                  <a:pt x="453669" y="3975"/>
                </a:lnTo>
                <a:lnTo>
                  <a:pt x="425513" y="1244"/>
                </a:lnTo>
                <a:lnTo>
                  <a:pt x="380123" y="8432"/>
                </a:lnTo>
                <a:lnTo>
                  <a:pt x="340677" y="28473"/>
                </a:lnTo>
                <a:lnTo>
                  <a:pt x="309562" y="59042"/>
                </a:lnTo>
                <a:lnTo>
                  <a:pt x="289153" y="97802"/>
                </a:lnTo>
                <a:lnTo>
                  <a:pt x="281813" y="142468"/>
                </a:lnTo>
                <a:lnTo>
                  <a:pt x="289153" y="187185"/>
                </a:lnTo>
                <a:lnTo>
                  <a:pt x="309562" y="226098"/>
                </a:lnTo>
                <a:lnTo>
                  <a:pt x="340677" y="256844"/>
                </a:lnTo>
                <a:lnTo>
                  <a:pt x="380123" y="277037"/>
                </a:lnTo>
                <a:lnTo>
                  <a:pt x="425513" y="284302"/>
                </a:lnTo>
                <a:lnTo>
                  <a:pt x="454774" y="281241"/>
                </a:lnTo>
                <a:lnTo>
                  <a:pt x="482574" y="272376"/>
                </a:lnTo>
                <a:lnTo>
                  <a:pt x="508177" y="258165"/>
                </a:lnTo>
                <a:lnTo>
                  <a:pt x="530809" y="239090"/>
                </a:lnTo>
                <a:lnTo>
                  <a:pt x="536549" y="230682"/>
                </a:lnTo>
                <a:lnTo>
                  <a:pt x="538162" y="221119"/>
                </a:lnTo>
                <a:close/>
              </a:path>
            </a:pathLst>
          </a:custGeom>
          <a:solidFill>
            <a:srgbClr val="000000"/>
          </a:solidFill>
        </xdr:spPr>
      </xdr:sp>
      <xdr:sp macro="" textlink="">
        <xdr:nvSpPr>
          <xdr:cNvPr id="20" name="Shape 20">
            <a:extLst>
              <a:ext uri="{FF2B5EF4-FFF2-40B4-BE49-F238E27FC236}">
                <a16:creationId xmlns:a16="http://schemas.microsoft.com/office/drawing/2014/main" id="{C97A11B1-C70B-EE4F-DC0A-861F136E6048}"/>
              </a:ext>
            </a:extLst>
          </xdr:cNvPr>
          <xdr:cNvSpPr/>
        </xdr:nvSpPr>
        <xdr:spPr>
          <a:xfrm>
            <a:off x="404458" y="619"/>
            <a:ext cx="102870" cy="50800"/>
          </a:xfrm>
          <a:custGeom>
            <a:avLst/>
            <a:gdLst/>
            <a:ahLst/>
            <a:cxnLst/>
            <a:rect l="0" t="0" r="0" b="0"/>
            <a:pathLst>
              <a:path w="102870" h="50800">
                <a:moveTo>
                  <a:pt x="77423" y="50789"/>
                </a:moveTo>
                <a:lnTo>
                  <a:pt x="25394" y="50789"/>
                </a:lnTo>
                <a:lnTo>
                  <a:pt x="15678" y="48824"/>
                </a:lnTo>
                <a:lnTo>
                  <a:pt x="7587" y="43434"/>
                </a:lnTo>
                <a:lnTo>
                  <a:pt x="2051" y="35372"/>
                </a:lnTo>
                <a:lnTo>
                  <a:pt x="0" y="25394"/>
                </a:lnTo>
                <a:lnTo>
                  <a:pt x="1964" y="15678"/>
                </a:lnTo>
                <a:lnTo>
                  <a:pt x="7355" y="7587"/>
                </a:lnTo>
                <a:lnTo>
                  <a:pt x="15416" y="2051"/>
                </a:lnTo>
                <a:lnTo>
                  <a:pt x="25394" y="0"/>
                </a:lnTo>
                <a:lnTo>
                  <a:pt x="77423" y="0"/>
                </a:lnTo>
                <a:lnTo>
                  <a:pt x="87139" y="1964"/>
                </a:lnTo>
                <a:lnTo>
                  <a:pt x="95230" y="7355"/>
                </a:lnTo>
                <a:lnTo>
                  <a:pt x="100766" y="15416"/>
                </a:lnTo>
                <a:lnTo>
                  <a:pt x="102817" y="25394"/>
                </a:lnTo>
                <a:lnTo>
                  <a:pt x="100417" y="35372"/>
                </a:lnTo>
                <a:lnTo>
                  <a:pt x="94765" y="43434"/>
                </a:lnTo>
                <a:lnTo>
                  <a:pt x="86791" y="48824"/>
                </a:lnTo>
                <a:lnTo>
                  <a:pt x="77423" y="50789"/>
                </a:lnTo>
                <a:close/>
              </a:path>
            </a:pathLst>
          </a:custGeom>
          <a:solidFill>
            <a:srgbClr val="00A2BE"/>
          </a:solidFill>
        </xdr:spPr>
      </xdr:sp>
      <xdr:sp macro="" textlink="">
        <xdr:nvSpPr>
          <xdr:cNvPr id="21" name="Shape 21">
            <a:extLst>
              <a:ext uri="{FF2B5EF4-FFF2-40B4-BE49-F238E27FC236}">
                <a16:creationId xmlns:a16="http://schemas.microsoft.com/office/drawing/2014/main" id="{B343AC03-2F20-21C2-B370-B85A6480E423}"/>
              </a:ext>
            </a:extLst>
          </xdr:cNvPr>
          <xdr:cNvSpPr/>
        </xdr:nvSpPr>
        <xdr:spPr>
          <a:xfrm>
            <a:off x="0" y="1238"/>
            <a:ext cx="183515" cy="283210"/>
          </a:xfrm>
          <a:custGeom>
            <a:avLst/>
            <a:gdLst/>
            <a:ahLst/>
            <a:cxnLst/>
            <a:rect l="0" t="0" r="0" b="0"/>
            <a:pathLst>
              <a:path w="183515" h="283210">
                <a:moveTo>
                  <a:pt x="91669" y="283059"/>
                </a:moveTo>
                <a:lnTo>
                  <a:pt x="55918" y="275984"/>
                </a:lnTo>
                <a:lnTo>
                  <a:pt x="26788" y="256657"/>
                </a:lnTo>
                <a:lnTo>
                  <a:pt x="7180" y="227924"/>
                </a:lnTo>
                <a:lnTo>
                  <a:pt x="0" y="192628"/>
                </a:lnTo>
                <a:lnTo>
                  <a:pt x="2061" y="182554"/>
                </a:lnTo>
                <a:lnTo>
                  <a:pt x="7664" y="174279"/>
                </a:lnTo>
                <a:lnTo>
                  <a:pt x="15939" y="168676"/>
                </a:lnTo>
                <a:lnTo>
                  <a:pt x="26014" y="166614"/>
                </a:lnTo>
                <a:lnTo>
                  <a:pt x="36088" y="168676"/>
                </a:lnTo>
                <a:lnTo>
                  <a:pt x="44363" y="174279"/>
                </a:lnTo>
                <a:lnTo>
                  <a:pt x="49966" y="182554"/>
                </a:lnTo>
                <a:lnTo>
                  <a:pt x="55086" y="207968"/>
                </a:lnTo>
                <a:lnTo>
                  <a:pt x="63486" y="220578"/>
                </a:lnTo>
                <a:lnTo>
                  <a:pt x="76068" y="229124"/>
                </a:lnTo>
                <a:lnTo>
                  <a:pt x="91669" y="232269"/>
                </a:lnTo>
                <a:lnTo>
                  <a:pt x="107269" y="229211"/>
                </a:lnTo>
                <a:lnTo>
                  <a:pt x="119851" y="220810"/>
                </a:lnTo>
                <a:lnTo>
                  <a:pt x="128251" y="208229"/>
                </a:lnTo>
                <a:lnTo>
                  <a:pt x="131309" y="192628"/>
                </a:lnTo>
                <a:lnTo>
                  <a:pt x="131309" y="26014"/>
                </a:lnTo>
                <a:lnTo>
                  <a:pt x="133371" y="15939"/>
                </a:lnTo>
                <a:lnTo>
                  <a:pt x="138974" y="7664"/>
                </a:lnTo>
                <a:lnTo>
                  <a:pt x="147249" y="2061"/>
                </a:lnTo>
                <a:lnTo>
                  <a:pt x="157323" y="0"/>
                </a:lnTo>
                <a:lnTo>
                  <a:pt x="167398" y="2061"/>
                </a:lnTo>
                <a:lnTo>
                  <a:pt x="175673" y="7664"/>
                </a:lnTo>
                <a:lnTo>
                  <a:pt x="181276" y="15939"/>
                </a:lnTo>
                <a:lnTo>
                  <a:pt x="183338" y="26014"/>
                </a:lnTo>
                <a:lnTo>
                  <a:pt x="183338" y="192628"/>
                </a:lnTo>
                <a:lnTo>
                  <a:pt x="176069" y="227924"/>
                </a:lnTo>
                <a:lnTo>
                  <a:pt x="156317" y="256657"/>
                </a:lnTo>
                <a:lnTo>
                  <a:pt x="127157" y="275984"/>
                </a:lnTo>
                <a:lnTo>
                  <a:pt x="91669" y="283059"/>
                </a:lnTo>
                <a:close/>
              </a:path>
            </a:pathLst>
          </a:custGeom>
          <a:solidFill>
            <a:srgbClr val="868686"/>
          </a:solidFill>
        </xdr:spPr>
      </xdr:sp>
    </xdr:grpSp>
    <xdr:clientData/>
  </xdr:oneCellAnchor>
</xdr:wsDr>
</file>

<file path=xl/drawings/drawing3.xml><?xml version="1.0" encoding="utf-8"?>
<xdr:wsDr xmlns:xdr="http://schemas.openxmlformats.org/drawingml/2006/spreadsheetDrawing" xmlns:a="http://schemas.openxmlformats.org/drawingml/2006/main">
  <xdr:twoCellAnchor>
    <xdr:from>
      <xdr:col>1</xdr:col>
      <xdr:colOff>8283</xdr:colOff>
      <xdr:row>6</xdr:row>
      <xdr:rowOff>131967</xdr:rowOff>
    </xdr:from>
    <xdr:to>
      <xdr:col>2</xdr:col>
      <xdr:colOff>0</xdr:colOff>
      <xdr:row>12</xdr:row>
      <xdr:rowOff>49695</xdr:rowOff>
    </xdr:to>
    <xdr:graphicFrame macro="">
      <xdr:nvGraphicFramePr>
        <xdr:cNvPr id="2" name="차트 1">
          <a:extLst>
            <a:ext uri="{FF2B5EF4-FFF2-40B4-BE49-F238E27FC236}">
              <a16:creationId xmlns:a16="http://schemas.microsoft.com/office/drawing/2014/main" id="{67C539C7-4F0F-424B-93D7-4DB6A91B7C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8282</xdr:colOff>
      <xdr:row>12</xdr:row>
      <xdr:rowOff>8281</xdr:rowOff>
    </xdr:from>
    <xdr:to>
      <xdr:col>2</xdr:col>
      <xdr:colOff>0</xdr:colOff>
      <xdr:row>15</xdr:row>
      <xdr:rowOff>969818</xdr:rowOff>
    </xdr:to>
    <xdr:graphicFrame macro="">
      <xdr:nvGraphicFramePr>
        <xdr:cNvPr id="3" name="차트 2">
          <a:extLst>
            <a:ext uri="{FF2B5EF4-FFF2-40B4-BE49-F238E27FC236}">
              <a16:creationId xmlns:a16="http://schemas.microsoft.com/office/drawing/2014/main" id="{5BEB3256-52C1-4895-AB42-6D6002E86E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7327</xdr:colOff>
      <xdr:row>6</xdr:row>
      <xdr:rowOff>3</xdr:rowOff>
    </xdr:from>
    <xdr:to>
      <xdr:col>11</xdr:col>
      <xdr:colOff>7327</xdr:colOff>
      <xdr:row>12</xdr:row>
      <xdr:rowOff>7328</xdr:rowOff>
    </xdr:to>
    <xdr:graphicFrame macro="">
      <xdr:nvGraphicFramePr>
        <xdr:cNvPr id="4" name="차트 3">
          <a:extLst>
            <a:ext uri="{FF2B5EF4-FFF2-40B4-BE49-F238E27FC236}">
              <a16:creationId xmlns:a16="http://schemas.microsoft.com/office/drawing/2014/main" id="{1C908F08-5565-42B0-A9D2-5CBE26B4F5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xdr:colOff>
      <xdr:row>12</xdr:row>
      <xdr:rowOff>0</xdr:rowOff>
    </xdr:from>
    <xdr:to>
      <xdr:col>11</xdr:col>
      <xdr:colOff>1</xdr:colOff>
      <xdr:row>15</xdr:row>
      <xdr:rowOff>733425</xdr:rowOff>
    </xdr:to>
    <xdr:graphicFrame macro="">
      <xdr:nvGraphicFramePr>
        <xdr:cNvPr id="5" name="차트 4">
          <a:extLst>
            <a:ext uri="{FF2B5EF4-FFF2-40B4-BE49-F238E27FC236}">
              <a16:creationId xmlns:a16="http://schemas.microsoft.com/office/drawing/2014/main" id="{85388314-74F9-4138-8DD3-F396CF95B2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8283</xdr:colOff>
      <xdr:row>6</xdr:row>
      <xdr:rowOff>131967</xdr:rowOff>
    </xdr:from>
    <xdr:to>
      <xdr:col>14</xdr:col>
      <xdr:colOff>0</xdr:colOff>
      <xdr:row>12</xdr:row>
      <xdr:rowOff>49695</xdr:rowOff>
    </xdr:to>
    <xdr:graphicFrame macro="">
      <xdr:nvGraphicFramePr>
        <xdr:cNvPr id="6" name="차트 5">
          <a:extLst>
            <a:ext uri="{FF2B5EF4-FFF2-40B4-BE49-F238E27FC236}">
              <a16:creationId xmlns:a16="http://schemas.microsoft.com/office/drawing/2014/main" id="{D674D2A9-4D0E-43FC-A50C-5ABBF21873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83527</xdr:colOff>
      <xdr:row>5</xdr:row>
      <xdr:rowOff>47628</xdr:rowOff>
    </xdr:from>
    <xdr:to>
      <xdr:col>22</xdr:col>
      <xdr:colOff>666750</xdr:colOff>
      <xdr:row>11</xdr:row>
      <xdr:rowOff>207353</xdr:rowOff>
    </xdr:to>
    <xdr:graphicFrame macro="">
      <xdr:nvGraphicFramePr>
        <xdr:cNvPr id="7" name="차트 6">
          <a:extLst>
            <a:ext uri="{FF2B5EF4-FFF2-40B4-BE49-F238E27FC236}">
              <a16:creationId xmlns:a16="http://schemas.microsoft.com/office/drawing/2014/main" id="{4ECB45B0-267F-4414-BE75-0DA028C5D6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95252</xdr:colOff>
      <xdr:row>12</xdr:row>
      <xdr:rowOff>0</xdr:rowOff>
    </xdr:from>
    <xdr:to>
      <xdr:col>22</xdr:col>
      <xdr:colOff>657225</xdr:colOff>
      <xdr:row>15</xdr:row>
      <xdr:rowOff>733425</xdr:rowOff>
    </xdr:to>
    <xdr:graphicFrame macro="">
      <xdr:nvGraphicFramePr>
        <xdr:cNvPr id="8" name="차트 7">
          <a:extLst>
            <a:ext uri="{FF2B5EF4-FFF2-40B4-BE49-F238E27FC236}">
              <a16:creationId xmlns:a16="http://schemas.microsoft.com/office/drawing/2014/main" id="{F26FD906-47FB-49E2-8C97-978E3C40DA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12</xdr:row>
      <xdr:rowOff>0</xdr:rowOff>
    </xdr:from>
    <xdr:to>
      <xdr:col>13</xdr:col>
      <xdr:colOff>2811118</xdr:colOff>
      <xdr:row>16</xdr:row>
      <xdr:rowOff>34636</xdr:rowOff>
    </xdr:to>
    <xdr:graphicFrame macro="">
      <xdr:nvGraphicFramePr>
        <xdr:cNvPr id="9" name="차트 8">
          <a:extLst>
            <a:ext uri="{FF2B5EF4-FFF2-40B4-BE49-F238E27FC236}">
              <a16:creationId xmlns:a16="http://schemas.microsoft.com/office/drawing/2014/main" id="{0F8141F9-8867-4A4D-8F28-E2FC8D2CDE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8283</xdr:colOff>
      <xdr:row>23</xdr:row>
      <xdr:rowOff>131967</xdr:rowOff>
    </xdr:from>
    <xdr:to>
      <xdr:col>2</xdr:col>
      <xdr:colOff>0</xdr:colOff>
      <xdr:row>29</xdr:row>
      <xdr:rowOff>49695</xdr:rowOff>
    </xdr:to>
    <xdr:graphicFrame macro="">
      <xdr:nvGraphicFramePr>
        <xdr:cNvPr id="16" name="차트 15">
          <a:extLst>
            <a:ext uri="{FF2B5EF4-FFF2-40B4-BE49-F238E27FC236}">
              <a16:creationId xmlns:a16="http://schemas.microsoft.com/office/drawing/2014/main" id="{656A9B2B-224E-4CB2-8E8C-876D1E2E76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7327</xdr:colOff>
      <xdr:row>23</xdr:row>
      <xdr:rowOff>3</xdr:rowOff>
    </xdr:from>
    <xdr:to>
      <xdr:col>11</xdr:col>
      <xdr:colOff>7327</xdr:colOff>
      <xdr:row>29</xdr:row>
      <xdr:rowOff>7328</xdr:rowOff>
    </xdr:to>
    <xdr:graphicFrame macro="">
      <xdr:nvGraphicFramePr>
        <xdr:cNvPr id="17" name="차트 16">
          <a:extLst>
            <a:ext uri="{FF2B5EF4-FFF2-40B4-BE49-F238E27FC236}">
              <a16:creationId xmlns:a16="http://schemas.microsoft.com/office/drawing/2014/main" id="{298F2C8F-AB68-4F3C-8812-EABF3C2018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2</xdr:colOff>
      <xdr:row>29</xdr:row>
      <xdr:rowOff>0</xdr:rowOff>
    </xdr:from>
    <xdr:to>
      <xdr:col>11</xdr:col>
      <xdr:colOff>1</xdr:colOff>
      <xdr:row>32</xdr:row>
      <xdr:rowOff>733425</xdr:rowOff>
    </xdr:to>
    <xdr:graphicFrame macro="">
      <xdr:nvGraphicFramePr>
        <xdr:cNvPr id="18" name="차트 17">
          <a:extLst>
            <a:ext uri="{FF2B5EF4-FFF2-40B4-BE49-F238E27FC236}">
              <a16:creationId xmlns:a16="http://schemas.microsoft.com/office/drawing/2014/main" id="{2977F4C2-3A20-4600-A7FE-59FC091B58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8283</xdr:colOff>
      <xdr:row>23</xdr:row>
      <xdr:rowOff>131967</xdr:rowOff>
    </xdr:from>
    <xdr:to>
      <xdr:col>14</xdr:col>
      <xdr:colOff>0</xdr:colOff>
      <xdr:row>29</xdr:row>
      <xdr:rowOff>49695</xdr:rowOff>
    </xdr:to>
    <xdr:graphicFrame macro="">
      <xdr:nvGraphicFramePr>
        <xdr:cNvPr id="19" name="차트 18">
          <a:extLst>
            <a:ext uri="{FF2B5EF4-FFF2-40B4-BE49-F238E27FC236}">
              <a16:creationId xmlns:a16="http://schemas.microsoft.com/office/drawing/2014/main" id="{5396D971-6349-41FD-9041-133C1C98D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16</xdr:col>
      <xdr:colOff>83527</xdr:colOff>
      <xdr:row>22</xdr:row>
      <xdr:rowOff>47628</xdr:rowOff>
    </xdr:from>
    <xdr:to>
      <xdr:col>22</xdr:col>
      <xdr:colOff>666750</xdr:colOff>
      <xdr:row>28</xdr:row>
      <xdr:rowOff>207353</xdr:rowOff>
    </xdr:to>
    <xdr:graphicFrame macro="">
      <xdr:nvGraphicFramePr>
        <xdr:cNvPr id="20" name="차트 19">
          <a:extLst>
            <a:ext uri="{FF2B5EF4-FFF2-40B4-BE49-F238E27FC236}">
              <a16:creationId xmlns:a16="http://schemas.microsoft.com/office/drawing/2014/main" id="{9AF20C11-B248-447D-9D08-0FEAD159F8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95252</xdr:colOff>
      <xdr:row>29</xdr:row>
      <xdr:rowOff>0</xdr:rowOff>
    </xdr:from>
    <xdr:to>
      <xdr:col>22</xdr:col>
      <xdr:colOff>657225</xdr:colOff>
      <xdr:row>32</xdr:row>
      <xdr:rowOff>733425</xdr:rowOff>
    </xdr:to>
    <xdr:graphicFrame macro="">
      <xdr:nvGraphicFramePr>
        <xdr:cNvPr id="21" name="차트 20">
          <a:extLst>
            <a:ext uri="{FF2B5EF4-FFF2-40B4-BE49-F238E27FC236}">
              <a16:creationId xmlns:a16="http://schemas.microsoft.com/office/drawing/2014/main" id="{0FC1FCE9-AEA7-43B8-88BB-41AACC5555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8283</xdr:colOff>
      <xdr:row>40</xdr:row>
      <xdr:rowOff>131967</xdr:rowOff>
    </xdr:from>
    <xdr:to>
      <xdr:col>2</xdr:col>
      <xdr:colOff>0</xdr:colOff>
      <xdr:row>46</xdr:row>
      <xdr:rowOff>49695</xdr:rowOff>
    </xdr:to>
    <xdr:graphicFrame macro="">
      <xdr:nvGraphicFramePr>
        <xdr:cNvPr id="22" name="차트 21">
          <a:extLst>
            <a:ext uri="{FF2B5EF4-FFF2-40B4-BE49-F238E27FC236}">
              <a16:creationId xmlns:a16="http://schemas.microsoft.com/office/drawing/2014/main" id="{526F215F-66DB-46B0-87AD-10F6BDAA84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5</xdr:col>
      <xdr:colOff>7327</xdr:colOff>
      <xdr:row>40</xdr:row>
      <xdr:rowOff>3</xdr:rowOff>
    </xdr:from>
    <xdr:to>
      <xdr:col>11</xdr:col>
      <xdr:colOff>7327</xdr:colOff>
      <xdr:row>46</xdr:row>
      <xdr:rowOff>7328</xdr:rowOff>
    </xdr:to>
    <xdr:graphicFrame macro="">
      <xdr:nvGraphicFramePr>
        <xdr:cNvPr id="23" name="차트 22">
          <a:extLst>
            <a:ext uri="{FF2B5EF4-FFF2-40B4-BE49-F238E27FC236}">
              <a16:creationId xmlns:a16="http://schemas.microsoft.com/office/drawing/2014/main" id="{A510990A-FA20-4A38-AA2E-960B5CBC5E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5</xdr:col>
      <xdr:colOff>2</xdr:colOff>
      <xdr:row>46</xdr:row>
      <xdr:rowOff>0</xdr:rowOff>
    </xdr:from>
    <xdr:to>
      <xdr:col>11</xdr:col>
      <xdr:colOff>1</xdr:colOff>
      <xdr:row>49</xdr:row>
      <xdr:rowOff>733425</xdr:rowOff>
    </xdr:to>
    <xdr:graphicFrame macro="">
      <xdr:nvGraphicFramePr>
        <xdr:cNvPr id="24" name="차트 23">
          <a:extLst>
            <a:ext uri="{FF2B5EF4-FFF2-40B4-BE49-F238E27FC236}">
              <a16:creationId xmlns:a16="http://schemas.microsoft.com/office/drawing/2014/main" id="{D369734A-490D-4C96-935C-95587AC9EE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8283</xdr:colOff>
      <xdr:row>40</xdr:row>
      <xdr:rowOff>131967</xdr:rowOff>
    </xdr:from>
    <xdr:to>
      <xdr:col>14</xdr:col>
      <xdr:colOff>0</xdr:colOff>
      <xdr:row>46</xdr:row>
      <xdr:rowOff>49695</xdr:rowOff>
    </xdr:to>
    <xdr:graphicFrame macro="">
      <xdr:nvGraphicFramePr>
        <xdr:cNvPr id="25" name="차트 24">
          <a:extLst>
            <a:ext uri="{FF2B5EF4-FFF2-40B4-BE49-F238E27FC236}">
              <a16:creationId xmlns:a16="http://schemas.microsoft.com/office/drawing/2014/main" id="{42E2BC85-C309-48D4-A0E2-083BF70173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16</xdr:col>
      <xdr:colOff>83527</xdr:colOff>
      <xdr:row>39</xdr:row>
      <xdr:rowOff>47628</xdr:rowOff>
    </xdr:from>
    <xdr:to>
      <xdr:col>22</xdr:col>
      <xdr:colOff>666750</xdr:colOff>
      <xdr:row>45</xdr:row>
      <xdr:rowOff>207353</xdr:rowOff>
    </xdr:to>
    <xdr:graphicFrame macro="">
      <xdr:nvGraphicFramePr>
        <xdr:cNvPr id="26" name="차트 25">
          <a:extLst>
            <a:ext uri="{FF2B5EF4-FFF2-40B4-BE49-F238E27FC236}">
              <a16:creationId xmlns:a16="http://schemas.microsoft.com/office/drawing/2014/main" id="{C7C0B3B4-9E42-451B-882A-F137B60F67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16</xdr:col>
      <xdr:colOff>95252</xdr:colOff>
      <xdr:row>46</xdr:row>
      <xdr:rowOff>0</xdr:rowOff>
    </xdr:from>
    <xdr:to>
      <xdr:col>22</xdr:col>
      <xdr:colOff>657225</xdr:colOff>
      <xdr:row>49</xdr:row>
      <xdr:rowOff>733425</xdr:rowOff>
    </xdr:to>
    <xdr:graphicFrame macro="">
      <xdr:nvGraphicFramePr>
        <xdr:cNvPr id="27" name="차트 26">
          <a:extLst>
            <a:ext uri="{FF2B5EF4-FFF2-40B4-BE49-F238E27FC236}">
              <a16:creationId xmlns:a16="http://schemas.microsoft.com/office/drawing/2014/main" id="{271C44F9-9EC7-4AE5-B69C-FF79EEFFB0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xdr:col>
      <xdr:colOff>8283</xdr:colOff>
      <xdr:row>23</xdr:row>
      <xdr:rowOff>131967</xdr:rowOff>
    </xdr:from>
    <xdr:to>
      <xdr:col>2</xdr:col>
      <xdr:colOff>0</xdr:colOff>
      <xdr:row>29</xdr:row>
      <xdr:rowOff>49695</xdr:rowOff>
    </xdr:to>
    <xdr:graphicFrame macro="">
      <xdr:nvGraphicFramePr>
        <xdr:cNvPr id="28" name="차트 27">
          <a:extLst>
            <a:ext uri="{FF2B5EF4-FFF2-40B4-BE49-F238E27FC236}">
              <a16:creationId xmlns:a16="http://schemas.microsoft.com/office/drawing/2014/main" id="{560DBA91-FAA5-44FD-8D16-4BD4B6C1F2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xdr:col>
      <xdr:colOff>7327</xdr:colOff>
      <xdr:row>23</xdr:row>
      <xdr:rowOff>3</xdr:rowOff>
    </xdr:from>
    <xdr:to>
      <xdr:col>11</xdr:col>
      <xdr:colOff>7327</xdr:colOff>
      <xdr:row>29</xdr:row>
      <xdr:rowOff>7328</xdr:rowOff>
    </xdr:to>
    <xdr:graphicFrame macro="">
      <xdr:nvGraphicFramePr>
        <xdr:cNvPr id="29" name="차트 28">
          <a:extLst>
            <a:ext uri="{FF2B5EF4-FFF2-40B4-BE49-F238E27FC236}">
              <a16:creationId xmlns:a16="http://schemas.microsoft.com/office/drawing/2014/main" id="{1D03799E-D8A1-4DDC-9043-2F9EF008EA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xdr:col>
      <xdr:colOff>2</xdr:colOff>
      <xdr:row>29</xdr:row>
      <xdr:rowOff>0</xdr:rowOff>
    </xdr:from>
    <xdr:to>
      <xdr:col>11</xdr:col>
      <xdr:colOff>1</xdr:colOff>
      <xdr:row>32</xdr:row>
      <xdr:rowOff>733425</xdr:rowOff>
    </xdr:to>
    <xdr:graphicFrame macro="">
      <xdr:nvGraphicFramePr>
        <xdr:cNvPr id="30" name="차트 29">
          <a:extLst>
            <a:ext uri="{FF2B5EF4-FFF2-40B4-BE49-F238E27FC236}">
              <a16:creationId xmlns:a16="http://schemas.microsoft.com/office/drawing/2014/main" id="{00C3F47D-F92C-48FF-B543-897609DB3D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8283</xdr:colOff>
      <xdr:row>23</xdr:row>
      <xdr:rowOff>131967</xdr:rowOff>
    </xdr:from>
    <xdr:to>
      <xdr:col>14</xdr:col>
      <xdr:colOff>0</xdr:colOff>
      <xdr:row>29</xdr:row>
      <xdr:rowOff>49695</xdr:rowOff>
    </xdr:to>
    <xdr:graphicFrame macro="">
      <xdr:nvGraphicFramePr>
        <xdr:cNvPr id="31" name="차트 30">
          <a:extLst>
            <a:ext uri="{FF2B5EF4-FFF2-40B4-BE49-F238E27FC236}">
              <a16:creationId xmlns:a16="http://schemas.microsoft.com/office/drawing/2014/main" id="{A482B8C1-1055-476C-8142-93560AEEBB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16</xdr:col>
      <xdr:colOff>83527</xdr:colOff>
      <xdr:row>22</xdr:row>
      <xdr:rowOff>47628</xdr:rowOff>
    </xdr:from>
    <xdr:to>
      <xdr:col>22</xdr:col>
      <xdr:colOff>666750</xdr:colOff>
      <xdr:row>28</xdr:row>
      <xdr:rowOff>207353</xdr:rowOff>
    </xdr:to>
    <xdr:graphicFrame macro="">
      <xdr:nvGraphicFramePr>
        <xdr:cNvPr id="32" name="차트 31">
          <a:extLst>
            <a:ext uri="{FF2B5EF4-FFF2-40B4-BE49-F238E27FC236}">
              <a16:creationId xmlns:a16="http://schemas.microsoft.com/office/drawing/2014/main" id="{9D53CFEC-CD15-4460-BB18-BDF73EEF95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16</xdr:col>
      <xdr:colOff>95252</xdr:colOff>
      <xdr:row>29</xdr:row>
      <xdr:rowOff>0</xdr:rowOff>
    </xdr:from>
    <xdr:to>
      <xdr:col>22</xdr:col>
      <xdr:colOff>657225</xdr:colOff>
      <xdr:row>32</xdr:row>
      <xdr:rowOff>733425</xdr:rowOff>
    </xdr:to>
    <xdr:graphicFrame macro="">
      <xdr:nvGraphicFramePr>
        <xdr:cNvPr id="33" name="차트 32">
          <a:extLst>
            <a:ext uri="{FF2B5EF4-FFF2-40B4-BE49-F238E27FC236}">
              <a16:creationId xmlns:a16="http://schemas.microsoft.com/office/drawing/2014/main" id="{D85986D7-AACC-4222-AC39-C42E492298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8283</xdr:colOff>
      <xdr:row>23</xdr:row>
      <xdr:rowOff>131967</xdr:rowOff>
    </xdr:from>
    <xdr:to>
      <xdr:col>2</xdr:col>
      <xdr:colOff>0</xdr:colOff>
      <xdr:row>29</xdr:row>
      <xdr:rowOff>49695</xdr:rowOff>
    </xdr:to>
    <xdr:graphicFrame macro="">
      <xdr:nvGraphicFramePr>
        <xdr:cNvPr id="34" name="차트 33">
          <a:extLst>
            <a:ext uri="{FF2B5EF4-FFF2-40B4-BE49-F238E27FC236}">
              <a16:creationId xmlns:a16="http://schemas.microsoft.com/office/drawing/2014/main" id="{E9717A04-1FC6-480F-831F-B0488E9362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5</xdr:col>
      <xdr:colOff>7327</xdr:colOff>
      <xdr:row>23</xdr:row>
      <xdr:rowOff>3</xdr:rowOff>
    </xdr:from>
    <xdr:to>
      <xdr:col>11</xdr:col>
      <xdr:colOff>7327</xdr:colOff>
      <xdr:row>29</xdr:row>
      <xdr:rowOff>7328</xdr:rowOff>
    </xdr:to>
    <xdr:graphicFrame macro="">
      <xdr:nvGraphicFramePr>
        <xdr:cNvPr id="35" name="차트 34">
          <a:extLst>
            <a:ext uri="{FF2B5EF4-FFF2-40B4-BE49-F238E27FC236}">
              <a16:creationId xmlns:a16="http://schemas.microsoft.com/office/drawing/2014/main" id="{2B93E90B-C331-43A8-90E8-F6CEA73F5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5</xdr:col>
      <xdr:colOff>2</xdr:colOff>
      <xdr:row>29</xdr:row>
      <xdr:rowOff>0</xdr:rowOff>
    </xdr:from>
    <xdr:to>
      <xdr:col>11</xdr:col>
      <xdr:colOff>1</xdr:colOff>
      <xdr:row>32</xdr:row>
      <xdr:rowOff>733425</xdr:rowOff>
    </xdr:to>
    <xdr:graphicFrame macro="">
      <xdr:nvGraphicFramePr>
        <xdr:cNvPr id="36" name="차트 35">
          <a:extLst>
            <a:ext uri="{FF2B5EF4-FFF2-40B4-BE49-F238E27FC236}">
              <a16:creationId xmlns:a16="http://schemas.microsoft.com/office/drawing/2014/main" id="{5EB6EC59-740F-45D1-98C5-745AFB29EA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8283</xdr:colOff>
      <xdr:row>23</xdr:row>
      <xdr:rowOff>131967</xdr:rowOff>
    </xdr:from>
    <xdr:to>
      <xdr:col>14</xdr:col>
      <xdr:colOff>0</xdr:colOff>
      <xdr:row>29</xdr:row>
      <xdr:rowOff>49695</xdr:rowOff>
    </xdr:to>
    <xdr:graphicFrame macro="">
      <xdr:nvGraphicFramePr>
        <xdr:cNvPr id="37" name="차트 36">
          <a:extLst>
            <a:ext uri="{FF2B5EF4-FFF2-40B4-BE49-F238E27FC236}">
              <a16:creationId xmlns:a16="http://schemas.microsoft.com/office/drawing/2014/main" id="{E4A30558-968E-43ED-96A1-B79F828AA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16</xdr:col>
      <xdr:colOff>83527</xdr:colOff>
      <xdr:row>22</xdr:row>
      <xdr:rowOff>47628</xdr:rowOff>
    </xdr:from>
    <xdr:to>
      <xdr:col>22</xdr:col>
      <xdr:colOff>666750</xdr:colOff>
      <xdr:row>28</xdr:row>
      <xdr:rowOff>207353</xdr:rowOff>
    </xdr:to>
    <xdr:graphicFrame macro="">
      <xdr:nvGraphicFramePr>
        <xdr:cNvPr id="38" name="차트 37">
          <a:extLst>
            <a:ext uri="{FF2B5EF4-FFF2-40B4-BE49-F238E27FC236}">
              <a16:creationId xmlns:a16="http://schemas.microsoft.com/office/drawing/2014/main" id="{6EF5284F-D485-4790-8F71-D5D1ACF1D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16</xdr:col>
      <xdr:colOff>95252</xdr:colOff>
      <xdr:row>29</xdr:row>
      <xdr:rowOff>0</xdr:rowOff>
    </xdr:from>
    <xdr:to>
      <xdr:col>22</xdr:col>
      <xdr:colOff>657225</xdr:colOff>
      <xdr:row>32</xdr:row>
      <xdr:rowOff>733425</xdr:rowOff>
    </xdr:to>
    <xdr:graphicFrame macro="">
      <xdr:nvGraphicFramePr>
        <xdr:cNvPr id="39" name="차트 38">
          <a:extLst>
            <a:ext uri="{FF2B5EF4-FFF2-40B4-BE49-F238E27FC236}">
              <a16:creationId xmlns:a16="http://schemas.microsoft.com/office/drawing/2014/main" id="{9F1CD095-77B2-4DBE-AF17-35BB1A36A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xdr:col>
      <xdr:colOff>8283</xdr:colOff>
      <xdr:row>40</xdr:row>
      <xdr:rowOff>131967</xdr:rowOff>
    </xdr:from>
    <xdr:to>
      <xdr:col>2</xdr:col>
      <xdr:colOff>0</xdr:colOff>
      <xdr:row>46</xdr:row>
      <xdr:rowOff>49695</xdr:rowOff>
    </xdr:to>
    <xdr:graphicFrame macro="">
      <xdr:nvGraphicFramePr>
        <xdr:cNvPr id="40" name="차트 39">
          <a:extLst>
            <a:ext uri="{FF2B5EF4-FFF2-40B4-BE49-F238E27FC236}">
              <a16:creationId xmlns:a16="http://schemas.microsoft.com/office/drawing/2014/main" id="{5204F221-6944-454B-8C16-7CC24352C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5</xdr:col>
      <xdr:colOff>7327</xdr:colOff>
      <xdr:row>40</xdr:row>
      <xdr:rowOff>3</xdr:rowOff>
    </xdr:from>
    <xdr:to>
      <xdr:col>11</xdr:col>
      <xdr:colOff>7327</xdr:colOff>
      <xdr:row>46</xdr:row>
      <xdr:rowOff>7328</xdr:rowOff>
    </xdr:to>
    <xdr:graphicFrame macro="">
      <xdr:nvGraphicFramePr>
        <xdr:cNvPr id="41" name="차트 40">
          <a:extLst>
            <a:ext uri="{FF2B5EF4-FFF2-40B4-BE49-F238E27FC236}">
              <a16:creationId xmlns:a16="http://schemas.microsoft.com/office/drawing/2014/main" id="{1D5683ED-2C4B-42B1-819A-5CC9670296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5</xdr:col>
      <xdr:colOff>2</xdr:colOff>
      <xdr:row>46</xdr:row>
      <xdr:rowOff>0</xdr:rowOff>
    </xdr:from>
    <xdr:to>
      <xdr:col>11</xdr:col>
      <xdr:colOff>1</xdr:colOff>
      <xdr:row>49</xdr:row>
      <xdr:rowOff>733425</xdr:rowOff>
    </xdr:to>
    <xdr:graphicFrame macro="">
      <xdr:nvGraphicFramePr>
        <xdr:cNvPr id="42" name="차트 41">
          <a:extLst>
            <a:ext uri="{FF2B5EF4-FFF2-40B4-BE49-F238E27FC236}">
              <a16:creationId xmlns:a16="http://schemas.microsoft.com/office/drawing/2014/main" id="{92A2BA0C-5E22-49A7-B3D8-0E0E7230D3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xdr:col>
      <xdr:colOff>8283</xdr:colOff>
      <xdr:row>40</xdr:row>
      <xdr:rowOff>131967</xdr:rowOff>
    </xdr:from>
    <xdr:to>
      <xdr:col>14</xdr:col>
      <xdr:colOff>0</xdr:colOff>
      <xdr:row>46</xdr:row>
      <xdr:rowOff>49695</xdr:rowOff>
    </xdr:to>
    <xdr:graphicFrame macro="">
      <xdr:nvGraphicFramePr>
        <xdr:cNvPr id="43" name="차트 42">
          <a:extLst>
            <a:ext uri="{FF2B5EF4-FFF2-40B4-BE49-F238E27FC236}">
              <a16:creationId xmlns:a16="http://schemas.microsoft.com/office/drawing/2014/main" id="{7546865F-DA94-4EB5-8BAF-1F4EE1197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16</xdr:col>
      <xdr:colOff>83527</xdr:colOff>
      <xdr:row>39</xdr:row>
      <xdr:rowOff>47628</xdr:rowOff>
    </xdr:from>
    <xdr:to>
      <xdr:col>22</xdr:col>
      <xdr:colOff>666750</xdr:colOff>
      <xdr:row>45</xdr:row>
      <xdr:rowOff>207353</xdr:rowOff>
    </xdr:to>
    <xdr:graphicFrame macro="">
      <xdr:nvGraphicFramePr>
        <xdr:cNvPr id="44" name="차트 43">
          <a:extLst>
            <a:ext uri="{FF2B5EF4-FFF2-40B4-BE49-F238E27FC236}">
              <a16:creationId xmlns:a16="http://schemas.microsoft.com/office/drawing/2014/main" id="{A7F30FB7-11F4-4A71-83F1-617CB6E2FF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16</xdr:col>
      <xdr:colOff>95252</xdr:colOff>
      <xdr:row>46</xdr:row>
      <xdr:rowOff>0</xdr:rowOff>
    </xdr:from>
    <xdr:to>
      <xdr:col>22</xdr:col>
      <xdr:colOff>657225</xdr:colOff>
      <xdr:row>49</xdr:row>
      <xdr:rowOff>733425</xdr:rowOff>
    </xdr:to>
    <xdr:graphicFrame macro="">
      <xdr:nvGraphicFramePr>
        <xdr:cNvPr id="45" name="차트 44">
          <a:extLst>
            <a:ext uri="{FF2B5EF4-FFF2-40B4-BE49-F238E27FC236}">
              <a16:creationId xmlns:a16="http://schemas.microsoft.com/office/drawing/2014/main" id="{E81AB791-DB4D-4D49-9B1D-1D7F9FFFDC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xdr:col>
      <xdr:colOff>8283</xdr:colOff>
      <xdr:row>57</xdr:row>
      <xdr:rowOff>131967</xdr:rowOff>
    </xdr:from>
    <xdr:to>
      <xdr:col>2</xdr:col>
      <xdr:colOff>0</xdr:colOff>
      <xdr:row>63</xdr:row>
      <xdr:rowOff>49695</xdr:rowOff>
    </xdr:to>
    <xdr:graphicFrame macro="">
      <xdr:nvGraphicFramePr>
        <xdr:cNvPr id="46" name="차트 45">
          <a:extLst>
            <a:ext uri="{FF2B5EF4-FFF2-40B4-BE49-F238E27FC236}">
              <a16:creationId xmlns:a16="http://schemas.microsoft.com/office/drawing/2014/main" id="{679366FF-83C6-4469-BB7E-7FC06DB2E5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5</xdr:col>
      <xdr:colOff>7327</xdr:colOff>
      <xdr:row>57</xdr:row>
      <xdr:rowOff>3</xdr:rowOff>
    </xdr:from>
    <xdr:to>
      <xdr:col>11</xdr:col>
      <xdr:colOff>7327</xdr:colOff>
      <xdr:row>63</xdr:row>
      <xdr:rowOff>7328</xdr:rowOff>
    </xdr:to>
    <xdr:graphicFrame macro="">
      <xdr:nvGraphicFramePr>
        <xdr:cNvPr id="47" name="차트 46">
          <a:extLst>
            <a:ext uri="{FF2B5EF4-FFF2-40B4-BE49-F238E27FC236}">
              <a16:creationId xmlns:a16="http://schemas.microsoft.com/office/drawing/2014/main" id="{51636F30-05A6-47D3-81CE-BF22AFE167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5</xdr:col>
      <xdr:colOff>2</xdr:colOff>
      <xdr:row>63</xdr:row>
      <xdr:rowOff>0</xdr:rowOff>
    </xdr:from>
    <xdr:to>
      <xdr:col>11</xdr:col>
      <xdr:colOff>1</xdr:colOff>
      <xdr:row>66</xdr:row>
      <xdr:rowOff>733425</xdr:rowOff>
    </xdr:to>
    <xdr:graphicFrame macro="">
      <xdr:nvGraphicFramePr>
        <xdr:cNvPr id="48" name="차트 47">
          <a:extLst>
            <a:ext uri="{FF2B5EF4-FFF2-40B4-BE49-F238E27FC236}">
              <a16:creationId xmlns:a16="http://schemas.microsoft.com/office/drawing/2014/main" id="{63D0F22B-4842-49B4-9BED-7BC799D51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13</xdr:col>
      <xdr:colOff>8283</xdr:colOff>
      <xdr:row>57</xdr:row>
      <xdr:rowOff>131967</xdr:rowOff>
    </xdr:from>
    <xdr:to>
      <xdr:col>14</xdr:col>
      <xdr:colOff>0</xdr:colOff>
      <xdr:row>63</xdr:row>
      <xdr:rowOff>49695</xdr:rowOff>
    </xdr:to>
    <xdr:graphicFrame macro="">
      <xdr:nvGraphicFramePr>
        <xdr:cNvPr id="49" name="차트 48">
          <a:extLst>
            <a:ext uri="{FF2B5EF4-FFF2-40B4-BE49-F238E27FC236}">
              <a16:creationId xmlns:a16="http://schemas.microsoft.com/office/drawing/2014/main" id="{2B378456-C6BE-4EE6-8466-B964881DE7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16</xdr:col>
      <xdr:colOff>83527</xdr:colOff>
      <xdr:row>56</xdr:row>
      <xdr:rowOff>47628</xdr:rowOff>
    </xdr:from>
    <xdr:to>
      <xdr:col>22</xdr:col>
      <xdr:colOff>666750</xdr:colOff>
      <xdr:row>62</xdr:row>
      <xdr:rowOff>207353</xdr:rowOff>
    </xdr:to>
    <xdr:graphicFrame macro="">
      <xdr:nvGraphicFramePr>
        <xdr:cNvPr id="50" name="차트 49">
          <a:extLst>
            <a:ext uri="{FF2B5EF4-FFF2-40B4-BE49-F238E27FC236}">
              <a16:creationId xmlns:a16="http://schemas.microsoft.com/office/drawing/2014/main" id="{45BD688B-F7EB-4235-88A7-15C57919A9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16</xdr:col>
      <xdr:colOff>95252</xdr:colOff>
      <xdr:row>63</xdr:row>
      <xdr:rowOff>0</xdr:rowOff>
    </xdr:from>
    <xdr:to>
      <xdr:col>22</xdr:col>
      <xdr:colOff>657225</xdr:colOff>
      <xdr:row>66</xdr:row>
      <xdr:rowOff>733425</xdr:rowOff>
    </xdr:to>
    <xdr:graphicFrame macro="">
      <xdr:nvGraphicFramePr>
        <xdr:cNvPr id="51" name="차트 50">
          <a:extLst>
            <a:ext uri="{FF2B5EF4-FFF2-40B4-BE49-F238E27FC236}">
              <a16:creationId xmlns:a16="http://schemas.microsoft.com/office/drawing/2014/main" id="{00E43761-D47D-481E-A48B-C03EB3CD03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1</xdr:col>
      <xdr:colOff>8283</xdr:colOff>
      <xdr:row>57</xdr:row>
      <xdr:rowOff>131967</xdr:rowOff>
    </xdr:from>
    <xdr:to>
      <xdr:col>2</xdr:col>
      <xdr:colOff>0</xdr:colOff>
      <xdr:row>63</xdr:row>
      <xdr:rowOff>49695</xdr:rowOff>
    </xdr:to>
    <xdr:graphicFrame macro="">
      <xdr:nvGraphicFramePr>
        <xdr:cNvPr id="52" name="차트 51">
          <a:extLst>
            <a:ext uri="{FF2B5EF4-FFF2-40B4-BE49-F238E27FC236}">
              <a16:creationId xmlns:a16="http://schemas.microsoft.com/office/drawing/2014/main" id="{87F4280F-711D-42CD-810B-FAF4EA49C6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5</xdr:col>
      <xdr:colOff>7327</xdr:colOff>
      <xdr:row>57</xdr:row>
      <xdr:rowOff>3</xdr:rowOff>
    </xdr:from>
    <xdr:to>
      <xdr:col>11</xdr:col>
      <xdr:colOff>7327</xdr:colOff>
      <xdr:row>63</xdr:row>
      <xdr:rowOff>7328</xdr:rowOff>
    </xdr:to>
    <xdr:graphicFrame macro="">
      <xdr:nvGraphicFramePr>
        <xdr:cNvPr id="53" name="차트 52">
          <a:extLst>
            <a:ext uri="{FF2B5EF4-FFF2-40B4-BE49-F238E27FC236}">
              <a16:creationId xmlns:a16="http://schemas.microsoft.com/office/drawing/2014/main" id="{825104F9-FE32-4E88-8BBB-0A6FA008A8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5</xdr:col>
      <xdr:colOff>2</xdr:colOff>
      <xdr:row>63</xdr:row>
      <xdr:rowOff>0</xdr:rowOff>
    </xdr:from>
    <xdr:to>
      <xdr:col>11</xdr:col>
      <xdr:colOff>1</xdr:colOff>
      <xdr:row>66</xdr:row>
      <xdr:rowOff>733425</xdr:rowOff>
    </xdr:to>
    <xdr:graphicFrame macro="">
      <xdr:nvGraphicFramePr>
        <xdr:cNvPr id="54" name="차트 53">
          <a:extLst>
            <a:ext uri="{FF2B5EF4-FFF2-40B4-BE49-F238E27FC236}">
              <a16:creationId xmlns:a16="http://schemas.microsoft.com/office/drawing/2014/main" id="{D7BCDCDD-99A9-4109-AC52-E04A91882E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13</xdr:col>
      <xdr:colOff>8283</xdr:colOff>
      <xdr:row>57</xdr:row>
      <xdr:rowOff>131967</xdr:rowOff>
    </xdr:from>
    <xdr:to>
      <xdr:col>14</xdr:col>
      <xdr:colOff>0</xdr:colOff>
      <xdr:row>63</xdr:row>
      <xdr:rowOff>49695</xdr:rowOff>
    </xdr:to>
    <xdr:graphicFrame macro="">
      <xdr:nvGraphicFramePr>
        <xdr:cNvPr id="55" name="차트 54">
          <a:extLst>
            <a:ext uri="{FF2B5EF4-FFF2-40B4-BE49-F238E27FC236}">
              <a16:creationId xmlns:a16="http://schemas.microsoft.com/office/drawing/2014/main" id="{81688EF0-1581-4205-8862-069905949E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16</xdr:col>
      <xdr:colOff>83527</xdr:colOff>
      <xdr:row>56</xdr:row>
      <xdr:rowOff>47628</xdr:rowOff>
    </xdr:from>
    <xdr:to>
      <xdr:col>22</xdr:col>
      <xdr:colOff>666750</xdr:colOff>
      <xdr:row>62</xdr:row>
      <xdr:rowOff>207353</xdr:rowOff>
    </xdr:to>
    <xdr:graphicFrame macro="">
      <xdr:nvGraphicFramePr>
        <xdr:cNvPr id="56" name="차트 55">
          <a:extLst>
            <a:ext uri="{FF2B5EF4-FFF2-40B4-BE49-F238E27FC236}">
              <a16:creationId xmlns:a16="http://schemas.microsoft.com/office/drawing/2014/main" id="{F84B08CA-C65A-4D34-96AC-09723AB236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16</xdr:col>
      <xdr:colOff>95252</xdr:colOff>
      <xdr:row>63</xdr:row>
      <xdr:rowOff>0</xdr:rowOff>
    </xdr:from>
    <xdr:to>
      <xdr:col>22</xdr:col>
      <xdr:colOff>657225</xdr:colOff>
      <xdr:row>66</xdr:row>
      <xdr:rowOff>733425</xdr:rowOff>
    </xdr:to>
    <xdr:graphicFrame macro="">
      <xdr:nvGraphicFramePr>
        <xdr:cNvPr id="57" name="차트 56">
          <a:extLst>
            <a:ext uri="{FF2B5EF4-FFF2-40B4-BE49-F238E27FC236}">
              <a16:creationId xmlns:a16="http://schemas.microsoft.com/office/drawing/2014/main" id="{41D795BB-8F07-4C50-8AE9-95011E437F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1</xdr:col>
      <xdr:colOff>8283</xdr:colOff>
      <xdr:row>74</xdr:row>
      <xdr:rowOff>131967</xdr:rowOff>
    </xdr:from>
    <xdr:to>
      <xdr:col>2</xdr:col>
      <xdr:colOff>0</xdr:colOff>
      <xdr:row>80</xdr:row>
      <xdr:rowOff>49695</xdr:rowOff>
    </xdr:to>
    <xdr:graphicFrame macro="">
      <xdr:nvGraphicFramePr>
        <xdr:cNvPr id="58" name="차트 57">
          <a:extLst>
            <a:ext uri="{FF2B5EF4-FFF2-40B4-BE49-F238E27FC236}">
              <a16:creationId xmlns:a16="http://schemas.microsoft.com/office/drawing/2014/main" id="{F7209B02-4E51-457F-9917-E878A26FA0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5</xdr:col>
      <xdr:colOff>7327</xdr:colOff>
      <xdr:row>74</xdr:row>
      <xdr:rowOff>3</xdr:rowOff>
    </xdr:from>
    <xdr:to>
      <xdr:col>11</xdr:col>
      <xdr:colOff>7327</xdr:colOff>
      <xdr:row>80</xdr:row>
      <xdr:rowOff>7328</xdr:rowOff>
    </xdr:to>
    <xdr:graphicFrame macro="">
      <xdr:nvGraphicFramePr>
        <xdr:cNvPr id="59" name="차트 58">
          <a:extLst>
            <a:ext uri="{FF2B5EF4-FFF2-40B4-BE49-F238E27FC236}">
              <a16:creationId xmlns:a16="http://schemas.microsoft.com/office/drawing/2014/main" id="{69417792-11BD-4509-AADB-72DCB5E0E5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5</xdr:col>
      <xdr:colOff>2</xdr:colOff>
      <xdr:row>80</xdr:row>
      <xdr:rowOff>0</xdr:rowOff>
    </xdr:from>
    <xdr:to>
      <xdr:col>11</xdr:col>
      <xdr:colOff>1</xdr:colOff>
      <xdr:row>83</xdr:row>
      <xdr:rowOff>733425</xdr:rowOff>
    </xdr:to>
    <xdr:graphicFrame macro="">
      <xdr:nvGraphicFramePr>
        <xdr:cNvPr id="60" name="차트 59">
          <a:extLst>
            <a:ext uri="{FF2B5EF4-FFF2-40B4-BE49-F238E27FC236}">
              <a16:creationId xmlns:a16="http://schemas.microsoft.com/office/drawing/2014/main" id="{4E107C64-6AD8-422F-94FB-46C0076BD9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13</xdr:col>
      <xdr:colOff>8283</xdr:colOff>
      <xdr:row>74</xdr:row>
      <xdr:rowOff>131967</xdr:rowOff>
    </xdr:from>
    <xdr:to>
      <xdr:col>14</xdr:col>
      <xdr:colOff>0</xdr:colOff>
      <xdr:row>80</xdr:row>
      <xdr:rowOff>49695</xdr:rowOff>
    </xdr:to>
    <xdr:graphicFrame macro="">
      <xdr:nvGraphicFramePr>
        <xdr:cNvPr id="61" name="차트 60">
          <a:extLst>
            <a:ext uri="{FF2B5EF4-FFF2-40B4-BE49-F238E27FC236}">
              <a16:creationId xmlns:a16="http://schemas.microsoft.com/office/drawing/2014/main" id="{07350F58-6A01-48C2-8990-C69D3D246D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16</xdr:col>
      <xdr:colOff>83527</xdr:colOff>
      <xdr:row>73</xdr:row>
      <xdr:rowOff>47628</xdr:rowOff>
    </xdr:from>
    <xdr:to>
      <xdr:col>22</xdr:col>
      <xdr:colOff>666750</xdr:colOff>
      <xdr:row>79</xdr:row>
      <xdr:rowOff>207353</xdr:rowOff>
    </xdr:to>
    <xdr:graphicFrame macro="">
      <xdr:nvGraphicFramePr>
        <xdr:cNvPr id="62" name="차트 61">
          <a:extLst>
            <a:ext uri="{FF2B5EF4-FFF2-40B4-BE49-F238E27FC236}">
              <a16:creationId xmlns:a16="http://schemas.microsoft.com/office/drawing/2014/main" id="{3D8F4D5A-8431-465D-9DE5-A732C7E5DF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16</xdr:col>
      <xdr:colOff>95252</xdr:colOff>
      <xdr:row>80</xdr:row>
      <xdr:rowOff>0</xdr:rowOff>
    </xdr:from>
    <xdr:to>
      <xdr:col>22</xdr:col>
      <xdr:colOff>657225</xdr:colOff>
      <xdr:row>83</xdr:row>
      <xdr:rowOff>733425</xdr:rowOff>
    </xdr:to>
    <xdr:graphicFrame macro="">
      <xdr:nvGraphicFramePr>
        <xdr:cNvPr id="63" name="차트 62">
          <a:extLst>
            <a:ext uri="{FF2B5EF4-FFF2-40B4-BE49-F238E27FC236}">
              <a16:creationId xmlns:a16="http://schemas.microsoft.com/office/drawing/2014/main" id="{BAA7046D-011E-4DDE-BCCD-171456083B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1</xdr:col>
      <xdr:colOff>8283</xdr:colOff>
      <xdr:row>74</xdr:row>
      <xdr:rowOff>131967</xdr:rowOff>
    </xdr:from>
    <xdr:to>
      <xdr:col>2</xdr:col>
      <xdr:colOff>0</xdr:colOff>
      <xdr:row>80</xdr:row>
      <xdr:rowOff>49695</xdr:rowOff>
    </xdr:to>
    <xdr:graphicFrame macro="">
      <xdr:nvGraphicFramePr>
        <xdr:cNvPr id="64" name="차트 63">
          <a:extLst>
            <a:ext uri="{FF2B5EF4-FFF2-40B4-BE49-F238E27FC236}">
              <a16:creationId xmlns:a16="http://schemas.microsoft.com/office/drawing/2014/main" id="{C46FB194-8384-4303-A637-B9F52B32F3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5</xdr:col>
      <xdr:colOff>7327</xdr:colOff>
      <xdr:row>74</xdr:row>
      <xdr:rowOff>3</xdr:rowOff>
    </xdr:from>
    <xdr:to>
      <xdr:col>11</xdr:col>
      <xdr:colOff>7327</xdr:colOff>
      <xdr:row>80</xdr:row>
      <xdr:rowOff>7328</xdr:rowOff>
    </xdr:to>
    <xdr:graphicFrame macro="">
      <xdr:nvGraphicFramePr>
        <xdr:cNvPr id="65" name="차트 64">
          <a:extLst>
            <a:ext uri="{FF2B5EF4-FFF2-40B4-BE49-F238E27FC236}">
              <a16:creationId xmlns:a16="http://schemas.microsoft.com/office/drawing/2014/main" id="{BCE26018-5A75-4982-9445-D0B3CC310B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5</xdr:col>
      <xdr:colOff>2</xdr:colOff>
      <xdr:row>80</xdr:row>
      <xdr:rowOff>0</xdr:rowOff>
    </xdr:from>
    <xdr:to>
      <xdr:col>11</xdr:col>
      <xdr:colOff>1</xdr:colOff>
      <xdr:row>83</xdr:row>
      <xdr:rowOff>733425</xdr:rowOff>
    </xdr:to>
    <xdr:graphicFrame macro="">
      <xdr:nvGraphicFramePr>
        <xdr:cNvPr id="66" name="차트 65">
          <a:extLst>
            <a:ext uri="{FF2B5EF4-FFF2-40B4-BE49-F238E27FC236}">
              <a16:creationId xmlns:a16="http://schemas.microsoft.com/office/drawing/2014/main" id="{3963905B-13A9-4439-A6F9-3E9E39C0D9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13</xdr:col>
      <xdr:colOff>8283</xdr:colOff>
      <xdr:row>74</xdr:row>
      <xdr:rowOff>131967</xdr:rowOff>
    </xdr:from>
    <xdr:to>
      <xdr:col>14</xdr:col>
      <xdr:colOff>0</xdr:colOff>
      <xdr:row>80</xdr:row>
      <xdr:rowOff>49695</xdr:rowOff>
    </xdr:to>
    <xdr:graphicFrame macro="">
      <xdr:nvGraphicFramePr>
        <xdr:cNvPr id="67" name="차트 66">
          <a:extLst>
            <a:ext uri="{FF2B5EF4-FFF2-40B4-BE49-F238E27FC236}">
              <a16:creationId xmlns:a16="http://schemas.microsoft.com/office/drawing/2014/main" id="{2FCF8620-0BB3-40E3-8DE9-DB8355F06E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16</xdr:col>
      <xdr:colOff>83527</xdr:colOff>
      <xdr:row>73</xdr:row>
      <xdr:rowOff>47628</xdr:rowOff>
    </xdr:from>
    <xdr:to>
      <xdr:col>22</xdr:col>
      <xdr:colOff>666750</xdr:colOff>
      <xdr:row>79</xdr:row>
      <xdr:rowOff>207353</xdr:rowOff>
    </xdr:to>
    <xdr:graphicFrame macro="">
      <xdr:nvGraphicFramePr>
        <xdr:cNvPr id="68" name="차트 67">
          <a:extLst>
            <a:ext uri="{FF2B5EF4-FFF2-40B4-BE49-F238E27FC236}">
              <a16:creationId xmlns:a16="http://schemas.microsoft.com/office/drawing/2014/main" id="{D6ED3892-8517-4A69-B179-867A11E2E2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16</xdr:col>
      <xdr:colOff>95252</xdr:colOff>
      <xdr:row>80</xdr:row>
      <xdr:rowOff>0</xdr:rowOff>
    </xdr:from>
    <xdr:to>
      <xdr:col>22</xdr:col>
      <xdr:colOff>657225</xdr:colOff>
      <xdr:row>83</xdr:row>
      <xdr:rowOff>733425</xdr:rowOff>
    </xdr:to>
    <xdr:graphicFrame macro="">
      <xdr:nvGraphicFramePr>
        <xdr:cNvPr id="69" name="차트 68">
          <a:extLst>
            <a:ext uri="{FF2B5EF4-FFF2-40B4-BE49-F238E27FC236}">
              <a16:creationId xmlns:a16="http://schemas.microsoft.com/office/drawing/2014/main" id="{327A360B-2925-4345-A2E4-86210E61F0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1</xdr:col>
      <xdr:colOff>0</xdr:colOff>
      <xdr:row>29</xdr:row>
      <xdr:rowOff>0</xdr:rowOff>
    </xdr:from>
    <xdr:to>
      <xdr:col>1</xdr:col>
      <xdr:colOff>2762627</xdr:colOff>
      <xdr:row>32</xdr:row>
      <xdr:rowOff>961537</xdr:rowOff>
    </xdr:to>
    <xdr:graphicFrame macro="">
      <xdr:nvGraphicFramePr>
        <xdr:cNvPr id="72" name="차트 71">
          <a:extLst>
            <a:ext uri="{FF2B5EF4-FFF2-40B4-BE49-F238E27FC236}">
              <a16:creationId xmlns:a16="http://schemas.microsoft.com/office/drawing/2014/main" id="{EA229C0C-A228-45AC-A8CD-13048E6DCE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xdr:from>
      <xdr:col>13</xdr:col>
      <xdr:colOff>0</xdr:colOff>
      <xdr:row>29</xdr:row>
      <xdr:rowOff>0</xdr:rowOff>
    </xdr:from>
    <xdr:to>
      <xdr:col>13</xdr:col>
      <xdr:colOff>2762627</xdr:colOff>
      <xdr:row>32</xdr:row>
      <xdr:rowOff>961537</xdr:rowOff>
    </xdr:to>
    <xdr:graphicFrame macro="">
      <xdr:nvGraphicFramePr>
        <xdr:cNvPr id="73" name="차트 72">
          <a:extLst>
            <a:ext uri="{FF2B5EF4-FFF2-40B4-BE49-F238E27FC236}">
              <a16:creationId xmlns:a16="http://schemas.microsoft.com/office/drawing/2014/main" id="{68E10B2E-0A66-45A7-86A8-C686D12B69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3</xdr:row>
      <xdr:rowOff>17669</xdr:rowOff>
    </xdr:from>
    <xdr:to>
      <xdr:col>1</xdr:col>
      <xdr:colOff>2914650</xdr:colOff>
      <xdr:row>19</xdr:row>
      <xdr:rowOff>123825</xdr:rowOff>
    </xdr:to>
    <xdr:graphicFrame macro="">
      <xdr:nvGraphicFramePr>
        <xdr:cNvPr id="2" name="차트 1">
          <a:extLst>
            <a:ext uri="{FF2B5EF4-FFF2-40B4-BE49-F238E27FC236}">
              <a16:creationId xmlns:a16="http://schemas.microsoft.com/office/drawing/2014/main" id="{A8148BD8-AAC3-4E38-9ED9-182C2EF34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5</xdr:row>
      <xdr:rowOff>415939</xdr:rowOff>
    </xdr:from>
    <xdr:to>
      <xdr:col>6</xdr:col>
      <xdr:colOff>2771775</xdr:colOff>
      <xdr:row>20</xdr:row>
      <xdr:rowOff>85725</xdr:rowOff>
    </xdr:to>
    <xdr:graphicFrame macro="">
      <xdr:nvGraphicFramePr>
        <xdr:cNvPr id="3" name="차트 2">
          <a:extLst>
            <a:ext uri="{FF2B5EF4-FFF2-40B4-BE49-F238E27FC236}">
              <a16:creationId xmlns:a16="http://schemas.microsoft.com/office/drawing/2014/main" id="{5C0C8E1F-85AD-473C-DF61-7927F52F65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1</xdr:row>
      <xdr:rowOff>234461</xdr:rowOff>
    </xdr:from>
    <xdr:to>
      <xdr:col>6</xdr:col>
      <xdr:colOff>1533525</xdr:colOff>
      <xdr:row>4</xdr:row>
      <xdr:rowOff>512882</xdr:rowOff>
    </xdr:to>
    <xdr:graphicFrame macro="">
      <xdr:nvGraphicFramePr>
        <xdr:cNvPr id="5" name="차트 4">
          <a:extLst>
            <a:ext uri="{FF2B5EF4-FFF2-40B4-BE49-F238E27FC236}">
              <a16:creationId xmlns:a16="http://schemas.microsoft.com/office/drawing/2014/main" id="{99B78F92-143A-419C-985F-DC287134F2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1524000</xdr:colOff>
      <xdr:row>1</xdr:row>
      <xdr:rowOff>234461</xdr:rowOff>
    </xdr:from>
    <xdr:to>
      <xdr:col>8</xdr:col>
      <xdr:colOff>219807</xdr:colOff>
      <xdr:row>4</xdr:row>
      <xdr:rowOff>512884</xdr:rowOff>
    </xdr:to>
    <xdr:graphicFrame macro="">
      <xdr:nvGraphicFramePr>
        <xdr:cNvPr id="6" name="차트 5">
          <a:extLst>
            <a:ext uri="{FF2B5EF4-FFF2-40B4-BE49-F238E27FC236}">
              <a16:creationId xmlns:a16="http://schemas.microsoft.com/office/drawing/2014/main" id="{984CC225-A738-48FC-9A80-1D9B1A60A9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0</xdr:colOff>
      <xdr:row>3</xdr:row>
      <xdr:rowOff>17669</xdr:rowOff>
    </xdr:from>
    <xdr:to>
      <xdr:col>11</xdr:col>
      <xdr:colOff>2914650</xdr:colOff>
      <xdr:row>19</xdr:row>
      <xdr:rowOff>123825</xdr:rowOff>
    </xdr:to>
    <xdr:graphicFrame macro="">
      <xdr:nvGraphicFramePr>
        <xdr:cNvPr id="10" name="차트 9">
          <a:extLst>
            <a:ext uri="{FF2B5EF4-FFF2-40B4-BE49-F238E27FC236}">
              <a16:creationId xmlns:a16="http://schemas.microsoft.com/office/drawing/2014/main" id="{E676D03A-BCF6-4C03-A32F-7448AF55FE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0</xdr:colOff>
      <xdr:row>6</xdr:row>
      <xdr:rowOff>0</xdr:rowOff>
    </xdr:from>
    <xdr:to>
      <xdr:col>16</xdr:col>
      <xdr:colOff>2771775</xdr:colOff>
      <xdr:row>20</xdr:row>
      <xdr:rowOff>85725</xdr:rowOff>
    </xdr:to>
    <xdr:graphicFrame macro="">
      <xdr:nvGraphicFramePr>
        <xdr:cNvPr id="11" name="차트 10">
          <a:extLst>
            <a:ext uri="{FF2B5EF4-FFF2-40B4-BE49-F238E27FC236}">
              <a16:creationId xmlns:a16="http://schemas.microsoft.com/office/drawing/2014/main" id="{85A577B3-5D76-4799-8301-4A47CCBFC4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0</xdr:colOff>
      <xdr:row>1</xdr:row>
      <xdr:rowOff>234461</xdr:rowOff>
    </xdr:from>
    <xdr:to>
      <xdr:col>16</xdr:col>
      <xdr:colOff>1571625</xdr:colOff>
      <xdr:row>4</xdr:row>
      <xdr:rowOff>512882</xdr:rowOff>
    </xdr:to>
    <xdr:graphicFrame macro="">
      <xdr:nvGraphicFramePr>
        <xdr:cNvPr id="12" name="차트 11">
          <a:extLst>
            <a:ext uri="{FF2B5EF4-FFF2-40B4-BE49-F238E27FC236}">
              <a16:creationId xmlns:a16="http://schemas.microsoft.com/office/drawing/2014/main" id="{7A9C9692-F6F7-4078-9E23-B711ABDAA4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1552575</xdr:colOff>
      <xdr:row>1</xdr:row>
      <xdr:rowOff>234461</xdr:rowOff>
    </xdr:from>
    <xdr:to>
      <xdr:col>18</xdr:col>
      <xdr:colOff>219807</xdr:colOff>
      <xdr:row>4</xdr:row>
      <xdr:rowOff>512884</xdr:rowOff>
    </xdr:to>
    <xdr:graphicFrame macro="">
      <xdr:nvGraphicFramePr>
        <xdr:cNvPr id="13" name="차트 12">
          <a:extLst>
            <a:ext uri="{FF2B5EF4-FFF2-40B4-BE49-F238E27FC236}">
              <a16:creationId xmlns:a16="http://schemas.microsoft.com/office/drawing/2014/main" id="{3A234DFA-F466-4CDB-8AB7-2C5973F2D9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8283</xdr:colOff>
      <xdr:row>6</xdr:row>
      <xdr:rowOff>131967</xdr:rowOff>
    </xdr:from>
    <xdr:to>
      <xdr:col>4</xdr:col>
      <xdr:colOff>828</xdr:colOff>
      <xdr:row>12</xdr:row>
      <xdr:rowOff>49695</xdr:rowOff>
    </xdr:to>
    <xdr:graphicFrame macro="">
      <xdr:nvGraphicFramePr>
        <xdr:cNvPr id="4" name="차트 3">
          <a:extLst>
            <a:ext uri="{FF2B5EF4-FFF2-40B4-BE49-F238E27FC236}">
              <a16:creationId xmlns:a16="http://schemas.microsoft.com/office/drawing/2014/main" id="{A8CB18BA-E671-817C-0E5A-68D1CE9E9C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8282</xdr:colOff>
      <xdr:row>12</xdr:row>
      <xdr:rowOff>8282</xdr:rowOff>
    </xdr:from>
    <xdr:to>
      <xdr:col>4</xdr:col>
      <xdr:colOff>8281</xdr:colOff>
      <xdr:row>17</xdr:row>
      <xdr:rowOff>124239</xdr:rowOff>
    </xdr:to>
    <xdr:graphicFrame macro="">
      <xdr:nvGraphicFramePr>
        <xdr:cNvPr id="5" name="차트 4">
          <a:extLst>
            <a:ext uri="{FF2B5EF4-FFF2-40B4-BE49-F238E27FC236}">
              <a16:creationId xmlns:a16="http://schemas.microsoft.com/office/drawing/2014/main" id="{4DC3C156-ADC9-4BDF-B639-6DBF55D08E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8283</xdr:colOff>
      <xdr:row>22</xdr:row>
      <xdr:rowOff>131967</xdr:rowOff>
    </xdr:from>
    <xdr:to>
      <xdr:col>4</xdr:col>
      <xdr:colOff>828</xdr:colOff>
      <xdr:row>28</xdr:row>
      <xdr:rowOff>49695</xdr:rowOff>
    </xdr:to>
    <xdr:graphicFrame macro="">
      <xdr:nvGraphicFramePr>
        <xdr:cNvPr id="2" name="차트 1">
          <a:extLst>
            <a:ext uri="{FF2B5EF4-FFF2-40B4-BE49-F238E27FC236}">
              <a16:creationId xmlns:a16="http://schemas.microsoft.com/office/drawing/2014/main" id="{69FD9079-05AD-4688-8ED3-58CDDE29AF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8282</xdr:colOff>
      <xdr:row>28</xdr:row>
      <xdr:rowOff>8282</xdr:rowOff>
    </xdr:from>
    <xdr:to>
      <xdr:col>4</xdr:col>
      <xdr:colOff>8281</xdr:colOff>
      <xdr:row>31</xdr:row>
      <xdr:rowOff>28575</xdr:rowOff>
    </xdr:to>
    <xdr:graphicFrame macro="">
      <xdr:nvGraphicFramePr>
        <xdr:cNvPr id="3" name="차트 2">
          <a:extLst>
            <a:ext uri="{FF2B5EF4-FFF2-40B4-BE49-F238E27FC236}">
              <a16:creationId xmlns:a16="http://schemas.microsoft.com/office/drawing/2014/main" id="{82F71643-1A79-4EA6-8B2B-D328602099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1094133</xdr:colOff>
      <xdr:row>7</xdr:row>
      <xdr:rowOff>17668</xdr:rowOff>
    </xdr:from>
    <xdr:to>
      <xdr:col>3</xdr:col>
      <xdr:colOff>2067753</xdr:colOff>
      <xdr:row>23</xdr:row>
      <xdr:rowOff>142875</xdr:rowOff>
    </xdr:to>
    <xdr:graphicFrame macro="">
      <xdr:nvGraphicFramePr>
        <xdr:cNvPr id="2" name="차트 1">
          <a:extLst>
            <a:ext uri="{FF2B5EF4-FFF2-40B4-BE49-F238E27FC236}">
              <a16:creationId xmlns:a16="http://schemas.microsoft.com/office/drawing/2014/main" id="{A93949A0-B808-450C-A4F9-525F187128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974481</xdr:colOff>
      <xdr:row>23</xdr:row>
      <xdr:rowOff>415939</xdr:rowOff>
    </xdr:from>
    <xdr:to>
      <xdr:col>4</xdr:col>
      <xdr:colOff>153866</xdr:colOff>
      <xdr:row>37</xdr:row>
      <xdr:rowOff>225137</xdr:rowOff>
    </xdr:to>
    <xdr:graphicFrame macro="">
      <xdr:nvGraphicFramePr>
        <xdr:cNvPr id="3" name="차트 2">
          <a:extLst>
            <a:ext uri="{FF2B5EF4-FFF2-40B4-BE49-F238E27FC236}">
              <a16:creationId xmlns:a16="http://schemas.microsoft.com/office/drawing/2014/main" id="{3D380E45-42B9-45FE-A148-CD33159502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1094133</xdr:colOff>
      <xdr:row>50</xdr:row>
      <xdr:rowOff>17668</xdr:rowOff>
    </xdr:from>
    <xdr:to>
      <xdr:col>3</xdr:col>
      <xdr:colOff>2067753</xdr:colOff>
      <xdr:row>67</xdr:row>
      <xdr:rowOff>142875</xdr:rowOff>
    </xdr:to>
    <xdr:graphicFrame macro="">
      <xdr:nvGraphicFramePr>
        <xdr:cNvPr id="5" name="차트 4">
          <a:extLst>
            <a:ext uri="{FF2B5EF4-FFF2-40B4-BE49-F238E27FC236}">
              <a16:creationId xmlns:a16="http://schemas.microsoft.com/office/drawing/2014/main" id="{7565EE3F-0C41-444F-A90C-73D1BE492F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974481</xdr:colOff>
      <xdr:row>67</xdr:row>
      <xdr:rowOff>415939</xdr:rowOff>
    </xdr:from>
    <xdr:to>
      <xdr:col>4</xdr:col>
      <xdr:colOff>153866</xdr:colOff>
      <xdr:row>80</xdr:row>
      <xdr:rowOff>225137</xdr:rowOff>
    </xdr:to>
    <xdr:graphicFrame macro="">
      <xdr:nvGraphicFramePr>
        <xdr:cNvPr id="6" name="차트 5">
          <a:extLst>
            <a:ext uri="{FF2B5EF4-FFF2-40B4-BE49-F238E27FC236}">
              <a16:creationId xmlns:a16="http://schemas.microsoft.com/office/drawing/2014/main" id="{B315CA46-590D-4132-9049-4F37B3987B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1094133</xdr:colOff>
      <xdr:row>50</xdr:row>
      <xdr:rowOff>17668</xdr:rowOff>
    </xdr:from>
    <xdr:to>
      <xdr:col>3</xdr:col>
      <xdr:colOff>2067753</xdr:colOff>
      <xdr:row>66</xdr:row>
      <xdr:rowOff>142875</xdr:rowOff>
    </xdr:to>
    <xdr:graphicFrame macro="">
      <xdr:nvGraphicFramePr>
        <xdr:cNvPr id="12" name="차트 11">
          <a:extLst>
            <a:ext uri="{FF2B5EF4-FFF2-40B4-BE49-F238E27FC236}">
              <a16:creationId xmlns:a16="http://schemas.microsoft.com/office/drawing/2014/main" id="{39778CF8-1F69-4E5B-AFAC-2296C279D6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974481</xdr:colOff>
      <xdr:row>66</xdr:row>
      <xdr:rowOff>415938</xdr:rowOff>
    </xdr:from>
    <xdr:to>
      <xdr:col>4</xdr:col>
      <xdr:colOff>153866</xdr:colOff>
      <xdr:row>80</xdr:row>
      <xdr:rowOff>151087</xdr:rowOff>
    </xdr:to>
    <xdr:graphicFrame macro="">
      <xdr:nvGraphicFramePr>
        <xdr:cNvPr id="13" name="차트 12">
          <a:extLst>
            <a:ext uri="{FF2B5EF4-FFF2-40B4-BE49-F238E27FC236}">
              <a16:creationId xmlns:a16="http://schemas.microsoft.com/office/drawing/2014/main" id="{71E32490-BDBC-4CDB-894A-33A017CDAD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1094133</xdr:colOff>
      <xdr:row>93</xdr:row>
      <xdr:rowOff>17668</xdr:rowOff>
    </xdr:from>
    <xdr:to>
      <xdr:col>3</xdr:col>
      <xdr:colOff>2067753</xdr:colOff>
      <xdr:row>110</xdr:row>
      <xdr:rowOff>142875</xdr:rowOff>
    </xdr:to>
    <xdr:graphicFrame macro="">
      <xdr:nvGraphicFramePr>
        <xdr:cNvPr id="14" name="차트 13">
          <a:extLst>
            <a:ext uri="{FF2B5EF4-FFF2-40B4-BE49-F238E27FC236}">
              <a16:creationId xmlns:a16="http://schemas.microsoft.com/office/drawing/2014/main" id="{8CD05C5C-D52B-4366-9EBD-41F0913941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974481</xdr:colOff>
      <xdr:row>110</xdr:row>
      <xdr:rowOff>415939</xdr:rowOff>
    </xdr:from>
    <xdr:to>
      <xdr:col>4</xdr:col>
      <xdr:colOff>153866</xdr:colOff>
      <xdr:row>123</xdr:row>
      <xdr:rowOff>225137</xdr:rowOff>
    </xdr:to>
    <xdr:graphicFrame macro="">
      <xdr:nvGraphicFramePr>
        <xdr:cNvPr id="15" name="차트 14">
          <a:extLst>
            <a:ext uri="{FF2B5EF4-FFF2-40B4-BE49-F238E27FC236}">
              <a16:creationId xmlns:a16="http://schemas.microsoft.com/office/drawing/2014/main" id="{72916DF3-FDDA-479E-980A-385ED75A4A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1094133</xdr:colOff>
      <xdr:row>93</xdr:row>
      <xdr:rowOff>17668</xdr:rowOff>
    </xdr:from>
    <xdr:to>
      <xdr:col>3</xdr:col>
      <xdr:colOff>2067753</xdr:colOff>
      <xdr:row>109</xdr:row>
      <xdr:rowOff>142875</xdr:rowOff>
    </xdr:to>
    <xdr:graphicFrame macro="">
      <xdr:nvGraphicFramePr>
        <xdr:cNvPr id="16" name="차트 15">
          <a:extLst>
            <a:ext uri="{FF2B5EF4-FFF2-40B4-BE49-F238E27FC236}">
              <a16:creationId xmlns:a16="http://schemas.microsoft.com/office/drawing/2014/main" id="{AC96D6DE-AD1A-4A87-9D66-44467AA287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974481</xdr:colOff>
      <xdr:row>109</xdr:row>
      <xdr:rowOff>415938</xdr:rowOff>
    </xdr:from>
    <xdr:to>
      <xdr:col>4</xdr:col>
      <xdr:colOff>153866</xdr:colOff>
      <xdr:row>123</xdr:row>
      <xdr:rowOff>151087</xdr:rowOff>
    </xdr:to>
    <xdr:graphicFrame macro="">
      <xdr:nvGraphicFramePr>
        <xdr:cNvPr id="17" name="차트 16">
          <a:extLst>
            <a:ext uri="{FF2B5EF4-FFF2-40B4-BE49-F238E27FC236}">
              <a16:creationId xmlns:a16="http://schemas.microsoft.com/office/drawing/2014/main" id="{A34167E1-B4C1-43DC-B15F-ED3FE594C9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1094133</xdr:colOff>
      <xdr:row>136</xdr:row>
      <xdr:rowOff>17668</xdr:rowOff>
    </xdr:from>
    <xdr:to>
      <xdr:col>3</xdr:col>
      <xdr:colOff>2067753</xdr:colOff>
      <xdr:row>153</xdr:row>
      <xdr:rowOff>142875</xdr:rowOff>
    </xdr:to>
    <xdr:graphicFrame macro="">
      <xdr:nvGraphicFramePr>
        <xdr:cNvPr id="18" name="차트 17">
          <a:extLst>
            <a:ext uri="{FF2B5EF4-FFF2-40B4-BE49-F238E27FC236}">
              <a16:creationId xmlns:a16="http://schemas.microsoft.com/office/drawing/2014/main" id="{CC0F7A1D-3F4C-4200-9B00-2E8C456F63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1094133</xdr:colOff>
      <xdr:row>136</xdr:row>
      <xdr:rowOff>17668</xdr:rowOff>
    </xdr:from>
    <xdr:to>
      <xdr:col>3</xdr:col>
      <xdr:colOff>2067753</xdr:colOff>
      <xdr:row>152</xdr:row>
      <xdr:rowOff>142875</xdr:rowOff>
    </xdr:to>
    <xdr:graphicFrame macro="">
      <xdr:nvGraphicFramePr>
        <xdr:cNvPr id="20" name="차트 19">
          <a:extLst>
            <a:ext uri="{FF2B5EF4-FFF2-40B4-BE49-F238E27FC236}">
              <a16:creationId xmlns:a16="http://schemas.microsoft.com/office/drawing/2014/main" id="{10E5BAE9-3D2C-4F40-8B13-FC30E7908B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1103586</xdr:colOff>
      <xdr:row>152</xdr:row>
      <xdr:rowOff>735723</xdr:rowOff>
    </xdr:from>
    <xdr:to>
      <xdr:col>4</xdr:col>
      <xdr:colOff>6569</xdr:colOff>
      <xdr:row>165</xdr:row>
      <xdr:rowOff>775138</xdr:rowOff>
    </xdr:to>
    <xdr:graphicFrame macro="">
      <xdr:nvGraphicFramePr>
        <xdr:cNvPr id="22" name="차트 21">
          <a:extLst>
            <a:ext uri="{FF2B5EF4-FFF2-40B4-BE49-F238E27FC236}">
              <a16:creationId xmlns:a16="http://schemas.microsoft.com/office/drawing/2014/main" id="{620D92C3-CB4C-4E4B-AB35-6B8AFBA63D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1094133</xdr:colOff>
      <xdr:row>179</xdr:row>
      <xdr:rowOff>17668</xdr:rowOff>
    </xdr:from>
    <xdr:to>
      <xdr:col>3</xdr:col>
      <xdr:colOff>2067753</xdr:colOff>
      <xdr:row>196</xdr:row>
      <xdr:rowOff>142875</xdr:rowOff>
    </xdr:to>
    <xdr:graphicFrame macro="">
      <xdr:nvGraphicFramePr>
        <xdr:cNvPr id="23" name="차트 22">
          <a:extLst>
            <a:ext uri="{FF2B5EF4-FFF2-40B4-BE49-F238E27FC236}">
              <a16:creationId xmlns:a16="http://schemas.microsoft.com/office/drawing/2014/main" id="{3583536C-DC57-47BA-AEEE-1C0524E85E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1094133</xdr:colOff>
      <xdr:row>179</xdr:row>
      <xdr:rowOff>17668</xdr:rowOff>
    </xdr:from>
    <xdr:to>
      <xdr:col>3</xdr:col>
      <xdr:colOff>2067753</xdr:colOff>
      <xdr:row>195</xdr:row>
      <xdr:rowOff>142875</xdr:rowOff>
    </xdr:to>
    <xdr:graphicFrame macro="">
      <xdr:nvGraphicFramePr>
        <xdr:cNvPr id="24" name="차트 23">
          <a:extLst>
            <a:ext uri="{FF2B5EF4-FFF2-40B4-BE49-F238E27FC236}">
              <a16:creationId xmlns:a16="http://schemas.microsoft.com/office/drawing/2014/main" id="{97F9F0BB-27AC-443D-861C-5D7FA6A6E7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1103586</xdr:colOff>
      <xdr:row>195</xdr:row>
      <xdr:rowOff>735723</xdr:rowOff>
    </xdr:from>
    <xdr:to>
      <xdr:col>4</xdr:col>
      <xdr:colOff>6569</xdr:colOff>
      <xdr:row>208</xdr:row>
      <xdr:rowOff>775138</xdr:rowOff>
    </xdr:to>
    <xdr:graphicFrame macro="">
      <xdr:nvGraphicFramePr>
        <xdr:cNvPr id="25" name="차트 24">
          <a:extLst>
            <a:ext uri="{FF2B5EF4-FFF2-40B4-BE49-F238E27FC236}">
              <a16:creationId xmlns:a16="http://schemas.microsoft.com/office/drawing/2014/main" id="{4F6B9B5B-B749-4E4F-85F6-2CE2850CB7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1094133</xdr:colOff>
      <xdr:row>222</xdr:row>
      <xdr:rowOff>17668</xdr:rowOff>
    </xdr:from>
    <xdr:to>
      <xdr:col>3</xdr:col>
      <xdr:colOff>2067753</xdr:colOff>
      <xdr:row>239</xdr:row>
      <xdr:rowOff>142875</xdr:rowOff>
    </xdr:to>
    <xdr:graphicFrame macro="">
      <xdr:nvGraphicFramePr>
        <xdr:cNvPr id="26" name="차트 25">
          <a:extLst>
            <a:ext uri="{FF2B5EF4-FFF2-40B4-BE49-F238E27FC236}">
              <a16:creationId xmlns:a16="http://schemas.microsoft.com/office/drawing/2014/main" id="{94BCF858-BC51-40F7-9263-FA5599CD54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1094133</xdr:colOff>
      <xdr:row>222</xdr:row>
      <xdr:rowOff>17668</xdr:rowOff>
    </xdr:from>
    <xdr:to>
      <xdr:col>3</xdr:col>
      <xdr:colOff>2067753</xdr:colOff>
      <xdr:row>238</xdr:row>
      <xdr:rowOff>142875</xdr:rowOff>
    </xdr:to>
    <xdr:graphicFrame macro="">
      <xdr:nvGraphicFramePr>
        <xdr:cNvPr id="27" name="차트 26">
          <a:extLst>
            <a:ext uri="{FF2B5EF4-FFF2-40B4-BE49-F238E27FC236}">
              <a16:creationId xmlns:a16="http://schemas.microsoft.com/office/drawing/2014/main" id="{27BACCC7-B31C-4745-8E32-F0A0A0D5FC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1103586</xdr:colOff>
      <xdr:row>238</xdr:row>
      <xdr:rowOff>735723</xdr:rowOff>
    </xdr:from>
    <xdr:to>
      <xdr:col>4</xdr:col>
      <xdr:colOff>6569</xdr:colOff>
      <xdr:row>251</xdr:row>
      <xdr:rowOff>775138</xdr:rowOff>
    </xdr:to>
    <xdr:graphicFrame macro="">
      <xdr:nvGraphicFramePr>
        <xdr:cNvPr id="28" name="차트 27">
          <a:extLst>
            <a:ext uri="{FF2B5EF4-FFF2-40B4-BE49-F238E27FC236}">
              <a16:creationId xmlns:a16="http://schemas.microsoft.com/office/drawing/2014/main" id="{CF1B598B-E677-44EE-88D7-6C53930E51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1094133</xdr:colOff>
      <xdr:row>265</xdr:row>
      <xdr:rowOff>17668</xdr:rowOff>
    </xdr:from>
    <xdr:to>
      <xdr:col>3</xdr:col>
      <xdr:colOff>2067753</xdr:colOff>
      <xdr:row>282</xdr:row>
      <xdr:rowOff>142875</xdr:rowOff>
    </xdr:to>
    <xdr:graphicFrame macro="">
      <xdr:nvGraphicFramePr>
        <xdr:cNvPr id="29" name="차트 28">
          <a:extLst>
            <a:ext uri="{FF2B5EF4-FFF2-40B4-BE49-F238E27FC236}">
              <a16:creationId xmlns:a16="http://schemas.microsoft.com/office/drawing/2014/main" id="{CDD014B8-9940-4DD9-B4BC-1B66A352E2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1094133</xdr:colOff>
      <xdr:row>265</xdr:row>
      <xdr:rowOff>17668</xdr:rowOff>
    </xdr:from>
    <xdr:to>
      <xdr:col>3</xdr:col>
      <xdr:colOff>2067753</xdr:colOff>
      <xdr:row>281</xdr:row>
      <xdr:rowOff>142875</xdr:rowOff>
    </xdr:to>
    <xdr:graphicFrame macro="">
      <xdr:nvGraphicFramePr>
        <xdr:cNvPr id="30" name="차트 29">
          <a:extLst>
            <a:ext uri="{FF2B5EF4-FFF2-40B4-BE49-F238E27FC236}">
              <a16:creationId xmlns:a16="http://schemas.microsoft.com/office/drawing/2014/main" id="{52CE3408-CAD0-4199-93E1-88C2E80152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xdr:col>
      <xdr:colOff>1103586</xdr:colOff>
      <xdr:row>281</xdr:row>
      <xdr:rowOff>735723</xdr:rowOff>
    </xdr:from>
    <xdr:to>
      <xdr:col>4</xdr:col>
      <xdr:colOff>6569</xdr:colOff>
      <xdr:row>294</xdr:row>
      <xdr:rowOff>775138</xdr:rowOff>
    </xdr:to>
    <xdr:graphicFrame macro="">
      <xdr:nvGraphicFramePr>
        <xdr:cNvPr id="31" name="차트 30">
          <a:extLst>
            <a:ext uri="{FF2B5EF4-FFF2-40B4-BE49-F238E27FC236}">
              <a16:creationId xmlns:a16="http://schemas.microsoft.com/office/drawing/2014/main" id="{E5D55419-2BF8-4030-8E00-4F931021A5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1094133</xdr:colOff>
      <xdr:row>7</xdr:row>
      <xdr:rowOff>17668</xdr:rowOff>
    </xdr:from>
    <xdr:to>
      <xdr:col>3</xdr:col>
      <xdr:colOff>2067753</xdr:colOff>
      <xdr:row>23</xdr:row>
      <xdr:rowOff>142875</xdr:rowOff>
    </xdr:to>
    <xdr:graphicFrame macro="">
      <xdr:nvGraphicFramePr>
        <xdr:cNvPr id="2" name="차트 1">
          <a:extLst>
            <a:ext uri="{FF2B5EF4-FFF2-40B4-BE49-F238E27FC236}">
              <a16:creationId xmlns:a16="http://schemas.microsoft.com/office/drawing/2014/main" id="{44986158-A7A3-4F92-AF2D-102B04A7DE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974481</xdr:colOff>
      <xdr:row>23</xdr:row>
      <xdr:rowOff>415939</xdr:rowOff>
    </xdr:from>
    <xdr:to>
      <xdr:col>4</xdr:col>
      <xdr:colOff>153866</xdr:colOff>
      <xdr:row>37</xdr:row>
      <xdr:rowOff>225137</xdr:rowOff>
    </xdr:to>
    <xdr:graphicFrame macro="">
      <xdr:nvGraphicFramePr>
        <xdr:cNvPr id="3" name="차트 2">
          <a:extLst>
            <a:ext uri="{FF2B5EF4-FFF2-40B4-BE49-F238E27FC236}">
              <a16:creationId xmlns:a16="http://schemas.microsoft.com/office/drawing/2014/main" id="{B6995142-DA71-4888-9B91-FF745750AF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993531</xdr:colOff>
      <xdr:row>67</xdr:row>
      <xdr:rowOff>121978</xdr:rowOff>
    </xdr:from>
    <xdr:to>
      <xdr:col>4</xdr:col>
      <xdr:colOff>172916</xdr:colOff>
      <xdr:row>81</xdr:row>
      <xdr:rowOff>112151</xdr:rowOff>
    </xdr:to>
    <xdr:graphicFrame macro="">
      <xdr:nvGraphicFramePr>
        <xdr:cNvPr id="5" name="차트 4">
          <a:extLst>
            <a:ext uri="{FF2B5EF4-FFF2-40B4-BE49-F238E27FC236}">
              <a16:creationId xmlns:a16="http://schemas.microsoft.com/office/drawing/2014/main" id="{C46F9F88-3680-41C4-8A76-83DD948233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1094133</xdr:colOff>
      <xdr:row>50</xdr:row>
      <xdr:rowOff>17668</xdr:rowOff>
    </xdr:from>
    <xdr:to>
      <xdr:col>3</xdr:col>
      <xdr:colOff>2067753</xdr:colOff>
      <xdr:row>67</xdr:row>
      <xdr:rowOff>142875</xdr:rowOff>
    </xdr:to>
    <xdr:graphicFrame macro="">
      <xdr:nvGraphicFramePr>
        <xdr:cNvPr id="6" name="차트 5">
          <a:extLst>
            <a:ext uri="{FF2B5EF4-FFF2-40B4-BE49-F238E27FC236}">
              <a16:creationId xmlns:a16="http://schemas.microsoft.com/office/drawing/2014/main" id="{81D2E3B4-64CE-428E-BF01-0FD88C3913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974481</xdr:colOff>
      <xdr:row>67</xdr:row>
      <xdr:rowOff>415939</xdr:rowOff>
    </xdr:from>
    <xdr:to>
      <xdr:col>4</xdr:col>
      <xdr:colOff>153866</xdr:colOff>
      <xdr:row>81</xdr:row>
      <xdr:rowOff>225137</xdr:rowOff>
    </xdr:to>
    <xdr:graphicFrame macro="">
      <xdr:nvGraphicFramePr>
        <xdr:cNvPr id="7" name="차트 6">
          <a:extLst>
            <a:ext uri="{FF2B5EF4-FFF2-40B4-BE49-F238E27FC236}">
              <a16:creationId xmlns:a16="http://schemas.microsoft.com/office/drawing/2014/main" id="{CEE502B7-1A26-4EFB-9F6C-4E13C668CF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1103586</xdr:colOff>
      <xdr:row>50</xdr:row>
      <xdr:rowOff>129736</xdr:rowOff>
    </xdr:from>
    <xdr:to>
      <xdr:col>3</xdr:col>
      <xdr:colOff>2078520</xdr:colOff>
      <xdr:row>66</xdr:row>
      <xdr:rowOff>354724</xdr:rowOff>
    </xdr:to>
    <xdr:graphicFrame macro="">
      <xdr:nvGraphicFramePr>
        <xdr:cNvPr id="8" name="차트 7">
          <a:extLst>
            <a:ext uri="{FF2B5EF4-FFF2-40B4-BE49-F238E27FC236}">
              <a16:creationId xmlns:a16="http://schemas.microsoft.com/office/drawing/2014/main" id="{A042BE4A-4FCA-4024-8BBC-81B0605608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3</xdr:row>
      <xdr:rowOff>17669</xdr:rowOff>
    </xdr:from>
    <xdr:to>
      <xdr:col>1</xdr:col>
      <xdr:colOff>2914650</xdr:colOff>
      <xdr:row>19</xdr:row>
      <xdr:rowOff>123825</xdr:rowOff>
    </xdr:to>
    <xdr:graphicFrame macro="">
      <xdr:nvGraphicFramePr>
        <xdr:cNvPr id="2" name="차트 1">
          <a:extLst>
            <a:ext uri="{FF2B5EF4-FFF2-40B4-BE49-F238E27FC236}">
              <a16:creationId xmlns:a16="http://schemas.microsoft.com/office/drawing/2014/main" id="{08D5290D-6750-4781-8545-29698677DA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3</xdr:row>
      <xdr:rowOff>17669</xdr:rowOff>
    </xdr:from>
    <xdr:to>
      <xdr:col>5</xdr:col>
      <xdr:colOff>2914650</xdr:colOff>
      <xdr:row>19</xdr:row>
      <xdr:rowOff>123825</xdr:rowOff>
    </xdr:to>
    <xdr:graphicFrame macro="">
      <xdr:nvGraphicFramePr>
        <xdr:cNvPr id="6" name="차트 5">
          <a:extLst>
            <a:ext uri="{FF2B5EF4-FFF2-40B4-BE49-F238E27FC236}">
              <a16:creationId xmlns:a16="http://schemas.microsoft.com/office/drawing/2014/main" id="{EC63386D-6CFA-4EED-B983-B7E4A7677A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3</xdr:row>
      <xdr:rowOff>17669</xdr:rowOff>
    </xdr:from>
    <xdr:to>
      <xdr:col>9</xdr:col>
      <xdr:colOff>2914650</xdr:colOff>
      <xdr:row>19</xdr:row>
      <xdr:rowOff>123825</xdr:rowOff>
    </xdr:to>
    <xdr:graphicFrame macro="">
      <xdr:nvGraphicFramePr>
        <xdr:cNvPr id="10" name="차트 9">
          <a:extLst>
            <a:ext uri="{FF2B5EF4-FFF2-40B4-BE49-F238E27FC236}">
              <a16:creationId xmlns:a16="http://schemas.microsoft.com/office/drawing/2014/main" id="{0A81B643-4991-4E7E-90C9-D848B3E552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3</xdr:row>
      <xdr:rowOff>17669</xdr:rowOff>
    </xdr:from>
    <xdr:to>
      <xdr:col>13</xdr:col>
      <xdr:colOff>2914650</xdr:colOff>
      <xdr:row>19</xdr:row>
      <xdr:rowOff>123825</xdr:rowOff>
    </xdr:to>
    <xdr:graphicFrame macro="">
      <xdr:nvGraphicFramePr>
        <xdr:cNvPr id="11" name="차트 10">
          <a:extLst>
            <a:ext uri="{FF2B5EF4-FFF2-40B4-BE49-F238E27FC236}">
              <a16:creationId xmlns:a16="http://schemas.microsoft.com/office/drawing/2014/main" id="{5E4CF947-5686-44F9-843D-4D3248D61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0</xdr:colOff>
      <xdr:row>3</xdr:row>
      <xdr:rowOff>17669</xdr:rowOff>
    </xdr:from>
    <xdr:to>
      <xdr:col>17</xdr:col>
      <xdr:colOff>2914650</xdr:colOff>
      <xdr:row>19</xdr:row>
      <xdr:rowOff>123825</xdr:rowOff>
    </xdr:to>
    <xdr:graphicFrame macro="">
      <xdr:nvGraphicFramePr>
        <xdr:cNvPr id="12" name="차트 11">
          <a:extLst>
            <a:ext uri="{FF2B5EF4-FFF2-40B4-BE49-F238E27FC236}">
              <a16:creationId xmlns:a16="http://schemas.microsoft.com/office/drawing/2014/main" id="{48CA5C46-CC6D-413C-9D1E-ED088457E7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0</xdr:colOff>
      <xdr:row>3</xdr:row>
      <xdr:rowOff>17669</xdr:rowOff>
    </xdr:from>
    <xdr:to>
      <xdr:col>21</xdr:col>
      <xdr:colOff>2914650</xdr:colOff>
      <xdr:row>19</xdr:row>
      <xdr:rowOff>123825</xdr:rowOff>
    </xdr:to>
    <xdr:graphicFrame macro="">
      <xdr:nvGraphicFramePr>
        <xdr:cNvPr id="13" name="차트 12">
          <a:extLst>
            <a:ext uri="{FF2B5EF4-FFF2-40B4-BE49-F238E27FC236}">
              <a16:creationId xmlns:a16="http://schemas.microsoft.com/office/drawing/2014/main" id="{9209A688-C845-4CC4-B83D-E7FE9AA989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25</xdr:col>
      <xdr:colOff>0</xdr:colOff>
      <xdr:row>3</xdr:row>
      <xdr:rowOff>17669</xdr:rowOff>
    </xdr:from>
    <xdr:to>
      <xdr:col>25</xdr:col>
      <xdr:colOff>2914650</xdr:colOff>
      <xdr:row>19</xdr:row>
      <xdr:rowOff>123825</xdr:rowOff>
    </xdr:to>
    <xdr:graphicFrame macro="">
      <xdr:nvGraphicFramePr>
        <xdr:cNvPr id="14" name="차트 13">
          <a:extLst>
            <a:ext uri="{FF2B5EF4-FFF2-40B4-BE49-F238E27FC236}">
              <a16:creationId xmlns:a16="http://schemas.microsoft.com/office/drawing/2014/main" id="{360B0102-1C5C-4EEE-92CA-39F154122A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29</xdr:col>
      <xdr:colOff>0</xdr:colOff>
      <xdr:row>3</xdr:row>
      <xdr:rowOff>17669</xdr:rowOff>
    </xdr:from>
    <xdr:to>
      <xdr:col>29</xdr:col>
      <xdr:colOff>2914650</xdr:colOff>
      <xdr:row>19</xdr:row>
      <xdr:rowOff>123825</xdr:rowOff>
    </xdr:to>
    <xdr:graphicFrame macro="">
      <xdr:nvGraphicFramePr>
        <xdr:cNvPr id="15" name="차트 14">
          <a:extLst>
            <a:ext uri="{FF2B5EF4-FFF2-40B4-BE49-F238E27FC236}">
              <a16:creationId xmlns:a16="http://schemas.microsoft.com/office/drawing/2014/main" id="{AF696759-FDA1-4DC8-BCE1-DF7F1BC2FA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6111</xdr:colOff>
      <xdr:row>1</xdr:row>
      <xdr:rowOff>16397</xdr:rowOff>
    </xdr:from>
    <xdr:to>
      <xdr:col>9</xdr:col>
      <xdr:colOff>202406</xdr:colOff>
      <xdr:row>19</xdr:row>
      <xdr:rowOff>1131094</xdr:rowOff>
    </xdr:to>
    <xdr:graphicFrame macro="">
      <xdr:nvGraphicFramePr>
        <xdr:cNvPr id="2" name="차트 1">
          <a:extLst>
            <a:ext uri="{FF2B5EF4-FFF2-40B4-BE49-F238E27FC236}">
              <a16:creationId xmlns:a16="http://schemas.microsoft.com/office/drawing/2014/main" id="{05A27BE8-F611-B793-2D5B-4A76B735E5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202406</xdr:colOff>
      <xdr:row>1</xdr:row>
      <xdr:rowOff>14284</xdr:rowOff>
    </xdr:from>
    <xdr:to>
      <xdr:col>18</xdr:col>
      <xdr:colOff>694764</xdr:colOff>
      <xdr:row>19</xdr:row>
      <xdr:rowOff>1131094</xdr:rowOff>
    </xdr:to>
    <xdr:graphicFrame macro="">
      <xdr:nvGraphicFramePr>
        <xdr:cNvPr id="11" name="차트 10">
          <a:extLst>
            <a:ext uri="{FF2B5EF4-FFF2-40B4-BE49-F238E27FC236}">
              <a16:creationId xmlns:a16="http://schemas.microsoft.com/office/drawing/2014/main" id="{210DA35D-673A-16DC-9A82-056BDABD6B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254232</xdr:colOff>
      <xdr:row>1</xdr:row>
      <xdr:rowOff>226856</xdr:rowOff>
    </xdr:from>
    <xdr:to>
      <xdr:col>9</xdr:col>
      <xdr:colOff>713673</xdr:colOff>
      <xdr:row>2</xdr:row>
      <xdr:rowOff>235514</xdr:rowOff>
    </xdr:to>
    <xdr:sp macro="" textlink="">
      <xdr:nvSpPr>
        <xdr:cNvPr id="12" name="TextBox 11">
          <a:extLst>
            <a:ext uri="{FF2B5EF4-FFF2-40B4-BE49-F238E27FC236}">
              <a16:creationId xmlns:a16="http://schemas.microsoft.com/office/drawing/2014/main" id="{B8500156-FFB3-661B-E020-E64DE8884BF3}"/>
            </a:ext>
          </a:extLst>
        </xdr:cNvPr>
        <xdr:cNvSpPr txBox="1"/>
      </xdr:nvSpPr>
      <xdr:spPr>
        <a:xfrm>
          <a:off x="8267138" y="560231"/>
          <a:ext cx="459441" cy="3420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altLang="ko-KR" sz="1600">
              <a:solidFill>
                <a:schemeClr val="accent2">
                  <a:lumMod val="50000"/>
                </a:schemeClr>
              </a:solidFill>
            </a:rPr>
            <a:t>HA</a:t>
          </a:r>
          <a:endParaRPr lang="ko-KR" altLang="en-US" sz="1600">
            <a:solidFill>
              <a:schemeClr val="accent2">
                <a:lumMod val="50000"/>
              </a:schemeClr>
            </a:solidFill>
          </a:endParaRPr>
        </a:p>
      </xdr:txBody>
    </xdr:sp>
    <xdr:clientData/>
  </xdr:twoCellAnchor>
  <xdr:twoCellAnchor>
    <xdr:from>
      <xdr:col>16</xdr:col>
      <xdr:colOff>1012031</xdr:colOff>
      <xdr:row>19</xdr:row>
      <xdr:rowOff>659871</xdr:rowOff>
    </xdr:from>
    <xdr:to>
      <xdr:col>18</xdr:col>
      <xdr:colOff>309324</xdr:colOff>
      <xdr:row>19</xdr:row>
      <xdr:rowOff>997745</xdr:rowOff>
    </xdr:to>
    <xdr:sp macro="" textlink="">
      <xdr:nvSpPr>
        <xdr:cNvPr id="13" name="TextBox 12">
          <a:extLst>
            <a:ext uri="{FF2B5EF4-FFF2-40B4-BE49-F238E27FC236}">
              <a16:creationId xmlns:a16="http://schemas.microsoft.com/office/drawing/2014/main" id="{66567DE2-88A8-425D-8FE4-917CDF47AFFC}"/>
            </a:ext>
          </a:extLst>
        </xdr:cNvPr>
        <xdr:cNvSpPr txBox="1"/>
      </xdr:nvSpPr>
      <xdr:spPr>
        <a:xfrm flipH="1">
          <a:off x="18359437" y="9958652"/>
          <a:ext cx="547450" cy="3378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altLang="ko-KR" sz="1600">
              <a:solidFill>
                <a:schemeClr val="accent1">
                  <a:lumMod val="75000"/>
                </a:schemeClr>
              </a:solidFill>
            </a:rPr>
            <a:t>NS</a:t>
          </a:r>
          <a:endParaRPr lang="ko-KR" altLang="en-US" sz="1600">
            <a:solidFill>
              <a:schemeClr val="accent1">
                <a:lumMod val="75000"/>
              </a:schemeClr>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38099</xdr:colOff>
      <xdr:row>3</xdr:row>
      <xdr:rowOff>12559</xdr:rowOff>
    </xdr:from>
    <xdr:to>
      <xdr:col>21</xdr:col>
      <xdr:colOff>457200</xdr:colOff>
      <xdr:row>26</xdr:row>
      <xdr:rowOff>742951</xdr:rowOff>
    </xdr:to>
    <xdr:graphicFrame macro="">
      <xdr:nvGraphicFramePr>
        <xdr:cNvPr id="15" name="차트 14">
          <a:extLst>
            <a:ext uri="{FF2B5EF4-FFF2-40B4-BE49-F238E27FC236}">
              <a16:creationId xmlns:a16="http://schemas.microsoft.com/office/drawing/2014/main" id="{2C684DEF-9EA2-47E5-BE2B-AD9378F0BB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9525</xdr:colOff>
      <xdr:row>29</xdr:row>
      <xdr:rowOff>134470</xdr:rowOff>
    </xdr:from>
    <xdr:to>
      <xdr:col>21</xdr:col>
      <xdr:colOff>433387</xdr:colOff>
      <xdr:row>52</xdr:row>
      <xdr:rowOff>238126</xdr:rowOff>
    </xdr:to>
    <xdr:graphicFrame macro="">
      <xdr:nvGraphicFramePr>
        <xdr:cNvPr id="31" name="차트 30">
          <a:extLst>
            <a:ext uri="{FF2B5EF4-FFF2-40B4-BE49-F238E27FC236}">
              <a16:creationId xmlns:a16="http://schemas.microsoft.com/office/drawing/2014/main" id="{730E3C29-AF30-4C37-A2EA-BD5C7032FE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55</xdr:row>
      <xdr:rowOff>114297</xdr:rowOff>
    </xdr:from>
    <xdr:to>
      <xdr:col>21</xdr:col>
      <xdr:colOff>437590</xdr:colOff>
      <xdr:row>78</xdr:row>
      <xdr:rowOff>266700</xdr:rowOff>
    </xdr:to>
    <xdr:graphicFrame macro="">
      <xdr:nvGraphicFramePr>
        <xdr:cNvPr id="32" name="차트 31">
          <a:extLst>
            <a:ext uri="{FF2B5EF4-FFF2-40B4-BE49-F238E27FC236}">
              <a16:creationId xmlns:a16="http://schemas.microsoft.com/office/drawing/2014/main" id="{D4FFF7A8-DA24-48CC-A67C-0E6063DC3A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82</xdr:row>
      <xdr:rowOff>95248</xdr:rowOff>
    </xdr:from>
    <xdr:to>
      <xdr:col>21</xdr:col>
      <xdr:colOff>415178</xdr:colOff>
      <xdr:row>105</xdr:row>
      <xdr:rowOff>238125</xdr:rowOff>
    </xdr:to>
    <xdr:graphicFrame macro="">
      <xdr:nvGraphicFramePr>
        <xdr:cNvPr id="38" name="차트 37">
          <a:extLst>
            <a:ext uri="{FF2B5EF4-FFF2-40B4-BE49-F238E27FC236}">
              <a16:creationId xmlns:a16="http://schemas.microsoft.com/office/drawing/2014/main" id="{2099E250-B573-4739-9149-902DAF01F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66675</xdr:colOff>
      <xdr:row>7</xdr:row>
      <xdr:rowOff>333374</xdr:rowOff>
    </xdr:from>
    <xdr:to>
      <xdr:col>10</xdr:col>
      <xdr:colOff>676275</xdr:colOff>
      <xdr:row>21</xdr:row>
      <xdr:rowOff>280147</xdr:rowOff>
    </xdr:to>
    <xdr:grpSp>
      <xdr:nvGrpSpPr>
        <xdr:cNvPr id="4" name="그룹 3">
          <a:extLst>
            <a:ext uri="{FF2B5EF4-FFF2-40B4-BE49-F238E27FC236}">
              <a16:creationId xmlns:a16="http://schemas.microsoft.com/office/drawing/2014/main" id="{B55FDA80-EA1B-ED5A-2E60-95EAA8E4115E}"/>
            </a:ext>
          </a:extLst>
        </xdr:cNvPr>
        <xdr:cNvGrpSpPr/>
      </xdr:nvGrpSpPr>
      <xdr:grpSpPr>
        <a:xfrm>
          <a:off x="229961" y="2524124"/>
          <a:ext cx="6732814" cy="4709273"/>
          <a:chOff x="7181850" y="2590799"/>
          <a:chExt cx="6781800" cy="4133851"/>
        </a:xfrm>
      </xdr:grpSpPr>
      <xdr:graphicFrame macro="">
        <xdr:nvGraphicFramePr>
          <xdr:cNvPr id="3" name="차트 2">
            <a:extLst>
              <a:ext uri="{FF2B5EF4-FFF2-40B4-BE49-F238E27FC236}">
                <a16:creationId xmlns:a16="http://schemas.microsoft.com/office/drawing/2014/main" id="{907952A9-5B16-4E89-A4A6-9D98B015A514}"/>
              </a:ext>
            </a:extLst>
          </xdr:cNvPr>
          <xdr:cNvGraphicFramePr>
            <a:graphicFrameLocks/>
          </xdr:cNvGraphicFramePr>
        </xdr:nvGraphicFramePr>
        <xdr:xfrm>
          <a:off x="7181850" y="2590799"/>
          <a:ext cx="6781800" cy="4133851"/>
        </xdr:xfrm>
        <a:graphic>
          <a:graphicData uri="http://schemas.openxmlformats.org/drawingml/2006/chart">
            <c:chart xmlns:c="http://schemas.openxmlformats.org/drawingml/2006/chart" xmlns:r="http://schemas.openxmlformats.org/officeDocument/2006/relationships" r:id="rId5"/>
          </a:graphicData>
        </a:graphic>
      </xdr:graphicFrame>
      <xdr:cxnSp macro="">
        <xdr:nvCxnSpPr>
          <xdr:cNvPr id="43" name="직선 연결선 42">
            <a:extLst>
              <a:ext uri="{FF2B5EF4-FFF2-40B4-BE49-F238E27FC236}">
                <a16:creationId xmlns:a16="http://schemas.microsoft.com/office/drawing/2014/main" id="{FBEE090C-C0D5-0A15-63C3-1B5D2E84CC55}"/>
              </a:ext>
            </a:extLst>
          </xdr:cNvPr>
          <xdr:cNvCxnSpPr/>
        </xdr:nvCxnSpPr>
        <xdr:spPr>
          <a:xfrm>
            <a:off x="7810500" y="3801235"/>
            <a:ext cx="5505450" cy="0"/>
          </a:xfrm>
          <a:prstGeom prst="line">
            <a:avLst/>
          </a:prstGeom>
          <a:ln w="38100">
            <a:solidFill>
              <a:schemeClr val="accent5">
                <a:lumMod val="40000"/>
                <a:lumOff val="60000"/>
              </a:schemeClr>
            </a:solidFill>
            <a:prstDash val="sysDot"/>
          </a:ln>
          <a:scene3d>
            <a:camera prst="orthographicFront"/>
            <a:lightRig rig="threePt" dir="t"/>
          </a:scene3d>
          <a:sp3d prstMaterial="plastic"/>
        </xdr:spPr>
        <xdr:style>
          <a:lnRef idx="1">
            <a:schemeClr val="accent1"/>
          </a:lnRef>
          <a:fillRef idx="0">
            <a:schemeClr val="accent1"/>
          </a:fillRef>
          <a:effectRef idx="0">
            <a:schemeClr val="accent1"/>
          </a:effectRef>
          <a:fontRef idx="minor">
            <a:schemeClr val="tx1"/>
          </a:fontRef>
        </xdr:style>
      </xdr:cxnSp>
      <xdr:cxnSp macro="">
        <xdr:nvCxnSpPr>
          <xdr:cNvPr id="44" name="직선 연결선 43">
            <a:extLst>
              <a:ext uri="{FF2B5EF4-FFF2-40B4-BE49-F238E27FC236}">
                <a16:creationId xmlns:a16="http://schemas.microsoft.com/office/drawing/2014/main" id="{93B7436A-D001-45F7-9004-F0E0CDEF3470}"/>
              </a:ext>
            </a:extLst>
          </xdr:cNvPr>
          <xdr:cNvCxnSpPr/>
        </xdr:nvCxnSpPr>
        <xdr:spPr>
          <a:xfrm>
            <a:off x="7839075" y="5191831"/>
            <a:ext cx="5505450" cy="0"/>
          </a:xfrm>
          <a:prstGeom prst="line">
            <a:avLst/>
          </a:prstGeom>
          <a:ln w="38100">
            <a:solidFill>
              <a:schemeClr val="bg2">
                <a:lumMod val="90000"/>
              </a:schemeClr>
            </a:solidFill>
            <a:prstDash val="sysDot"/>
          </a:ln>
          <a:scene3d>
            <a:camera prst="orthographicFront"/>
            <a:lightRig rig="threePt" dir="t"/>
          </a:scene3d>
          <a:sp3d prstMaterial="plastic"/>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2802</xdr:colOff>
      <xdr:row>34</xdr:row>
      <xdr:rowOff>71155</xdr:rowOff>
    </xdr:from>
    <xdr:to>
      <xdr:col>10</xdr:col>
      <xdr:colOff>604558</xdr:colOff>
      <xdr:row>48</xdr:row>
      <xdr:rowOff>235323</xdr:rowOff>
    </xdr:to>
    <xdr:grpSp>
      <xdr:nvGrpSpPr>
        <xdr:cNvPr id="9" name="그룹 8">
          <a:extLst>
            <a:ext uri="{FF2B5EF4-FFF2-40B4-BE49-F238E27FC236}">
              <a16:creationId xmlns:a16="http://schemas.microsoft.com/office/drawing/2014/main" id="{F2F71733-1016-4085-BE48-E91845BC9864}"/>
            </a:ext>
          </a:extLst>
        </xdr:cNvPr>
        <xdr:cNvGrpSpPr/>
      </xdr:nvGrpSpPr>
      <xdr:grpSpPr>
        <a:xfrm>
          <a:off x="166088" y="11950191"/>
          <a:ext cx="6724970" cy="4926668"/>
          <a:chOff x="13914196" y="11518050"/>
          <a:chExt cx="6781800" cy="4133851"/>
        </a:xfrm>
      </xdr:grpSpPr>
      <xdr:graphicFrame macro="">
        <xdr:nvGraphicFramePr>
          <xdr:cNvPr id="10" name="차트 9">
            <a:extLst>
              <a:ext uri="{FF2B5EF4-FFF2-40B4-BE49-F238E27FC236}">
                <a16:creationId xmlns:a16="http://schemas.microsoft.com/office/drawing/2014/main" id="{06092D87-2E97-5F15-89E2-9F6BB122553D}"/>
              </a:ext>
            </a:extLst>
          </xdr:cNvPr>
          <xdr:cNvGraphicFramePr>
            <a:graphicFrameLocks/>
          </xdr:cNvGraphicFramePr>
        </xdr:nvGraphicFramePr>
        <xdr:xfrm>
          <a:off x="13914196" y="11518050"/>
          <a:ext cx="6781800" cy="4133851"/>
        </xdr:xfrm>
        <a:graphic>
          <a:graphicData uri="http://schemas.openxmlformats.org/drawingml/2006/chart">
            <c:chart xmlns:c="http://schemas.openxmlformats.org/drawingml/2006/chart" xmlns:r="http://schemas.openxmlformats.org/officeDocument/2006/relationships" r:id="rId6"/>
          </a:graphicData>
        </a:graphic>
      </xdr:graphicFrame>
      <xdr:cxnSp macro="">
        <xdr:nvCxnSpPr>
          <xdr:cNvPr id="11" name="직선 연결선 10">
            <a:extLst>
              <a:ext uri="{FF2B5EF4-FFF2-40B4-BE49-F238E27FC236}">
                <a16:creationId xmlns:a16="http://schemas.microsoft.com/office/drawing/2014/main" id="{48EFBB58-49EA-8131-56F3-6D2EC7A4D764}"/>
              </a:ext>
            </a:extLst>
          </xdr:cNvPr>
          <xdr:cNvCxnSpPr/>
        </xdr:nvCxnSpPr>
        <xdr:spPr>
          <a:xfrm>
            <a:off x="14542847" y="12713233"/>
            <a:ext cx="5505450" cy="0"/>
          </a:xfrm>
          <a:prstGeom prst="line">
            <a:avLst/>
          </a:prstGeom>
          <a:ln w="38100">
            <a:solidFill>
              <a:schemeClr val="accent5">
                <a:lumMod val="40000"/>
                <a:lumOff val="60000"/>
              </a:schemeClr>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12" name="직선 연결선 11">
            <a:extLst>
              <a:ext uri="{FF2B5EF4-FFF2-40B4-BE49-F238E27FC236}">
                <a16:creationId xmlns:a16="http://schemas.microsoft.com/office/drawing/2014/main" id="{E6F56660-F898-7714-976B-24A92E7A9A4C}"/>
              </a:ext>
            </a:extLst>
          </xdr:cNvPr>
          <xdr:cNvCxnSpPr/>
        </xdr:nvCxnSpPr>
        <xdr:spPr>
          <a:xfrm>
            <a:off x="14571422" y="14141510"/>
            <a:ext cx="5505450" cy="0"/>
          </a:xfrm>
          <a:prstGeom prst="line">
            <a:avLst/>
          </a:prstGeom>
          <a:ln w="38100">
            <a:solidFill>
              <a:schemeClr val="bg2">
                <a:lumMod val="90000"/>
              </a:schemeClr>
            </a:solidFill>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1682</xdr:colOff>
      <xdr:row>60</xdr:row>
      <xdr:rowOff>100290</xdr:rowOff>
    </xdr:from>
    <xdr:to>
      <xdr:col>10</xdr:col>
      <xdr:colOff>588870</xdr:colOff>
      <xdr:row>74</xdr:row>
      <xdr:rowOff>280148</xdr:rowOff>
    </xdr:to>
    <xdr:grpSp>
      <xdr:nvGrpSpPr>
        <xdr:cNvPr id="13" name="그룹 12">
          <a:extLst>
            <a:ext uri="{FF2B5EF4-FFF2-40B4-BE49-F238E27FC236}">
              <a16:creationId xmlns:a16="http://schemas.microsoft.com/office/drawing/2014/main" id="{B1D06B69-90F4-4BEB-82B5-82ED2728509F}"/>
            </a:ext>
          </a:extLst>
        </xdr:cNvPr>
        <xdr:cNvGrpSpPr/>
      </xdr:nvGrpSpPr>
      <xdr:grpSpPr>
        <a:xfrm>
          <a:off x="164968" y="21640397"/>
          <a:ext cx="6710402" cy="4942358"/>
          <a:chOff x="13914196" y="11518050"/>
          <a:chExt cx="6781800" cy="4133851"/>
        </a:xfrm>
      </xdr:grpSpPr>
      <xdr:graphicFrame macro="">
        <xdr:nvGraphicFramePr>
          <xdr:cNvPr id="14" name="차트 13">
            <a:extLst>
              <a:ext uri="{FF2B5EF4-FFF2-40B4-BE49-F238E27FC236}">
                <a16:creationId xmlns:a16="http://schemas.microsoft.com/office/drawing/2014/main" id="{6C8F25CD-E3AF-F189-91B4-D9B2982742F7}"/>
              </a:ext>
            </a:extLst>
          </xdr:cNvPr>
          <xdr:cNvGraphicFramePr>
            <a:graphicFrameLocks/>
          </xdr:cNvGraphicFramePr>
        </xdr:nvGraphicFramePr>
        <xdr:xfrm>
          <a:off x="13914196" y="11518050"/>
          <a:ext cx="6781800" cy="4133851"/>
        </xdr:xfrm>
        <a:graphic>
          <a:graphicData uri="http://schemas.openxmlformats.org/drawingml/2006/chart">
            <c:chart xmlns:c="http://schemas.openxmlformats.org/drawingml/2006/chart" xmlns:r="http://schemas.openxmlformats.org/officeDocument/2006/relationships" r:id="rId7"/>
          </a:graphicData>
        </a:graphic>
      </xdr:graphicFrame>
      <xdr:cxnSp macro="">
        <xdr:nvCxnSpPr>
          <xdr:cNvPr id="16" name="직선 연결선 15">
            <a:extLst>
              <a:ext uri="{FF2B5EF4-FFF2-40B4-BE49-F238E27FC236}">
                <a16:creationId xmlns:a16="http://schemas.microsoft.com/office/drawing/2014/main" id="{C6E41226-893E-A20D-C9C2-4687E464DEA0}"/>
              </a:ext>
            </a:extLst>
          </xdr:cNvPr>
          <xdr:cNvCxnSpPr/>
        </xdr:nvCxnSpPr>
        <xdr:spPr>
          <a:xfrm>
            <a:off x="14542847" y="12704018"/>
            <a:ext cx="5505450" cy="0"/>
          </a:xfrm>
          <a:prstGeom prst="line">
            <a:avLst/>
          </a:prstGeom>
          <a:ln w="38100">
            <a:solidFill>
              <a:schemeClr val="accent5">
                <a:lumMod val="40000"/>
                <a:lumOff val="60000"/>
              </a:schemeClr>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17" name="직선 연결선 16">
            <a:extLst>
              <a:ext uri="{FF2B5EF4-FFF2-40B4-BE49-F238E27FC236}">
                <a16:creationId xmlns:a16="http://schemas.microsoft.com/office/drawing/2014/main" id="{FBEF82AB-3BD9-A7A7-D863-6C1BF81D46D5}"/>
              </a:ext>
            </a:extLst>
          </xdr:cNvPr>
          <xdr:cNvCxnSpPr/>
        </xdr:nvCxnSpPr>
        <xdr:spPr>
          <a:xfrm>
            <a:off x="14571422" y="14121531"/>
            <a:ext cx="5505450" cy="0"/>
          </a:xfrm>
          <a:prstGeom prst="line">
            <a:avLst/>
          </a:prstGeom>
          <a:ln w="38100">
            <a:solidFill>
              <a:schemeClr val="bg2">
                <a:lumMod val="90000"/>
              </a:schemeClr>
            </a:solidFill>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145676</xdr:colOff>
      <xdr:row>87</xdr:row>
      <xdr:rowOff>89647</xdr:rowOff>
    </xdr:from>
    <xdr:to>
      <xdr:col>10</xdr:col>
      <xdr:colOff>575982</xdr:colOff>
      <xdr:row>101</xdr:row>
      <xdr:rowOff>268941</xdr:rowOff>
    </xdr:to>
    <xdr:grpSp>
      <xdr:nvGrpSpPr>
        <xdr:cNvPr id="18" name="그룹 17">
          <a:extLst>
            <a:ext uri="{FF2B5EF4-FFF2-40B4-BE49-F238E27FC236}">
              <a16:creationId xmlns:a16="http://schemas.microsoft.com/office/drawing/2014/main" id="{3B225E16-4909-4385-BF89-764F9F079AD7}"/>
            </a:ext>
          </a:extLst>
        </xdr:cNvPr>
        <xdr:cNvGrpSpPr/>
      </xdr:nvGrpSpPr>
      <xdr:grpSpPr>
        <a:xfrm>
          <a:off x="145676" y="31195576"/>
          <a:ext cx="6716806" cy="4941794"/>
          <a:chOff x="13914196" y="11518050"/>
          <a:chExt cx="6781800" cy="4133851"/>
        </a:xfrm>
      </xdr:grpSpPr>
      <xdr:graphicFrame macro="">
        <xdr:nvGraphicFramePr>
          <xdr:cNvPr id="20" name="차트 19">
            <a:extLst>
              <a:ext uri="{FF2B5EF4-FFF2-40B4-BE49-F238E27FC236}">
                <a16:creationId xmlns:a16="http://schemas.microsoft.com/office/drawing/2014/main" id="{79A55E3B-9969-B8E1-F2C1-58A75BD3DF89}"/>
              </a:ext>
            </a:extLst>
          </xdr:cNvPr>
          <xdr:cNvGraphicFramePr>
            <a:graphicFrameLocks/>
          </xdr:cNvGraphicFramePr>
        </xdr:nvGraphicFramePr>
        <xdr:xfrm>
          <a:off x="13914196" y="11518050"/>
          <a:ext cx="6781800" cy="4133851"/>
        </xdr:xfrm>
        <a:graphic>
          <a:graphicData uri="http://schemas.openxmlformats.org/drawingml/2006/chart">
            <c:chart xmlns:c="http://schemas.openxmlformats.org/drawingml/2006/chart" xmlns:r="http://schemas.openxmlformats.org/officeDocument/2006/relationships" r:id="rId8"/>
          </a:graphicData>
        </a:graphic>
      </xdr:graphicFrame>
      <xdr:cxnSp macro="">
        <xdr:nvCxnSpPr>
          <xdr:cNvPr id="21" name="직선 연결선 20">
            <a:extLst>
              <a:ext uri="{FF2B5EF4-FFF2-40B4-BE49-F238E27FC236}">
                <a16:creationId xmlns:a16="http://schemas.microsoft.com/office/drawing/2014/main" id="{8E75C782-48B3-1CB6-2B74-6A770B1100B5}"/>
              </a:ext>
            </a:extLst>
          </xdr:cNvPr>
          <xdr:cNvCxnSpPr/>
        </xdr:nvCxnSpPr>
        <xdr:spPr>
          <a:xfrm>
            <a:off x="14542847" y="12721340"/>
            <a:ext cx="5505450" cy="0"/>
          </a:xfrm>
          <a:prstGeom prst="line">
            <a:avLst/>
          </a:prstGeom>
          <a:ln w="38100">
            <a:solidFill>
              <a:schemeClr val="accent5">
                <a:lumMod val="40000"/>
                <a:lumOff val="60000"/>
              </a:schemeClr>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22" name="직선 연결선 21">
            <a:extLst>
              <a:ext uri="{FF2B5EF4-FFF2-40B4-BE49-F238E27FC236}">
                <a16:creationId xmlns:a16="http://schemas.microsoft.com/office/drawing/2014/main" id="{AB908C48-2015-5F0F-F941-B8559AE9E1E8}"/>
              </a:ext>
            </a:extLst>
          </xdr:cNvPr>
          <xdr:cNvCxnSpPr/>
        </xdr:nvCxnSpPr>
        <xdr:spPr>
          <a:xfrm>
            <a:off x="14571422" y="14129542"/>
            <a:ext cx="5505450" cy="0"/>
          </a:xfrm>
          <a:prstGeom prst="line">
            <a:avLst/>
          </a:prstGeom>
          <a:ln w="38100">
            <a:solidFill>
              <a:schemeClr val="bg2">
                <a:lumMod val="90000"/>
              </a:schemeClr>
            </a:solidFill>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17318</xdr:colOff>
      <xdr:row>1</xdr:row>
      <xdr:rowOff>5194</xdr:rowOff>
    </xdr:from>
    <xdr:to>
      <xdr:col>7</xdr:col>
      <xdr:colOff>615463</xdr:colOff>
      <xdr:row>21</xdr:row>
      <xdr:rowOff>299357</xdr:rowOff>
    </xdr:to>
    <xdr:graphicFrame macro="">
      <xdr:nvGraphicFramePr>
        <xdr:cNvPr id="2" name="차트 1">
          <a:extLst>
            <a:ext uri="{FF2B5EF4-FFF2-40B4-BE49-F238E27FC236}">
              <a16:creationId xmlns:a16="http://schemas.microsoft.com/office/drawing/2014/main" id="{8C7DE7D1-6B6D-4348-8630-8D8DD0111F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774559</xdr:colOff>
      <xdr:row>2</xdr:row>
      <xdr:rowOff>326572</xdr:rowOff>
    </xdr:from>
    <xdr:to>
      <xdr:col>2</xdr:col>
      <xdr:colOff>612321</xdr:colOff>
      <xdr:row>21</xdr:row>
      <xdr:rowOff>200238</xdr:rowOff>
    </xdr:to>
    <xdr:sp macro="" textlink="">
      <xdr:nvSpPr>
        <xdr:cNvPr id="3" name="직사각형 2">
          <a:extLst>
            <a:ext uri="{FF2B5EF4-FFF2-40B4-BE49-F238E27FC236}">
              <a16:creationId xmlns:a16="http://schemas.microsoft.com/office/drawing/2014/main" id="{D23DC62B-55DF-4EB5-BBE2-D44EB582DAE0}"/>
            </a:ext>
          </a:extLst>
        </xdr:cNvPr>
        <xdr:cNvSpPr/>
      </xdr:nvSpPr>
      <xdr:spPr>
        <a:xfrm>
          <a:off x="774559" y="993322"/>
          <a:ext cx="1733237" cy="6417341"/>
        </a:xfrm>
        <a:prstGeom prst="rect">
          <a:avLst/>
        </a:prstGeom>
        <a:solidFill>
          <a:srgbClr val="A5A5A5">
            <a:alpha val="30196"/>
          </a:srgbClr>
        </a:solidFill>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328247</xdr:colOff>
      <xdr:row>3</xdr:row>
      <xdr:rowOff>14654</xdr:rowOff>
    </xdr:from>
    <xdr:to>
      <xdr:col>7</xdr:col>
      <xdr:colOff>402981</xdr:colOff>
      <xdr:row>21</xdr:row>
      <xdr:rowOff>207818</xdr:rowOff>
    </xdr:to>
    <xdr:sp macro="" textlink="">
      <xdr:nvSpPr>
        <xdr:cNvPr id="4" name="직사각형 3">
          <a:extLst>
            <a:ext uri="{FF2B5EF4-FFF2-40B4-BE49-F238E27FC236}">
              <a16:creationId xmlns:a16="http://schemas.microsoft.com/office/drawing/2014/main" id="{FE7642DB-4A99-438C-AFA0-5201B19C8FB3}"/>
            </a:ext>
          </a:extLst>
        </xdr:cNvPr>
        <xdr:cNvSpPr/>
      </xdr:nvSpPr>
      <xdr:spPr>
        <a:xfrm>
          <a:off x="4795472" y="1014779"/>
          <a:ext cx="1789234" cy="6403464"/>
        </a:xfrm>
        <a:prstGeom prst="rect">
          <a:avLst/>
        </a:prstGeom>
        <a:solidFill>
          <a:schemeClr val="accent5">
            <a:alpha val="30196"/>
          </a:schemeClr>
        </a:solidFill>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688733</xdr:colOff>
      <xdr:row>1</xdr:row>
      <xdr:rowOff>7327</xdr:rowOff>
    </xdr:from>
    <xdr:to>
      <xdr:col>16</xdr:col>
      <xdr:colOff>4187</xdr:colOff>
      <xdr:row>21</xdr:row>
      <xdr:rowOff>300279</xdr:rowOff>
    </xdr:to>
    <xdr:grpSp>
      <xdr:nvGrpSpPr>
        <xdr:cNvPr id="5" name="그룹 4">
          <a:extLst>
            <a:ext uri="{FF2B5EF4-FFF2-40B4-BE49-F238E27FC236}">
              <a16:creationId xmlns:a16="http://schemas.microsoft.com/office/drawing/2014/main" id="{DC0E6FB0-20F1-4300-90B8-D0D3196845E6}"/>
            </a:ext>
          </a:extLst>
        </xdr:cNvPr>
        <xdr:cNvGrpSpPr/>
      </xdr:nvGrpSpPr>
      <xdr:grpSpPr>
        <a:xfrm>
          <a:off x="6870458" y="340702"/>
          <a:ext cx="6802104" cy="7170002"/>
          <a:chOff x="6806713" y="344365"/>
          <a:chExt cx="6789859" cy="5934808"/>
        </a:xfrm>
      </xdr:grpSpPr>
      <xdr:graphicFrame macro="">
        <xdr:nvGraphicFramePr>
          <xdr:cNvPr id="6" name="차트 5">
            <a:extLst>
              <a:ext uri="{FF2B5EF4-FFF2-40B4-BE49-F238E27FC236}">
                <a16:creationId xmlns:a16="http://schemas.microsoft.com/office/drawing/2014/main" id="{B801FF2F-E163-FFA9-BD7C-D65194D469A9}"/>
              </a:ext>
            </a:extLst>
          </xdr:cNvPr>
          <xdr:cNvGraphicFramePr>
            <a:graphicFrameLocks/>
          </xdr:cNvGraphicFramePr>
        </xdr:nvGraphicFramePr>
        <xdr:xfrm>
          <a:off x="6806713" y="344365"/>
          <a:ext cx="6789859" cy="5934808"/>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7" name="직사각형 6">
            <a:extLst>
              <a:ext uri="{FF2B5EF4-FFF2-40B4-BE49-F238E27FC236}">
                <a16:creationId xmlns:a16="http://schemas.microsoft.com/office/drawing/2014/main" id="{D142F3E4-365A-EC9A-7046-3AEA5AE5FA4D}"/>
              </a:ext>
            </a:extLst>
          </xdr:cNvPr>
          <xdr:cNvSpPr/>
        </xdr:nvSpPr>
        <xdr:spPr>
          <a:xfrm>
            <a:off x="7552459" y="920668"/>
            <a:ext cx="1759685" cy="5262196"/>
          </a:xfrm>
          <a:prstGeom prst="rect">
            <a:avLst/>
          </a:prstGeom>
          <a:solidFill>
            <a:srgbClr val="A5A5A5">
              <a:alpha val="30196"/>
            </a:srgbClr>
          </a:solidFill>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ko-KR" altLang="en-US" sz="1100"/>
          </a:p>
        </xdr:txBody>
      </xdr:sp>
      <xdr:sp macro="" textlink="">
        <xdr:nvSpPr>
          <xdr:cNvPr id="8" name="직사각형 7">
            <a:extLst>
              <a:ext uri="{FF2B5EF4-FFF2-40B4-BE49-F238E27FC236}">
                <a16:creationId xmlns:a16="http://schemas.microsoft.com/office/drawing/2014/main" id="{E38B0AB7-C4DF-3557-799E-AC171143E2B4}"/>
              </a:ext>
            </a:extLst>
          </xdr:cNvPr>
          <xdr:cNvSpPr/>
        </xdr:nvSpPr>
        <xdr:spPr>
          <a:xfrm>
            <a:off x="11608531" y="931750"/>
            <a:ext cx="1763102" cy="5268057"/>
          </a:xfrm>
          <a:prstGeom prst="rect">
            <a:avLst/>
          </a:prstGeom>
          <a:solidFill>
            <a:schemeClr val="accent5">
              <a:alpha val="30196"/>
            </a:schemeClr>
          </a:solidFill>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111127</xdr:colOff>
      <xdr:row>3</xdr:row>
      <xdr:rowOff>112031</xdr:rowOff>
    </xdr:from>
    <xdr:to>
      <xdr:col>15</xdr:col>
      <xdr:colOff>428625</xdr:colOff>
      <xdr:row>62</xdr:row>
      <xdr:rowOff>124732</xdr:rowOff>
    </xdr:to>
    <xdr:graphicFrame macro="">
      <xdr:nvGraphicFramePr>
        <xdr:cNvPr id="2" name="차트 1">
          <a:extLst>
            <a:ext uri="{FF2B5EF4-FFF2-40B4-BE49-F238E27FC236}">
              <a16:creationId xmlns:a16="http://schemas.microsoft.com/office/drawing/2014/main" id="{FF176A45-7954-4D69-9941-BDC0BA8015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35045</xdr:colOff>
      <xdr:row>3</xdr:row>
      <xdr:rowOff>27214</xdr:rowOff>
    </xdr:from>
    <xdr:to>
      <xdr:col>48</xdr:col>
      <xdr:colOff>0</xdr:colOff>
      <xdr:row>61</xdr:row>
      <xdr:rowOff>204107</xdr:rowOff>
    </xdr:to>
    <xdr:graphicFrame macro="">
      <xdr:nvGraphicFramePr>
        <xdr:cNvPr id="3" name="차트 2">
          <a:extLst>
            <a:ext uri="{FF2B5EF4-FFF2-40B4-BE49-F238E27FC236}">
              <a16:creationId xmlns:a16="http://schemas.microsoft.com/office/drawing/2014/main" id="{A5A7780E-776E-491B-8283-AB8C85CB09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1607</xdr:colOff>
      <xdr:row>62</xdr:row>
      <xdr:rowOff>190498</xdr:rowOff>
    </xdr:from>
    <xdr:to>
      <xdr:col>15</xdr:col>
      <xdr:colOff>381000</xdr:colOff>
      <xdr:row>119</xdr:row>
      <xdr:rowOff>40822</xdr:rowOff>
    </xdr:to>
    <xdr:graphicFrame macro="">
      <xdr:nvGraphicFramePr>
        <xdr:cNvPr id="11" name="차트 10">
          <a:extLst>
            <a:ext uri="{FF2B5EF4-FFF2-40B4-BE49-F238E27FC236}">
              <a16:creationId xmlns:a16="http://schemas.microsoft.com/office/drawing/2014/main" id="{778B8CA1-E857-47DE-9AD7-2E2FF16252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33</xdr:col>
      <xdr:colOff>54427</xdr:colOff>
      <xdr:row>62</xdr:row>
      <xdr:rowOff>190499</xdr:rowOff>
    </xdr:from>
    <xdr:to>
      <xdr:col>48</xdr:col>
      <xdr:colOff>81643</xdr:colOff>
      <xdr:row>119</xdr:row>
      <xdr:rowOff>40822</xdr:rowOff>
    </xdr:to>
    <xdr:graphicFrame macro="">
      <xdr:nvGraphicFramePr>
        <xdr:cNvPr id="12" name="차트 11">
          <a:extLst>
            <a:ext uri="{FF2B5EF4-FFF2-40B4-BE49-F238E27FC236}">
              <a16:creationId xmlns:a16="http://schemas.microsoft.com/office/drawing/2014/main" id="{1AE23CD7-99D1-4881-8C2A-50F2E14D8E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xdr:colOff>
      <xdr:row>3</xdr:row>
      <xdr:rowOff>1482</xdr:rowOff>
    </xdr:from>
    <xdr:to>
      <xdr:col>22</xdr:col>
      <xdr:colOff>398251</xdr:colOff>
      <xdr:row>40</xdr:row>
      <xdr:rowOff>152982</xdr:rowOff>
    </xdr:to>
    <xdr:graphicFrame macro="">
      <xdr:nvGraphicFramePr>
        <xdr:cNvPr id="2" name="차트 1">
          <a:extLst>
            <a:ext uri="{FF2B5EF4-FFF2-40B4-BE49-F238E27FC236}">
              <a16:creationId xmlns:a16="http://schemas.microsoft.com/office/drawing/2014/main" id="{B19DC1D7-F76E-43B3-B623-65F85EE817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xdr:colOff>
      <xdr:row>39</xdr:row>
      <xdr:rowOff>185137</xdr:rowOff>
    </xdr:from>
    <xdr:to>
      <xdr:col>22</xdr:col>
      <xdr:colOff>398251</xdr:colOff>
      <xdr:row>77</xdr:row>
      <xdr:rowOff>146137</xdr:rowOff>
    </xdr:to>
    <xdr:graphicFrame macro="">
      <xdr:nvGraphicFramePr>
        <xdr:cNvPr id="3" name="차트 2">
          <a:extLst>
            <a:ext uri="{FF2B5EF4-FFF2-40B4-BE49-F238E27FC236}">
              <a16:creationId xmlns:a16="http://schemas.microsoft.com/office/drawing/2014/main" id="{4FC3239E-EF56-48CF-BD30-6551E968C7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xdr:colOff>
      <xdr:row>76</xdr:row>
      <xdr:rowOff>178292</xdr:rowOff>
    </xdr:from>
    <xdr:to>
      <xdr:col>22</xdr:col>
      <xdr:colOff>398251</xdr:colOff>
      <xdr:row>114</xdr:row>
      <xdr:rowOff>139292</xdr:rowOff>
    </xdr:to>
    <xdr:graphicFrame macro="">
      <xdr:nvGraphicFramePr>
        <xdr:cNvPr id="4" name="차트 3">
          <a:extLst>
            <a:ext uri="{FF2B5EF4-FFF2-40B4-BE49-F238E27FC236}">
              <a16:creationId xmlns:a16="http://schemas.microsoft.com/office/drawing/2014/main" id="{983BD384-8FD7-4484-B3F7-66722E996F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113</xdr:row>
      <xdr:rowOff>171448</xdr:rowOff>
    </xdr:from>
    <xdr:to>
      <xdr:col>22</xdr:col>
      <xdr:colOff>398250</xdr:colOff>
      <xdr:row>151</xdr:row>
      <xdr:rowOff>132448</xdr:rowOff>
    </xdr:to>
    <xdr:graphicFrame macro="">
      <xdr:nvGraphicFramePr>
        <xdr:cNvPr id="5" name="차트 4">
          <a:extLst>
            <a:ext uri="{FF2B5EF4-FFF2-40B4-BE49-F238E27FC236}">
              <a16:creationId xmlns:a16="http://schemas.microsoft.com/office/drawing/2014/main" id="{D41965DA-EDF7-4EBB-AAF9-F37AB9F0F4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oneCellAnchor>
    <xdr:from>
      <xdr:col>0</xdr:col>
      <xdr:colOff>0</xdr:colOff>
      <xdr:row>0</xdr:row>
      <xdr:rowOff>1204849</xdr:rowOff>
    </xdr:from>
    <xdr:ext cx="352573" cy="343044"/>
    <xdr:pic>
      <xdr:nvPicPr>
        <xdr:cNvPr id="10" name="image6.png">
          <a:extLst>
            <a:ext uri="{FF2B5EF4-FFF2-40B4-BE49-F238E27FC236}">
              <a16:creationId xmlns:a16="http://schemas.microsoft.com/office/drawing/2014/main" id="{589EB316-7F66-46B7-B4B6-CF19ABE455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204849"/>
          <a:ext cx="352573" cy="343044"/>
        </a:xfrm>
        <a:prstGeom prst="rect">
          <a:avLst/>
        </a:prstGeom>
      </xdr:spPr>
    </xdr:pic>
    <xdr:clientData/>
  </xdr:oneCellAnchor>
  <xdr:oneCellAnchor>
    <xdr:from>
      <xdr:col>2</xdr:col>
      <xdr:colOff>50091</xdr:colOff>
      <xdr:row>0</xdr:row>
      <xdr:rowOff>197954</xdr:rowOff>
    </xdr:from>
    <xdr:ext cx="165100" cy="289560"/>
    <xdr:sp macro="" textlink="">
      <xdr:nvSpPr>
        <xdr:cNvPr id="11" name="Shape 17">
          <a:extLst>
            <a:ext uri="{FF2B5EF4-FFF2-40B4-BE49-F238E27FC236}">
              <a16:creationId xmlns:a16="http://schemas.microsoft.com/office/drawing/2014/main" id="{D214680F-0EDF-46ED-A200-16A83BC89162}"/>
            </a:ext>
          </a:extLst>
        </xdr:cNvPr>
        <xdr:cNvSpPr/>
      </xdr:nvSpPr>
      <xdr:spPr>
        <a:xfrm>
          <a:off x="612066"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0</xdr:col>
      <xdr:colOff>4764</xdr:colOff>
      <xdr:row>0</xdr:row>
      <xdr:rowOff>199219</xdr:rowOff>
    </xdr:from>
    <xdr:ext cx="533400" cy="291465"/>
    <xdr:grpSp>
      <xdr:nvGrpSpPr>
        <xdr:cNvPr id="12" name="Group 18">
          <a:extLst>
            <a:ext uri="{FF2B5EF4-FFF2-40B4-BE49-F238E27FC236}">
              <a16:creationId xmlns:a16="http://schemas.microsoft.com/office/drawing/2014/main" id="{C3F3A8AC-36D0-4EBD-9803-B4014FD2D153}"/>
            </a:ext>
          </a:extLst>
        </xdr:cNvPr>
        <xdr:cNvGrpSpPr/>
      </xdr:nvGrpSpPr>
      <xdr:grpSpPr>
        <a:xfrm>
          <a:off x="4764" y="199219"/>
          <a:ext cx="533400" cy="291465"/>
          <a:chOff x="0" y="0"/>
          <a:chExt cx="533400" cy="291465"/>
        </a:xfrm>
      </xdr:grpSpPr>
      <xdr:sp macro="" textlink="">
        <xdr:nvSpPr>
          <xdr:cNvPr id="13" name="Shape 19">
            <a:extLst>
              <a:ext uri="{FF2B5EF4-FFF2-40B4-BE49-F238E27FC236}">
                <a16:creationId xmlns:a16="http://schemas.microsoft.com/office/drawing/2014/main" id="{B8C2191D-F43D-73D9-66C1-11F08038B050}"/>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14" name="Shape 20">
            <a:extLst>
              <a:ext uri="{FF2B5EF4-FFF2-40B4-BE49-F238E27FC236}">
                <a16:creationId xmlns:a16="http://schemas.microsoft.com/office/drawing/2014/main" id="{C867FC86-A1A0-F38F-A927-42739B0D8662}"/>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0</xdr:col>
      <xdr:colOff>4764</xdr:colOff>
      <xdr:row>1</xdr:row>
      <xdr:rowOff>1264</xdr:rowOff>
    </xdr:from>
    <xdr:ext cx="6784975" cy="29209"/>
    <xdr:grpSp>
      <xdr:nvGrpSpPr>
        <xdr:cNvPr id="15" name="Group 21">
          <a:extLst>
            <a:ext uri="{FF2B5EF4-FFF2-40B4-BE49-F238E27FC236}">
              <a16:creationId xmlns:a16="http://schemas.microsoft.com/office/drawing/2014/main" id="{92CBDC46-FC83-4B44-A424-4C278A4BD58C}"/>
            </a:ext>
          </a:extLst>
        </xdr:cNvPr>
        <xdr:cNvGrpSpPr/>
      </xdr:nvGrpSpPr>
      <xdr:grpSpPr>
        <a:xfrm>
          <a:off x="4764" y="210814"/>
          <a:ext cx="6784975" cy="29209"/>
          <a:chOff x="0" y="0"/>
          <a:chExt cx="6784975" cy="29209"/>
        </a:xfrm>
      </xdr:grpSpPr>
      <xdr:sp macro="" textlink="">
        <xdr:nvSpPr>
          <xdr:cNvPr id="16" name="Shape 22">
            <a:extLst>
              <a:ext uri="{FF2B5EF4-FFF2-40B4-BE49-F238E27FC236}">
                <a16:creationId xmlns:a16="http://schemas.microsoft.com/office/drawing/2014/main" id="{79BD2EF2-077B-F096-DFC0-21CC334367EE}"/>
              </a:ext>
            </a:extLst>
          </xdr:cNvPr>
          <xdr:cNvSpPr/>
        </xdr:nvSpPr>
        <xdr:spPr>
          <a:xfrm>
            <a:off x="0" y="0"/>
            <a:ext cx="762635" cy="29209"/>
          </a:xfrm>
          <a:custGeom>
            <a:avLst/>
            <a:gdLst/>
            <a:ahLst/>
            <a:cxnLst/>
            <a:rect l="0" t="0" r="0" b="0"/>
            <a:pathLst>
              <a:path w="762635" h="29209">
                <a:moveTo>
                  <a:pt x="762320" y="28587"/>
                </a:moveTo>
                <a:lnTo>
                  <a:pt x="0" y="28587"/>
                </a:lnTo>
                <a:lnTo>
                  <a:pt x="0" y="0"/>
                </a:lnTo>
                <a:lnTo>
                  <a:pt x="762320" y="0"/>
                </a:lnTo>
                <a:lnTo>
                  <a:pt x="762320" y="28587"/>
                </a:lnTo>
                <a:close/>
              </a:path>
            </a:pathLst>
          </a:custGeom>
          <a:solidFill>
            <a:srgbClr val="04A2BF"/>
          </a:solidFill>
        </xdr:spPr>
      </xdr:sp>
      <xdr:sp macro="" textlink="">
        <xdr:nvSpPr>
          <xdr:cNvPr id="17" name="Shape 23">
            <a:extLst>
              <a:ext uri="{FF2B5EF4-FFF2-40B4-BE49-F238E27FC236}">
                <a16:creationId xmlns:a16="http://schemas.microsoft.com/office/drawing/2014/main" id="{FE851881-A70C-AB83-002A-AB61F0CA0084}"/>
              </a:ext>
            </a:extLst>
          </xdr:cNvPr>
          <xdr:cNvSpPr/>
        </xdr:nvSpPr>
        <xdr:spPr>
          <a:xfrm>
            <a:off x="762320" y="0"/>
            <a:ext cx="6022340" cy="29209"/>
          </a:xfrm>
          <a:custGeom>
            <a:avLst/>
            <a:gdLst/>
            <a:ahLst/>
            <a:cxnLst/>
            <a:rect l="0" t="0" r="0" b="0"/>
            <a:pathLst>
              <a:path w="6022340" h="29209">
                <a:moveTo>
                  <a:pt x="6022329" y="28587"/>
                </a:moveTo>
                <a:lnTo>
                  <a:pt x="0" y="28587"/>
                </a:lnTo>
                <a:lnTo>
                  <a:pt x="0" y="0"/>
                </a:lnTo>
                <a:lnTo>
                  <a:pt x="6022329" y="0"/>
                </a:lnTo>
                <a:lnTo>
                  <a:pt x="6022329" y="28587"/>
                </a:lnTo>
                <a:close/>
              </a:path>
            </a:pathLst>
          </a:custGeom>
          <a:solidFill>
            <a:srgbClr val="727272"/>
          </a:solidFill>
        </xdr:spPr>
      </xdr:sp>
    </xdr:grpSp>
    <xdr:clientData/>
  </xdr:oneCellAnchor>
  <xdr:oneCellAnchor>
    <xdr:from>
      <xdr:col>8</xdr:col>
      <xdr:colOff>52408</xdr:colOff>
      <xdr:row>3</xdr:row>
      <xdr:rowOff>84423</xdr:rowOff>
    </xdr:from>
    <xdr:ext cx="95885" cy="95885"/>
    <xdr:sp macro="" textlink="">
      <xdr:nvSpPr>
        <xdr:cNvPr id="18" name="Shape 24">
          <a:extLst>
            <a:ext uri="{FF2B5EF4-FFF2-40B4-BE49-F238E27FC236}">
              <a16:creationId xmlns:a16="http://schemas.microsoft.com/office/drawing/2014/main" id="{0ED780FE-5A7E-4002-A701-441CB5847A8D}"/>
            </a:ext>
          </a:extLst>
        </xdr:cNvPr>
        <xdr:cNvSpPr/>
      </xdr:nvSpPr>
      <xdr:spPr>
        <a:xfrm>
          <a:off x="4719658" y="2027523"/>
          <a:ext cx="95885" cy="95885"/>
        </a:xfrm>
        <a:custGeom>
          <a:avLst/>
          <a:gdLst/>
          <a:ahLst/>
          <a:cxnLst/>
          <a:rect l="0" t="0" r="0" b="0"/>
          <a:pathLst>
            <a:path w="95885" h="95885">
              <a:moveTo>
                <a:pt x="53963" y="95288"/>
              </a:moveTo>
              <a:lnTo>
                <a:pt x="41326" y="95288"/>
              </a:lnTo>
              <a:lnTo>
                <a:pt x="35249" y="94080"/>
              </a:lnTo>
              <a:lnTo>
                <a:pt x="1209" y="60040"/>
              </a:lnTo>
              <a:lnTo>
                <a:pt x="0" y="53962"/>
              </a:lnTo>
              <a:lnTo>
                <a:pt x="0" y="41326"/>
              </a:lnTo>
              <a:lnTo>
                <a:pt x="23574" y="6042"/>
              </a:lnTo>
              <a:lnTo>
                <a:pt x="41326" y="0"/>
              </a:lnTo>
              <a:lnTo>
                <a:pt x="53963" y="0"/>
              </a:lnTo>
              <a:lnTo>
                <a:pt x="89245" y="23573"/>
              </a:lnTo>
              <a:lnTo>
                <a:pt x="95290" y="47645"/>
              </a:lnTo>
              <a:lnTo>
                <a:pt x="95290" y="53962"/>
              </a:lnTo>
              <a:lnTo>
                <a:pt x="71714" y="89243"/>
              </a:lnTo>
              <a:lnTo>
                <a:pt x="53963" y="95288"/>
              </a:lnTo>
              <a:close/>
            </a:path>
          </a:pathLst>
        </a:custGeom>
        <a:solidFill>
          <a:srgbClr val="04A2BF"/>
        </a:solidFill>
      </xdr:spPr>
    </xdr:sp>
    <xdr:clientData/>
  </xdr:oneCellAnchor>
  <xdr:oneCellAnchor>
    <xdr:from>
      <xdr:col>8</xdr:col>
      <xdr:colOff>157451</xdr:colOff>
      <xdr:row>4</xdr:row>
      <xdr:rowOff>84535</xdr:rowOff>
    </xdr:from>
    <xdr:ext cx="95885" cy="95885"/>
    <xdr:sp macro="" textlink="">
      <xdr:nvSpPr>
        <xdr:cNvPr id="19" name="Shape 25">
          <a:extLst>
            <a:ext uri="{FF2B5EF4-FFF2-40B4-BE49-F238E27FC236}">
              <a16:creationId xmlns:a16="http://schemas.microsoft.com/office/drawing/2014/main" id="{F472A1A0-4EEF-4947-B295-A6E6A379AB3C}"/>
            </a:ext>
          </a:extLst>
        </xdr:cNvPr>
        <xdr:cNvSpPr/>
      </xdr:nvSpPr>
      <xdr:spPr>
        <a:xfrm>
          <a:off x="4824701" y="2294335"/>
          <a:ext cx="95885" cy="95885"/>
        </a:xfrm>
        <a:custGeom>
          <a:avLst/>
          <a:gdLst/>
          <a:ahLst/>
          <a:cxnLst/>
          <a:rect l="0" t="0" r="0" b="0"/>
          <a:pathLst>
            <a:path w="95885" h="95885">
              <a:moveTo>
                <a:pt x="53963" y="95288"/>
              </a:moveTo>
              <a:lnTo>
                <a:pt x="41326" y="95288"/>
              </a:lnTo>
              <a:lnTo>
                <a:pt x="35249" y="94080"/>
              </a:lnTo>
              <a:lnTo>
                <a:pt x="1209" y="60039"/>
              </a:lnTo>
              <a:lnTo>
                <a:pt x="0" y="53962"/>
              </a:lnTo>
              <a:lnTo>
                <a:pt x="0" y="41325"/>
              </a:lnTo>
              <a:lnTo>
                <a:pt x="23574" y="6042"/>
              </a:lnTo>
              <a:lnTo>
                <a:pt x="41326" y="0"/>
              </a:lnTo>
              <a:lnTo>
                <a:pt x="53963" y="0"/>
              </a:lnTo>
              <a:lnTo>
                <a:pt x="89244" y="23572"/>
              </a:lnTo>
              <a:lnTo>
                <a:pt x="95290" y="47645"/>
              </a:lnTo>
              <a:lnTo>
                <a:pt x="95290" y="53962"/>
              </a:lnTo>
              <a:lnTo>
                <a:pt x="71715" y="89243"/>
              </a:lnTo>
              <a:lnTo>
                <a:pt x="53963" y="95288"/>
              </a:lnTo>
              <a:close/>
            </a:path>
          </a:pathLst>
        </a:custGeom>
        <a:solidFill>
          <a:srgbClr val="04A2BF"/>
        </a:solidFill>
      </xdr:spPr>
    </xdr:sp>
    <xdr:clientData/>
  </xdr:oneCellAnchor>
  <xdr:oneCellAnchor>
    <xdr:from>
      <xdr:col>8</xdr:col>
      <xdr:colOff>14293</xdr:colOff>
      <xdr:row>5</xdr:row>
      <xdr:rowOff>84647</xdr:rowOff>
    </xdr:from>
    <xdr:ext cx="95885" cy="95885"/>
    <xdr:sp macro="" textlink="">
      <xdr:nvSpPr>
        <xdr:cNvPr id="20" name="Shape 26">
          <a:extLst>
            <a:ext uri="{FF2B5EF4-FFF2-40B4-BE49-F238E27FC236}">
              <a16:creationId xmlns:a16="http://schemas.microsoft.com/office/drawing/2014/main" id="{75240097-FB12-4454-A847-A54BAC51671B}"/>
            </a:ext>
          </a:extLst>
        </xdr:cNvPr>
        <xdr:cNvSpPr/>
      </xdr:nvSpPr>
      <xdr:spPr>
        <a:xfrm>
          <a:off x="4681543" y="2561147"/>
          <a:ext cx="95885" cy="95885"/>
        </a:xfrm>
        <a:custGeom>
          <a:avLst/>
          <a:gdLst/>
          <a:ahLst/>
          <a:cxnLst/>
          <a:rect l="0" t="0" r="0" b="0"/>
          <a:pathLst>
            <a:path w="95885" h="95885">
              <a:moveTo>
                <a:pt x="53963" y="95290"/>
              </a:moveTo>
              <a:lnTo>
                <a:pt x="41326" y="95290"/>
              </a:lnTo>
              <a:lnTo>
                <a:pt x="35249" y="94080"/>
              </a:lnTo>
              <a:lnTo>
                <a:pt x="1209" y="60040"/>
              </a:lnTo>
              <a:lnTo>
                <a:pt x="0" y="53962"/>
              </a:lnTo>
              <a:lnTo>
                <a:pt x="0" y="41325"/>
              </a:lnTo>
              <a:lnTo>
                <a:pt x="23574" y="6042"/>
              </a:lnTo>
              <a:lnTo>
                <a:pt x="41326" y="0"/>
              </a:lnTo>
              <a:lnTo>
                <a:pt x="53963" y="0"/>
              </a:lnTo>
              <a:lnTo>
                <a:pt x="89245" y="23572"/>
              </a:lnTo>
              <a:lnTo>
                <a:pt x="95290" y="47645"/>
              </a:lnTo>
              <a:lnTo>
                <a:pt x="95290" y="53962"/>
              </a:lnTo>
              <a:lnTo>
                <a:pt x="71715" y="89243"/>
              </a:lnTo>
              <a:lnTo>
                <a:pt x="53963" y="95290"/>
              </a:lnTo>
              <a:close/>
            </a:path>
          </a:pathLst>
        </a:custGeom>
        <a:solidFill>
          <a:srgbClr val="04A2BF"/>
        </a:solidFill>
      </xdr:spPr>
    </xdr:sp>
    <xdr:clientData/>
  </xdr:oneCellAnchor>
  <xdr:oneCellAnchor>
    <xdr:from>
      <xdr:col>8</xdr:col>
      <xdr:colOff>176509</xdr:colOff>
      <xdr:row>7</xdr:row>
      <xdr:rowOff>84871</xdr:rowOff>
    </xdr:from>
    <xdr:ext cx="95885" cy="95885"/>
    <xdr:sp macro="" textlink="">
      <xdr:nvSpPr>
        <xdr:cNvPr id="21" name="Shape 27">
          <a:extLst>
            <a:ext uri="{FF2B5EF4-FFF2-40B4-BE49-F238E27FC236}">
              <a16:creationId xmlns:a16="http://schemas.microsoft.com/office/drawing/2014/main" id="{0302CBB9-7271-4833-85F2-0D1E76CE112F}"/>
            </a:ext>
          </a:extLst>
        </xdr:cNvPr>
        <xdr:cNvSpPr/>
      </xdr:nvSpPr>
      <xdr:spPr>
        <a:xfrm>
          <a:off x="4843759" y="3094771"/>
          <a:ext cx="95885" cy="95885"/>
        </a:xfrm>
        <a:custGeom>
          <a:avLst/>
          <a:gdLst/>
          <a:ahLst/>
          <a:cxnLst/>
          <a:rect l="0" t="0" r="0" b="0"/>
          <a:pathLst>
            <a:path w="95885" h="95885">
              <a:moveTo>
                <a:pt x="53962" y="95288"/>
              </a:moveTo>
              <a:lnTo>
                <a:pt x="41326" y="95288"/>
              </a:lnTo>
              <a:lnTo>
                <a:pt x="35249" y="94077"/>
              </a:lnTo>
              <a:lnTo>
                <a:pt x="1209" y="60039"/>
              </a:lnTo>
              <a:lnTo>
                <a:pt x="0" y="53962"/>
              </a:lnTo>
              <a:lnTo>
                <a:pt x="0" y="41325"/>
              </a:lnTo>
              <a:lnTo>
                <a:pt x="23574" y="6042"/>
              </a:lnTo>
              <a:lnTo>
                <a:pt x="41326" y="0"/>
              </a:lnTo>
              <a:lnTo>
                <a:pt x="53962" y="0"/>
              </a:lnTo>
              <a:lnTo>
                <a:pt x="89244"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7</xdr:col>
      <xdr:colOff>28586</xdr:colOff>
      <xdr:row>8</xdr:row>
      <xdr:rowOff>84983</xdr:rowOff>
    </xdr:from>
    <xdr:ext cx="95885" cy="95885"/>
    <xdr:sp macro="" textlink="">
      <xdr:nvSpPr>
        <xdr:cNvPr id="22" name="Shape 28">
          <a:extLst>
            <a:ext uri="{FF2B5EF4-FFF2-40B4-BE49-F238E27FC236}">
              <a16:creationId xmlns:a16="http://schemas.microsoft.com/office/drawing/2014/main" id="{D1405E7B-D760-4C7C-BC36-3C882F15C7FC}"/>
            </a:ext>
          </a:extLst>
        </xdr:cNvPr>
        <xdr:cNvSpPr/>
      </xdr:nvSpPr>
      <xdr:spPr>
        <a:xfrm>
          <a:off x="4467236" y="3361583"/>
          <a:ext cx="95885" cy="95885"/>
        </a:xfrm>
        <a:custGeom>
          <a:avLst/>
          <a:gdLst/>
          <a:ahLst/>
          <a:cxnLst/>
          <a:rect l="0" t="0" r="0" b="0"/>
          <a:pathLst>
            <a:path w="95885" h="95885">
              <a:moveTo>
                <a:pt x="53962" y="95288"/>
              </a:moveTo>
              <a:lnTo>
                <a:pt x="41326" y="95288"/>
              </a:lnTo>
              <a:lnTo>
                <a:pt x="35249" y="94080"/>
              </a:lnTo>
              <a:lnTo>
                <a:pt x="1208" y="60040"/>
              </a:lnTo>
              <a:lnTo>
                <a:pt x="0" y="53962"/>
              </a:lnTo>
              <a:lnTo>
                <a:pt x="0" y="41325"/>
              </a:lnTo>
              <a:lnTo>
                <a:pt x="23574" y="6041"/>
              </a:lnTo>
              <a:lnTo>
                <a:pt x="41326" y="0"/>
              </a:lnTo>
              <a:lnTo>
                <a:pt x="53962" y="0"/>
              </a:lnTo>
              <a:lnTo>
                <a:pt x="89244"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7</xdr:col>
      <xdr:colOff>133405</xdr:colOff>
      <xdr:row>10</xdr:row>
      <xdr:rowOff>85207</xdr:rowOff>
    </xdr:from>
    <xdr:ext cx="95885" cy="95885"/>
    <xdr:sp macro="" textlink="">
      <xdr:nvSpPr>
        <xdr:cNvPr id="23" name="Shape 29">
          <a:extLst>
            <a:ext uri="{FF2B5EF4-FFF2-40B4-BE49-F238E27FC236}">
              <a16:creationId xmlns:a16="http://schemas.microsoft.com/office/drawing/2014/main" id="{69C0C958-4985-40C0-A00D-E163BD04405E}"/>
            </a:ext>
          </a:extLst>
        </xdr:cNvPr>
        <xdr:cNvSpPr/>
      </xdr:nvSpPr>
      <xdr:spPr>
        <a:xfrm>
          <a:off x="4572055" y="3895207"/>
          <a:ext cx="95885" cy="95885"/>
        </a:xfrm>
        <a:custGeom>
          <a:avLst/>
          <a:gdLst/>
          <a:ahLst/>
          <a:cxnLst/>
          <a:rect l="0" t="0" r="0" b="0"/>
          <a:pathLst>
            <a:path w="95885" h="95885">
              <a:moveTo>
                <a:pt x="53962" y="95288"/>
              </a:moveTo>
              <a:lnTo>
                <a:pt x="41326" y="95288"/>
              </a:lnTo>
              <a:lnTo>
                <a:pt x="35248" y="94077"/>
              </a:lnTo>
              <a:lnTo>
                <a:pt x="1208" y="60037"/>
              </a:lnTo>
              <a:lnTo>
                <a:pt x="0" y="53961"/>
              </a:lnTo>
              <a:lnTo>
                <a:pt x="0" y="41325"/>
              </a:lnTo>
              <a:lnTo>
                <a:pt x="23574" y="6044"/>
              </a:lnTo>
              <a:lnTo>
                <a:pt x="41326" y="0"/>
              </a:lnTo>
              <a:lnTo>
                <a:pt x="53962" y="0"/>
              </a:lnTo>
              <a:lnTo>
                <a:pt x="89245" y="23572"/>
              </a:lnTo>
              <a:lnTo>
                <a:pt x="95290" y="47645"/>
              </a:lnTo>
              <a:lnTo>
                <a:pt x="95289" y="53961"/>
              </a:lnTo>
              <a:lnTo>
                <a:pt x="71714" y="89243"/>
              </a:lnTo>
              <a:lnTo>
                <a:pt x="53962" y="95288"/>
              </a:lnTo>
              <a:close/>
            </a:path>
          </a:pathLst>
        </a:custGeom>
        <a:solidFill>
          <a:srgbClr val="04A2BF"/>
        </a:solidFill>
      </xdr:spPr>
    </xdr:sp>
    <xdr:clientData/>
  </xdr:oneCellAnchor>
  <xdr:oneCellAnchor>
    <xdr:from>
      <xdr:col>7</xdr:col>
      <xdr:colOff>171741</xdr:colOff>
      <xdr:row>11</xdr:row>
      <xdr:rowOff>85319</xdr:rowOff>
    </xdr:from>
    <xdr:ext cx="95885" cy="95885"/>
    <xdr:sp macro="" textlink="">
      <xdr:nvSpPr>
        <xdr:cNvPr id="24" name="Shape 30">
          <a:extLst>
            <a:ext uri="{FF2B5EF4-FFF2-40B4-BE49-F238E27FC236}">
              <a16:creationId xmlns:a16="http://schemas.microsoft.com/office/drawing/2014/main" id="{B1C291A5-0116-4E23-849E-EE537471782B}"/>
            </a:ext>
          </a:extLst>
        </xdr:cNvPr>
        <xdr:cNvSpPr/>
      </xdr:nvSpPr>
      <xdr:spPr>
        <a:xfrm>
          <a:off x="4610391" y="4162019"/>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4" y="23571"/>
              </a:lnTo>
              <a:lnTo>
                <a:pt x="95290" y="41325"/>
              </a:lnTo>
              <a:lnTo>
                <a:pt x="95290" y="47645"/>
              </a:lnTo>
              <a:lnTo>
                <a:pt x="95290" y="53962"/>
              </a:lnTo>
              <a:lnTo>
                <a:pt x="71714" y="89244"/>
              </a:lnTo>
              <a:lnTo>
                <a:pt x="60040" y="94080"/>
              </a:lnTo>
              <a:lnTo>
                <a:pt x="53962" y="95288"/>
              </a:lnTo>
              <a:close/>
            </a:path>
          </a:pathLst>
        </a:custGeom>
        <a:solidFill>
          <a:srgbClr val="04A2BF"/>
        </a:solidFill>
      </xdr:spPr>
    </xdr:sp>
    <xdr:clientData/>
  </xdr:oneCellAnchor>
  <xdr:oneCellAnchor>
    <xdr:from>
      <xdr:col>7</xdr:col>
      <xdr:colOff>57173</xdr:colOff>
      <xdr:row>12</xdr:row>
      <xdr:rowOff>85431</xdr:rowOff>
    </xdr:from>
    <xdr:ext cx="95885" cy="95885"/>
    <xdr:sp macro="" textlink="">
      <xdr:nvSpPr>
        <xdr:cNvPr id="25" name="Shape 31">
          <a:extLst>
            <a:ext uri="{FF2B5EF4-FFF2-40B4-BE49-F238E27FC236}">
              <a16:creationId xmlns:a16="http://schemas.microsoft.com/office/drawing/2014/main" id="{8AE02B1C-3439-49DF-9D73-7D3B617F2F25}"/>
            </a:ext>
          </a:extLst>
        </xdr:cNvPr>
        <xdr:cNvSpPr/>
      </xdr:nvSpPr>
      <xdr:spPr>
        <a:xfrm>
          <a:off x="4495823" y="4428831"/>
          <a:ext cx="95885" cy="95885"/>
        </a:xfrm>
        <a:custGeom>
          <a:avLst/>
          <a:gdLst/>
          <a:ahLst/>
          <a:cxnLst/>
          <a:rect l="0" t="0" r="0" b="0"/>
          <a:pathLst>
            <a:path w="95885" h="95885">
              <a:moveTo>
                <a:pt x="53962" y="95288"/>
              </a:moveTo>
              <a:lnTo>
                <a:pt x="41326" y="95288"/>
              </a:lnTo>
              <a:lnTo>
                <a:pt x="35249" y="94079"/>
              </a:lnTo>
              <a:lnTo>
                <a:pt x="1208" y="60039"/>
              </a:lnTo>
              <a:lnTo>
                <a:pt x="0" y="53962"/>
              </a:lnTo>
              <a:lnTo>
                <a:pt x="0" y="41325"/>
              </a:lnTo>
              <a:lnTo>
                <a:pt x="23574" y="6042"/>
              </a:lnTo>
              <a:lnTo>
                <a:pt x="41326" y="0"/>
              </a:lnTo>
              <a:lnTo>
                <a:pt x="53962" y="0"/>
              </a:lnTo>
              <a:lnTo>
                <a:pt x="89245" y="23572"/>
              </a:lnTo>
              <a:lnTo>
                <a:pt x="95290" y="47645"/>
              </a:lnTo>
              <a:lnTo>
                <a:pt x="95290" y="53962"/>
              </a:lnTo>
              <a:lnTo>
                <a:pt x="71714" y="89242"/>
              </a:lnTo>
              <a:lnTo>
                <a:pt x="53962" y="95288"/>
              </a:lnTo>
              <a:close/>
            </a:path>
          </a:pathLst>
        </a:custGeom>
        <a:solidFill>
          <a:srgbClr val="04A2BF"/>
        </a:solidFill>
      </xdr:spPr>
    </xdr:sp>
    <xdr:clientData/>
  </xdr:oneCellAnchor>
  <xdr:oneCellAnchor>
    <xdr:from>
      <xdr:col>7</xdr:col>
      <xdr:colOff>209857</xdr:colOff>
      <xdr:row>13</xdr:row>
      <xdr:rowOff>85544</xdr:rowOff>
    </xdr:from>
    <xdr:ext cx="95885" cy="95885"/>
    <xdr:sp macro="" textlink="">
      <xdr:nvSpPr>
        <xdr:cNvPr id="26" name="Shape 32">
          <a:extLst>
            <a:ext uri="{FF2B5EF4-FFF2-40B4-BE49-F238E27FC236}">
              <a16:creationId xmlns:a16="http://schemas.microsoft.com/office/drawing/2014/main" id="{C2CFD0DB-0062-4091-B285-B2563D09E932}"/>
            </a:ext>
          </a:extLst>
        </xdr:cNvPr>
        <xdr:cNvSpPr/>
      </xdr:nvSpPr>
      <xdr:spPr>
        <a:xfrm>
          <a:off x="4648507" y="4695644"/>
          <a:ext cx="95885" cy="95885"/>
        </a:xfrm>
        <a:custGeom>
          <a:avLst/>
          <a:gdLst/>
          <a:ahLst/>
          <a:cxnLst/>
          <a:rect l="0" t="0" r="0" b="0"/>
          <a:pathLst>
            <a:path w="95885" h="95885">
              <a:moveTo>
                <a:pt x="53963" y="95288"/>
              </a:moveTo>
              <a:lnTo>
                <a:pt x="41326" y="95288"/>
              </a:lnTo>
              <a:lnTo>
                <a:pt x="35249" y="94079"/>
              </a:lnTo>
              <a:lnTo>
                <a:pt x="1208" y="60039"/>
              </a:lnTo>
              <a:lnTo>
                <a:pt x="0" y="53962"/>
              </a:lnTo>
              <a:lnTo>
                <a:pt x="0" y="41325"/>
              </a:lnTo>
              <a:lnTo>
                <a:pt x="23574" y="6042"/>
              </a:lnTo>
              <a:lnTo>
                <a:pt x="41326" y="0"/>
              </a:lnTo>
              <a:lnTo>
                <a:pt x="53963" y="0"/>
              </a:lnTo>
              <a:lnTo>
                <a:pt x="89244" y="23572"/>
              </a:lnTo>
              <a:lnTo>
                <a:pt x="95290" y="47645"/>
              </a:lnTo>
              <a:lnTo>
                <a:pt x="95289" y="53962"/>
              </a:lnTo>
              <a:lnTo>
                <a:pt x="71714" y="89242"/>
              </a:lnTo>
              <a:lnTo>
                <a:pt x="53963" y="95288"/>
              </a:lnTo>
              <a:close/>
            </a:path>
          </a:pathLst>
        </a:custGeom>
        <a:solidFill>
          <a:srgbClr val="04A2BF"/>
        </a:solidFill>
      </xdr:spPr>
    </xdr:sp>
    <xdr:clientData/>
  </xdr:oneCellAnchor>
  <xdr:oneCellAnchor>
    <xdr:from>
      <xdr:col>7</xdr:col>
      <xdr:colOff>143154</xdr:colOff>
      <xdr:row>14</xdr:row>
      <xdr:rowOff>85656</xdr:rowOff>
    </xdr:from>
    <xdr:ext cx="95885" cy="95885"/>
    <xdr:sp macro="" textlink="">
      <xdr:nvSpPr>
        <xdr:cNvPr id="27" name="Shape 33">
          <a:extLst>
            <a:ext uri="{FF2B5EF4-FFF2-40B4-BE49-F238E27FC236}">
              <a16:creationId xmlns:a16="http://schemas.microsoft.com/office/drawing/2014/main" id="{088C4B40-DE22-4D84-8B78-13BD0B47BE6A}"/>
            </a:ext>
          </a:extLst>
        </xdr:cNvPr>
        <xdr:cNvSpPr/>
      </xdr:nvSpPr>
      <xdr:spPr>
        <a:xfrm>
          <a:off x="4581804" y="4962456"/>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5" y="23571"/>
              </a:lnTo>
              <a:lnTo>
                <a:pt x="95290" y="47645"/>
              </a:lnTo>
              <a:lnTo>
                <a:pt x="95289" y="53962"/>
              </a:lnTo>
              <a:lnTo>
                <a:pt x="71714" y="89243"/>
              </a:lnTo>
              <a:lnTo>
                <a:pt x="53962" y="95288"/>
              </a:lnTo>
              <a:close/>
            </a:path>
          </a:pathLst>
        </a:custGeom>
        <a:solidFill>
          <a:srgbClr val="04A2BF"/>
        </a:solidFill>
      </xdr:spPr>
    </xdr:sp>
    <xdr:clientData/>
  </xdr:oneCellAnchor>
  <xdr:oneCellAnchor>
    <xdr:from>
      <xdr:col>7</xdr:col>
      <xdr:colOff>123876</xdr:colOff>
      <xdr:row>16</xdr:row>
      <xdr:rowOff>85880</xdr:rowOff>
    </xdr:from>
    <xdr:ext cx="95885" cy="95885"/>
    <xdr:sp macro="" textlink="">
      <xdr:nvSpPr>
        <xdr:cNvPr id="28" name="Shape 34">
          <a:extLst>
            <a:ext uri="{FF2B5EF4-FFF2-40B4-BE49-F238E27FC236}">
              <a16:creationId xmlns:a16="http://schemas.microsoft.com/office/drawing/2014/main" id="{FCF06600-A596-4D5A-A5C7-6930694AC8D7}"/>
            </a:ext>
          </a:extLst>
        </xdr:cNvPr>
        <xdr:cNvSpPr/>
      </xdr:nvSpPr>
      <xdr:spPr>
        <a:xfrm>
          <a:off x="4562526" y="5496080"/>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6"/>
              </a:lnTo>
              <a:lnTo>
                <a:pt x="23574" y="6043"/>
              </a:lnTo>
              <a:lnTo>
                <a:pt x="41326" y="0"/>
              </a:lnTo>
              <a:lnTo>
                <a:pt x="53962" y="0"/>
              </a:lnTo>
              <a:lnTo>
                <a:pt x="89245" y="23573"/>
              </a:lnTo>
              <a:lnTo>
                <a:pt x="95290" y="47645"/>
              </a:lnTo>
              <a:lnTo>
                <a:pt x="95290" y="53962"/>
              </a:lnTo>
              <a:lnTo>
                <a:pt x="71714" y="89242"/>
              </a:lnTo>
              <a:lnTo>
                <a:pt x="53962" y="95289"/>
              </a:lnTo>
              <a:close/>
            </a:path>
          </a:pathLst>
        </a:custGeom>
        <a:solidFill>
          <a:srgbClr val="04A2BF"/>
        </a:solidFill>
      </xdr:spPr>
    </xdr:sp>
    <xdr:clientData/>
  </xdr:oneCellAnchor>
  <xdr:oneCellAnchor>
    <xdr:from>
      <xdr:col>7</xdr:col>
      <xdr:colOff>219386</xdr:colOff>
      <xdr:row>17</xdr:row>
      <xdr:rowOff>85992</xdr:rowOff>
    </xdr:from>
    <xdr:ext cx="95885" cy="95885"/>
    <xdr:sp macro="" textlink="">
      <xdr:nvSpPr>
        <xdr:cNvPr id="29" name="Shape 35">
          <a:extLst>
            <a:ext uri="{FF2B5EF4-FFF2-40B4-BE49-F238E27FC236}">
              <a16:creationId xmlns:a16="http://schemas.microsoft.com/office/drawing/2014/main" id="{B1464AF7-73D0-4E3D-AD47-840C64575FF2}"/>
            </a:ext>
          </a:extLst>
        </xdr:cNvPr>
        <xdr:cNvSpPr/>
      </xdr:nvSpPr>
      <xdr:spPr>
        <a:xfrm>
          <a:off x="4658036" y="5762892"/>
          <a:ext cx="95885" cy="95885"/>
        </a:xfrm>
        <a:custGeom>
          <a:avLst/>
          <a:gdLst/>
          <a:ahLst/>
          <a:cxnLst/>
          <a:rect l="0" t="0" r="0" b="0"/>
          <a:pathLst>
            <a:path w="95885" h="95885">
              <a:moveTo>
                <a:pt x="53963" y="95289"/>
              </a:moveTo>
              <a:lnTo>
                <a:pt x="41326" y="95289"/>
              </a:lnTo>
              <a:lnTo>
                <a:pt x="35249" y="94079"/>
              </a:lnTo>
              <a:lnTo>
                <a:pt x="1208" y="60039"/>
              </a:lnTo>
              <a:lnTo>
                <a:pt x="0" y="53962"/>
              </a:lnTo>
              <a:lnTo>
                <a:pt x="0" y="41325"/>
              </a:lnTo>
              <a:lnTo>
                <a:pt x="23574" y="6043"/>
              </a:lnTo>
              <a:lnTo>
                <a:pt x="41326" y="0"/>
              </a:lnTo>
              <a:lnTo>
                <a:pt x="53963" y="0"/>
              </a:lnTo>
              <a:lnTo>
                <a:pt x="89245" y="23570"/>
              </a:lnTo>
              <a:lnTo>
                <a:pt x="95290" y="47645"/>
              </a:lnTo>
              <a:lnTo>
                <a:pt x="95289" y="53962"/>
              </a:lnTo>
              <a:lnTo>
                <a:pt x="71714" y="89242"/>
              </a:lnTo>
              <a:lnTo>
                <a:pt x="53963" y="95289"/>
              </a:lnTo>
              <a:close/>
            </a:path>
          </a:pathLst>
        </a:custGeom>
        <a:solidFill>
          <a:srgbClr val="04A2BF"/>
        </a:solidFill>
      </xdr:spPr>
    </xdr:sp>
    <xdr:clientData/>
  </xdr:oneCellAnchor>
  <xdr:oneCellAnchor>
    <xdr:from>
      <xdr:col>8</xdr:col>
      <xdr:colOff>147922</xdr:colOff>
      <xdr:row>18</xdr:row>
      <xdr:rowOff>86104</xdr:rowOff>
    </xdr:from>
    <xdr:ext cx="95885" cy="95885"/>
    <xdr:sp macro="" textlink="">
      <xdr:nvSpPr>
        <xdr:cNvPr id="30" name="Shape 36">
          <a:extLst>
            <a:ext uri="{FF2B5EF4-FFF2-40B4-BE49-F238E27FC236}">
              <a16:creationId xmlns:a16="http://schemas.microsoft.com/office/drawing/2014/main" id="{F13409F7-F7F0-4203-9FA3-F8D5CF774B68}"/>
            </a:ext>
          </a:extLst>
        </xdr:cNvPr>
        <xdr:cNvSpPr/>
      </xdr:nvSpPr>
      <xdr:spPr>
        <a:xfrm>
          <a:off x="4815172" y="6029704"/>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4" y="6043"/>
              </a:lnTo>
              <a:lnTo>
                <a:pt x="41326" y="0"/>
              </a:lnTo>
              <a:lnTo>
                <a:pt x="53963" y="0"/>
              </a:lnTo>
              <a:lnTo>
                <a:pt x="89245" y="23573"/>
              </a:lnTo>
              <a:lnTo>
                <a:pt x="95290" y="47645"/>
              </a:lnTo>
              <a:lnTo>
                <a:pt x="95290" y="53962"/>
              </a:lnTo>
              <a:lnTo>
                <a:pt x="71714" y="89242"/>
              </a:lnTo>
              <a:lnTo>
                <a:pt x="53963" y="95289"/>
              </a:lnTo>
              <a:close/>
            </a:path>
          </a:pathLst>
        </a:custGeom>
        <a:solidFill>
          <a:srgbClr val="04A2BF"/>
        </a:solidFill>
      </xdr:spPr>
    </xdr:sp>
    <xdr:clientData/>
  </xdr:oneCellAnchor>
  <xdr:oneCellAnchor>
    <xdr:from>
      <xdr:col>7</xdr:col>
      <xdr:colOff>38115</xdr:colOff>
      <xdr:row>19</xdr:row>
      <xdr:rowOff>102103</xdr:rowOff>
    </xdr:from>
    <xdr:ext cx="95885" cy="95885"/>
    <xdr:sp macro="" textlink="">
      <xdr:nvSpPr>
        <xdr:cNvPr id="31" name="Shape 37">
          <a:extLst>
            <a:ext uri="{FF2B5EF4-FFF2-40B4-BE49-F238E27FC236}">
              <a16:creationId xmlns:a16="http://schemas.microsoft.com/office/drawing/2014/main" id="{B2B47747-7790-46FD-91D5-71794CE8FBEF}"/>
            </a:ext>
          </a:extLst>
        </xdr:cNvPr>
        <xdr:cNvSpPr/>
      </xdr:nvSpPr>
      <xdr:spPr>
        <a:xfrm>
          <a:off x="4476765" y="6321928"/>
          <a:ext cx="95885" cy="95885"/>
        </a:xfrm>
        <a:custGeom>
          <a:avLst/>
          <a:gdLst/>
          <a:ahLst/>
          <a:cxnLst/>
          <a:rect l="0" t="0" r="0" b="0"/>
          <a:pathLst>
            <a:path w="95885" h="95885">
              <a:moveTo>
                <a:pt x="53962" y="95289"/>
              </a:moveTo>
              <a:lnTo>
                <a:pt x="41326" y="95289"/>
              </a:lnTo>
              <a:lnTo>
                <a:pt x="35249" y="94078"/>
              </a:lnTo>
              <a:lnTo>
                <a:pt x="1208" y="60037"/>
              </a:lnTo>
              <a:lnTo>
                <a:pt x="0" y="53960"/>
              </a:lnTo>
              <a:lnTo>
                <a:pt x="0" y="41325"/>
              </a:lnTo>
              <a:lnTo>
                <a:pt x="23574" y="6043"/>
              </a:lnTo>
              <a:lnTo>
                <a:pt x="41326" y="0"/>
              </a:lnTo>
              <a:lnTo>
                <a:pt x="53962" y="0"/>
              </a:lnTo>
              <a:lnTo>
                <a:pt x="89244" y="23572"/>
              </a:lnTo>
              <a:lnTo>
                <a:pt x="95290" y="47645"/>
              </a:lnTo>
              <a:lnTo>
                <a:pt x="95290" y="53960"/>
              </a:lnTo>
              <a:lnTo>
                <a:pt x="71714" y="89242"/>
              </a:lnTo>
              <a:lnTo>
                <a:pt x="53962" y="95289"/>
              </a:lnTo>
              <a:close/>
            </a:path>
          </a:pathLst>
        </a:custGeom>
        <a:solidFill>
          <a:srgbClr val="04A2BF"/>
        </a:solidFill>
      </xdr:spPr>
    </xdr:sp>
    <xdr:clientData/>
  </xdr:oneCellAnchor>
  <xdr:oneCellAnchor>
    <xdr:from>
      <xdr:col>7</xdr:col>
      <xdr:colOff>123876</xdr:colOff>
      <xdr:row>20</xdr:row>
      <xdr:rowOff>89515</xdr:rowOff>
    </xdr:from>
    <xdr:ext cx="95885" cy="95885"/>
    <xdr:sp macro="" textlink="">
      <xdr:nvSpPr>
        <xdr:cNvPr id="32" name="Shape 38">
          <a:extLst>
            <a:ext uri="{FF2B5EF4-FFF2-40B4-BE49-F238E27FC236}">
              <a16:creationId xmlns:a16="http://schemas.microsoft.com/office/drawing/2014/main" id="{F8831ADE-B6FC-4CFB-A755-B5E2DF815566}"/>
            </a:ext>
          </a:extLst>
        </xdr:cNvPr>
        <xdr:cNvSpPr/>
      </xdr:nvSpPr>
      <xdr:spPr>
        <a:xfrm>
          <a:off x="4562526" y="6585565"/>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4"/>
              </a:lnTo>
              <a:lnTo>
                <a:pt x="41326" y="0"/>
              </a:lnTo>
              <a:lnTo>
                <a:pt x="53962" y="0"/>
              </a:lnTo>
              <a:lnTo>
                <a:pt x="89245" y="23572"/>
              </a:lnTo>
              <a:lnTo>
                <a:pt x="95290" y="47645"/>
              </a:lnTo>
              <a:lnTo>
                <a:pt x="95290" y="53962"/>
              </a:lnTo>
              <a:lnTo>
                <a:pt x="71714" y="89242"/>
              </a:lnTo>
              <a:lnTo>
                <a:pt x="53962" y="95289"/>
              </a:lnTo>
              <a:close/>
            </a:path>
          </a:pathLst>
        </a:custGeom>
        <a:solidFill>
          <a:srgbClr val="04A2BF"/>
        </a:solidFill>
      </xdr:spPr>
    </xdr:sp>
    <xdr:clientData/>
  </xdr:oneCellAnchor>
  <xdr:oneCellAnchor>
    <xdr:from>
      <xdr:col>7</xdr:col>
      <xdr:colOff>76231</xdr:colOff>
      <xdr:row>21</xdr:row>
      <xdr:rowOff>89627</xdr:rowOff>
    </xdr:from>
    <xdr:ext cx="95885" cy="95885"/>
    <xdr:sp macro="" textlink="">
      <xdr:nvSpPr>
        <xdr:cNvPr id="33" name="Shape 39">
          <a:extLst>
            <a:ext uri="{FF2B5EF4-FFF2-40B4-BE49-F238E27FC236}">
              <a16:creationId xmlns:a16="http://schemas.microsoft.com/office/drawing/2014/main" id="{4C08A858-465D-4AC4-B556-53F5EF886C55}"/>
            </a:ext>
          </a:extLst>
        </xdr:cNvPr>
        <xdr:cNvSpPr/>
      </xdr:nvSpPr>
      <xdr:spPr>
        <a:xfrm>
          <a:off x="4514881" y="6852377"/>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5" y="23572"/>
              </a:lnTo>
              <a:lnTo>
                <a:pt x="95290" y="41325"/>
              </a:lnTo>
              <a:lnTo>
                <a:pt x="95290" y="47645"/>
              </a:lnTo>
              <a:lnTo>
                <a:pt x="95290" y="53962"/>
              </a:lnTo>
              <a:lnTo>
                <a:pt x="71714" y="89242"/>
              </a:lnTo>
              <a:lnTo>
                <a:pt x="60040" y="94078"/>
              </a:lnTo>
              <a:lnTo>
                <a:pt x="53962" y="95289"/>
              </a:lnTo>
              <a:close/>
            </a:path>
          </a:pathLst>
        </a:custGeom>
        <a:solidFill>
          <a:srgbClr val="04A2BF"/>
        </a:solidFill>
      </xdr:spPr>
    </xdr:sp>
    <xdr:clientData/>
  </xdr:oneCellAnchor>
  <xdr:oneCellAnchor>
    <xdr:from>
      <xdr:col>7</xdr:col>
      <xdr:colOff>0</xdr:colOff>
      <xdr:row>26</xdr:row>
      <xdr:rowOff>90188</xdr:rowOff>
    </xdr:from>
    <xdr:ext cx="95885" cy="95885"/>
    <xdr:sp macro="" textlink="">
      <xdr:nvSpPr>
        <xdr:cNvPr id="34" name="Shape 40">
          <a:extLst>
            <a:ext uri="{FF2B5EF4-FFF2-40B4-BE49-F238E27FC236}">
              <a16:creationId xmlns:a16="http://schemas.microsoft.com/office/drawing/2014/main" id="{EEE036B7-754F-4796-8E44-DEAB3C6DF026}"/>
            </a:ext>
          </a:extLst>
        </xdr:cNvPr>
        <xdr:cNvSpPr/>
      </xdr:nvSpPr>
      <xdr:spPr>
        <a:xfrm>
          <a:off x="4438650" y="8186438"/>
          <a:ext cx="95885" cy="95885"/>
        </a:xfrm>
        <a:custGeom>
          <a:avLst/>
          <a:gdLst/>
          <a:ahLst/>
          <a:cxnLst/>
          <a:rect l="0" t="0" r="0" b="0"/>
          <a:pathLst>
            <a:path w="95885" h="95885">
              <a:moveTo>
                <a:pt x="53963" y="95289"/>
              </a:moveTo>
              <a:lnTo>
                <a:pt x="41326" y="95289"/>
              </a:lnTo>
              <a:lnTo>
                <a:pt x="35248" y="94077"/>
              </a:lnTo>
              <a:lnTo>
                <a:pt x="1208" y="60039"/>
              </a:lnTo>
              <a:lnTo>
                <a:pt x="0" y="53962"/>
              </a:lnTo>
              <a:lnTo>
                <a:pt x="0" y="41325"/>
              </a:lnTo>
              <a:lnTo>
                <a:pt x="23574" y="6043"/>
              </a:lnTo>
              <a:lnTo>
                <a:pt x="41326" y="0"/>
              </a:lnTo>
              <a:lnTo>
                <a:pt x="53963" y="0"/>
              </a:lnTo>
              <a:lnTo>
                <a:pt x="89245" y="23573"/>
              </a:lnTo>
              <a:lnTo>
                <a:pt x="95290" y="47645"/>
              </a:lnTo>
              <a:lnTo>
                <a:pt x="95290" y="53962"/>
              </a:lnTo>
              <a:lnTo>
                <a:pt x="71714" y="89242"/>
              </a:lnTo>
              <a:lnTo>
                <a:pt x="53963" y="95289"/>
              </a:lnTo>
              <a:close/>
            </a:path>
          </a:pathLst>
        </a:custGeom>
        <a:solidFill>
          <a:srgbClr val="04A2BF"/>
        </a:solidFill>
      </xdr:spPr>
    </xdr:sp>
    <xdr:clientData/>
  </xdr:oneCellAnchor>
  <xdr:oneCellAnchor>
    <xdr:from>
      <xdr:col>7</xdr:col>
      <xdr:colOff>57173</xdr:colOff>
      <xdr:row>29</xdr:row>
      <xdr:rowOff>90523</xdr:rowOff>
    </xdr:from>
    <xdr:ext cx="95885" cy="95885"/>
    <xdr:sp macro="" textlink="">
      <xdr:nvSpPr>
        <xdr:cNvPr id="35" name="Shape 41">
          <a:extLst>
            <a:ext uri="{FF2B5EF4-FFF2-40B4-BE49-F238E27FC236}">
              <a16:creationId xmlns:a16="http://schemas.microsoft.com/office/drawing/2014/main" id="{2CB6706F-225A-4CDA-907A-D97161C55CE0}"/>
            </a:ext>
          </a:extLst>
        </xdr:cNvPr>
        <xdr:cNvSpPr/>
      </xdr:nvSpPr>
      <xdr:spPr>
        <a:xfrm>
          <a:off x="4495823" y="8986873"/>
          <a:ext cx="95885" cy="95885"/>
        </a:xfrm>
        <a:custGeom>
          <a:avLst/>
          <a:gdLst/>
          <a:ahLst/>
          <a:cxnLst/>
          <a:rect l="0" t="0" r="0" b="0"/>
          <a:pathLst>
            <a:path w="95885" h="95885">
              <a:moveTo>
                <a:pt x="53962" y="95288"/>
              </a:moveTo>
              <a:lnTo>
                <a:pt x="41326" y="95288"/>
              </a:lnTo>
              <a:lnTo>
                <a:pt x="35249" y="94077"/>
              </a:lnTo>
              <a:lnTo>
                <a:pt x="1208" y="60037"/>
              </a:lnTo>
              <a:lnTo>
                <a:pt x="0" y="53960"/>
              </a:lnTo>
              <a:lnTo>
                <a:pt x="0" y="41326"/>
              </a:lnTo>
              <a:lnTo>
                <a:pt x="23574" y="6041"/>
              </a:lnTo>
              <a:lnTo>
                <a:pt x="41326" y="0"/>
              </a:lnTo>
              <a:lnTo>
                <a:pt x="53962" y="0"/>
              </a:lnTo>
              <a:lnTo>
                <a:pt x="89245" y="23573"/>
              </a:lnTo>
              <a:lnTo>
                <a:pt x="95290" y="47645"/>
              </a:lnTo>
              <a:lnTo>
                <a:pt x="95290" y="53960"/>
              </a:lnTo>
              <a:lnTo>
                <a:pt x="71714" y="89243"/>
              </a:lnTo>
              <a:lnTo>
                <a:pt x="53962" y="95288"/>
              </a:lnTo>
              <a:close/>
            </a:path>
          </a:pathLst>
        </a:custGeom>
        <a:solidFill>
          <a:srgbClr val="04A2BF"/>
        </a:solidFill>
      </xdr:spPr>
    </xdr:sp>
    <xdr:clientData/>
  </xdr:oneCellAnchor>
  <xdr:oneCellAnchor>
    <xdr:from>
      <xdr:col>7</xdr:col>
      <xdr:colOff>38115</xdr:colOff>
      <xdr:row>30</xdr:row>
      <xdr:rowOff>90636</xdr:rowOff>
    </xdr:from>
    <xdr:ext cx="95885" cy="95885"/>
    <xdr:sp macro="" textlink="">
      <xdr:nvSpPr>
        <xdr:cNvPr id="36" name="Shape 42">
          <a:extLst>
            <a:ext uri="{FF2B5EF4-FFF2-40B4-BE49-F238E27FC236}">
              <a16:creationId xmlns:a16="http://schemas.microsoft.com/office/drawing/2014/main" id="{AB6DF0E3-A106-4668-9494-618AA9F0A118}"/>
            </a:ext>
          </a:extLst>
        </xdr:cNvPr>
        <xdr:cNvSpPr/>
      </xdr:nvSpPr>
      <xdr:spPr>
        <a:xfrm>
          <a:off x="4476765" y="9253686"/>
          <a:ext cx="95885" cy="95885"/>
        </a:xfrm>
        <a:custGeom>
          <a:avLst/>
          <a:gdLst/>
          <a:ahLst/>
          <a:cxnLst/>
          <a:rect l="0" t="0" r="0" b="0"/>
          <a:pathLst>
            <a:path w="95885" h="95885">
              <a:moveTo>
                <a:pt x="53962" y="95288"/>
              </a:moveTo>
              <a:lnTo>
                <a:pt x="41326" y="95288"/>
              </a:lnTo>
              <a:lnTo>
                <a:pt x="35249" y="94077"/>
              </a:lnTo>
              <a:lnTo>
                <a:pt x="1208" y="60037"/>
              </a:lnTo>
              <a:lnTo>
                <a:pt x="0" y="53960"/>
              </a:lnTo>
              <a:lnTo>
                <a:pt x="0" y="41324"/>
              </a:lnTo>
              <a:lnTo>
                <a:pt x="23574" y="6041"/>
              </a:lnTo>
              <a:lnTo>
                <a:pt x="41326" y="0"/>
              </a:lnTo>
              <a:lnTo>
                <a:pt x="53962" y="0"/>
              </a:lnTo>
              <a:lnTo>
                <a:pt x="89244" y="23573"/>
              </a:lnTo>
              <a:lnTo>
                <a:pt x="95290" y="47645"/>
              </a:lnTo>
              <a:lnTo>
                <a:pt x="95290" y="53960"/>
              </a:lnTo>
              <a:lnTo>
                <a:pt x="71714" y="89243"/>
              </a:lnTo>
              <a:lnTo>
                <a:pt x="53962" y="95288"/>
              </a:lnTo>
              <a:close/>
            </a:path>
          </a:pathLst>
        </a:custGeom>
        <a:solidFill>
          <a:srgbClr val="04A2BF"/>
        </a:solidFill>
      </xdr:spPr>
    </xdr:sp>
    <xdr:clientData/>
  </xdr:oneCellAnchor>
  <xdr:oneCellAnchor>
    <xdr:from>
      <xdr:col>7</xdr:col>
      <xdr:colOff>0</xdr:colOff>
      <xdr:row>31</xdr:row>
      <xdr:rowOff>90747</xdr:rowOff>
    </xdr:from>
    <xdr:ext cx="95885" cy="95885"/>
    <xdr:sp macro="" textlink="">
      <xdr:nvSpPr>
        <xdr:cNvPr id="37" name="Shape 43">
          <a:extLst>
            <a:ext uri="{FF2B5EF4-FFF2-40B4-BE49-F238E27FC236}">
              <a16:creationId xmlns:a16="http://schemas.microsoft.com/office/drawing/2014/main" id="{66F005BB-8699-4DA3-915B-E0CBCA0C29F8}"/>
            </a:ext>
          </a:extLst>
        </xdr:cNvPr>
        <xdr:cNvSpPr/>
      </xdr:nvSpPr>
      <xdr:spPr>
        <a:xfrm>
          <a:off x="4438650" y="9520497"/>
          <a:ext cx="95885" cy="95885"/>
        </a:xfrm>
        <a:custGeom>
          <a:avLst/>
          <a:gdLst/>
          <a:ahLst/>
          <a:cxnLst/>
          <a:rect l="0" t="0" r="0" b="0"/>
          <a:pathLst>
            <a:path w="95885" h="95885">
              <a:moveTo>
                <a:pt x="53963" y="95290"/>
              </a:moveTo>
              <a:lnTo>
                <a:pt x="41326" y="95290"/>
              </a:lnTo>
              <a:lnTo>
                <a:pt x="35248" y="94079"/>
              </a:lnTo>
              <a:lnTo>
                <a:pt x="1208" y="60037"/>
              </a:lnTo>
              <a:lnTo>
                <a:pt x="0" y="53960"/>
              </a:lnTo>
              <a:lnTo>
                <a:pt x="0" y="41324"/>
              </a:lnTo>
              <a:lnTo>
                <a:pt x="23574" y="6041"/>
              </a:lnTo>
              <a:lnTo>
                <a:pt x="41326" y="0"/>
              </a:lnTo>
              <a:lnTo>
                <a:pt x="53963" y="0"/>
              </a:lnTo>
              <a:lnTo>
                <a:pt x="89245" y="23570"/>
              </a:lnTo>
              <a:lnTo>
                <a:pt x="95290" y="47645"/>
              </a:lnTo>
              <a:lnTo>
                <a:pt x="95290" y="53960"/>
              </a:lnTo>
              <a:lnTo>
                <a:pt x="71714" y="89243"/>
              </a:lnTo>
              <a:lnTo>
                <a:pt x="53963" y="95290"/>
              </a:lnTo>
              <a:close/>
            </a:path>
          </a:pathLst>
        </a:custGeom>
        <a:solidFill>
          <a:srgbClr val="04A2BF"/>
        </a:solidFill>
      </xdr:spPr>
    </xdr:sp>
    <xdr:clientData/>
  </xdr:oneCellAnchor>
  <xdr:oneCellAnchor>
    <xdr:from>
      <xdr:col>9</xdr:col>
      <xdr:colOff>57173</xdr:colOff>
      <xdr:row>6</xdr:row>
      <xdr:rowOff>84759</xdr:rowOff>
    </xdr:from>
    <xdr:ext cx="95885" cy="95885"/>
    <xdr:sp macro="" textlink="">
      <xdr:nvSpPr>
        <xdr:cNvPr id="38" name="Shape 44">
          <a:extLst>
            <a:ext uri="{FF2B5EF4-FFF2-40B4-BE49-F238E27FC236}">
              <a16:creationId xmlns:a16="http://schemas.microsoft.com/office/drawing/2014/main" id="{26186482-FABB-4B2E-84AB-70A1480EA41F}"/>
            </a:ext>
          </a:extLst>
        </xdr:cNvPr>
        <xdr:cNvSpPr/>
      </xdr:nvSpPr>
      <xdr:spPr>
        <a:xfrm>
          <a:off x="4953023" y="2827959"/>
          <a:ext cx="95885" cy="95885"/>
        </a:xfrm>
        <a:custGeom>
          <a:avLst/>
          <a:gdLst/>
          <a:ahLst/>
          <a:cxnLst/>
          <a:rect l="0" t="0" r="0" b="0"/>
          <a:pathLst>
            <a:path w="95885" h="95885">
              <a:moveTo>
                <a:pt x="53963" y="95288"/>
              </a:moveTo>
              <a:lnTo>
                <a:pt x="41326" y="95288"/>
              </a:lnTo>
              <a:lnTo>
                <a:pt x="35249" y="94080"/>
              </a:lnTo>
              <a:lnTo>
                <a:pt x="1208" y="60039"/>
              </a:lnTo>
              <a:lnTo>
                <a:pt x="0" y="53962"/>
              </a:lnTo>
              <a:lnTo>
                <a:pt x="0" y="41325"/>
              </a:lnTo>
              <a:lnTo>
                <a:pt x="23574" y="6042"/>
              </a:lnTo>
              <a:lnTo>
                <a:pt x="41326" y="0"/>
              </a:lnTo>
              <a:lnTo>
                <a:pt x="53963" y="0"/>
              </a:lnTo>
              <a:lnTo>
                <a:pt x="89245" y="23572"/>
              </a:lnTo>
              <a:lnTo>
                <a:pt x="95290" y="47645"/>
              </a:lnTo>
              <a:lnTo>
                <a:pt x="95290" y="53962"/>
              </a:lnTo>
              <a:lnTo>
                <a:pt x="71715" y="89243"/>
              </a:lnTo>
              <a:lnTo>
                <a:pt x="53963" y="95288"/>
              </a:lnTo>
              <a:close/>
            </a:path>
          </a:pathLst>
        </a:custGeom>
        <a:solidFill>
          <a:srgbClr val="04A2BF"/>
        </a:solidFill>
      </xdr:spPr>
    </xdr:sp>
    <xdr:clientData/>
  </xdr:oneCellAnchor>
  <xdr:oneCellAnchor>
    <xdr:from>
      <xdr:col>9</xdr:col>
      <xdr:colOff>190579</xdr:colOff>
      <xdr:row>9</xdr:row>
      <xdr:rowOff>85095</xdr:rowOff>
    </xdr:from>
    <xdr:ext cx="95885" cy="95885"/>
    <xdr:sp macro="" textlink="">
      <xdr:nvSpPr>
        <xdr:cNvPr id="47" name="Shape 45">
          <a:extLst>
            <a:ext uri="{FF2B5EF4-FFF2-40B4-BE49-F238E27FC236}">
              <a16:creationId xmlns:a16="http://schemas.microsoft.com/office/drawing/2014/main" id="{9185B23C-AC5F-497E-BF90-BA50B994E78D}"/>
            </a:ext>
          </a:extLst>
        </xdr:cNvPr>
        <xdr:cNvSpPr/>
      </xdr:nvSpPr>
      <xdr:spPr>
        <a:xfrm>
          <a:off x="5086429" y="3628395"/>
          <a:ext cx="95885" cy="95885"/>
        </a:xfrm>
        <a:custGeom>
          <a:avLst/>
          <a:gdLst/>
          <a:ahLst/>
          <a:cxnLst/>
          <a:rect l="0" t="0" r="0" b="0"/>
          <a:pathLst>
            <a:path w="95885" h="95885">
              <a:moveTo>
                <a:pt x="53963" y="95288"/>
              </a:moveTo>
              <a:lnTo>
                <a:pt x="41326" y="95288"/>
              </a:lnTo>
              <a:lnTo>
                <a:pt x="35249" y="94077"/>
              </a:lnTo>
              <a:lnTo>
                <a:pt x="1209" y="60037"/>
              </a:lnTo>
              <a:lnTo>
                <a:pt x="0" y="53961"/>
              </a:lnTo>
              <a:lnTo>
                <a:pt x="0" y="41325"/>
              </a:lnTo>
              <a:lnTo>
                <a:pt x="23574" y="6044"/>
              </a:lnTo>
              <a:lnTo>
                <a:pt x="41326" y="0"/>
              </a:lnTo>
              <a:lnTo>
                <a:pt x="53963" y="0"/>
              </a:lnTo>
              <a:lnTo>
                <a:pt x="89245" y="23572"/>
              </a:lnTo>
              <a:lnTo>
                <a:pt x="95290" y="47645"/>
              </a:lnTo>
              <a:lnTo>
                <a:pt x="95290" y="53961"/>
              </a:lnTo>
              <a:lnTo>
                <a:pt x="71715" y="89243"/>
              </a:lnTo>
              <a:lnTo>
                <a:pt x="53963" y="95288"/>
              </a:lnTo>
              <a:close/>
            </a:path>
          </a:pathLst>
        </a:custGeom>
        <a:solidFill>
          <a:srgbClr val="04A2BF"/>
        </a:solidFill>
      </xdr:spPr>
    </xdr:sp>
    <xdr:clientData/>
  </xdr:oneCellAnchor>
  <xdr:oneCellAnchor>
    <xdr:from>
      <xdr:col>6</xdr:col>
      <xdr:colOff>281105</xdr:colOff>
      <xdr:row>15</xdr:row>
      <xdr:rowOff>85768</xdr:rowOff>
    </xdr:from>
    <xdr:ext cx="95885" cy="95885"/>
    <xdr:sp macro="" textlink="">
      <xdr:nvSpPr>
        <xdr:cNvPr id="48" name="Shape 46">
          <a:extLst>
            <a:ext uri="{FF2B5EF4-FFF2-40B4-BE49-F238E27FC236}">
              <a16:creationId xmlns:a16="http://schemas.microsoft.com/office/drawing/2014/main" id="{7AB441EC-600F-4AEB-BC61-C757F89283C9}"/>
            </a:ext>
          </a:extLst>
        </xdr:cNvPr>
        <xdr:cNvSpPr/>
      </xdr:nvSpPr>
      <xdr:spPr>
        <a:xfrm>
          <a:off x="4253030" y="5229268"/>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6"/>
              </a:lnTo>
              <a:lnTo>
                <a:pt x="23574" y="6042"/>
              </a:lnTo>
              <a:lnTo>
                <a:pt x="41326" y="0"/>
              </a:lnTo>
              <a:lnTo>
                <a:pt x="53963" y="0"/>
              </a:lnTo>
              <a:lnTo>
                <a:pt x="89245" y="23573"/>
              </a:lnTo>
              <a:lnTo>
                <a:pt x="95290" y="47645"/>
              </a:lnTo>
              <a:lnTo>
                <a:pt x="95290" y="53962"/>
              </a:lnTo>
              <a:lnTo>
                <a:pt x="71714" y="89242"/>
              </a:lnTo>
              <a:lnTo>
                <a:pt x="53963" y="95289"/>
              </a:lnTo>
              <a:close/>
            </a:path>
          </a:pathLst>
        </a:custGeom>
        <a:solidFill>
          <a:srgbClr val="04A2BF"/>
        </a:solidFill>
      </xdr:spPr>
    </xdr:sp>
    <xdr:clientData/>
  </xdr:oneCellAnchor>
  <xdr:oneCellAnchor>
    <xdr:from>
      <xdr:col>6</xdr:col>
      <xdr:colOff>347808</xdr:colOff>
      <xdr:row>22</xdr:row>
      <xdr:rowOff>89739</xdr:rowOff>
    </xdr:from>
    <xdr:ext cx="95885" cy="95885"/>
    <xdr:sp macro="" textlink="">
      <xdr:nvSpPr>
        <xdr:cNvPr id="49" name="Shape 47">
          <a:extLst>
            <a:ext uri="{FF2B5EF4-FFF2-40B4-BE49-F238E27FC236}">
              <a16:creationId xmlns:a16="http://schemas.microsoft.com/office/drawing/2014/main" id="{25A71414-615C-4B85-A13E-AEAD3812512E}"/>
            </a:ext>
          </a:extLst>
        </xdr:cNvPr>
        <xdr:cNvSpPr/>
      </xdr:nvSpPr>
      <xdr:spPr>
        <a:xfrm>
          <a:off x="4319733" y="7119189"/>
          <a:ext cx="95885" cy="95885"/>
        </a:xfrm>
        <a:custGeom>
          <a:avLst/>
          <a:gdLst/>
          <a:ahLst/>
          <a:cxnLst/>
          <a:rect l="0" t="0" r="0" b="0"/>
          <a:pathLst>
            <a:path w="95885" h="95885">
              <a:moveTo>
                <a:pt x="53962" y="95289"/>
              </a:moveTo>
              <a:lnTo>
                <a:pt x="41326" y="95289"/>
              </a:lnTo>
              <a:lnTo>
                <a:pt x="35248" y="94078"/>
              </a:lnTo>
              <a:lnTo>
                <a:pt x="1208" y="60039"/>
              </a:lnTo>
              <a:lnTo>
                <a:pt x="0" y="53962"/>
              </a:lnTo>
              <a:lnTo>
                <a:pt x="0" y="41325"/>
              </a:lnTo>
              <a:lnTo>
                <a:pt x="23574" y="6043"/>
              </a:lnTo>
              <a:lnTo>
                <a:pt x="41326" y="0"/>
              </a:lnTo>
              <a:lnTo>
                <a:pt x="53962" y="0"/>
              </a:lnTo>
              <a:lnTo>
                <a:pt x="89244" y="23570"/>
              </a:lnTo>
              <a:lnTo>
                <a:pt x="95290" y="47645"/>
              </a:lnTo>
              <a:lnTo>
                <a:pt x="95290" y="53962"/>
              </a:lnTo>
              <a:lnTo>
                <a:pt x="71714" y="89242"/>
              </a:lnTo>
              <a:lnTo>
                <a:pt x="53962" y="95289"/>
              </a:lnTo>
              <a:close/>
            </a:path>
          </a:pathLst>
        </a:custGeom>
        <a:solidFill>
          <a:srgbClr val="04A2BF"/>
        </a:solidFill>
      </xdr:spPr>
    </xdr:sp>
    <xdr:clientData/>
  </xdr:oneCellAnchor>
  <xdr:oneCellAnchor>
    <xdr:from>
      <xdr:col>6</xdr:col>
      <xdr:colOff>319221</xdr:colOff>
      <xdr:row>23</xdr:row>
      <xdr:rowOff>89851</xdr:rowOff>
    </xdr:from>
    <xdr:ext cx="95885" cy="95885"/>
    <xdr:sp macro="" textlink="">
      <xdr:nvSpPr>
        <xdr:cNvPr id="50" name="Shape 48">
          <a:extLst>
            <a:ext uri="{FF2B5EF4-FFF2-40B4-BE49-F238E27FC236}">
              <a16:creationId xmlns:a16="http://schemas.microsoft.com/office/drawing/2014/main" id="{4DBBB626-A42C-498C-BE30-A8B3E4B9097C}"/>
            </a:ext>
          </a:extLst>
        </xdr:cNvPr>
        <xdr:cNvSpPr/>
      </xdr:nvSpPr>
      <xdr:spPr>
        <a:xfrm>
          <a:off x="4291146" y="7386001"/>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6"/>
              </a:lnTo>
              <a:lnTo>
                <a:pt x="23574" y="6043"/>
              </a:lnTo>
              <a:lnTo>
                <a:pt x="41327" y="0"/>
              </a:lnTo>
              <a:lnTo>
                <a:pt x="53963" y="0"/>
              </a:lnTo>
              <a:lnTo>
                <a:pt x="89245" y="23573"/>
              </a:lnTo>
              <a:lnTo>
                <a:pt x="95290" y="47645"/>
              </a:lnTo>
              <a:lnTo>
                <a:pt x="95290" y="53962"/>
              </a:lnTo>
              <a:lnTo>
                <a:pt x="71714" y="89242"/>
              </a:lnTo>
              <a:lnTo>
                <a:pt x="53963" y="95289"/>
              </a:lnTo>
              <a:close/>
            </a:path>
          </a:pathLst>
        </a:custGeom>
        <a:solidFill>
          <a:srgbClr val="04A2BF"/>
        </a:solidFill>
      </xdr:spPr>
    </xdr:sp>
    <xdr:clientData/>
  </xdr:oneCellAnchor>
  <xdr:oneCellAnchor>
    <xdr:from>
      <xdr:col>6</xdr:col>
      <xdr:colOff>262047</xdr:colOff>
      <xdr:row>24</xdr:row>
      <xdr:rowOff>89963</xdr:rowOff>
    </xdr:from>
    <xdr:ext cx="95885" cy="95885"/>
    <xdr:sp macro="" textlink="">
      <xdr:nvSpPr>
        <xdr:cNvPr id="51" name="Shape 49">
          <a:extLst>
            <a:ext uri="{FF2B5EF4-FFF2-40B4-BE49-F238E27FC236}">
              <a16:creationId xmlns:a16="http://schemas.microsoft.com/office/drawing/2014/main" id="{5AB452E5-D281-4278-9311-ECFCF521310B}"/>
            </a:ext>
          </a:extLst>
        </xdr:cNvPr>
        <xdr:cNvSpPr/>
      </xdr:nvSpPr>
      <xdr:spPr>
        <a:xfrm>
          <a:off x="4233972" y="7652813"/>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6"/>
              </a:lnTo>
              <a:lnTo>
                <a:pt x="23574" y="6043"/>
              </a:lnTo>
              <a:lnTo>
                <a:pt x="41326" y="0"/>
              </a:lnTo>
              <a:lnTo>
                <a:pt x="53963" y="0"/>
              </a:lnTo>
              <a:lnTo>
                <a:pt x="89245" y="23573"/>
              </a:lnTo>
              <a:lnTo>
                <a:pt x="95290" y="47645"/>
              </a:lnTo>
              <a:lnTo>
                <a:pt x="95290" y="53962"/>
              </a:lnTo>
              <a:lnTo>
                <a:pt x="71714" y="89242"/>
              </a:lnTo>
              <a:lnTo>
                <a:pt x="53963" y="95289"/>
              </a:lnTo>
              <a:close/>
            </a:path>
          </a:pathLst>
        </a:custGeom>
        <a:solidFill>
          <a:srgbClr val="04A2BF"/>
        </a:solidFill>
      </xdr:spPr>
    </xdr:sp>
    <xdr:clientData/>
  </xdr:oneCellAnchor>
  <xdr:oneCellAnchor>
    <xdr:from>
      <xdr:col>6</xdr:col>
      <xdr:colOff>395576</xdr:colOff>
      <xdr:row>25</xdr:row>
      <xdr:rowOff>90075</xdr:rowOff>
    </xdr:from>
    <xdr:ext cx="95885" cy="95885"/>
    <xdr:sp macro="" textlink="">
      <xdr:nvSpPr>
        <xdr:cNvPr id="52" name="Shape 50">
          <a:extLst>
            <a:ext uri="{FF2B5EF4-FFF2-40B4-BE49-F238E27FC236}">
              <a16:creationId xmlns:a16="http://schemas.microsoft.com/office/drawing/2014/main" id="{057BC97F-40D7-4A7F-B636-B8299BD5996A}"/>
            </a:ext>
          </a:extLst>
        </xdr:cNvPr>
        <xdr:cNvSpPr/>
      </xdr:nvSpPr>
      <xdr:spPr>
        <a:xfrm>
          <a:off x="4367501" y="7919625"/>
          <a:ext cx="95885" cy="95885"/>
        </a:xfrm>
        <a:custGeom>
          <a:avLst/>
          <a:gdLst/>
          <a:ahLst/>
          <a:cxnLst/>
          <a:rect l="0" t="0" r="0" b="0"/>
          <a:pathLst>
            <a:path w="95885" h="95885">
              <a:moveTo>
                <a:pt x="53963" y="95289"/>
              </a:moveTo>
              <a:lnTo>
                <a:pt x="41326" y="95289"/>
              </a:lnTo>
              <a:lnTo>
                <a:pt x="35248" y="94078"/>
              </a:lnTo>
              <a:lnTo>
                <a:pt x="1208" y="60039"/>
              </a:lnTo>
              <a:lnTo>
                <a:pt x="0" y="53962"/>
              </a:lnTo>
              <a:lnTo>
                <a:pt x="0" y="41325"/>
              </a:lnTo>
              <a:lnTo>
                <a:pt x="23574" y="6043"/>
              </a:lnTo>
              <a:lnTo>
                <a:pt x="41326" y="0"/>
              </a:lnTo>
              <a:lnTo>
                <a:pt x="53963" y="0"/>
              </a:lnTo>
              <a:lnTo>
                <a:pt x="89245" y="23570"/>
              </a:lnTo>
              <a:lnTo>
                <a:pt x="95290" y="47645"/>
              </a:lnTo>
              <a:lnTo>
                <a:pt x="95290" y="53962"/>
              </a:lnTo>
              <a:lnTo>
                <a:pt x="71714" y="89242"/>
              </a:lnTo>
              <a:lnTo>
                <a:pt x="53963" y="95289"/>
              </a:lnTo>
              <a:close/>
            </a:path>
          </a:pathLst>
        </a:custGeom>
        <a:solidFill>
          <a:srgbClr val="04A2BF"/>
        </a:solidFill>
      </xdr:spPr>
    </xdr:sp>
    <xdr:clientData/>
  </xdr:oneCellAnchor>
  <xdr:oneCellAnchor>
    <xdr:from>
      <xdr:col>6</xdr:col>
      <xdr:colOff>109583</xdr:colOff>
      <xdr:row>27</xdr:row>
      <xdr:rowOff>90299</xdr:rowOff>
    </xdr:from>
    <xdr:ext cx="95885" cy="95885"/>
    <xdr:sp macro="" textlink="">
      <xdr:nvSpPr>
        <xdr:cNvPr id="53" name="Shape 51">
          <a:extLst>
            <a:ext uri="{FF2B5EF4-FFF2-40B4-BE49-F238E27FC236}">
              <a16:creationId xmlns:a16="http://schemas.microsoft.com/office/drawing/2014/main" id="{EB1F1245-086A-42E8-AA8D-215ADDA2F26B}"/>
            </a:ext>
          </a:extLst>
        </xdr:cNvPr>
        <xdr:cNvSpPr/>
      </xdr:nvSpPr>
      <xdr:spPr>
        <a:xfrm>
          <a:off x="4081508" y="8453249"/>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5" y="23572"/>
              </a:lnTo>
              <a:lnTo>
                <a:pt x="95290" y="47645"/>
              </a:lnTo>
              <a:lnTo>
                <a:pt x="95290" y="53962"/>
              </a:lnTo>
              <a:lnTo>
                <a:pt x="71714" y="89242"/>
              </a:lnTo>
              <a:lnTo>
                <a:pt x="53962" y="95289"/>
              </a:lnTo>
              <a:close/>
            </a:path>
          </a:pathLst>
        </a:custGeom>
        <a:solidFill>
          <a:srgbClr val="04A2BF"/>
        </a:solidFill>
      </xdr:spPr>
    </xdr:sp>
    <xdr:clientData/>
  </xdr:oneCellAnchor>
  <xdr:oneCellAnchor>
    <xdr:from>
      <xdr:col>6</xdr:col>
      <xdr:colOff>271576</xdr:colOff>
      <xdr:row>28</xdr:row>
      <xdr:rowOff>90412</xdr:rowOff>
    </xdr:from>
    <xdr:ext cx="95885" cy="95885"/>
    <xdr:sp macro="" textlink="">
      <xdr:nvSpPr>
        <xdr:cNvPr id="54" name="Shape 52">
          <a:extLst>
            <a:ext uri="{FF2B5EF4-FFF2-40B4-BE49-F238E27FC236}">
              <a16:creationId xmlns:a16="http://schemas.microsoft.com/office/drawing/2014/main" id="{EB1F3560-8DEA-46E3-99A1-7FA402887C0F}"/>
            </a:ext>
          </a:extLst>
        </xdr:cNvPr>
        <xdr:cNvSpPr/>
      </xdr:nvSpPr>
      <xdr:spPr>
        <a:xfrm>
          <a:off x="4243501" y="8720062"/>
          <a:ext cx="95885" cy="95885"/>
        </a:xfrm>
        <a:custGeom>
          <a:avLst/>
          <a:gdLst/>
          <a:ahLst/>
          <a:cxnLst/>
          <a:rect l="0" t="0" r="0" b="0"/>
          <a:pathLst>
            <a:path w="95885" h="95885">
              <a:moveTo>
                <a:pt x="53962" y="95290"/>
              </a:moveTo>
              <a:lnTo>
                <a:pt x="41326" y="95290"/>
              </a:lnTo>
              <a:lnTo>
                <a:pt x="35249" y="94079"/>
              </a:lnTo>
              <a:lnTo>
                <a:pt x="1208" y="60039"/>
              </a:lnTo>
              <a:lnTo>
                <a:pt x="0" y="53962"/>
              </a:lnTo>
              <a:lnTo>
                <a:pt x="0" y="41325"/>
              </a:lnTo>
              <a:lnTo>
                <a:pt x="23574" y="6043"/>
              </a:lnTo>
              <a:lnTo>
                <a:pt x="41326" y="0"/>
              </a:lnTo>
              <a:lnTo>
                <a:pt x="53962" y="0"/>
              </a:lnTo>
              <a:lnTo>
                <a:pt x="89245" y="23570"/>
              </a:lnTo>
              <a:lnTo>
                <a:pt x="95290" y="47645"/>
              </a:lnTo>
              <a:lnTo>
                <a:pt x="95290" y="53962"/>
              </a:lnTo>
              <a:lnTo>
                <a:pt x="71714" y="89243"/>
              </a:lnTo>
              <a:lnTo>
                <a:pt x="53962" y="95290"/>
              </a:lnTo>
              <a:close/>
            </a:path>
          </a:pathLst>
        </a:custGeom>
        <a:solidFill>
          <a:srgbClr val="04A2BF"/>
        </a:solidFill>
      </xdr:spPr>
    </xdr:sp>
    <xdr:clientData/>
  </xdr:oneCellAnchor>
  <xdr:oneCellAnchor>
    <xdr:from>
      <xdr:col>0</xdr:col>
      <xdr:colOff>0</xdr:colOff>
      <xdr:row>0</xdr:row>
      <xdr:rowOff>1204849</xdr:rowOff>
    </xdr:from>
    <xdr:ext cx="352573" cy="343044"/>
    <xdr:pic>
      <xdr:nvPicPr>
        <xdr:cNvPr id="2" name="image6.png">
          <a:extLst>
            <a:ext uri="{FF2B5EF4-FFF2-40B4-BE49-F238E27FC236}">
              <a16:creationId xmlns:a16="http://schemas.microsoft.com/office/drawing/2014/main" id="{B915283F-8709-4353-B1A6-579AED820B9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204849"/>
          <a:ext cx="352573" cy="343044"/>
        </a:xfrm>
        <a:prstGeom prst="rect">
          <a:avLst/>
        </a:prstGeom>
      </xdr:spPr>
    </xdr:pic>
    <xdr:clientData/>
  </xdr:oneCellAnchor>
  <xdr:oneCellAnchor>
    <xdr:from>
      <xdr:col>2</xdr:col>
      <xdr:colOff>50091</xdr:colOff>
      <xdr:row>0</xdr:row>
      <xdr:rowOff>197954</xdr:rowOff>
    </xdr:from>
    <xdr:ext cx="165100" cy="289560"/>
    <xdr:sp macro="" textlink="">
      <xdr:nvSpPr>
        <xdr:cNvPr id="3" name="Shape 17">
          <a:extLst>
            <a:ext uri="{FF2B5EF4-FFF2-40B4-BE49-F238E27FC236}">
              <a16:creationId xmlns:a16="http://schemas.microsoft.com/office/drawing/2014/main" id="{F9749C3B-C457-40B5-8091-9F1B4D0E3697}"/>
            </a:ext>
          </a:extLst>
        </xdr:cNvPr>
        <xdr:cNvSpPr/>
      </xdr:nvSpPr>
      <xdr:spPr>
        <a:xfrm>
          <a:off x="612066"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0</xdr:col>
      <xdr:colOff>4764</xdr:colOff>
      <xdr:row>0</xdr:row>
      <xdr:rowOff>199219</xdr:rowOff>
    </xdr:from>
    <xdr:ext cx="533400" cy="291465"/>
    <xdr:grpSp>
      <xdr:nvGrpSpPr>
        <xdr:cNvPr id="4" name="Group 18">
          <a:extLst>
            <a:ext uri="{FF2B5EF4-FFF2-40B4-BE49-F238E27FC236}">
              <a16:creationId xmlns:a16="http://schemas.microsoft.com/office/drawing/2014/main" id="{338C28AD-AF44-408E-BABA-263B2FF044BA}"/>
            </a:ext>
          </a:extLst>
        </xdr:cNvPr>
        <xdr:cNvGrpSpPr/>
      </xdr:nvGrpSpPr>
      <xdr:grpSpPr>
        <a:xfrm>
          <a:off x="4764" y="199219"/>
          <a:ext cx="533400" cy="291465"/>
          <a:chOff x="0" y="0"/>
          <a:chExt cx="533400" cy="291465"/>
        </a:xfrm>
      </xdr:grpSpPr>
      <xdr:sp macro="" textlink="">
        <xdr:nvSpPr>
          <xdr:cNvPr id="5" name="Shape 19">
            <a:extLst>
              <a:ext uri="{FF2B5EF4-FFF2-40B4-BE49-F238E27FC236}">
                <a16:creationId xmlns:a16="http://schemas.microsoft.com/office/drawing/2014/main" id="{6A1B364E-302B-E5B5-9476-1A792E445FC3}"/>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6" name="Shape 20">
            <a:extLst>
              <a:ext uri="{FF2B5EF4-FFF2-40B4-BE49-F238E27FC236}">
                <a16:creationId xmlns:a16="http://schemas.microsoft.com/office/drawing/2014/main" id="{D5FFC518-8859-04B9-25D2-69C6BBC47A9B}"/>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0</xdr:col>
      <xdr:colOff>4764</xdr:colOff>
      <xdr:row>1</xdr:row>
      <xdr:rowOff>1264</xdr:rowOff>
    </xdr:from>
    <xdr:ext cx="6784975" cy="29209"/>
    <xdr:grpSp>
      <xdr:nvGrpSpPr>
        <xdr:cNvPr id="7" name="Group 21">
          <a:extLst>
            <a:ext uri="{FF2B5EF4-FFF2-40B4-BE49-F238E27FC236}">
              <a16:creationId xmlns:a16="http://schemas.microsoft.com/office/drawing/2014/main" id="{D5887B44-80CF-45B3-933B-6E13B9502358}"/>
            </a:ext>
          </a:extLst>
        </xdr:cNvPr>
        <xdr:cNvGrpSpPr/>
      </xdr:nvGrpSpPr>
      <xdr:grpSpPr>
        <a:xfrm>
          <a:off x="4764" y="210814"/>
          <a:ext cx="6784975" cy="29209"/>
          <a:chOff x="0" y="0"/>
          <a:chExt cx="6784975" cy="29209"/>
        </a:xfrm>
      </xdr:grpSpPr>
      <xdr:sp macro="" textlink="">
        <xdr:nvSpPr>
          <xdr:cNvPr id="8" name="Shape 22">
            <a:extLst>
              <a:ext uri="{FF2B5EF4-FFF2-40B4-BE49-F238E27FC236}">
                <a16:creationId xmlns:a16="http://schemas.microsoft.com/office/drawing/2014/main" id="{5AAA1030-E8FB-75A1-E261-89CB26FAC87C}"/>
              </a:ext>
            </a:extLst>
          </xdr:cNvPr>
          <xdr:cNvSpPr/>
        </xdr:nvSpPr>
        <xdr:spPr>
          <a:xfrm>
            <a:off x="0" y="0"/>
            <a:ext cx="762635" cy="29209"/>
          </a:xfrm>
          <a:custGeom>
            <a:avLst/>
            <a:gdLst/>
            <a:ahLst/>
            <a:cxnLst/>
            <a:rect l="0" t="0" r="0" b="0"/>
            <a:pathLst>
              <a:path w="762635" h="29209">
                <a:moveTo>
                  <a:pt x="762320" y="28587"/>
                </a:moveTo>
                <a:lnTo>
                  <a:pt x="0" y="28587"/>
                </a:lnTo>
                <a:lnTo>
                  <a:pt x="0" y="0"/>
                </a:lnTo>
                <a:lnTo>
                  <a:pt x="762320" y="0"/>
                </a:lnTo>
                <a:lnTo>
                  <a:pt x="762320" y="28587"/>
                </a:lnTo>
                <a:close/>
              </a:path>
            </a:pathLst>
          </a:custGeom>
          <a:solidFill>
            <a:srgbClr val="04A2BF"/>
          </a:solidFill>
        </xdr:spPr>
      </xdr:sp>
      <xdr:sp macro="" textlink="">
        <xdr:nvSpPr>
          <xdr:cNvPr id="9" name="Shape 23">
            <a:extLst>
              <a:ext uri="{FF2B5EF4-FFF2-40B4-BE49-F238E27FC236}">
                <a16:creationId xmlns:a16="http://schemas.microsoft.com/office/drawing/2014/main" id="{57B4E035-C534-2A22-BB63-13663D9BF314}"/>
              </a:ext>
            </a:extLst>
          </xdr:cNvPr>
          <xdr:cNvSpPr/>
        </xdr:nvSpPr>
        <xdr:spPr>
          <a:xfrm>
            <a:off x="762320" y="0"/>
            <a:ext cx="6022340" cy="29209"/>
          </a:xfrm>
          <a:custGeom>
            <a:avLst/>
            <a:gdLst/>
            <a:ahLst/>
            <a:cxnLst/>
            <a:rect l="0" t="0" r="0" b="0"/>
            <a:pathLst>
              <a:path w="6022340" h="29209">
                <a:moveTo>
                  <a:pt x="6022329" y="28587"/>
                </a:moveTo>
                <a:lnTo>
                  <a:pt x="0" y="28587"/>
                </a:lnTo>
                <a:lnTo>
                  <a:pt x="0" y="0"/>
                </a:lnTo>
                <a:lnTo>
                  <a:pt x="6022329" y="0"/>
                </a:lnTo>
                <a:lnTo>
                  <a:pt x="6022329" y="28587"/>
                </a:lnTo>
                <a:close/>
              </a:path>
            </a:pathLst>
          </a:custGeom>
          <a:solidFill>
            <a:srgbClr val="727272"/>
          </a:solidFill>
        </xdr:spPr>
      </xdr:sp>
    </xdr:grpSp>
    <xdr:clientData/>
  </xdr:oneCellAnchor>
  <xdr:oneCellAnchor>
    <xdr:from>
      <xdr:col>8</xdr:col>
      <xdr:colOff>33351</xdr:colOff>
      <xdr:row>3</xdr:row>
      <xdr:rowOff>84423</xdr:rowOff>
    </xdr:from>
    <xdr:ext cx="95885" cy="95885"/>
    <xdr:sp macro="" textlink="">
      <xdr:nvSpPr>
        <xdr:cNvPr id="39" name="Shape 24">
          <a:extLst>
            <a:ext uri="{FF2B5EF4-FFF2-40B4-BE49-F238E27FC236}">
              <a16:creationId xmlns:a16="http://schemas.microsoft.com/office/drawing/2014/main" id="{8704DD20-DA65-43B3-AA6F-5B52E4B63744}"/>
            </a:ext>
          </a:extLst>
        </xdr:cNvPr>
        <xdr:cNvSpPr/>
      </xdr:nvSpPr>
      <xdr:spPr>
        <a:xfrm>
          <a:off x="4700601" y="2027523"/>
          <a:ext cx="95885" cy="95885"/>
        </a:xfrm>
        <a:custGeom>
          <a:avLst/>
          <a:gdLst/>
          <a:ahLst/>
          <a:cxnLst/>
          <a:rect l="0" t="0" r="0" b="0"/>
          <a:pathLst>
            <a:path w="95885" h="95885">
              <a:moveTo>
                <a:pt x="53962" y="95288"/>
              </a:moveTo>
              <a:lnTo>
                <a:pt x="41326" y="95288"/>
              </a:lnTo>
              <a:lnTo>
                <a:pt x="35248" y="94080"/>
              </a:lnTo>
              <a:lnTo>
                <a:pt x="1208" y="60040"/>
              </a:lnTo>
              <a:lnTo>
                <a:pt x="0" y="53962"/>
              </a:lnTo>
              <a:lnTo>
                <a:pt x="0" y="41326"/>
              </a:lnTo>
              <a:lnTo>
                <a:pt x="23574" y="6042"/>
              </a:lnTo>
              <a:lnTo>
                <a:pt x="41326" y="0"/>
              </a:lnTo>
              <a:lnTo>
                <a:pt x="53962" y="0"/>
              </a:lnTo>
              <a:lnTo>
                <a:pt x="89244" y="23573"/>
              </a:lnTo>
              <a:lnTo>
                <a:pt x="95290" y="47645"/>
              </a:lnTo>
              <a:lnTo>
                <a:pt x="95289" y="53962"/>
              </a:lnTo>
              <a:lnTo>
                <a:pt x="71714" y="89243"/>
              </a:lnTo>
              <a:lnTo>
                <a:pt x="53962" y="95288"/>
              </a:lnTo>
              <a:close/>
            </a:path>
          </a:pathLst>
        </a:custGeom>
        <a:solidFill>
          <a:srgbClr val="04A2BF"/>
        </a:solidFill>
      </xdr:spPr>
    </xdr:sp>
    <xdr:clientData/>
  </xdr:oneCellAnchor>
  <xdr:oneCellAnchor>
    <xdr:from>
      <xdr:col>8</xdr:col>
      <xdr:colOff>14293</xdr:colOff>
      <xdr:row>5</xdr:row>
      <xdr:rowOff>84647</xdr:rowOff>
    </xdr:from>
    <xdr:ext cx="95885" cy="95885"/>
    <xdr:sp macro="" textlink="">
      <xdr:nvSpPr>
        <xdr:cNvPr id="40" name="Shape 25">
          <a:extLst>
            <a:ext uri="{FF2B5EF4-FFF2-40B4-BE49-F238E27FC236}">
              <a16:creationId xmlns:a16="http://schemas.microsoft.com/office/drawing/2014/main" id="{64C10AEE-17DB-48B5-B2E0-9804CA9D6A81}"/>
            </a:ext>
          </a:extLst>
        </xdr:cNvPr>
        <xdr:cNvSpPr/>
      </xdr:nvSpPr>
      <xdr:spPr>
        <a:xfrm>
          <a:off x="4681543" y="2561147"/>
          <a:ext cx="95885" cy="95885"/>
        </a:xfrm>
        <a:custGeom>
          <a:avLst/>
          <a:gdLst/>
          <a:ahLst/>
          <a:cxnLst/>
          <a:rect l="0" t="0" r="0" b="0"/>
          <a:pathLst>
            <a:path w="95885" h="95885">
              <a:moveTo>
                <a:pt x="53963" y="95290"/>
              </a:moveTo>
              <a:lnTo>
                <a:pt x="41326" y="95290"/>
              </a:lnTo>
              <a:lnTo>
                <a:pt x="35249" y="94080"/>
              </a:lnTo>
              <a:lnTo>
                <a:pt x="1209" y="60040"/>
              </a:lnTo>
              <a:lnTo>
                <a:pt x="0" y="53962"/>
              </a:lnTo>
              <a:lnTo>
                <a:pt x="0" y="41325"/>
              </a:lnTo>
              <a:lnTo>
                <a:pt x="23574" y="6042"/>
              </a:lnTo>
              <a:lnTo>
                <a:pt x="41326" y="0"/>
              </a:lnTo>
              <a:lnTo>
                <a:pt x="53963" y="0"/>
              </a:lnTo>
              <a:lnTo>
                <a:pt x="89245" y="23572"/>
              </a:lnTo>
              <a:lnTo>
                <a:pt x="95290" y="47645"/>
              </a:lnTo>
              <a:lnTo>
                <a:pt x="95290" y="53962"/>
              </a:lnTo>
              <a:lnTo>
                <a:pt x="71715" y="89243"/>
              </a:lnTo>
              <a:lnTo>
                <a:pt x="53963" y="95290"/>
              </a:lnTo>
              <a:close/>
            </a:path>
          </a:pathLst>
        </a:custGeom>
        <a:solidFill>
          <a:srgbClr val="04A2BF"/>
        </a:solidFill>
      </xdr:spPr>
    </xdr:sp>
    <xdr:clientData/>
  </xdr:oneCellAnchor>
  <xdr:oneCellAnchor>
    <xdr:from>
      <xdr:col>6</xdr:col>
      <xdr:colOff>405105</xdr:colOff>
      <xdr:row>6</xdr:row>
      <xdr:rowOff>84759</xdr:rowOff>
    </xdr:from>
    <xdr:ext cx="95885" cy="95885"/>
    <xdr:sp macro="" textlink="">
      <xdr:nvSpPr>
        <xdr:cNvPr id="41" name="Shape 26">
          <a:extLst>
            <a:ext uri="{FF2B5EF4-FFF2-40B4-BE49-F238E27FC236}">
              <a16:creationId xmlns:a16="http://schemas.microsoft.com/office/drawing/2014/main" id="{495D4B56-0716-4CA0-8DDD-D8F38EBCAFD8}"/>
            </a:ext>
          </a:extLst>
        </xdr:cNvPr>
        <xdr:cNvSpPr/>
      </xdr:nvSpPr>
      <xdr:spPr>
        <a:xfrm>
          <a:off x="4377030" y="2827959"/>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5"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8</xdr:col>
      <xdr:colOff>109582</xdr:colOff>
      <xdr:row>7</xdr:row>
      <xdr:rowOff>84871</xdr:rowOff>
    </xdr:from>
    <xdr:ext cx="95885" cy="95885"/>
    <xdr:sp macro="" textlink="">
      <xdr:nvSpPr>
        <xdr:cNvPr id="42" name="Shape 27">
          <a:extLst>
            <a:ext uri="{FF2B5EF4-FFF2-40B4-BE49-F238E27FC236}">
              <a16:creationId xmlns:a16="http://schemas.microsoft.com/office/drawing/2014/main" id="{5F635AC7-3528-46B4-B649-D27E7CC53247}"/>
            </a:ext>
          </a:extLst>
        </xdr:cNvPr>
        <xdr:cNvSpPr/>
      </xdr:nvSpPr>
      <xdr:spPr>
        <a:xfrm>
          <a:off x="4776832" y="3094771"/>
          <a:ext cx="95885" cy="95885"/>
        </a:xfrm>
        <a:custGeom>
          <a:avLst/>
          <a:gdLst/>
          <a:ahLst/>
          <a:cxnLst/>
          <a:rect l="0" t="0" r="0" b="0"/>
          <a:pathLst>
            <a:path w="95885" h="95885">
              <a:moveTo>
                <a:pt x="53963" y="95288"/>
              </a:moveTo>
              <a:lnTo>
                <a:pt x="41326" y="95288"/>
              </a:lnTo>
              <a:lnTo>
                <a:pt x="35249" y="94077"/>
              </a:lnTo>
              <a:lnTo>
                <a:pt x="1209" y="60039"/>
              </a:lnTo>
              <a:lnTo>
                <a:pt x="0" y="53962"/>
              </a:lnTo>
              <a:lnTo>
                <a:pt x="0" y="41325"/>
              </a:lnTo>
              <a:lnTo>
                <a:pt x="23574" y="6042"/>
              </a:lnTo>
              <a:lnTo>
                <a:pt x="41326" y="0"/>
              </a:lnTo>
              <a:lnTo>
                <a:pt x="53963" y="0"/>
              </a:lnTo>
              <a:lnTo>
                <a:pt x="89245" y="23572"/>
              </a:lnTo>
              <a:lnTo>
                <a:pt x="95290" y="47645"/>
              </a:lnTo>
              <a:lnTo>
                <a:pt x="95290" y="53962"/>
              </a:lnTo>
              <a:lnTo>
                <a:pt x="71715" y="89243"/>
              </a:lnTo>
              <a:lnTo>
                <a:pt x="53963" y="95288"/>
              </a:lnTo>
              <a:close/>
            </a:path>
          </a:pathLst>
        </a:custGeom>
        <a:solidFill>
          <a:srgbClr val="04A2BF"/>
        </a:solidFill>
      </xdr:spPr>
    </xdr:sp>
    <xdr:clientData/>
  </xdr:oneCellAnchor>
  <xdr:oneCellAnchor>
    <xdr:from>
      <xdr:col>7</xdr:col>
      <xdr:colOff>219386</xdr:colOff>
      <xdr:row>10</xdr:row>
      <xdr:rowOff>85207</xdr:rowOff>
    </xdr:from>
    <xdr:ext cx="95885" cy="95885"/>
    <xdr:sp macro="" textlink="">
      <xdr:nvSpPr>
        <xdr:cNvPr id="43" name="Shape 28">
          <a:extLst>
            <a:ext uri="{FF2B5EF4-FFF2-40B4-BE49-F238E27FC236}">
              <a16:creationId xmlns:a16="http://schemas.microsoft.com/office/drawing/2014/main" id="{58B7D97A-3424-497E-ABB8-B43D1033989C}"/>
            </a:ext>
          </a:extLst>
        </xdr:cNvPr>
        <xdr:cNvSpPr/>
      </xdr:nvSpPr>
      <xdr:spPr>
        <a:xfrm>
          <a:off x="4658036" y="3895207"/>
          <a:ext cx="95885" cy="95885"/>
        </a:xfrm>
        <a:custGeom>
          <a:avLst/>
          <a:gdLst/>
          <a:ahLst/>
          <a:cxnLst/>
          <a:rect l="0" t="0" r="0" b="0"/>
          <a:pathLst>
            <a:path w="95885" h="95885">
              <a:moveTo>
                <a:pt x="53963" y="95288"/>
              </a:moveTo>
              <a:lnTo>
                <a:pt x="41326" y="95288"/>
              </a:lnTo>
              <a:lnTo>
                <a:pt x="35249" y="94077"/>
              </a:lnTo>
              <a:lnTo>
                <a:pt x="1208" y="60037"/>
              </a:lnTo>
              <a:lnTo>
                <a:pt x="0" y="53961"/>
              </a:lnTo>
              <a:lnTo>
                <a:pt x="0" y="41325"/>
              </a:lnTo>
              <a:lnTo>
                <a:pt x="23574" y="6044"/>
              </a:lnTo>
              <a:lnTo>
                <a:pt x="41326" y="0"/>
              </a:lnTo>
              <a:lnTo>
                <a:pt x="53963" y="0"/>
              </a:lnTo>
              <a:lnTo>
                <a:pt x="89245" y="23572"/>
              </a:lnTo>
              <a:lnTo>
                <a:pt x="95290" y="47645"/>
              </a:lnTo>
              <a:lnTo>
                <a:pt x="95289" y="53961"/>
              </a:lnTo>
              <a:lnTo>
                <a:pt x="71714" y="89243"/>
              </a:lnTo>
              <a:lnTo>
                <a:pt x="53963" y="95288"/>
              </a:lnTo>
              <a:close/>
            </a:path>
          </a:pathLst>
        </a:custGeom>
        <a:solidFill>
          <a:srgbClr val="04A2BF"/>
        </a:solidFill>
      </xdr:spPr>
    </xdr:sp>
    <xdr:clientData/>
  </xdr:oneCellAnchor>
  <xdr:oneCellAnchor>
    <xdr:from>
      <xdr:col>7</xdr:col>
      <xdr:colOff>95289</xdr:colOff>
      <xdr:row>13</xdr:row>
      <xdr:rowOff>85544</xdr:rowOff>
    </xdr:from>
    <xdr:ext cx="95885" cy="95885"/>
    <xdr:sp macro="" textlink="">
      <xdr:nvSpPr>
        <xdr:cNvPr id="44" name="Shape 29">
          <a:extLst>
            <a:ext uri="{FF2B5EF4-FFF2-40B4-BE49-F238E27FC236}">
              <a16:creationId xmlns:a16="http://schemas.microsoft.com/office/drawing/2014/main" id="{6DD5E9D9-FC2D-47F2-8D25-26F51AF9677C}"/>
            </a:ext>
          </a:extLst>
        </xdr:cNvPr>
        <xdr:cNvSpPr/>
      </xdr:nvSpPr>
      <xdr:spPr>
        <a:xfrm>
          <a:off x="4533939" y="4695644"/>
          <a:ext cx="95885" cy="95885"/>
        </a:xfrm>
        <a:custGeom>
          <a:avLst/>
          <a:gdLst/>
          <a:ahLst/>
          <a:cxnLst/>
          <a:rect l="0" t="0" r="0" b="0"/>
          <a:pathLst>
            <a:path w="95885" h="95885">
              <a:moveTo>
                <a:pt x="53962" y="95288"/>
              </a:moveTo>
              <a:lnTo>
                <a:pt x="41326" y="95288"/>
              </a:lnTo>
              <a:lnTo>
                <a:pt x="35249" y="94079"/>
              </a:lnTo>
              <a:lnTo>
                <a:pt x="1208" y="60039"/>
              </a:lnTo>
              <a:lnTo>
                <a:pt x="0" y="53962"/>
              </a:lnTo>
              <a:lnTo>
                <a:pt x="0" y="41325"/>
              </a:lnTo>
              <a:lnTo>
                <a:pt x="23574" y="6042"/>
              </a:lnTo>
              <a:lnTo>
                <a:pt x="41326" y="0"/>
              </a:lnTo>
              <a:lnTo>
                <a:pt x="53962" y="0"/>
              </a:lnTo>
              <a:lnTo>
                <a:pt x="89244" y="23572"/>
              </a:lnTo>
              <a:lnTo>
                <a:pt x="95290" y="47645"/>
              </a:lnTo>
              <a:lnTo>
                <a:pt x="95290" y="53962"/>
              </a:lnTo>
              <a:lnTo>
                <a:pt x="71714" y="89242"/>
              </a:lnTo>
              <a:lnTo>
                <a:pt x="53962" y="95288"/>
              </a:lnTo>
              <a:close/>
            </a:path>
          </a:pathLst>
        </a:custGeom>
        <a:solidFill>
          <a:srgbClr val="04A2BF"/>
        </a:solidFill>
      </xdr:spPr>
    </xdr:sp>
    <xdr:clientData/>
  </xdr:oneCellAnchor>
  <xdr:oneCellAnchor>
    <xdr:from>
      <xdr:col>7</xdr:col>
      <xdr:colOff>47644</xdr:colOff>
      <xdr:row>14</xdr:row>
      <xdr:rowOff>85656</xdr:rowOff>
    </xdr:from>
    <xdr:ext cx="95885" cy="95885"/>
    <xdr:sp macro="" textlink="">
      <xdr:nvSpPr>
        <xdr:cNvPr id="45" name="Shape 30">
          <a:extLst>
            <a:ext uri="{FF2B5EF4-FFF2-40B4-BE49-F238E27FC236}">
              <a16:creationId xmlns:a16="http://schemas.microsoft.com/office/drawing/2014/main" id="{F609CCE0-6223-4470-9911-09EFE9F14464}"/>
            </a:ext>
          </a:extLst>
        </xdr:cNvPr>
        <xdr:cNvSpPr/>
      </xdr:nvSpPr>
      <xdr:spPr>
        <a:xfrm>
          <a:off x="4486294" y="4962456"/>
          <a:ext cx="95885" cy="95885"/>
        </a:xfrm>
        <a:custGeom>
          <a:avLst/>
          <a:gdLst/>
          <a:ahLst/>
          <a:cxnLst/>
          <a:rect l="0" t="0" r="0" b="0"/>
          <a:pathLst>
            <a:path w="95885" h="95885">
              <a:moveTo>
                <a:pt x="53963" y="95288"/>
              </a:moveTo>
              <a:lnTo>
                <a:pt x="41326" y="95288"/>
              </a:lnTo>
              <a:lnTo>
                <a:pt x="35248" y="94080"/>
              </a:lnTo>
              <a:lnTo>
                <a:pt x="1208" y="60039"/>
              </a:lnTo>
              <a:lnTo>
                <a:pt x="0" y="53962"/>
              </a:lnTo>
              <a:lnTo>
                <a:pt x="0" y="41325"/>
              </a:lnTo>
              <a:lnTo>
                <a:pt x="23574" y="6042"/>
              </a:lnTo>
              <a:lnTo>
                <a:pt x="41326" y="0"/>
              </a:lnTo>
              <a:lnTo>
                <a:pt x="53963" y="0"/>
              </a:lnTo>
              <a:lnTo>
                <a:pt x="89245" y="23571"/>
              </a:lnTo>
              <a:lnTo>
                <a:pt x="95290" y="47645"/>
              </a:lnTo>
              <a:lnTo>
                <a:pt x="95290" y="53962"/>
              </a:lnTo>
              <a:lnTo>
                <a:pt x="71714" y="89243"/>
              </a:lnTo>
              <a:lnTo>
                <a:pt x="53963" y="95288"/>
              </a:lnTo>
              <a:close/>
            </a:path>
          </a:pathLst>
        </a:custGeom>
        <a:solidFill>
          <a:srgbClr val="04A2BF"/>
        </a:solidFill>
      </xdr:spPr>
    </xdr:sp>
    <xdr:clientData/>
  </xdr:oneCellAnchor>
  <xdr:oneCellAnchor>
    <xdr:from>
      <xdr:col>7</xdr:col>
      <xdr:colOff>162212</xdr:colOff>
      <xdr:row>16</xdr:row>
      <xdr:rowOff>85880</xdr:rowOff>
    </xdr:from>
    <xdr:ext cx="95885" cy="95885"/>
    <xdr:sp macro="" textlink="">
      <xdr:nvSpPr>
        <xdr:cNvPr id="46" name="Shape 31">
          <a:extLst>
            <a:ext uri="{FF2B5EF4-FFF2-40B4-BE49-F238E27FC236}">
              <a16:creationId xmlns:a16="http://schemas.microsoft.com/office/drawing/2014/main" id="{7E0BA3C1-7EF7-4BDC-AEA1-436FB5926E6C}"/>
            </a:ext>
          </a:extLst>
        </xdr:cNvPr>
        <xdr:cNvSpPr/>
      </xdr:nvSpPr>
      <xdr:spPr>
        <a:xfrm>
          <a:off x="4600862" y="5496080"/>
          <a:ext cx="95885" cy="95885"/>
        </a:xfrm>
        <a:custGeom>
          <a:avLst/>
          <a:gdLst/>
          <a:ahLst/>
          <a:cxnLst/>
          <a:rect l="0" t="0" r="0" b="0"/>
          <a:pathLst>
            <a:path w="95885" h="95885">
              <a:moveTo>
                <a:pt x="53963" y="95289"/>
              </a:moveTo>
              <a:lnTo>
                <a:pt x="41326" y="95289"/>
              </a:lnTo>
              <a:lnTo>
                <a:pt x="35248" y="94078"/>
              </a:lnTo>
              <a:lnTo>
                <a:pt x="1208" y="60039"/>
              </a:lnTo>
              <a:lnTo>
                <a:pt x="0" y="53962"/>
              </a:lnTo>
              <a:lnTo>
                <a:pt x="0" y="41326"/>
              </a:lnTo>
              <a:lnTo>
                <a:pt x="23574" y="6043"/>
              </a:lnTo>
              <a:lnTo>
                <a:pt x="41326" y="0"/>
              </a:lnTo>
              <a:lnTo>
                <a:pt x="53963" y="0"/>
              </a:lnTo>
              <a:lnTo>
                <a:pt x="89245" y="23573"/>
              </a:lnTo>
              <a:lnTo>
                <a:pt x="95290" y="47645"/>
              </a:lnTo>
              <a:lnTo>
                <a:pt x="95289" y="53962"/>
              </a:lnTo>
              <a:lnTo>
                <a:pt x="71714" y="89242"/>
              </a:lnTo>
              <a:lnTo>
                <a:pt x="53963" y="95289"/>
              </a:lnTo>
              <a:close/>
            </a:path>
          </a:pathLst>
        </a:custGeom>
        <a:solidFill>
          <a:srgbClr val="04A2BF"/>
        </a:solidFill>
      </xdr:spPr>
    </xdr:sp>
    <xdr:clientData/>
  </xdr:oneCellAnchor>
  <xdr:oneCellAnchor>
    <xdr:from>
      <xdr:col>7</xdr:col>
      <xdr:colOff>219386</xdr:colOff>
      <xdr:row>17</xdr:row>
      <xdr:rowOff>85992</xdr:rowOff>
    </xdr:from>
    <xdr:ext cx="95885" cy="95885"/>
    <xdr:sp macro="" textlink="">
      <xdr:nvSpPr>
        <xdr:cNvPr id="55" name="Shape 32">
          <a:extLst>
            <a:ext uri="{FF2B5EF4-FFF2-40B4-BE49-F238E27FC236}">
              <a16:creationId xmlns:a16="http://schemas.microsoft.com/office/drawing/2014/main" id="{6B85D6EB-C6A7-4C68-B95C-9206E137ABEC}"/>
            </a:ext>
          </a:extLst>
        </xdr:cNvPr>
        <xdr:cNvSpPr/>
      </xdr:nvSpPr>
      <xdr:spPr>
        <a:xfrm>
          <a:off x="4658036" y="5762892"/>
          <a:ext cx="95885" cy="95885"/>
        </a:xfrm>
        <a:custGeom>
          <a:avLst/>
          <a:gdLst/>
          <a:ahLst/>
          <a:cxnLst/>
          <a:rect l="0" t="0" r="0" b="0"/>
          <a:pathLst>
            <a:path w="95885" h="95885">
              <a:moveTo>
                <a:pt x="53963" y="95289"/>
              </a:moveTo>
              <a:lnTo>
                <a:pt x="41326" y="95289"/>
              </a:lnTo>
              <a:lnTo>
                <a:pt x="35249" y="94079"/>
              </a:lnTo>
              <a:lnTo>
                <a:pt x="1208" y="60039"/>
              </a:lnTo>
              <a:lnTo>
                <a:pt x="0" y="53962"/>
              </a:lnTo>
              <a:lnTo>
                <a:pt x="0" y="41325"/>
              </a:lnTo>
              <a:lnTo>
                <a:pt x="23574" y="6043"/>
              </a:lnTo>
              <a:lnTo>
                <a:pt x="41326" y="0"/>
              </a:lnTo>
              <a:lnTo>
                <a:pt x="53963" y="0"/>
              </a:lnTo>
              <a:lnTo>
                <a:pt x="89245" y="23570"/>
              </a:lnTo>
              <a:lnTo>
                <a:pt x="95290" y="47645"/>
              </a:lnTo>
              <a:lnTo>
                <a:pt x="95289" y="53962"/>
              </a:lnTo>
              <a:lnTo>
                <a:pt x="71714" y="89242"/>
              </a:lnTo>
              <a:lnTo>
                <a:pt x="53963" y="95289"/>
              </a:lnTo>
              <a:close/>
            </a:path>
          </a:pathLst>
        </a:custGeom>
        <a:solidFill>
          <a:srgbClr val="04A2BF"/>
        </a:solidFill>
      </xdr:spPr>
    </xdr:sp>
    <xdr:clientData/>
  </xdr:oneCellAnchor>
  <xdr:oneCellAnchor>
    <xdr:from>
      <xdr:col>8</xdr:col>
      <xdr:colOff>33351</xdr:colOff>
      <xdr:row>18</xdr:row>
      <xdr:rowOff>86104</xdr:rowOff>
    </xdr:from>
    <xdr:ext cx="95885" cy="95885"/>
    <xdr:sp macro="" textlink="">
      <xdr:nvSpPr>
        <xdr:cNvPr id="56" name="Shape 33">
          <a:extLst>
            <a:ext uri="{FF2B5EF4-FFF2-40B4-BE49-F238E27FC236}">
              <a16:creationId xmlns:a16="http://schemas.microsoft.com/office/drawing/2014/main" id="{D0FA453D-B529-4709-A223-E57B6C2883D2}"/>
            </a:ext>
          </a:extLst>
        </xdr:cNvPr>
        <xdr:cNvSpPr/>
      </xdr:nvSpPr>
      <xdr:spPr>
        <a:xfrm>
          <a:off x="4700601" y="6029704"/>
          <a:ext cx="95885" cy="95885"/>
        </a:xfrm>
        <a:custGeom>
          <a:avLst/>
          <a:gdLst/>
          <a:ahLst/>
          <a:cxnLst/>
          <a:rect l="0" t="0" r="0" b="0"/>
          <a:pathLst>
            <a:path w="95885" h="95885">
              <a:moveTo>
                <a:pt x="53962" y="95289"/>
              </a:moveTo>
              <a:lnTo>
                <a:pt x="41326" y="95289"/>
              </a:lnTo>
              <a:lnTo>
                <a:pt x="35248" y="94078"/>
              </a:lnTo>
              <a:lnTo>
                <a:pt x="1208" y="60039"/>
              </a:lnTo>
              <a:lnTo>
                <a:pt x="0" y="53962"/>
              </a:lnTo>
              <a:lnTo>
                <a:pt x="0" y="41326"/>
              </a:lnTo>
              <a:lnTo>
                <a:pt x="23574" y="6043"/>
              </a:lnTo>
              <a:lnTo>
                <a:pt x="41326" y="0"/>
              </a:lnTo>
              <a:lnTo>
                <a:pt x="53962" y="0"/>
              </a:lnTo>
              <a:lnTo>
                <a:pt x="89244" y="23573"/>
              </a:lnTo>
              <a:lnTo>
                <a:pt x="95290" y="47645"/>
              </a:lnTo>
              <a:lnTo>
                <a:pt x="95289" y="53962"/>
              </a:lnTo>
              <a:lnTo>
                <a:pt x="71714" y="89242"/>
              </a:lnTo>
              <a:lnTo>
                <a:pt x="53962" y="95289"/>
              </a:lnTo>
              <a:close/>
            </a:path>
          </a:pathLst>
        </a:custGeom>
        <a:solidFill>
          <a:srgbClr val="04A2BF"/>
        </a:solidFill>
      </xdr:spPr>
    </xdr:sp>
    <xdr:clientData/>
  </xdr:oneCellAnchor>
  <xdr:oneCellAnchor>
    <xdr:from>
      <xdr:col>7</xdr:col>
      <xdr:colOff>181270</xdr:colOff>
      <xdr:row>19</xdr:row>
      <xdr:rowOff>102103</xdr:rowOff>
    </xdr:from>
    <xdr:ext cx="95885" cy="95885"/>
    <xdr:sp macro="" textlink="">
      <xdr:nvSpPr>
        <xdr:cNvPr id="57" name="Shape 34">
          <a:extLst>
            <a:ext uri="{FF2B5EF4-FFF2-40B4-BE49-F238E27FC236}">
              <a16:creationId xmlns:a16="http://schemas.microsoft.com/office/drawing/2014/main" id="{518A6D14-3561-4A7D-8695-AEB4BD3E38F6}"/>
            </a:ext>
          </a:extLst>
        </xdr:cNvPr>
        <xdr:cNvSpPr/>
      </xdr:nvSpPr>
      <xdr:spPr>
        <a:xfrm>
          <a:off x="4619920" y="6321928"/>
          <a:ext cx="95885" cy="95885"/>
        </a:xfrm>
        <a:custGeom>
          <a:avLst/>
          <a:gdLst/>
          <a:ahLst/>
          <a:cxnLst/>
          <a:rect l="0" t="0" r="0" b="0"/>
          <a:pathLst>
            <a:path w="95885" h="95885">
              <a:moveTo>
                <a:pt x="53963" y="95289"/>
              </a:moveTo>
              <a:lnTo>
                <a:pt x="41326" y="95289"/>
              </a:lnTo>
              <a:lnTo>
                <a:pt x="35248" y="94078"/>
              </a:lnTo>
              <a:lnTo>
                <a:pt x="1208" y="60037"/>
              </a:lnTo>
              <a:lnTo>
                <a:pt x="0" y="53960"/>
              </a:lnTo>
              <a:lnTo>
                <a:pt x="0" y="41325"/>
              </a:lnTo>
              <a:lnTo>
                <a:pt x="23574" y="6043"/>
              </a:lnTo>
              <a:lnTo>
                <a:pt x="41326" y="0"/>
              </a:lnTo>
              <a:lnTo>
                <a:pt x="53963" y="0"/>
              </a:lnTo>
              <a:lnTo>
                <a:pt x="89245" y="23572"/>
              </a:lnTo>
              <a:lnTo>
                <a:pt x="95290" y="47645"/>
              </a:lnTo>
              <a:lnTo>
                <a:pt x="95289" y="53960"/>
              </a:lnTo>
              <a:lnTo>
                <a:pt x="71714" y="89242"/>
              </a:lnTo>
              <a:lnTo>
                <a:pt x="53963" y="95289"/>
              </a:lnTo>
              <a:close/>
            </a:path>
          </a:pathLst>
        </a:custGeom>
        <a:solidFill>
          <a:srgbClr val="04A2BF"/>
        </a:solidFill>
      </xdr:spPr>
    </xdr:sp>
    <xdr:clientData/>
  </xdr:oneCellAnchor>
  <xdr:oneCellAnchor>
    <xdr:from>
      <xdr:col>8</xdr:col>
      <xdr:colOff>90524</xdr:colOff>
      <xdr:row>20</xdr:row>
      <xdr:rowOff>89515</xdr:rowOff>
    </xdr:from>
    <xdr:ext cx="95885" cy="95885"/>
    <xdr:sp macro="" textlink="">
      <xdr:nvSpPr>
        <xdr:cNvPr id="58" name="Shape 35">
          <a:extLst>
            <a:ext uri="{FF2B5EF4-FFF2-40B4-BE49-F238E27FC236}">
              <a16:creationId xmlns:a16="http://schemas.microsoft.com/office/drawing/2014/main" id="{3689AA6C-3D73-4F79-BD98-2D70A276834D}"/>
            </a:ext>
          </a:extLst>
        </xdr:cNvPr>
        <xdr:cNvSpPr/>
      </xdr:nvSpPr>
      <xdr:spPr>
        <a:xfrm>
          <a:off x="4757774" y="658556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4"/>
              </a:lnTo>
              <a:lnTo>
                <a:pt x="41326" y="0"/>
              </a:lnTo>
              <a:lnTo>
                <a:pt x="53963" y="0"/>
              </a:lnTo>
              <a:lnTo>
                <a:pt x="89245" y="23572"/>
              </a:lnTo>
              <a:lnTo>
                <a:pt x="95290" y="47645"/>
              </a:lnTo>
              <a:lnTo>
                <a:pt x="95290" y="53962"/>
              </a:lnTo>
              <a:lnTo>
                <a:pt x="71715" y="89242"/>
              </a:lnTo>
              <a:lnTo>
                <a:pt x="53963" y="95289"/>
              </a:lnTo>
              <a:close/>
            </a:path>
          </a:pathLst>
        </a:custGeom>
        <a:solidFill>
          <a:srgbClr val="04A2BF"/>
        </a:solidFill>
      </xdr:spPr>
    </xdr:sp>
    <xdr:clientData/>
  </xdr:oneCellAnchor>
  <xdr:oneCellAnchor>
    <xdr:from>
      <xdr:col>8</xdr:col>
      <xdr:colOff>23821</xdr:colOff>
      <xdr:row>21</xdr:row>
      <xdr:rowOff>89627</xdr:rowOff>
    </xdr:from>
    <xdr:ext cx="95885" cy="95885"/>
    <xdr:sp macro="" textlink="">
      <xdr:nvSpPr>
        <xdr:cNvPr id="59" name="Shape 36">
          <a:extLst>
            <a:ext uri="{FF2B5EF4-FFF2-40B4-BE49-F238E27FC236}">
              <a16:creationId xmlns:a16="http://schemas.microsoft.com/office/drawing/2014/main" id="{287CADA4-94F9-414D-94AF-AF697E484503}"/>
            </a:ext>
          </a:extLst>
        </xdr:cNvPr>
        <xdr:cNvSpPr/>
      </xdr:nvSpPr>
      <xdr:spPr>
        <a:xfrm>
          <a:off x="4691071" y="6852377"/>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3"/>
              </a:lnTo>
              <a:lnTo>
                <a:pt x="41326" y="0"/>
              </a:lnTo>
              <a:lnTo>
                <a:pt x="53963" y="0"/>
              </a:lnTo>
              <a:lnTo>
                <a:pt x="89245" y="23572"/>
              </a:lnTo>
              <a:lnTo>
                <a:pt x="95290" y="41325"/>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7</xdr:col>
      <xdr:colOff>181270</xdr:colOff>
      <xdr:row>29</xdr:row>
      <xdr:rowOff>90523</xdr:rowOff>
    </xdr:from>
    <xdr:ext cx="95885" cy="95885"/>
    <xdr:sp macro="" textlink="">
      <xdr:nvSpPr>
        <xdr:cNvPr id="60" name="Shape 37">
          <a:extLst>
            <a:ext uri="{FF2B5EF4-FFF2-40B4-BE49-F238E27FC236}">
              <a16:creationId xmlns:a16="http://schemas.microsoft.com/office/drawing/2014/main" id="{4FC9F084-DC7B-4CFF-8C0E-B868C64EB3B3}"/>
            </a:ext>
          </a:extLst>
        </xdr:cNvPr>
        <xdr:cNvSpPr/>
      </xdr:nvSpPr>
      <xdr:spPr>
        <a:xfrm>
          <a:off x="4619920" y="8986873"/>
          <a:ext cx="95885" cy="95885"/>
        </a:xfrm>
        <a:custGeom>
          <a:avLst/>
          <a:gdLst/>
          <a:ahLst/>
          <a:cxnLst/>
          <a:rect l="0" t="0" r="0" b="0"/>
          <a:pathLst>
            <a:path w="95885" h="95885">
              <a:moveTo>
                <a:pt x="53963" y="95288"/>
              </a:moveTo>
              <a:lnTo>
                <a:pt x="41326" y="95288"/>
              </a:lnTo>
              <a:lnTo>
                <a:pt x="35248" y="94077"/>
              </a:lnTo>
              <a:lnTo>
                <a:pt x="1208" y="60037"/>
              </a:lnTo>
              <a:lnTo>
                <a:pt x="0" y="53960"/>
              </a:lnTo>
              <a:lnTo>
                <a:pt x="0" y="41326"/>
              </a:lnTo>
              <a:lnTo>
                <a:pt x="23574" y="6041"/>
              </a:lnTo>
              <a:lnTo>
                <a:pt x="41326" y="0"/>
              </a:lnTo>
              <a:lnTo>
                <a:pt x="53963" y="0"/>
              </a:lnTo>
              <a:lnTo>
                <a:pt x="89245" y="23573"/>
              </a:lnTo>
              <a:lnTo>
                <a:pt x="95290" y="47645"/>
              </a:lnTo>
              <a:lnTo>
                <a:pt x="95289" y="53960"/>
              </a:lnTo>
              <a:lnTo>
                <a:pt x="71714" y="89243"/>
              </a:lnTo>
              <a:lnTo>
                <a:pt x="53963" y="95288"/>
              </a:lnTo>
              <a:close/>
            </a:path>
          </a:pathLst>
        </a:custGeom>
        <a:solidFill>
          <a:srgbClr val="04A2BF"/>
        </a:solidFill>
      </xdr:spPr>
    </xdr:sp>
    <xdr:clientData/>
  </xdr:oneCellAnchor>
  <xdr:oneCellAnchor>
    <xdr:from>
      <xdr:col>9</xdr:col>
      <xdr:colOff>114347</xdr:colOff>
      <xdr:row>4</xdr:row>
      <xdr:rowOff>84535</xdr:rowOff>
    </xdr:from>
    <xdr:ext cx="95885" cy="95885"/>
    <xdr:sp macro="" textlink="">
      <xdr:nvSpPr>
        <xdr:cNvPr id="61" name="Shape 38">
          <a:extLst>
            <a:ext uri="{FF2B5EF4-FFF2-40B4-BE49-F238E27FC236}">
              <a16:creationId xmlns:a16="http://schemas.microsoft.com/office/drawing/2014/main" id="{0C9680E1-D8CC-4C47-B6F2-60DFD083D53A}"/>
            </a:ext>
          </a:extLst>
        </xdr:cNvPr>
        <xdr:cNvSpPr/>
      </xdr:nvSpPr>
      <xdr:spPr>
        <a:xfrm>
          <a:off x="5010197" y="2294335"/>
          <a:ext cx="95885" cy="95885"/>
        </a:xfrm>
        <a:custGeom>
          <a:avLst/>
          <a:gdLst/>
          <a:ahLst/>
          <a:cxnLst/>
          <a:rect l="0" t="0" r="0" b="0"/>
          <a:pathLst>
            <a:path w="95885" h="95885">
              <a:moveTo>
                <a:pt x="53963" y="95288"/>
              </a:moveTo>
              <a:lnTo>
                <a:pt x="41326" y="95288"/>
              </a:lnTo>
              <a:lnTo>
                <a:pt x="35249" y="94080"/>
              </a:lnTo>
              <a:lnTo>
                <a:pt x="1209" y="60039"/>
              </a:lnTo>
              <a:lnTo>
                <a:pt x="0" y="53962"/>
              </a:lnTo>
              <a:lnTo>
                <a:pt x="0" y="41325"/>
              </a:lnTo>
              <a:lnTo>
                <a:pt x="23575" y="6042"/>
              </a:lnTo>
              <a:lnTo>
                <a:pt x="41326" y="0"/>
              </a:lnTo>
              <a:lnTo>
                <a:pt x="53963" y="0"/>
              </a:lnTo>
              <a:lnTo>
                <a:pt x="89245" y="23572"/>
              </a:lnTo>
              <a:lnTo>
                <a:pt x="95290" y="41325"/>
              </a:lnTo>
              <a:lnTo>
                <a:pt x="95290" y="47645"/>
              </a:lnTo>
              <a:lnTo>
                <a:pt x="95290" y="53962"/>
              </a:lnTo>
              <a:lnTo>
                <a:pt x="71715" y="89243"/>
              </a:lnTo>
              <a:lnTo>
                <a:pt x="60040" y="94080"/>
              </a:lnTo>
              <a:lnTo>
                <a:pt x="53963" y="95288"/>
              </a:lnTo>
              <a:close/>
            </a:path>
          </a:pathLst>
        </a:custGeom>
        <a:solidFill>
          <a:srgbClr val="04A2BF"/>
        </a:solidFill>
      </xdr:spPr>
    </xdr:sp>
    <xdr:clientData/>
  </xdr:oneCellAnchor>
  <xdr:oneCellAnchor>
    <xdr:from>
      <xdr:col>8</xdr:col>
      <xdr:colOff>214626</xdr:colOff>
      <xdr:row>8</xdr:row>
      <xdr:rowOff>84983</xdr:rowOff>
    </xdr:from>
    <xdr:ext cx="95885" cy="95885"/>
    <xdr:sp macro="" textlink="">
      <xdr:nvSpPr>
        <xdr:cNvPr id="62" name="Shape 39">
          <a:extLst>
            <a:ext uri="{FF2B5EF4-FFF2-40B4-BE49-F238E27FC236}">
              <a16:creationId xmlns:a16="http://schemas.microsoft.com/office/drawing/2014/main" id="{29111844-DACB-446B-B885-109D614C6C1A}"/>
            </a:ext>
          </a:extLst>
        </xdr:cNvPr>
        <xdr:cNvSpPr/>
      </xdr:nvSpPr>
      <xdr:spPr>
        <a:xfrm>
          <a:off x="4881876" y="3361583"/>
          <a:ext cx="95885" cy="95885"/>
        </a:xfrm>
        <a:custGeom>
          <a:avLst/>
          <a:gdLst/>
          <a:ahLst/>
          <a:cxnLst/>
          <a:rect l="0" t="0" r="0" b="0"/>
          <a:pathLst>
            <a:path w="95885" h="95885">
              <a:moveTo>
                <a:pt x="53962" y="95288"/>
              </a:moveTo>
              <a:lnTo>
                <a:pt x="41326" y="95288"/>
              </a:lnTo>
              <a:lnTo>
                <a:pt x="35248" y="94080"/>
              </a:lnTo>
              <a:lnTo>
                <a:pt x="1208" y="60040"/>
              </a:lnTo>
              <a:lnTo>
                <a:pt x="0" y="53962"/>
              </a:lnTo>
              <a:lnTo>
                <a:pt x="0" y="41325"/>
              </a:lnTo>
              <a:lnTo>
                <a:pt x="23574" y="6041"/>
              </a:lnTo>
              <a:lnTo>
                <a:pt x="41326" y="0"/>
              </a:lnTo>
              <a:lnTo>
                <a:pt x="53962" y="0"/>
              </a:lnTo>
              <a:lnTo>
                <a:pt x="89245" y="23572"/>
              </a:lnTo>
              <a:lnTo>
                <a:pt x="95290" y="47645"/>
              </a:lnTo>
              <a:lnTo>
                <a:pt x="95289" y="53962"/>
              </a:lnTo>
              <a:lnTo>
                <a:pt x="71715" y="89243"/>
              </a:lnTo>
              <a:lnTo>
                <a:pt x="53962" y="95288"/>
              </a:lnTo>
              <a:close/>
            </a:path>
          </a:pathLst>
        </a:custGeom>
        <a:solidFill>
          <a:srgbClr val="04A2BF"/>
        </a:solidFill>
      </xdr:spPr>
    </xdr:sp>
    <xdr:clientData/>
  </xdr:oneCellAnchor>
  <xdr:oneCellAnchor>
    <xdr:from>
      <xdr:col>6</xdr:col>
      <xdr:colOff>214402</xdr:colOff>
      <xdr:row>9</xdr:row>
      <xdr:rowOff>85095</xdr:rowOff>
    </xdr:from>
    <xdr:ext cx="95885" cy="95885"/>
    <xdr:sp macro="" textlink="">
      <xdr:nvSpPr>
        <xdr:cNvPr id="63" name="Shape 40">
          <a:extLst>
            <a:ext uri="{FF2B5EF4-FFF2-40B4-BE49-F238E27FC236}">
              <a16:creationId xmlns:a16="http://schemas.microsoft.com/office/drawing/2014/main" id="{332E0348-0973-4456-B3AF-8C2FDB317AC5}"/>
            </a:ext>
          </a:extLst>
        </xdr:cNvPr>
        <xdr:cNvSpPr/>
      </xdr:nvSpPr>
      <xdr:spPr>
        <a:xfrm>
          <a:off x="4186327" y="3628395"/>
          <a:ext cx="95885" cy="95885"/>
        </a:xfrm>
        <a:custGeom>
          <a:avLst/>
          <a:gdLst/>
          <a:ahLst/>
          <a:cxnLst/>
          <a:rect l="0" t="0" r="0" b="0"/>
          <a:pathLst>
            <a:path w="95885" h="95885">
              <a:moveTo>
                <a:pt x="53962" y="95288"/>
              </a:moveTo>
              <a:lnTo>
                <a:pt x="41326" y="95288"/>
              </a:lnTo>
              <a:lnTo>
                <a:pt x="35249" y="94077"/>
              </a:lnTo>
              <a:lnTo>
                <a:pt x="1208" y="60037"/>
              </a:lnTo>
              <a:lnTo>
                <a:pt x="0" y="53961"/>
              </a:lnTo>
              <a:lnTo>
                <a:pt x="0" y="41325"/>
              </a:lnTo>
              <a:lnTo>
                <a:pt x="23574" y="6044"/>
              </a:lnTo>
              <a:lnTo>
                <a:pt x="41326" y="0"/>
              </a:lnTo>
              <a:lnTo>
                <a:pt x="53962" y="0"/>
              </a:lnTo>
              <a:lnTo>
                <a:pt x="89245" y="23572"/>
              </a:lnTo>
              <a:lnTo>
                <a:pt x="95290" y="47645"/>
              </a:lnTo>
              <a:lnTo>
                <a:pt x="95290" y="53961"/>
              </a:lnTo>
              <a:lnTo>
                <a:pt x="71714" y="89243"/>
              </a:lnTo>
              <a:lnTo>
                <a:pt x="53962" y="95288"/>
              </a:lnTo>
              <a:close/>
            </a:path>
          </a:pathLst>
        </a:custGeom>
        <a:solidFill>
          <a:srgbClr val="04A2BF"/>
        </a:solidFill>
      </xdr:spPr>
    </xdr:sp>
    <xdr:clientData/>
  </xdr:oneCellAnchor>
  <xdr:oneCellAnchor>
    <xdr:from>
      <xdr:col>8</xdr:col>
      <xdr:colOff>214626</xdr:colOff>
      <xdr:row>11</xdr:row>
      <xdr:rowOff>85319</xdr:rowOff>
    </xdr:from>
    <xdr:ext cx="95885" cy="95885"/>
    <xdr:sp macro="" textlink="">
      <xdr:nvSpPr>
        <xdr:cNvPr id="64" name="Shape 41">
          <a:extLst>
            <a:ext uri="{FF2B5EF4-FFF2-40B4-BE49-F238E27FC236}">
              <a16:creationId xmlns:a16="http://schemas.microsoft.com/office/drawing/2014/main" id="{3EE3A32D-5EC3-4729-B9AC-8BF7FF8F610D}"/>
            </a:ext>
          </a:extLst>
        </xdr:cNvPr>
        <xdr:cNvSpPr/>
      </xdr:nvSpPr>
      <xdr:spPr>
        <a:xfrm>
          <a:off x="4881876" y="4162019"/>
          <a:ext cx="95885" cy="95885"/>
        </a:xfrm>
        <a:custGeom>
          <a:avLst/>
          <a:gdLst/>
          <a:ahLst/>
          <a:cxnLst/>
          <a:rect l="0" t="0" r="0" b="0"/>
          <a:pathLst>
            <a:path w="95885" h="95885">
              <a:moveTo>
                <a:pt x="53962" y="95288"/>
              </a:moveTo>
              <a:lnTo>
                <a:pt x="41326" y="95288"/>
              </a:lnTo>
              <a:lnTo>
                <a:pt x="35248" y="94080"/>
              </a:lnTo>
              <a:lnTo>
                <a:pt x="1208" y="60039"/>
              </a:lnTo>
              <a:lnTo>
                <a:pt x="0" y="53962"/>
              </a:lnTo>
              <a:lnTo>
                <a:pt x="0" y="41325"/>
              </a:lnTo>
              <a:lnTo>
                <a:pt x="23574" y="6042"/>
              </a:lnTo>
              <a:lnTo>
                <a:pt x="41326" y="0"/>
              </a:lnTo>
              <a:lnTo>
                <a:pt x="53962" y="0"/>
              </a:lnTo>
              <a:lnTo>
                <a:pt x="89245" y="23571"/>
              </a:lnTo>
              <a:lnTo>
                <a:pt x="95290" y="47645"/>
              </a:lnTo>
              <a:lnTo>
                <a:pt x="95289" y="53962"/>
              </a:lnTo>
              <a:lnTo>
                <a:pt x="71715" y="89244"/>
              </a:lnTo>
              <a:lnTo>
                <a:pt x="53962" y="95288"/>
              </a:lnTo>
              <a:close/>
            </a:path>
          </a:pathLst>
        </a:custGeom>
        <a:solidFill>
          <a:srgbClr val="04A2BF"/>
        </a:solidFill>
      </xdr:spPr>
    </xdr:sp>
    <xdr:clientData/>
  </xdr:oneCellAnchor>
  <xdr:oneCellAnchor>
    <xdr:from>
      <xdr:col>9</xdr:col>
      <xdr:colOff>104818</xdr:colOff>
      <xdr:row>12</xdr:row>
      <xdr:rowOff>85431</xdr:rowOff>
    </xdr:from>
    <xdr:ext cx="95885" cy="95885"/>
    <xdr:sp macro="" textlink="">
      <xdr:nvSpPr>
        <xdr:cNvPr id="65" name="Shape 42">
          <a:extLst>
            <a:ext uri="{FF2B5EF4-FFF2-40B4-BE49-F238E27FC236}">
              <a16:creationId xmlns:a16="http://schemas.microsoft.com/office/drawing/2014/main" id="{E27F7A41-568A-4E0A-95CF-0B1062B5FCCC}"/>
            </a:ext>
          </a:extLst>
        </xdr:cNvPr>
        <xdr:cNvSpPr/>
      </xdr:nvSpPr>
      <xdr:spPr>
        <a:xfrm>
          <a:off x="5000668" y="4428831"/>
          <a:ext cx="95885" cy="95885"/>
        </a:xfrm>
        <a:custGeom>
          <a:avLst/>
          <a:gdLst/>
          <a:ahLst/>
          <a:cxnLst/>
          <a:rect l="0" t="0" r="0" b="0"/>
          <a:pathLst>
            <a:path w="95885" h="95885">
              <a:moveTo>
                <a:pt x="53963" y="95288"/>
              </a:moveTo>
              <a:lnTo>
                <a:pt x="41326" y="95288"/>
              </a:lnTo>
              <a:lnTo>
                <a:pt x="35249" y="94079"/>
              </a:lnTo>
              <a:lnTo>
                <a:pt x="1208" y="60039"/>
              </a:lnTo>
              <a:lnTo>
                <a:pt x="0" y="53962"/>
              </a:lnTo>
              <a:lnTo>
                <a:pt x="0" y="41325"/>
              </a:lnTo>
              <a:lnTo>
                <a:pt x="23574" y="6042"/>
              </a:lnTo>
              <a:lnTo>
                <a:pt x="41326" y="0"/>
              </a:lnTo>
              <a:lnTo>
                <a:pt x="53963" y="0"/>
              </a:lnTo>
              <a:lnTo>
                <a:pt x="89245" y="23572"/>
              </a:lnTo>
              <a:lnTo>
                <a:pt x="95290" y="47645"/>
              </a:lnTo>
              <a:lnTo>
                <a:pt x="95290" y="53962"/>
              </a:lnTo>
              <a:lnTo>
                <a:pt x="71714" y="89242"/>
              </a:lnTo>
              <a:lnTo>
                <a:pt x="53963" y="95288"/>
              </a:lnTo>
              <a:close/>
            </a:path>
          </a:pathLst>
        </a:custGeom>
        <a:solidFill>
          <a:srgbClr val="04A2BF"/>
        </a:solidFill>
      </xdr:spPr>
    </xdr:sp>
    <xdr:clientData/>
  </xdr:oneCellAnchor>
  <xdr:oneCellAnchor>
    <xdr:from>
      <xdr:col>6</xdr:col>
      <xdr:colOff>233460</xdr:colOff>
      <xdr:row>15</xdr:row>
      <xdr:rowOff>85768</xdr:rowOff>
    </xdr:from>
    <xdr:ext cx="95885" cy="95885"/>
    <xdr:sp macro="" textlink="">
      <xdr:nvSpPr>
        <xdr:cNvPr id="66" name="Shape 43">
          <a:extLst>
            <a:ext uri="{FF2B5EF4-FFF2-40B4-BE49-F238E27FC236}">
              <a16:creationId xmlns:a16="http://schemas.microsoft.com/office/drawing/2014/main" id="{C8CD72DA-85CD-4ACE-9E03-BB367BAEEE1C}"/>
            </a:ext>
          </a:extLst>
        </xdr:cNvPr>
        <xdr:cNvSpPr/>
      </xdr:nvSpPr>
      <xdr:spPr>
        <a:xfrm>
          <a:off x="4205385" y="5229268"/>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6"/>
              </a:lnTo>
              <a:lnTo>
                <a:pt x="23574" y="6042"/>
              </a:lnTo>
              <a:lnTo>
                <a:pt x="41326" y="0"/>
              </a:lnTo>
              <a:lnTo>
                <a:pt x="53962" y="0"/>
              </a:lnTo>
              <a:lnTo>
                <a:pt x="89245" y="23573"/>
              </a:lnTo>
              <a:lnTo>
                <a:pt x="95290" y="47645"/>
              </a:lnTo>
              <a:lnTo>
                <a:pt x="95290" y="53962"/>
              </a:lnTo>
              <a:lnTo>
                <a:pt x="71714" y="89242"/>
              </a:lnTo>
              <a:lnTo>
                <a:pt x="53962" y="95289"/>
              </a:lnTo>
              <a:close/>
            </a:path>
          </a:pathLst>
        </a:custGeom>
        <a:solidFill>
          <a:srgbClr val="04A2BF"/>
        </a:solidFill>
      </xdr:spPr>
    </xdr:sp>
    <xdr:clientData/>
  </xdr:oneCellAnchor>
  <xdr:oneCellAnchor>
    <xdr:from>
      <xdr:col>6</xdr:col>
      <xdr:colOff>395576</xdr:colOff>
      <xdr:row>22</xdr:row>
      <xdr:rowOff>89739</xdr:rowOff>
    </xdr:from>
    <xdr:ext cx="95885" cy="95885"/>
    <xdr:sp macro="" textlink="">
      <xdr:nvSpPr>
        <xdr:cNvPr id="67" name="Shape 44">
          <a:extLst>
            <a:ext uri="{FF2B5EF4-FFF2-40B4-BE49-F238E27FC236}">
              <a16:creationId xmlns:a16="http://schemas.microsoft.com/office/drawing/2014/main" id="{AA320951-AE7A-4B56-B41E-F259CD2D9031}"/>
            </a:ext>
          </a:extLst>
        </xdr:cNvPr>
        <xdr:cNvSpPr/>
      </xdr:nvSpPr>
      <xdr:spPr>
        <a:xfrm>
          <a:off x="4367501" y="7119189"/>
          <a:ext cx="95885" cy="95885"/>
        </a:xfrm>
        <a:custGeom>
          <a:avLst/>
          <a:gdLst/>
          <a:ahLst/>
          <a:cxnLst/>
          <a:rect l="0" t="0" r="0" b="0"/>
          <a:pathLst>
            <a:path w="95885" h="95885">
              <a:moveTo>
                <a:pt x="53963" y="95289"/>
              </a:moveTo>
              <a:lnTo>
                <a:pt x="41326" y="95289"/>
              </a:lnTo>
              <a:lnTo>
                <a:pt x="35248" y="94078"/>
              </a:lnTo>
              <a:lnTo>
                <a:pt x="1208" y="60039"/>
              </a:lnTo>
              <a:lnTo>
                <a:pt x="0" y="53962"/>
              </a:lnTo>
              <a:lnTo>
                <a:pt x="0" y="41325"/>
              </a:lnTo>
              <a:lnTo>
                <a:pt x="23574" y="6043"/>
              </a:lnTo>
              <a:lnTo>
                <a:pt x="41326" y="0"/>
              </a:lnTo>
              <a:lnTo>
                <a:pt x="53963" y="0"/>
              </a:lnTo>
              <a:lnTo>
                <a:pt x="89245" y="23570"/>
              </a:lnTo>
              <a:lnTo>
                <a:pt x="95290" y="47645"/>
              </a:lnTo>
              <a:lnTo>
                <a:pt x="95290" y="53962"/>
              </a:lnTo>
              <a:lnTo>
                <a:pt x="71714" y="89242"/>
              </a:lnTo>
              <a:lnTo>
                <a:pt x="53963" y="95289"/>
              </a:lnTo>
              <a:close/>
            </a:path>
          </a:pathLst>
        </a:custGeom>
        <a:solidFill>
          <a:srgbClr val="04A2BF"/>
        </a:solidFill>
      </xdr:spPr>
    </xdr:sp>
    <xdr:clientData/>
  </xdr:oneCellAnchor>
  <xdr:oneCellAnchor>
    <xdr:from>
      <xdr:col>9</xdr:col>
      <xdr:colOff>57173</xdr:colOff>
      <xdr:row>23</xdr:row>
      <xdr:rowOff>89851</xdr:rowOff>
    </xdr:from>
    <xdr:ext cx="95885" cy="95885"/>
    <xdr:sp macro="" textlink="">
      <xdr:nvSpPr>
        <xdr:cNvPr id="68" name="Shape 45">
          <a:extLst>
            <a:ext uri="{FF2B5EF4-FFF2-40B4-BE49-F238E27FC236}">
              <a16:creationId xmlns:a16="http://schemas.microsoft.com/office/drawing/2014/main" id="{7B31F7F4-E360-4992-8133-85BFB1D7472B}"/>
            </a:ext>
          </a:extLst>
        </xdr:cNvPr>
        <xdr:cNvSpPr/>
      </xdr:nvSpPr>
      <xdr:spPr>
        <a:xfrm>
          <a:off x="4953023" y="7386001"/>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6"/>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6</xdr:col>
      <xdr:colOff>100054</xdr:colOff>
      <xdr:row>24</xdr:row>
      <xdr:rowOff>89963</xdr:rowOff>
    </xdr:from>
    <xdr:ext cx="95885" cy="95885"/>
    <xdr:sp macro="" textlink="">
      <xdr:nvSpPr>
        <xdr:cNvPr id="69" name="Shape 46">
          <a:extLst>
            <a:ext uri="{FF2B5EF4-FFF2-40B4-BE49-F238E27FC236}">
              <a16:creationId xmlns:a16="http://schemas.microsoft.com/office/drawing/2014/main" id="{27D8AEF6-7CDD-46FA-AB54-8DBAE014CA7C}"/>
            </a:ext>
          </a:extLst>
        </xdr:cNvPr>
        <xdr:cNvSpPr/>
      </xdr:nvSpPr>
      <xdr:spPr>
        <a:xfrm>
          <a:off x="4071979" y="7652813"/>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6"/>
              </a:lnTo>
              <a:lnTo>
                <a:pt x="23574" y="6043"/>
              </a:lnTo>
              <a:lnTo>
                <a:pt x="41326" y="0"/>
              </a:lnTo>
              <a:lnTo>
                <a:pt x="53962" y="0"/>
              </a:lnTo>
              <a:lnTo>
                <a:pt x="89245" y="23573"/>
              </a:lnTo>
              <a:lnTo>
                <a:pt x="95290" y="47645"/>
              </a:lnTo>
              <a:lnTo>
                <a:pt x="95290" y="53962"/>
              </a:lnTo>
              <a:lnTo>
                <a:pt x="71714" y="89242"/>
              </a:lnTo>
              <a:lnTo>
                <a:pt x="53962" y="95289"/>
              </a:lnTo>
              <a:close/>
            </a:path>
          </a:pathLst>
        </a:custGeom>
        <a:solidFill>
          <a:srgbClr val="04A2BF"/>
        </a:solidFill>
      </xdr:spPr>
    </xdr:sp>
    <xdr:clientData/>
  </xdr:oneCellAnchor>
  <xdr:oneCellAnchor>
    <xdr:from>
      <xdr:col>9</xdr:col>
      <xdr:colOff>66702</xdr:colOff>
      <xdr:row>25</xdr:row>
      <xdr:rowOff>90075</xdr:rowOff>
    </xdr:from>
    <xdr:ext cx="95885" cy="95885"/>
    <xdr:sp macro="" textlink="">
      <xdr:nvSpPr>
        <xdr:cNvPr id="70" name="Shape 47">
          <a:extLst>
            <a:ext uri="{FF2B5EF4-FFF2-40B4-BE49-F238E27FC236}">
              <a16:creationId xmlns:a16="http://schemas.microsoft.com/office/drawing/2014/main" id="{3C5C1F0D-C02B-44C6-8BAD-E1DA55715EAB}"/>
            </a:ext>
          </a:extLst>
        </xdr:cNvPr>
        <xdr:cNvSpPr/>
      </xdr:nvSpPr>
      <xdr:spPr>
        <a:xfrm>
          <a:off x="4962552" y="791962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3"/>
              </a:lnTo>
              <a:lnTo>
                <a:pt x="41326" y="0"/>
              </a:lnTo>
              <a:lnTo>
                <a:pt x="53963" y="0"/>
              </a:lnTo>
              <a:lnTo>
                <a:pt x="89245" y="23570"/>
              </a:lnTo>
              <a:lnTo>
                <a:pt x="95290" y="41325"/>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9</xdr:col>
      <xdr:colOff>57173</xdr:colOff>
      <xdr:row>26</xdr:row>
      <xdr:rowOff>90188</xdr:rowOff>
    </xdr:from>
    <xdr:ext cx="95885" cy="95885"/>
    <xdr:sp macro="" textlink="">
      <xdr:nvSpPr>
        <xdr:cNvPr id="71" name="Shape 48">
          <a:extLst>
            <a:ext uri="{FF2B5EF4-FFF2-40B4-BE49-F238E27FC236}">
              <a16:creationId xmlns:a16="http://schemas.microsoft.com/office/drawing/2014/main" id="{C3AE2104-2FD7-48B9-9923-6BAAD83D6391}"/>
            </a:ext>
          </a:extLst>
        </xdr:cNvPr>
        <xdr:cNvSpPr/>
      </xdr:nvSpPr>
      <xdr:spPr>
        <a:xfrm>
          <a:off x="4953023" y="8186438"/>
          <a:ext cx="95885" cy="95885"/>
        </a:xfrm>
        <a:custGeom>
          <a:avLst/>
          <a:gdLst/>
          <a:ahLst/>
          <a:cxnLst/>
          <a:rect l="0" t="0" r="0" b="0"/>
          <a:pathLst>
            <a:path w="95885" h="95885">
              <a:moveTo>
                <a:pt x="53963" y="95289"/>
              </a:moveTo>
              <a:lnTo>
                <a:pt x="41326" y="95289"/>
              </a:lnTo>
              <a:lnTo>
                <a:pt x="35249" y="94077"/>
              </a:lnTo>
              <a:lnTo>
                <a:pt x="1208" y="60039"/>
              </a:lnTo>
              <a:lnTo>
                <a:pt x="0" y="53962"/>
              </a:lnTo>
              <a:lnTo>
                <a:pt x="0" y="41325"/>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190579</xdr:colOff>
      <xdr:row>27</xdr:row>
      <xdr:rowOff>90299</xdr:rowOff>
    </xdr:from>
    <xdr:ext cx="95885" cy="95885"/>
    <xdr:sp macro="" textlink="">
      <xdr:nvSpPr>
        <xdr:cNvPr id="72" name="Shape 49">
          <a:extLst>
            <a:ext uri="{FF2B5EF4-FFF2-40B4-BE49-F238E27FC236}">
              <a16:creationId xmlns:a16="http://schemas.microsoft.com/office/drawing/2014/main" id="{D7AA15F3-3655-49A0-A2C1-60F9FAD76CE7}"/>
            </a:ext>
          </a:extLst>
        </xdr:cNvPr>
        <xdr:cNvSpPr/>
      </xdr:nvSpPr>
      <xdr:spPr>
        <a:xfrm>
          <a:off x="5086429" y="8453249"/>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5"/>
              </a:lnTo>
              <a:lnTo>
                <a:pt x="23574" y="6043"/>
              </a:lnTo>
              <a:lnTo>
                <a:pt x="41326" y="0"/>
              </a:lnTo>
              <a:lnTo>
                <a:pt x="53963" y="0"/>
              </a:lnTo>
              <a:lnTo>
                <a:pt x="89245" y="23572"/>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209637</xdr:colOff>
      <xdr:row>28</xdr:row>
      <xdr:rowOff>90412</xdr:rowOff>
    </xdr:from>
    <xdr:ext cx="95885" cy="95885"/>
    <xdr:sp macro="" textlink="">
      <xdr:nvSpPr>
        <xdr:cNvPr id="73" name="Shape 50">
          <a:extLst>
            <a:ext uri="{FF2B5EF4-FFF2-40B4-BE49-F238E27FC236}">
              <a16:creationId xmlns:a16="http://schemas.microsoft.com/office/drawing/2014/main" id="{EA74505E-FCC4-4464-BF8B-80D727931A2C}"/>
            </a:ext>
          </a:extLst>
        </xdr:cNvPr>
        <xdr:cNvSpPr/>
      </xdr:nvSpPr>
      <xdr:spPr>
        <a:xfrm>
          <a:off x="5105487" y="8720062"/>
          <a:ext cx="95885" cy="95885"/>
        </a:xfrm>
        <a:custGeom>
          <a:avLst/>
          <a:gdLst/>
          <a:ahLst/>
          <a:cxnLst/>
          <a:rect l="0" t="0" r="0" b="0"/>
          <a:pathLst>
            <a:path w="95885" h="95885">
              <a:moveTo>
                <a:pt x="53962" y="95290"/>
              </a:moveTo>
              <a:lnTo>
                <a:pt x="41325" y="95290"/>
              </a:lnTo>
              <a:lnTo>
                <a:pt x="35248" y="94079"/>
              </a:lnTo>
              <a:lnTo>
                <a:pt x="1208" y="60039"/>
              </a:lnTo>
              <a:lnTo>
                <a:pt x="0" y="53962"/>
              </a:lnTo>
              <a:lnTo>
                <a:pt x="0" y="41325"/>
              </a:lnTo>
              <a:lnTo>
                <a:pt x="23574" y="6043"/>
              </a:lnTo>
              <a:lnTo>
                <a:pt x="41325" y="0"/>
              </a:lnTo>
              <a:lnTo>
                <a:pt x="53962" y="0"/>
              </a:lnTo>
              <a:lnTo>
                <a:pt x="89244" y="23570"/>
              </a:lnTo>
              <a:lnTo>
                <a:pt x="95290" y="41325"/>
              </a:lnTo>
              <a:lnTo>
                <a:pt x="95290" y="47645"/>
              </a:lnTo>
              <a:lnTo>
                <a:pt x="95290" y="53962"/>
              </a:lnTo>
              <a:lnTo>
                <a:pt x="71714" y="89243"/>
              </a:lnTo>
              <a:lnTo>
                <a:pt x="60040" y="94079"/>
              </a:lnTo>
              <a:lnTo>
                <a:pt x="53962" y="95290"/>
              </a:lnTo>
              <a:close/>
            </a:path>
          </a:pathLst>
        </a:custGeom>
        <a:solidFill>
          <a:srgbClr val="04A2BF"/>
        </a:solidFill>
      </xdr:spPr>
    </xdr:sp>
    <xdr:clientData/>
  </xdr:oneCellAnchor>
  <xdr:oneCellAnchor>
    <xdr:from>
      <xdr:col>9</xdr:col>
      <xdr:colOff>66702</xdr:colOff>
      <xdr:row>30</xdr:row>
      <xdr:rowOff>90636</xdr:rowOff>
    </xdr:from>
    <xdr:ext cx="95885" cy="95885"/>
    <xdr:sp macro="" textlink="">
      <xdr:nvSpPr>
        <xdr:cNvPr id="74" name="Shape 51">
          <a:extLst>
            <a:ext uri="{FF2B5EF4-FFF2-40B4-BE49-F238E27FC236}">
              <a16:creationId xmlns:a16="http://schemas.microsoft.com/office/drawing/2014/main" id="{2569A316-C238-4A00-8EEB-0DC8BE7A92B1}"/>
            </a:ext>
          </a:extLst>
        </xdr:cNvPr>
        <xdr:cNvSpPr/>
      </xdr:nvSpPr>
      <xdr:spPr>
        <a:xfrm>
          <a:off x="4962552" y="9253686"/>
          <a:ext cx="95885" cy="95885"/>
        </a:xfrm>
        <a:custGeom>
          <a:avLst/>
          <a:gdLst/>
          <a:ahLst/>
          <a:cxnLst/>
          <a:rect l="0" t="0" r="0" b="0"/>
          <a:pathLst>
            <a:path w="95885" h="95885">
              <a:moveTo>
                <a:pt x="53963" y="95288"/>
              </a:moveTo>
              <a:lnTo>
                <a:pt x="41326" y="95288"/>
              </a:lnTo>
              <a:lnTo>
                <a:pt x="35249" y="94077"/>
              </a:lnTo>
              <a:lnTo>
                <a:pt x="1208" y="60037"/>
              </a:lnTo>
              <a:lnTo>
                <a:pt x="0" y="53960"/>
              </a:lnTo>
              <a:lnTo>
                <a:pt x="0" y="41324"/>
              </a:lnTo>
              <a:lnTo>
                <a:pt x="23574" y="6041"/>
              </a:lnTo>
              <a:lnTo>
                <a:pt x="41326" y="0"/>
              </a:lnTo>
              <a:lnTo>
                <a:pt x="53963" y="0"/>
              </a:lnTo>
              <a:lnTo>
                <a:pt x="89245" y="23573"/>
              </a:lnTo>
              <a:lnTo>
                <a:pt x="95290" y="41324"/>
              </a:lnTo>
              <a:lnTo>
                <a:pt x="95290" y="47645"/>
              </a:lnTo>
              <a:lnTo>
                <a:pt x="95290" y="53960"/>
              </a:lnTo>
              <a:lnTo>
                <a:pt x="71715" y="89243"/>
              </a:lnTo>
              <a:lnTo>
                <a:pt x="60040" y="94077"/>
              </a:lnTo>
              <a:lnTo>
                <a:pt x="53963" y="95288"/>
              </a:lnTo>
              <a:close/>
            </a:path>
          </a:pathLst>
        </a:custGeom>
        <a:solidFill>
          <a:srgbClr val="04A2BF"/>
        </a:solidFill>
      </xdr:spPr>
    </xdr:sp>
    <xdr:clientData/>
  </xdr:oneCellAnchor>
  <xdr:oneCellAnchor>
    <xdr:from>
      <xdr:col>9</xdr:col>
      <xdr:colOff>190579</xdr:colOff>
      <xdr:row>31</xdr:row>
      <xdr:rowOff>90747</xdr:rowOff>
    </xdr:from>
    <xdr:ext cx="95885" cy="95885"/>
    <xdr:sp macro="" textlink="">
      <xdr:nvSpPr>
        <xdr:cNvPr id="75" name="Shape 52">
          <a:extLst>
            <a:ext uri="{FF2B5EF4-FFF2-40B4-BE49-F238E27FC236}">
              <a16:creationId xmlns:a16="http://schemas.microsoft.com/office/drawing/2014/main" id="{A837248B-94B2-4F47-8EB4-AC5AC7F4FB28}"/>
            </a:ext>
          </a:extLst>
        </xdr:cNvPr>
        <xdr:cNvSpPr/>
      </xdr:nvSpPr>
      <xdr:spPr>
        <a:xfrm>
          <a:off x="5086429" y="9520497"/>
          <a:ext cx="95885" cy="95885"/>
        </a:xfrm>
        <a:custGeom>
          <a:avLst/>
          <a:gdLst/>
          <a:ahLst/>
          <a:cxnLst/>
          <a:rect l="0" t="0" r="0" b="0"/>
          <a:pathLst>
            <a:path w="95885" h="95885">
              <a:moveTo>
                <a:pt x="53963" y="95290"/>
              </a:moveTo>
              <a:lnTo>
                <a:pt x="41326" y="95290"/>
              </a:lnTo>
              <a:lnTo>
                <a:pt x="35249" y="94079"/>
              </a:lnTo>
              <a:lnTo>
                <a:pt x="1209" y="60037"/>
              </a:lnTo>
              <a:lnTo>
                <a:pt x="0" y="53960"/>
              </a:lnTo>
              <a:lnTo>
                <a:pt x="0" y="41324"/>
              </a:lnTo>
              <a:lnTo>
                <a:pt x="23574" y="6041"/>
              </a:lnTo>
              <a:lnTo>
                <a:pt x="41326" y="0"/>
              </a:lnTo>
              <a:lnTo>
                <a:pt x="53963" y="0"/>
              </a:lnTo>
              <a:lnTo>
                <a:pt x="89245" y="23570"/>
              </a:lnTo>
              <a:lnTo>
                <a:pt x="95290" y="47645"/>
              </a:lnTo>
              <a:lnTo>
                <a:pt x="95290" y="53960"/>
              </a:lnTo>
              <a:lnTo>
                <a:pt x="71715" y="89243"/>
              </a:lnTo>
              <a:lnTo>
                <a:pt x="53963" y="95290"/>
              </a:lnTo>
              <a:close/>
            </a:path>
          </a:pathLst>
        </a:custGeom>
        <a:solidFill>
          <a:srgbClr val="04A2BF"/>
        </a:solidFill>
      </xdr:spPr>
    </xdr:sp>
    <xdr:clientData/>
  </xdr:oneCellAnchor>
  <xdr:oneCellAnchor>
    <xdr:from>
      <xdr:col>0</xdr:col>
      <xdr:colOff>0</xdr:colOff>
      <xdr:row>0</xdr:row>
      <xdr:rowOff>1204849</xdr:rowOff>
    </xdr:from>
    <xdr:ext cx="352573" cy="343044"/>
    <xdr:pic>
      <xdr:nvPicPr>
        <xdr:cNvPr id="76" name="image6.png">
          <a:extLst>
            <a:ext uri="{FF2B5EF4-FFF2-40B4-BE49-F238E27FC236}">
              <a16:creationId xmlns:a16="http://schemas.microsoft.com/office/drawing/2014/main" id="{DA74CCD7-0A0E-4D15-AD48-BC888E30E6F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204849"/>
          <a:ext cx="352573" cy="343044"/>
        </a:xfrm>
        <a:prstGeom prst="rect">
          <a:avLst/>
        </a:prstGeom>
      </xdr:spPr>
    </xdr:pic>
    <xdr:clientData/>
  </xdr:oneCellAnchor>
  <xdr:oneCellAnchor>
    <xdr:from>
      <xdr:col>2</xdr:col>
      <xdr:colOff>50091</xdr:colOff>
      <xdr:row>0</xdr:row>
      <xdr:rowOff>197954</xdr:rowOff>
    </xdr:from>
    <xdr:ext cx="165100" cy="289560"/>
    <xdr:sp macro="" textlink="">
      <xdr:nvSpPr>
        <xdr:cNvPr id="77" name="Shape 17">
          <a:extLst>
            <a:ext uri="{FF2B5EF4-FFF2-40B4-BE49-F238E27FC236}">
              <a16:creationId xmlns:a16="http://schemas.microsoft.com/office/drawing/2014/main" id="{429D5F2F-F64F-41E2-99E7-696EAAE5AD77}"/>
            </a:ext>
          </a:extLst>
        </xdr:cNvPr>
        <xdr:cNvSpPr/>
      </xdr:nvSpPr>
      <xdr:spPr>
        <a:xfrm>
          <a:off x="612066"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0</xdr:col>
      <xdr:colOff>4764</xdr:colOff>
      <xdr:row>0</xdr:row>
      <xdr:rowOff>199219</xdr:rowOff>
    </xdr:from>
    <xdr:ext cx="533400" cy="291465"/>
    <xdr:grpSp>
      <xdr:nvGrpSpPr>
        <xdr:cNvPr id="78" name="Group 18">
          <a:extLst>
            <a:ext uri="{FF2B5EF4-FFF2-40B4-BE49-F238E27FC236}">
              <a16:creationId xmlns:a16="http://schemas.microsoft.com/office/drawing/2014/main" id="{7BC3CFED-6663-455B-B06A-F85E84F90377}"/>
            </a:ext>
          </a:extLst>
        </xdr:cNvPr>
        <xdr:cNvGrpSpPr/>
      </xdr:nvGrpSpPr>
      <xdr:grpSpPr>
        <a:xfrm>
          <a:off x="4764" y="199219"/>
          <a:ext cx="533400" cy="291465"/>
          <a:chOff x="0" y="0"/>
          <a:chExt cx="533400" cy="291465"/>
        </a:xfrm>
      </xdr:grpSpPr>
      <xdr:sp macro="" textlink="">
        <xdr:nvSpPr>
          <xdr:cNvPr id="79" name="Shape 19">
            <a:extLst>
              <a:ext uri="{FF2B5EF4-FFF2-40B4-BE49-F238E27FC236}">
                <a16:creationId xmlns:a16="http://schemas.microsoft.com/office/drawing/2014/main" id="{51DBB34E-2B0B-0F6F-3A8A-FDFD938BD706}"/>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80" name="Shape 20">
            <a:extLst>
              <a:ext uri="{FF2B5EF4-FFF2-40B4-BE49-F238E27FC236}">
                <a16:creationId xmlns:a16="http://schemas.microsoft.com/office/drawing/2014/main" id="{539274B5-7598-9FE1-61E2-73ADC9A04D38}"/>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0</xdr:col>
      <xdr:colOff>4764</xdr:colOff>
      <xdr:row>1</xdr:row>
      <xdr:rowOff>1264</xdr:rowOff>
    </xdr:from>
    <xdr:ext cx="6784975" cy="29209"/>
    <xdr:grpSp>
      <xdr:nvGrpSpPr>
        <xdr:cNvPr id="81" name="Group 21">
          <a:extLst>
            <a:ext uri="{FF2B5EF4-FFF2-40B4-BE49-F238E27FC236}">
              <a16:creationId xmlns:a16="http://schemas.microsoft.com/office/drawing/2014/main" id="{C6CECD59-F1B7-43F1-96BF-78408506DFB5}"/>
            </a:ext>
          </a:extLst>
        </xdr:cNvPr>
        <xdr:cNvGrpSpPr/>
      </xdr:nvGrpSpPr>
      <xdr:grpSpPr>
        <a:xfrm>
          <a:off x="4764" y="210814"/>
          <a:ext cx="6784975" cy="29209"/>
          <a:chOff x="0" y="0"/>
          <a:chExt cx="6784975" cy="29209"/>
        </a:xfrm>
      </xdr:grpSpPr>
      <xdr:sp macro="" textlink="">
        <xdr:nvSpPr>
          <xdr:cNvPr id="82" name="Shape 22">
            <a:extLst>
              <a:ext uri="{FF2B5EF4-FFF2-40B4-BE49-F238E27FC236}">
                <a16:creationId xmlns:a16="http://schemas.microsoft.com/office/drawing/2014/main" id="{8A8EEC96-80C6-E536-845C-B08FB95485EE}"/>
              </a:ext>
            </a:extLst>
          </xdr:cNvPr>
          <xdr:cNvSpPr/>
        </xdr:nvSpPr>
        <xdr:spPr>
          <a:xfrm>
            <a:off x="0" y="0"/>
            <a:ext cx="762635" cy="29209"/>
          </a:xfrm>
          <a:custGeom>
            <a:avLst/>
            <a:gdLst/>
            <a:ahLst/>
            <a:cxnLst/>
            <a:rect l="0" t="0" r="0" b="0"/>
            <a:pathLst>
              <a:path w="762635" h="29209">
                <a:moveTo>
                  <a:pt x="762320" y="28587"/>
                </a:moveTo>
                <a:lnTo>
                  <a:pt x="0" y="28587"/>
                </a:lnTo>
                <a:lnTo>
                  <a:pt x="0" y="0"/>
                </a:lnTo>
                <a:lnTo>
                  <a:pt x="762320" y="0"/>
                </a:lnTo>
                <a:lnTo>
                  <a:pt x="762320" y="28587"/>
                </a:lnTo>
                <a:close/>
              </a:path>
            </a:pathLst>
          </a:custGeom>
          <a:solidFill>
            <a:srgbClr val="04A2BF"/>
          </a:solidFill>
        </xdr:spPr>
      </xdr:sp>
      <xdr:sp macro="" textlink="">
        <xdr:nvSpPr>
          <xdr:cNvPr id="83" name="Shape 23">
            <a:extLst>
              <a:ext uri="{FF2B5EF4-FFF2-40B4-BE49-F238E27FC236}">
                <a16:creationId xmlns:a16="http://schemas.microsoft.com/office/drawing/2014/main" id="{C581307D-2BA3-F647-E701-E602E3374E25}"/>
              </a:ext>
            </a:extLst>
          </xdr:cNvPr>
          <xdr:cNvSpPr/>
        </xdr:nvSpPr>
        <xdr:spPr>
          <a:xfrm>
            <a:off x="762320" y="0"/>
            <a:ext cx="6022340" cy="29209"/>
          </a:xfrm>
          <a:custGeom>
            <a:avLst/>
            <a:gdLst/>
            <a:ahLst/>
            <a:cxnLst/>
            <a:rect l="0" t="0" r="0" b="0"/>
            <a:pathLst>
              <a:path w="6022340" h="29209">
                <a:moveTo>
                  <a:pt x="6022329" y="28587"/>
                </a:moveTo>
                <a:lnTo>
                  <a:pt x="0" y="28587"/>
                </a:lnTo>
                <a:lnTo>
                  <a:pt x="0" y="0"/>
                </a:lnTo>
                <a:lnTo>
                  <a:pt x="6022329" y="0"/>
                </a:lnTo>
                <a:lnTo>
                  <a:pt x="6022329" y="28587"/>
                </a:lnTo>
                <a:close/>
              </a:path>
            </a:pathLst>
          </a:custGeom>
          <a:solidFill>
            <a:srgbClr val="727272"/>
          </a:solidFill>
        </xdr:spPr>
      </xdr:sp>
    </xdr:grpSp>
    <xdr:clientData/>
  </xdr:oneCellAnchor>
  <xdr:oneCellAnchor>
    <xdr:from>
      <xdr:col>8</xdr:col>
      <xdr:colOff>119112</xdr:colOff>
      <xdr:row>3</xdr:row>
      <xdr:rowOff>84423</xdr:rowOff>
    </xdr:from>
    <xdr:ext cx="95885" cy="95885"/>
    <xdr:sp macro="" textlink="">
      <xdr:nvSpPr>
        <xdr:cNvPr id="84" name="Shape 24">
          <a:extLst>
            <a:ext uri="{FF2B5EF4-FFF2-40B4-BE49-F238E27FC236}">
              <a16:creationId xmlns:a16="http://schemas.microsoft.com/office/drawing/2014/main" id="{FA735FEF-F2EB-45C2-8EE3-C7B45793925E}"/>
            </a:ext>
          </a:extLst>
        </xdr:cNvPr>
        <xdr:cNvSpPr/>
      </xdr:nvSpPr>
      <xdr:spPr>
        <a:xfrm>
          <a:off x="4786362" y="2027523"/>
          <a:ext cx="95885" cy="95885"/>
        </a:xfrm>
        <a:custGeom>
          <a:avLst/>
          <a:gdLst/>
          <a:ahLst/>
          <a:cxnLst/>
          <a:rect l="0" t="0" r="0" b="0"/>
          <a:pathLst>
            <a:path w="95885" h="95885">
              <a:moveTo>
                <a:pt x="53962" y="95288"/>
              </a:moveTo>
              <a:lnTo>
                <a:pt x="41326" y="95288"/>
              </a:lnTo>
              <a:lnTo>
                <a:pt x="35248" y="94080"/>
              </a:lnTo>
              <a:lnTo>
                <a:pt x="1208" y="60040"/>
              </a:lnTo>
              <a:lnTo>
                <a:pt x="0" y="53962"/>
              </a:lnTo>
              <a:lnTo>
                <a:pt x="0" y="41326"/>
              </a:lnTo>
              <a:lnTo>
                <a:pt x="23573" y="6042"/>
              </a:lnTo>
              <a:lnTo>
                <a:pt x="41326" y="0"/>
              </a:lnTo>
              <a:lnTo>
                <a:pt x="53962" y="0"/>
              </a:lnTo>
              <a:lnTo>
                <a:pt x="89244" y="23573"/>
              </a:lnTo>
              <a:lnTo>
                <a:pt x="95290" y="41326"/>
              </a:lnTo>
              <a:lnTo>
                <a:pt x="95290" y="47645"/>
              </a:lnTo>
              <a:lnTo>
                <a:pt x="95290" y="53962"/>
              </a:lnTo>
              <a:lnTo>
                <a:pt x="71714" y="89243"/>
              </a:lnTo>
              <a:lnTo>
                <a:pt x="60040" y="94080"/>
              </a:lnTo>
              <a:lnTo>
                <a:pt x="53962" y="95288"/>
              </a:lnTo>
              <a:close/>
            </a:path>
          </a:pathLst>
        </a:custGeom>
        <a:solidFill>
          <a:srgbClr val="04A2BF"/>
        </a:solidFill>
      </xdr:spPr>
    </xdr:sp>
    <xdr:clientData/>
  </xdr:oneCellAnchor>
  <xdr:oneCellAnchor>
    <xdr:from>
      <xdr:col>8</xdr:col>
      <xdr:colOff>14293</xdr:colOff>
      <xdr:row>4</xdr:row>
      <xdr:rowOff>84535</xdr:rowOff>
    </xdr:from>
    <xdr:ext cx="95885" cy="95885"/>
    <xdr:sp macro="" textlink="">
      <xdr:nvSpPr>
        <xdr:cNvPr id="85" name="Shape 25">
          <a:extLst>
            <a:ext uri="{FF2B5EF4-FFF2-40B4-BE49-F238E27FC236}">
              <a16:creationId xmlns:a16="http://schemas.microsoft.com/office/drawing/2014/main" id="{7697FE0C-35CB-42E0-AF8E-B88F8D842E17}"/>
            </a:ext>
          </a:extLst>
        </xdr:cNvPr>
        <xdr:cNvSpPr/>
      </xdr:nvSpPr>
      <xdr:spPr>
        <a:xfrm>
          <a:off x="4681543" y="2294335"/>
          <a:ext cx="95885" cy="95885"/>
        </a:xfrm>
        <a:custGeom>
          <a:avLst/>
          <a:gdLst/>
          <a:ahLst/>
          <a:cxnLst/>
          <a:rect l="0" t="0" r="0" b="0"/>
          <a:pathLst>
            <a:path w="95885" h="95885">
              <a:moveTo>
                <a:pt x="53963" y="95288"/>
              </a:moveTo>
              <a:lnTo>
                <a:pt x="41326" y="95288"/>
              </a:lnTo>
              <a:lnTo>
                <a:pt x="35249" y="94080"/>
              </a:lnTo>
              <a:lnTo>
                <a:pt x="1209" y="60039"/>
              </a:lnTo>
              <a:lnTo>
                <a:pt x="0" y="53962"/>
              </a:lnTo>
              <a:lnTo>
                <a:pt x="0" y="41325"/>
              </a:lnTo>
              <a:lnTo>
                <a:pt x="23574" y="6042"/>
              </a:lnTo>
              <a:lnTo>
                <a:pt x="41326" y="0"/>
              </a:lnTo>
              <a:lnTo>
                <a:pt x="53963" y="0"/>
              </a:lnTo>
              <a:lnTo>
                <a:pt x="89245" y="23572"/>
              </a:lnTo>
              <a:lnTo>
                <a:pt x="95290" y="47645"/>
              </a:lnTo>
              <a:lnTo>
                <a:pt x="95290" y="53962"/>
              </a:lnTo>
              <a:lnTo>
                <a:pt x="71715" y="89243"/>
              </a:lnTo>
              <a:lnTo>
                <a:pt x="53963" y="95288"/>
              </a:lnTo>
              <a:close/>
            </a:path>
          </a:pathLst>
        </a:custGeom>
        <a:solidFill>
          <a:srgbClr val="04A2BF"/>
        </a:solidFill>
      </xdr:spPr>
    </xdr:sp>
    <xdr:clientData/>
  </xdr:oneCellAnchor>
  <xdr:oneCellAnchor>
    <xdr:from>
      <xdr:col>6</xdr:col>
      <xdr:colOff>414634</xdr:colOff>
      <xdr:row>6</xdr:row>
      <xdr:rowOff>84759</xdr:rowOff>
    </xdr:from>
    <xdr:ext cx="95885" cy="95885"/>
    <xdr:sp macro="" textlink="">
      <xdr:nvSpPr>
        <xdr:cNvPr id="86" name="Shape 26">
          <a:extLst>
            <a:ext uri="{FF2B5EF4-FFF2-40B4-BE49-F238E27FC236}">
              <a16:creationId xmlns:a16="http://schemas.microsoft.com/office/drawing/2014/main" id="{A69085EB-5558-48B5-8020-808081A3BBF8}"/>
            </a:ext>
          </a:extLst>
        </xdr:cNvPr>
        <xdr:cNvSpPr/>
      </xdr:nvSpPr>
      <xdr:spPr>
        <a:xfrm>
          <a:off x="4386559" y="2827959"/>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5"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7</xdr:col>
      <xdr:colOff>104818</xdr:colOff>
      <xdr:row>8</xdr:row>
      <xdr:rowOff>84983</xdr:rowOff>
    </xdr:from>
    <xdr:ext cx="95885" cy="95885"/>
    <xdr:sp macro="" textlink="">
      <xdr:nvSpPr>
        <xdr:cNvPr id="87" name="Shape 27">
          <a:extLst>
            <a:ext uri="{FF2B5EF4-FFF2-40B4-BE49-F238E27FC236}">
              <a16:creationId xmlns:a16="http://schemas.microsoft.com/office/drawing/2014/main" id="{62CB017B-57CC-48D7-BAF2-A6EBA961801A}"/>
            </a:ext>
          </a:extLst>
        </xdr:cNvPr>
        <xdr:cNvSpPr/>
      </xdr:nvSpPr>
      <xdr:spPr>
        <a:xfrm>
          <a:off x="4543468" y="3361583"/>
          <a:ext cx="95885" cy="95885"/>
        </a:xfrm>
        <a:custGeom>
          <a:avLst/>
          <a:gdLst/>
          <a:ahLst/>
          <a:cxnLst/>
          <a:rect l="0" t="0" r="0" b="0"/>
          <a:pathLst>
            <a:path w="95885" h="95885">
              <a:moveTo>
                <a:pt x="53963" y="95288"/>
              </a:moveTo>
              <a:lnTo>
                <a:pt x="41326" y="95288"/>
              </a:lnTo>
              <a:lnTo>
                <a:pt x="35249" y="94080"/>
              </a:lnTo>
              <a:lnTo>
                <a:pt x="1208" y="60040"/>
              </a:lnTo>
              <a:lnTo>
                <a:pt x="0" y="53962"/>
              </a:lnTo>
              <a:lnTo>
                <a:pt x="0" y="41325"/>
              </a:lnTo>
              <a:lnTo>
                <a:pt x="23574" y="6041"/>
              </a:lnTo>
              <a:lnTo>
                <a:pt x="41326" y="0"/>
              </a:lnTo>
              <a:lnTo>
                <a:pt x="53963" y="0"/>
              </a:lnTo>
              <a:lnTo>
                <a:pt x="89245" y="23572"/>
              </a:lnTo>
              <a:lnTo>
                <a:pt x="95290" y="47645"/>
              </a:lnTo>
              <a:lnTo>
                <a:pt x="95290" y="53962"/>
              </a:lnTo>
              <a:lnTo>
                <a:pt x="71714" y="89243"/>
              </a:lnTo>
              <a:lnTo>
                <a:pt x="53963" y="95288"/>
              </a:lnTo>
              <a:close/>
            </a:path>
          </a:pathLst>
        </a:custGeom>
        <a:solidFill>
          <a:srgbClr val="04A2BF"/>
        </a:solidFill>
      </xdr:spPr>
    </xdr:sp>
    <xdr:clientData/>
  </xdr:oneCellAnchor>
  <xdr:oneCellAnchor>
    <xdr:from>
      <xdr:col>7</xdr:col>
      <xdr:colOff>200328</xdr:colOff>
      <xdr:row>10</xdr:row>
      <xdr:rowOff>85207</xdr:rowOff>
    </xdr:from>
    <xdr:ext cx="95885" cy="95885"/>
    <xdr:sp macro="" textlink="">
      <xdr:nvSpPr>
        <xdr:cNvPr id="88" name="Shape 28">
          <a:extLst>
            <a:ext uri="{FF2B5EF4-FFF2-40B4-BE49-F238E27FC236}">
              <a16:creationId xmlns:a16="http://schemas.microsoft.com/office/drawing/2014/main" id="{F29A85F1-15FE-4169-886A-5381C9EB33BB}"/>
            </a:ext>
          </a:extLst>
        </xdr:cNvPr>
        <xdr:cNvSpPr/>
      </xdr:nvSpPr>
      <xdr:spPr>
        <a:xfrm>
          <a:off x="4638978" y="3895207"/>
          <a:ext cx="95885" cy="95885"/>
        </a:xfrm>
        <a:custGeom>
          <a:avLst/>
          <a:gdLst/>
          <a:ahLst/>
          <a:cxnLst/>
          <a:rect l="0" t="0" r="0" b="0"/>
          <a:pathLst>
            <a:path w="95885" h="95885">
              <a:moveTo>
                <a:pt x="53963" y="95288"/>
              </a:moveTo>
              <a:lnTo>
                <a:pt x="41326" y="95288"/>
              </a:lnTo>
              <a:lnTo>
                <a:pt x="35249" y="94077"/>
              </a:lnTo>
              <a:lnTo>
                <a:pt x="1208" y="60037"/>
              </a:lnTo>
              <a:lnTo>
                <a:pt x="0" y="53961"/>
              </a:lnTo>
              <a:lnTo>
                <a:pt x="0" y="41325"/>
              </a:lnTo>
              <a:lnTo>
                <a:pt x="23574" y="6044"/>
              </a:lnTo>
              <a:lnTo>
                <a:pt x="41326" y="0"/>
              </a:lnTo>
              <a:lnTo>
                <a:pt x="53963" y="0"/>
              </a:lnTo>
              <a:lnTo>
                <a:pt x="89245" y="23572"/>
              </a:lnTo>
              <a:lnTo>
                <a:pt x="95290" y="47645"/>
              </a:lnTo>
              <a:lnTo>
                <a:pt x="95289" y="53961"/>
              </a:lnTo>
              <a:lnTo>
                <a:pt x="71714" y="89243"/>
              </a:lnTo>
              <a:lnTo>
                <a:pt x="53963" y="95288"/>
              </a:lnTo>
              <a:close/>
            </a:path>
          </a:pathLst>
        </a:custGeom>
        <a:solidFill>
          <a:srgbClr val="04A2BF"/>
        </a:solidFill>
      </xdr:spPr>
    </xdr:sp>
    <xdr:clientData/>
  </xdr:oneCellAnchor>
  <xdr:oneCellAnchor>
    <xdr:from>
      <xdr:col>8</xdr:col>
      <xdr:colOff>109582</xdr:colOff>
      <xdr:row>13</xdr:row>
      <xdr:rowOff>85544</xdr:rowOff>
    </xdr:from>
    <xdr:ext cx="95885" cy="95885"/>
    <xdr:sp macro="" textlink="">
      <xdr:nvSpPr>
        <xdr:cNvPr id="89" name="Shape 29">
          <a:extLst>
            <a:ext uri="{FF2B5EF4-FFF2-40B4-BE49-F238E27FC236}">
              <a16:creationId xmlns:a16="http://schemas.microsoft.com/office/drawing/2014/main" id="{3D24EB89-DD77-4C9D-9E78-DC25AA4B25F6}"/>
            </a:ext>
          </a:extLst>
        </xdr:cNvPr>
        <xdr:cNvSpPr/>
      </xdr:nvSpPr>
      <xdr:spPr>
        <a:xfrm>
          <a:off x="4776832" y="4695644"/>
          <a:ext cx="95885" cy="95885"/>
        </a:xfrm>
        <a:custGeom>
          <a:avLst/>
          <a:gdLst/>
          <a:ahLst/>
          <a:cxnLst/>
          <a:rect l="0" t="0" r="0" b="0"/>
          <a:pathLst>
            <a:path w="95885" h="95885">
              <a:moveTo>
                <a:pt x="53963" y="95288"/>
              </a:moveTo>
              <a:lnTo>
                <a:pt x="41326" y="95288"/>
              </a:lnTo>
              <a:lnTo>
                <a:pt x="35249" y="94079"/>
              </a:lnTo>
              <a:lnTo>
                <a:pt x="1209" y="60039"/>
              </a:lnTo>
              <a:lnTo>
                <a:pt x="0" y="53962"/>
              </a:lnTo>
              <a:lnTo>
                <a:pt x="0" y="41325"/>
              </a:lnTo>
              <a:lnTo>
                <a:pt x="23574" y="6042"/>
              </a:lnTo>
              <a:lnTo>
                <a:pt x="41326" y="0"/>
              </a:lnTo>
              <a:lnTo>
                <a:pt x="53963" y="0"/>
              </a:lnTo>
              <a:lnTo>
                <a:pt x="89245" y="23572"/>
              </a:lnTo>
              <a:lnTo>
                <a:pt x="95290" y="47645"/>
              </a:lnTo>
              <a:lnTo>
                <a:pt x="95290" y="53962"/>
              </a:lnTo>
              <a:lnTo>
                <a:pt x="71715" y="89242"/>
              </a:lnTo>
              <a:lnTo>
                <a:pt x="53963" y="95288"/>
              </a:lnTo>
              <a:close/>
            </a:path>
          </a:pathLst>
        </a:custGeom>
        <a:solidFill>
          <a:srgbClr val="04A2BF"/>
        </a:solidFill>
      </xdr:spPr>
    </xdr:sp>
    <xdr:clientData/>
  </xdr:oneCellAnchor>
  <xdr:oneCellAnchor>
    <xdr:from>
      <xdr:col>7</xdr:col>
      <xdr:colOff>228914</xdr:colOff>
      <xdr:row>14</xdr:row>
      <xdr:rowOff>85656</xdr:rowOff>
    </xdr:from>
    <xdr:ext cx="95885" cy="95885"/>
    <xdr:sp macro="" textlink="">
      <xdr:nvSpPr>
        <xdr:cNvPr id="90" name="Shape 30">
          <a:extLst>
            <a:ext uri="{FF2B5EF4-FFF2-40B4-BE49-F238E27FC236}">
              <a16:creationId xmlns:a16="http://schemas.microsoft.com/office/drawing/2014/main" id="{DA043901-337D-4D88-B99A-FBF0B3E533B6}"/>
            </a:ext>
          </a:extLst>
        </xdr:cNvPr>
        <xdr:cNvSpPr/>
      </xdr:nvSpPr>
      <xdr:spPr>
        <a:xfrm>
          <a:off x="4667564" y="4962456"/>
          <a:ext cx="95885" cy="95885"/>
        </a:xfrm>
        <a:custGeom>
          <a:avLst/>
          <a:gdLst/>
          <a:ahLst/>
          <a:cxnLst/>
          <a:rect l="0" t="0" r="0" b="0"/>
          <a:pathLst>
            <a:path w="95885" h="95885">
              <a:moveTo>
                <a:pt x="53963" y="95288"/>
              </a:moveTo>
              <a:lnTo>
                <a:pt x="41326" y="95288"/>
              </a:lnTo>
              <a:lnTo>
                <a:pt x="35249" y="94080"/>
              </a:lnTo>
              <a:lnTo>
                <a:pt x="1209" y="60039"/>
              </a:lnTo>
              <a:lnTo>
                <a:pt x="0" y="53962"/>
              </a:lnTo>
              <a:lnTo>
                <a:pt x="0" y="41325"/>
              </a:lnTo>
              <a:lnTo>
                <a:pt x="23574" y="6042"/>
              </a:lnTo>
              <a:lnTo>
                <a:pt x="41326" y="0"/>
              </a:lnTo>
              <a:lnTo>
                <a:pt x="53963" y="0"/>
              </a:lnTo>
              <a:lnTo>
                <a:pt x="89245" y="23571"/>
              </a:lnTo>
              <a:lnTo>
                <a:pt x="95290" y="47645"/>
              </a:lnTo>
              <a:lnTo>
                <a:pt x="95290" y="53962"/>
              </a:lnTo>
              <a:lnTo>
                <a:pt x="71715" y="89243"/>
              </a:lnTo>
              <a:lnTo>
                <a:pt x="53963" y="95288"/>
              </a:lnTo>
              <a:close/>
            </a:path>
          </a:pathLst>
        </a:custGeom>
        <a:solidFill>
          <a:srgbClr val="04A2BF"/>
        </a:solidFill>
      </xdr:spPr>
    </xdr:sp>
    <xdr:clientData/>
  </xdr:oneCellAnchor>
  <xdr:oneCellAnchor>
    <xdr:from>
      <xdr:col>7</xdr:col>
      <xdr:colOff>123876</xdr:colOff>
      <xdr:row>15</xdr:row>
      <xdr:rowOff>85768</xdr:rowOff>
    </xdr:from>
    <xdr:ext cx="95885" cy="95885"/>
    <xdr:sp macro="" textlink="">
      <xdr:nvSpPr>
        <xdr:cNvPr id="91" name="Shape 31">
          <a:extLst>
            <a:ext uri="{FF2B5EF4-FFF2-40B4-BE49-F238E27FC236}">
              <a16:creationId xmlns:a16="http://schemas.microsoft.com/office/drawing/2014/main" id="{F685308D-05BF-4941-9134-998E63B9BE12}"/>
            </a:ext>
          </a:extLst>
        </xdr:cNvPr>
        <xdr:cNvSpPr/>
      </xdr:nvSpPr>
      <xdr:spPr>
        <a:xfrm>
          <a:off x="4562526" y="5229268"/>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6"/>
              </a:lnTo>
              <a:lnTo>
                <a:pt x="23574" y="6042"/>
              </a:lnTo>
              <a:lnTo>
                <a:pt x="41326" y="0"/>
              </a:lnTo>
              <a:lnTo>
                <a:pt x="53962" y="0"/>
              </a:lnTo>
              <a:lnTo>
                <a:pt x="89245" y="23573"/>
              </a:lnTo>
              <a:lnTo>
                <a:pt x="95290" y="47645"/>
              </a:lnTo>
              <a:lnTo>
                <a:pt x="95290" y="53962"/>
              </a:lnTo>
              <a:lnTo>
                <a:pt x="71714" y="89242"/>
              </a:lnTo>
              <a:lnTo>
                <a:pt x="53962" y="95289"/>
              </a:lnTo>
              <a:close/>
            </a:path>
          </a:pathLst>
        </a:custGeom>
        <a:solidFill>
          <a:srgbClr val="04A2BF"/>
        </a:solidFill>
      </xdr:spPr>
    </xdr:sp>
    <xdr:clientData/>
  </xdr:oneCellAnchor>
  <xdr:oneCellAnchor>
    <xdr:from>
      <xdr:col>8</xdr:col>
      <xdr:colOff>42880</xdr:colOff>
      <xdr:row>19</xdr:row>
      <xdr:rowOff>102103</xdr:rowOff>
    </xdr:from>
    <xdr:ext cx="95885" cy="95885"/>
    <xdr:sp macro="" textlink="">
      <xdr:nvSpPr>
        <xdr:cNvPr id="92" name="Shape 32">
          <a:extLst>
            <a:ext uri="{FF2B5EF4-FFF2-40B4-BE49-F238E27FC236}">
              <a16:creationId xmlns:a16="http://schemas.microsoft.com/office/drawing/2014/main" id="{45467869-CC40-42A3-B5DE-883E2600BDA2}"/>
            </a:ext>
          </a:extLst>
        </xdr:cNvPr>
        <xdr:cNvSpPr/>
      </xdr:nvSpPr>
      <xdr:spPr>
        <a:xfrm>
          <a:off x="4710130" y="6321928"/>
          <a:ext cx="95885" cy="95885"/>
        </a:xfrm>
        <a:custGeom>
          <a:avLst/>
          <a:gdLst/>
          <a:ahLst/>
          <a:cxnLst/>
          <a:rect l="0" t="0" r="0" b="0"/>
          <a:pathLst>
            <a:path w="95885" h="95885">
              <a:moveTo>
                <a:pt x="53963" y="95289"/>
              </a:moveTo>
              <a:lnTo>
                <a:pt x="41326" y="95289"/>
              </a:lnTo>
              <a:lnTo>
                <a:pt x="35249" y="94078"/>
              </a:lnTo>
              <a:lnTo>
                <a:pt x="1208" y="60037"/>
              </a:lnTo>
              <a:lnTo>
                <a:pt x="0" y="53960"/>
              </a:lnTo>
              <a:lnTo>
                <a:pt x="0" y="41325"/>
              </a:lnTo>
              <a:lnTo>
                <a:pt x="23574" y="6043"/>
              </a:lnTo>
              <a:lnTo>
                <a:pt x="41326" y="0"/>
              </a:lnTo>
              <a:lnTo>
                <a:pt x="53963" y="0"/>
              </a:lnTo>
              <a:lnTo>
                <a:pt x="89245" y="23572"/>
              </a:lnTo>
              <a:lnTo>
                <a:pt x="95290" y="47645"/>
              </a:lnTo>
              <a:lnTo>
                <a:pt x="95290" y="53960"/>
              </a:lnTo>
              <a:lnTo>
                <a:pt x="71715" y="89242"/>
              </a:lnTo>
              <a:lnTo>
                <a:pt x="53963" y="95289"/>
              </a:lnTo>
              <a:close/>
            </a:path>
          </a:pathLst>
        </a:custGeom>
        <a:solidFill>
          <a:srgbClr val="04A2BF"/>
        </a:solidFill>
      </xdr:spPr>
    </xdr:sp>
    <xdr:clientData/>
  </xdr:oneCellAnchor>
  <xdr:oneCellAnchor>
    <xdr:from>
      <xdr:col>7</xdr:col>
      <xdr:colOff>152683</xdr:colOff>
      <xdr:row>22</xdr:row>
      <xdr:rowOff>89739</xdr:rowOff>
    </xdr:from>
    <xdr:ext cx="95885" cy="95885"/>
    <xdr:sp macro="" textlink="">
      <xdr:nvSpPr>
        <xdr:cNvPr id="93" name="Shape 33">
          <a:extLst>
            <a:ext uri="{FF2B5EF4-FFF2-40B4-BE49-F238E27FC236}">
              <a16:creationId xmlns:a16="http://schemas.microsoft.com/office/drawing/2014/main" id="{387B0AE0-3DA9-4751-95A4-827351CECF74}"/>
            </a:ext>
          </a:extLst>
        </xdr:cNvPr>
        <xdr:cNvSpPr/>
      </xdr:nvSpPr>
      <xdr:spPr>
        <a:xfrm>
          <a:off x="4591333" y="7119189"/>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5" y="23570"/>
              </a:lnTo>
              <a:lnTo>
                <a:pt x="95290" y="47645"/>
              </a:lnTo>
              <a:lnTo>
                <a:pt x="95289" y="53962"/>
              </a:lnTo>
              <a:lnTo>
                <a:pt x="71714" y="89242"/>
              </a:lnTo>
              <a:lnTo>
                <a:pt x="53962" y="95289"/>
              </a:lnTo>
              <a:close/>
            </a:path>
          </a:pathLst>
        </a:custGeom>
        <a:solidFill>
          <a:srgbClr val="04A2BF"/>
        </a:solidFill>
      </xdr:spPr>
    </xdr:sp>
    <xdr:clientData/>
  </xdr:oneCellAnchor>
  <xdr:oneCellAnchor>
    <xdr:from>
      <xdr:col>7</xdr:col>
      <xdr:colOff>209857</xdr:colOff>
      <xdr:row>23</xdr:row>
      <xdr:rowOff>89851</xdr:rowOff>
    </xdr:from>
    <xdr:ext cx="95885" cy="95885"/>
    <xdr:sp macro="" textlink="">
      <xdr:nvSpPr>
        <xdr:cNvPr id="94" name="Shape 34">
          <a:extLst>
            <a:ext uri="{FF2B5EF4-FFF2-40B4-BE49-F238E27FC236}">
              <a16:creationId xmlns:a16="http://schemas.microsoft.com/office/drawing/2014/main" id="{BA00C872-2C4E-4EFF-9F74-C988C0EF9D5E}"/>
            </a:ext>
          </a:extLst>
        </xdr:cNvPr>
        <xdr:cNvSpPr/>
      </xdr:nvSpPr>
      <xdr:spPr>
        <a:xfrm>
          <a:off x="4648507" y="7386001"/>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6"/>
              </a:lnTo>
              <a:lnTo>
                <a:pt x="23574" y="6043"/>
              </a:lnTo>
              <a:lnTo>
                <a:pt x="41326" y="0"/>
              </a:lnTo>
              <a:lnTo>
                <a:pt x="53963" y="0"/>
              </a:lnTo>
              <a:lnTo>
                <a:pt x="89244" y="23573"/>
              </a:lnTo>
              <a:lnTo>
                <a:pt x="95290" y="47645"/>
              </a:lnTo>
              <a:lnTo>
                <a:pt x="95289" y="53962"/>
              </a:lnTo>
              <a:lnTo>
                <a:pt x="71714" y="89242"/>
              </a:lnTo>
              <a:lnTo>
                <a:pt x="53963" y="95289"/>
              </a:lnTo>
              <a:close/>
            </a:path>
          </a:pathLst>
        </a:custGeom>
        <a:solidFill>
          <a:srgbClr val="04A2BF"/>
        </a:solidFill>
      </xdr:spPr>
    </xdr:sp>
    <xdr:clientData/>
  </xdr:oneCellAnchor>
  <xdr:oneCellAnchor>
    <xdr:from>
      <xdr:col>8</xdr:col>
      <xdr:colOff>138393</xdr:colOff>
      <xdr:row>26</xdr:row>
      <xdr:rowOff>90188</xdr:rowOff>
    </xdr:from>
    <xdr:ext cx="95885" cy="95885"/>
    <xdr:sp macro="" textlink="">
      <xdr:nvSpPr>
        <xdr:cNvPr id="95" name="Shape 35">
          <a:extLst>
            <a:ext uri="{FF2B5EF4-FFF2-40B4-BE49-F238E27FC236}">
              <a16:creationId xmlns:a16="http://schemas.microsoft.com/office/drawing/2014/main" id="{CD6E867E-EAAF-4245-A44C-A660277D58F4}"/>
            </a:ext>
          </a:extLst>
        </xdr:cNvPr>
        <xdr:cNvSpPr/>
      </xdr:nvSpPr>
      <xdr:spPr>
        <a:xfrm>
          <a:off x="4805643" y="8186438"/>
          <a:ext cx="95885" cy="95885"/>
        </a:xfrm>
        <a:custGeom>
          <a:avLst/>
          <a:gdLst/>
          <a:ahLst/>
          <a:cxnLst/>
          <a:rect l="0" t="0" r="0" b="0"/>
          <a:pathLst>
            <a:path w="95885" h="95885">
              <a:moveTo>
                <a:pt x="53963" y="95289"/>
              </a:moveTo>
              <a:lnTo>
                <a:pt x="41326" y="95289"/>
              </a:lnTo>
              <a:lnTo>
                <a:pt x="35249" y="94077"/>
              </a:lnTo>
              <a:lnTo>
                <a:pt x="1209" y="60039"/>
              </a:lnTo>
              <a:lnTo>
                <a:pt x="0" y="53962"/>
              </a:lnTo>
              <a:lnTo>
                <a:pt x="0" y="41325"/>
              </a:lnTo>
              <a:lnTo>
                <a:pt x="23574" y="6043"/>
              </a:lnTo>
              <a:lnTo>
                <a:pt x="41326" y="0"/>
              </a:lnTo>
              <a:lnTo>
                <a:pt x="53963" y="0"/>
              </a:lnTo>
              <a:lnTo>
                <a:pt x="89245" y="23573"/>
              </a:lnTo>
              <a:lnTo>
                <a:pt x="95290" y="41325"/>
              </a:lnTo>
              <a:lnTo>
                <a:pt x="95290" y="47645"/>
              </a:lnTo>
              <a:lnTo>
                <a:pt x="95290" y="53962"/>
              </a:lnTo>
              <a:lnTo>
                <a:pt x="71715" y="89242"/>
              </a:lnTo>
              <a:lnTo>
                <a:pt x="60040" y="94077"/>
              </a:lnTo>
              <a:lnTo>
                <a:pt x="53963" y="95289"/>
              </a:lnTo>
              <a:close/>
            </a:path>
          </a:pathLst>
        </a:custGeom>
        <a:solidFill>
          <a:srgbClr val="04A2BF"/>
        </a:solidFill>
      </xdr:spPr>
    </xdr:sp>
    <xdr:clientData/>
  </xdr:oneCellAnchor>
  <xdr:oneCellAnchor>
    <xdr:from>
      <xdr:col>7</xdr:col>
      <xdr:colOff>114347</xdr:colOff>
      <xdr:row>29</xdr:row>
      <xdr:rowOff>90523</xdr:rowOff>
    </xdr:from>
    <xdr:ext cx="95885" cy="95885"/>
    <xdr:sp macro="" textlink="">
      <xdr:nvSpPr>
        <xdr:cNvPr id="96" name="Shape 36">
          <a:extLst>
            <a:ext uri="{FF2B5EF4-FFF2-40B4-BE49-F238E27FC236}">
              <a16:creationId xmlns:a16="http://schemas.microsoft.com/office/drawing/2014/main" id="{A75F3A19-5F8E-4C29-9B36-18FCD1774F3F}"/>
            </a:ext>
          </a:extLst>
        </xdr:cNvPr>
        <xdr:cNvSpPr/>
      </xdr:nvSpPr>
      <xdr:spPr>
        <a:xfrm>
          <a:off x="4552997" y="8986873"/>
          <a:ext cx="95885" cy="95885"/>
        </a:xfrm>
        <a:custGeom>
          <a:avLst/>
          <a:gdLst/>
          <a:ahLst/>
          <a:cxnLst/>
          <a:rect l="0" t="0" r="0" b="0"/>
          <a:pathLst>
            <a:path w="95885" h="95885">
              <a:moveTo>
                <a:pt x="53962" y="95288"/>
              </a:moveTo>
              <a:lnTo>
                <a:pt x="41326" y="95288"/>
              </a:lnTo>
              <a:lnTo>
                <a:pt x="35249" y="94077"/>
              </a:lnTo>
              <a:lnTo>
                <a:pt x="1208" y="60037"/>
              </a:lnTo>
              <a:lnTo>
                <a:pt x="0" y="53960"/>
              </a:lnTo>
              <a:lnTo>
                <a:pt x="0" y="41326"/>
              </a:lnTo>
              <a:lnTo>
                <a:pt x="23574" y="6041"/>
              </a:lnTo>
              <a:lnTo>
                <a:pt x="41326" y="0"/>
              </a:lnTo>
              <a:lnTo>
                <a:pt x="53962" y="0"/>
              </a:lnTo>
              <a:lnTo>
                <a:pt x="89245" y="23573"/>
              </a:lnTo>
              <a:lnTo>
                <a:pt x="95290" y="47645"/>
              </a:lnTo>
              <a:lnTo>
                <a:pt x="95290" y="53960"/>
              </a:lnTo>
              <a:lnTo>
                <a:pt x="71714" y="89243"/>
              </a:lnTo>
              <a:lnTo>
                <a:pt x="53962" y="95288"/>
              </a:lnTo>
              <a:close/>
            </a:path>
          </a:pathLst>
        </a:custGeom>
        <a:solidFill>
          <a:srgbClr val="04A2BF"/>
        </a:solidFill>
      </xdr:spPr>
    </xdr:sp>
    <xdr:clientData/>
  </xdr:oneCellAnchor>
  <xdr:oneCellAnchor>
    <xdr:from>
      <xdr:col>7</xdr:col>
      <xdr:colOff>38115</xdr:colOff>
      <xdr:row>30</xdr:row>
      <xdr:rowOff>90636</xdr:rowOff>
    </xdr:from>
    <xdr:ext cx="95885" cy="95885"/>
    <xdr:sp macro="" textlink="">
      <xdr:nvSpPr>
        <xdr:cNvPr id="97" name="Shape 37">
          <a:extLst>
            <a:ext uri="{FF2B5EF4-FFF2-40B4-BE49-F238E27FC236}">
              <a16:creationId xmlns:a16="http://schemas.microsoft.com/office/drawing/2014/main" id="{CB313C37-8E54-4802-BFB3-72E2B190021F}"/>
            </a:ext>
          </a:extLst>
        </xdr:cNvPr>
        <xdr:cNvSpPr/>
      </xdr:nvSpPr>
      <xdr:spPr>
        <a:xfrm>
          <a:off x="4476765" y="9253686"/>
          <a:ext cx="95885" cy="95885"/>
        </a:xfrm>
        <a:custGeom>
          <a:avLst/>
          <a:gdLst/>
          <a:ahLst/>
          <a:cxnLst/>
          <a:rect l="0" t="0" r="0" b="0"/>
          <a:pathLst>
            <a:path w="95885" h="95885">
              <a:moveTo>
                <a:pt x="53962" y="95288"/>
              </a:moveTo>
              <a:lnTo>
                <a:pt x="41326" y="95288"/>
              </a:lnTo>
              <a:lnTo>
                <a:pt x="35249" y="94077"/>
              </a:lnTo>
              <a:lnTo>
                <a:pt x="1208" y="60037"/>
              </a:lnTo>
              <a:lnTo>
                <a:pt x="0" y="53960"/>
              </a:lnTo>
              <a:lnTo>
                <a:pt x="0" y="41324"/>
              </a:lnTo>
              <a:lnTo>
                <a:pt x="23574" y="6041"/>
              </a:lnTo>
              <a:lnTo>
                <a:pt x="41326" y="0"/>
              </a:lnTo>
              <a:lnTo>
                <a:pt x="53962" y="0"/>
              </a:lnTo>
              <a:lnTo>
                <a:pt x="89244" y="23573"/>
              </a:lnTo>
              <a:lnTo>
                <a:pt x="95290" y="47645"/>
              </a:lnTo>
              <a:lnTo>
                <a:pt x="95290" y="53960"/>
              </a:lnTo>
              <a:lnTo>
                <a:pt x="71714" y="89243"/>
              </a:lnTo>
              <a:lnTo>
                <a:pt x="53962" y="95288"/>
              </a:lnTo>
              <a:close/>
            </a:path>
          </a:pathLst>
        </a:custGeom>
        <a:solidFill>
          <a:srgbClr val="04A2BF"/>
        </a:solidFill>
      </xdr:spPr>
    </xdr:sp>
    <xdr:clientData/>
  </xdr:oneCellAnchor>
  <xdr:oneCellAnchor>
    <xdr:from>
      <xdr:col>9</xdr:col>
      <xdr:colOff>76231</xdr:colOff>
      <xdr:row>5</xdr:row>
      <xdr:rowOff>84647</xdr:rowOff>
    </xdr:from>
    <xdr:ext cx="95885" cy="95885"/>
    <xdr:sp macro="" textlink="">
      <xdr:nvSpPr>
        <xdr:cNvPr id="98" name="Shape 38">
          <a:extLst>
            <a:ext uri="{FF2B5EF4-FFF2-40B4-BE49-F238E27FC236}">
              <a16:creationId xmlns:a16="http://schemas.microsoft.com/office/drawing/2014/main" id="{3CABD00A-FB87-4A9D-AEE0-EB7C41420EA1}"/>
            </a:ext>
          </a:extLst>
        </xdr:cNvPr>
        <xdr:cNvSpPr/>
      </xdr:nvSpPr>
      <xdr:spPr>
        <a:xfrm>
          <a:off x="4972081" y="2561147"/>
          <a:ext cx="95885" cy="95885"/>
        </a:xfrm>
        <a:custGeom>
          <a:avLst/>
          <a:gdLst/>
          <a:ahLst/>
          <a:cxnLst/>
          <a:rect l="0" t="0" r="0" b="0"/>
          <a:pathLst>
            <a:path w="95885" h="95885">
              <a:moveTo>
                <a:pt x="53963" y="95290"/>
              </a:moveTo>
              <a:lnTo>
                <a:pt x="41326" y="95290"/>
              </a:lnTo>
              <a:lnTo>
                <a:pt x="35249" y="94080"/>
              </a:lnTo>
              <a:lnTo>
                <a:pt x="1209" y="60040"/>
              </a:lnTo>
              <a:lnTo>
                <a:pt x="0" y="53962"/>
              </a:lnTo>
              <a:lnTo>
                <a:pt x="0" y="41325"/>
              </a:lnTo>
              <a:lnTo>
                <a:pt x="23574" y="6042"/>
              </a:lnTo>
              <a:lnTo>
                <a:pt x="41326" y="0"/>
              </a:lnTo>
              <a:lnTo>
                <a:pt x="53963" y="0"/>
              </a:lnTo>
              <a:lnTo>
                <a:pt x="89245" y="23572"/>
              </a:lnTo>
              <a:lnTo>
                <a:pt x="95290" y="47645"/>
              </a:lnTo>
              <a:lnTo>
                <a:pt x="95290" y="53962"/>
              </a:lnTo>
              <a:lnTo>
                <a:pt x="71714" y="89243"/>
              </a:lnTo>
              <a:lnTo>
                <a:pt x="53963" y="95290"/>
              </a:lnTo>
              <a:close/>
            </a:path>
          </a:pathLst>
        </a:custGeom>
        <a:solidFill>
          <a:srgbClr val="04A2BF"/>
        </a:solidFill>
      </xdr:spPr>
    </xdr:sp>
    <xdr:clientData/>
  </xdr:oneCellAnchor>
  <xdr:oneCellAnchor>
    <xdr:from>
      <xdr:col>9</xdr:col>
      <xdr:colOff>9528</xdr:colOff>
      <xdr:row>7</xdr:row>
      <xdr:rowOff>84871</xdr:rowOff>
    </xdr:from>
    <xdr:ext cx="95885" cy="95885"/>
    <xdr:sp macro="" textlink="">
      <xdr:nvSpPr>
        <xdr:cNvPr id="99" name="Shape 39">
          <a:extLst>
            <a:ext uri="{FF2B5EF4-FFF2-40B4-BE49-F238E27FC236}">
              <a16:creationId xmlns:a16="http://schemas.microsoft.com/office/drawing/2014/main" id="{D14EF09C-3DBB-44E6-A090-9939476D181A}"/>
            </a:ext>
          </a:extLst>
        </xdr:cNvPr>
        <xdr:cNvSpPr/>
      </xdr:nvSpPr>
      <xdr:spPr>
        <a:xfrm>
          <a:off x="4905378" y="3094771"/>
          <a:ext cx="95885" cy="95885"/>
        </a:xfrm>
        <a:custGeom>
          <a:avLst/>
          <a:gdLst/>
          <a:ahLst/>
          <a:cxnLst/>
          <a:rect l="0" t="0" r="0" b="0"/>
          <a:pathLst>
            <a:path w="95885" h="95885">
              <a:moveTo>
                <a:pt x="53962" y="95288"/>
              </a:moveTo>
              <a:lnTo>
                <a:pt x="41326" y="95288"/>
              </a:lnTo>
              <a:lnTo>
                <a:pt x="35248" y="94077"/>
              </a:lnTo>
              <a:lnTo>
                <a:pt x="1208" y="60039"/>
              </a:lnTo>
              <a:lnTo>
                <a:pt x="0" y="53962"/>
              </a:lnTo>
              <a:lnTo>
                <a:pt x="0" y="41325"/>
              </a:lnTo>
              <a:lnTo>
                <a:pt x="23573" y="6042"/>
              </a:lnTo>
              <a:lnTo>
                <a:pt x="41326" y="0"/>
              </a:lnTo>
              <a:lnTo>
                <a:pt x="53962" y="0"/>
              </a:lnTo>
              <a:lnTo>
                <a:pt x="89244" y="23572"/>
              </a:lnTo>
              <a:lnTo>
                <a:pt x="95290" y="47645"/>
              </a:lnTo>
              <a:lnTo>
                <a:pt x="95289" y="53962"/>
              </a:lnTo>
              <a:lnTo>
                <a:pt x="71714" y="89243"/>
              </a:lnTo>
              <a:lnTo>
                <a:pt x="53962" y="95288"/>
              </a:lnTo>
              <a:close/>
            </a:path>
          </a:pathLst>
        </a:custGeom>
        <a:solidFill>
          <a:srgbClr val="04A2BF"/>
        </a:solidFill>
      </xdr:spPr>
    </xdr:sp>
    <xdr:clientData/>
  </xdr:oneCellAnchor>
  <xdr:oneCellAnchor>
    <xdr:from>
      <xdr:col>6</xdr:col>
      <xdr:colOff>328750</xdr:colOff>
      <xdr:row>9</xdr:row>
      <xdr:rowOff>85095</xdr:rowOff>
    </xdr:from>
    <xdr:ext cx="95885" cy="95885"/>
    <xdr:sp macro="" textlink="">
      <xdr:nvSpPr>
        <xdr:cNvPr id="100" name="Shape 40">
          <a:extLst>
            <a:ext uri="{FF2B5EF4-FFF2-40B4-BE49-F238E27FC236}">
              <a16:creationId xmlns:a16="http://schemas.microsoft.com/office/drawing/2014/main" id="{4DFF1943-8905-4735-9AAE-A4274A27B5C8}"/>
            </a:ext>
          </a:extLst>
        </xdr:cNvPr>
        <xdr:cNvSpPr/>
      </xdr:nvSpPr>
      <xdr:spPr>
        <a:xfrm>
          <a:off x="4300675" y="3628395"/>
          <a:ext cx="95885" cy="95885"/>
        </a:xfrm>
        <a:custGeom>
          <a:avLst/>
          <a:gdLst/>
          <a:ahLst/>
          <a:cxnLst/>
          <a:rect l="0" t="0" r="0" b="0"/>
          <a:pathLst>
            <a:path w="95885" h="95885">
              <a:moveTo>
                <a:pt x="53963" y="95288"/>
              </a:moveTo>
              <a:lnTo>
                <a:pt x="41326" y="95288"/>
              </a:lnTo>
              <a:lnTo>
                <a:pt x="35249" y="94077"/>
              </a:lnTo>
              <a:lnTo>
                <a:pt x="1208" y="60037"/>
              </a:lnTo>
              <a:lnTo>
                <a:pt x="0" y="53961"/>
              </a:lnTo>
              <a:lnTo>
                <a:pt x="0" y="41325"/>
              </a:lnTo>
              <a:lnTo>
                <a:pt x="23574" y="6044"/>
              </a:lnTo>
              <a:lnTo>
                <a:pt x="41326" y="0"/>
              </a:lnTo>
              <a:lnTo>
                <a:pt x="53963" y="0"/>
              </a:lnTo>
              <a:lnTo>
                <a:pt x="89245" y="23572"/>
              </a:lnTo>
              <a:lnTo>
                <a:pt x="95290" y="47645"/>
              </a:lnTo>
              <a:lnTo>
                <a:pt x="95290" y="53961"/>
              </a:lnTo>
              <a:lnTo>
                <a:pt x="71714" y="89243"/>
              </a:lnTo>
              <a:lnTo>
                <a:pt x="53963" y="95288"/>
              </a:lnTo>
              <a:close/>
            </a:path>
          </a:pathLst>
        </a:custGeom>
        <a:solidFill>
          <a:srgbClr val="04A2BF"/>
        </a:solidFill>
      </xdr:spPr>
    </xdr:sp>
    <xdr:clientData/>
  </xdr:oneCellAnchor>
  <xdr:oneCellAnchor>
    <xdr:from>
      <xdr:col>9</xdr:col>
      <xdr:colOff>28586</xdr:colOff>
      <xdr:row>11</xdr:row>
      <xdr:rowOff>85319</xdr:rowOff>
    </xdr:from>
    <xdr:ext cx="95885" cy="95885"/>
    <xdr:sp macro="" textlink="">
      <xdr:nvSpPr>
        <xdr:cNvPr id="101" name="Shape 41">
          <a:extLst>
            <a:ext uri="{FF2B5EF4-FFF2-40B4-BE49-F238E27FC236}">
              <a16:creationId xmlns:a16="http://schemas.microsoft.com/office/drawing/2014/main" id="{2C8728B8-7662-4C9C-9447-8718EEFF0F59}"/>
            </a:ext>
          </a:extLst>
        </xdr:cNvPr>
        <xdr:cNvSpPr/>
      </xdr:nvSpPr>
      <xdr:spPr>
        <a:xfrm>
          <a:off x="4924436" y="4162019"/>
          <a:ext cx="95885" cy="95885"/>
        </a:xfrm>
        <a:custGeom>
          <a:avLst/>
          <a:gdLst/>
          <a:ahLst/>
          <a:cxnLst/>
          <a:rect l="0" t="0" r="0" b="0"/>
          <a:pathLst>
            <a:path w="95885" h="95885">
              <a:moveTo>
                <a:pt x="53963" y="95288"/>
              </a:moveTo>
              <a:lnTo>
                <a:pt x="41327" y="95288"/>
              </a:lnTo>
              <a:lnTo>
                <a:pt x="35249" y="94080"/>
              </a:lnTo>
              <a:lnTo>
                <a:pt x="1208" y="60039"/>
              </a:lnTo>
              <a:lnTo>
                <a:pt x="0" y="53962"/>
              </a:lnTo>
              <a:lnTo>
                <a:pt x="0" y="41325"/>
              </a:lnTo>
              <a:lnTo>
                <a:pt x="23574" y="6042"/>
              </a:lnTo>
              <a:lnTo>
                <a:pt x="41327" y="0"/>
              </a:lnTo>
              <a:lnTo>
                <a:pt x="53963" y="0"/>
              </a:lnTo>
              <a:lnTo>
                <a:pt x="89244" y="23571"/>
              </a:lnTo>
              <a:lnTo>
                <a:pt x="95290" y="47645"/>
              </a:lnTo>
              <a:lnTo>
                <a:pt x="95290" y="53962"/>
              </a:lnTo>
              <a:lnTo>
                <a:pt x="71714" y="89244"/>
              </a:lnTo>
              <a:lnTo>
                <a:pt x="53963" y="95288"/>
              </a:lnTo>
              <a:close/>
            </a:path>
          </a:pathLst>
        </a:custGeom>
        <a:solidFill>
          <a:srgbClr val="04A2BF"/>
        </a:solidFill>
      </xdr:spPr>
    </xdr:sp>
    <xdr:clientData/>
  </xdr:oneCellAnchor>
  <xdr:oneCellAnchor>
    <xdr:from>
      <xdr:col>9</xdr:col>
      <xdr:colOff>219166</xdr:colOff>
      <xdr:row>12</xdr:row>
      <xdr:rowOff>85431</xdr:rowOff>
    </xdr:from>
    <xdr:ext cx="95885" cy="95885"/>
    <xdr:sp macro="" textlink="">
      <xdr:nvSpPr>
        <xdr:cNvPr id="102" name="Shape 42">
          <a:extLst>
            <a:ext uri="{FF2B5EF4-FFF2-40B4-BE49-F238E27FC236}">
              <a16:creationId xmlns:a16="http://schemas.microsoft.com/office/drawing/2014/main" id="{2E3E8BF9-7B66-4137-B5D1-8A21476736C6}"/>
            </a:ext>
          </a:extLst>
        </xdr:cNvPr>
        <xdr:cNvSpPr/>
      </xdr:nvSpPr>
      <xdr:spPr>
        <a:xfrm>
          <a:off x="5115016" y="4428831"/>
          <a:ext cx="95885" cy="95885"/>
        </a:xfrm>
        <a:custGeom>
          <a:avLst/>
          <a:gdLst/>
          <a:ahLst/>
          <a:cxnLst/>
          <a:rect l="0" t="0" r="0" b="0"/>
          <a:pathLst>
            <a:path w="95885" h="95885">
              <a:moveTo>
                <a:pt x="53962" y="95288"/>
              </a:moveTo>
              <a:lnTo>
                <a:pt x="41326" y="95288"/>
              </a:lnTo>
              <a:lnTo>
                <a:pt x="35249" y="94079"/>
              </a:lnTo>
              <a:lnTo>
                <a:pt x="1209" y="60039"/>
              </a:lnTo>
              <a:lnTo>
                <a:pt x="0" y="53962"/>
              </a:lnTo>
              <a:lnTo>
                <a:pt x="0" y="41325"/>
              </a:lnTo>
              <a:lnTo>
                <a:pt x="23574" y="6042"/>
              </a:lnTo>
              <a:lnTo>
                <a:pt x="41326" y="0"/>
              </a:lnTo>
              <a:lnTo>
                <a:pt x="53962" y="0"/>
              </a:lnTo>
              <a:lnTo>
                <a:pt x="89245" y="23572"/>
              </a:lnTo>
              <a:lnTo>
                <a:pt x="95290" y="47645"/>
              </a:lnTo>
              <a:lnTo>
                <a:pt x="95290" y="53962"/>
              </a:lnTo>
              <a:lnTo>
                <a:pt x="71715" y="89242"/>
              </a:lnTo>
              <a:lnTo>
                <a:pt x="53962" y="95288"/>
              </a:lnTo>
              <a:close/>
            </a:path>
          </a:pathLst>
        </a:custGeom>
        <a:solidFill>
          <a:srgbClr val="04A2BF"/>
        </a:solidFill>
      </xdr:spPr>
    </xdr:sp>
    <xdr:clientData/>
  </xdr:oneCellAnchor>
  <xdr:oneCellAnchor>
    <xdr:from>
      <xdr:col>9</xdr:col>
      <xdr:colOff>200108</xdr:colOff>
      <xdr:row>16</xdr:row>
      <xdr:rowOff>85880</xdr:rowOff>
    </xdr:from>
    <xdr:ext cx="95885" cy="95885"/>
    <xdr:sp macro="" textlink="">
      <xdr:nvSpPr>
        <xdr:cNvPr id="103" name="Shape 43">
          <a:extLst>
            <a:ext uri="{FF2B5EF4-FFF2-40B4-BE49-F238E27FC236}">
              <a16:creationId xmlns:a16="http://schemas.microsoft.com/office/drawing/2014/main" id="{9BB51185-0169-4E83-88DB-91F31A5D3F25}"/>
            </a:ext>
          </a:extLst>
        </xdr:cNvPr>
        <xdr:cNvSpPr/>
      </xdr:nvSpPr>
      <xdr:spPr>
        <a:xfrm>
          <a:off x="5095958" y="5496080"/>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6"/>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190579</xdr:colOff>
      <xdr:row>17</xdr:row>
      <xdr:rowOff>85992</xdr:rowOff>
    </xdr:from>
    <xdr:ext cx="95885" cy="95885"/>
    <xdr:sp macro="" textlink="">
      <xdr:nvSpPr>
        <xdr:cNvPr id="104" name="Shape 44">
          <a:extLst>
            <a:ext uri="{FF2B5EF4-FFF2-40B4-BE49-F238E27FC236}">
              <a16:creationId xmlns:a16="http://schemas.microsoft.com/office/drawing/2014/main" id="{6B223B59-E7ED-4ADB-923E-07F28D21330A}"/>
            </a:ext>
          </a:extLst>
        </xdr:cNvPr>
        <xdr:cNvSpPr/>
      </xdr:nvSpPr>
      <xdr:spPr>
        <a:xfrm>
          <a:off x="5086429" y="5762892"/>
          <a:ext cx="95885" cy="95885"/>
        </a:xfrm>
        <a:custGeom>
          <a:avLst/>
          <a:gdLst/>
          <a:ahLst/>
          <a:cxnLst/>
          <a:rect l="0" t="0" r="0" b="0"/>
          <a:pathLst>
            <a:path w="95885" h="95885">
              <a:moveTo>
                <a:pt x="53963" y="95289"/>
              </a:moveTo>
              <a:lnTo>
                <a:pt x="41326" y="95289"/>
              </a:lnTo>
              <a:lnTo>
                <a:pt x="35249" y="94079"/>
              </a:lnTo>
              <a:lnTo>
                <a:pt x="1209" y="60039"/>
              </a:lnTo>
              <a:lnTo>
                <a:pt x="0" y="53962"/>
              </a:lnTo>
              <a:lnTo>
                <a:pt x="0" y="41325"/>
              </a:lnTo>
              <a:lnTo>
                <a:pt x="23574" y="6043"/>
              </a:lnTo>
              <a:lnTo>
                <a:pt x="41326" y="0"/>
              </a:lnTo>
              <a:lnTo>
                <a:pt x="53963" y="0"/>
              </a:lnTo>
              <a:lnTo>
                <a:pt x="89245" y="23570"/>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114347</xdr:colOff>
      <xdr:row>18</xdr:row>
      <xdr:rowOff>86104</xdr:rowOff>
    </xdr:from>
    <xdr:ext cx="95885" cy="95885"/>
    <xdr:sp macro="" textlink="">
      <xdr:nvSpPr>
        <xdr:cNvPr id="105" name="Shape 45">
          <a:extLst>
            <a:ext uri="{FF2B5EF4-FFF2-40B4-BE49-F238E27FC236}">
              <a16:creationId xmlns:a16="http://schemas.microsoft.com/office/drawing/2014/main" id="{E9DF213A-2814-4DEE-9633-75E1B38A8D96}"/>
            </a:ext>
          </a:extLst>
        </xdr:cNvPr>
        <xdr:cNvSpPr/>
      </xdr:nvSpPr>
      <xdr:spPr>
        <a:xfrm>
          <a:off x="5010197" y="6029704"/>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5" y="6043"/>
              </a:lnTo>
              <a:lnTo>
                <a:pt x="41326" y="0"/>
              </a:lnTo>
              <a:lnTo>
                <a:pt x="53963" y="0"/>
              </a:lnTo>
              <a:lnTo>
                <a:pt x="89245" y="23573"/>
              </a:lnTo>
              <a:lnTo>
                <a:pt x="95290" y="41326"/>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6</xdr:col>
      <xdr:colOff>138170</xdr:colOff>
      <xdr:row>20</xdr:row>
      <xdr:rowOff>89515</xdr:rowOff>
    </xdr:from>
    <xdr:ext cx="95885" cy="95885"/>
    <xdr:sp macro="" textlink="">
      <xdr:nvSpPr>
        <xdr:cNvPr id="106" name="Shape 46">
          <a:extLst>
            <a:ext uri="{FF2B5EF4-FFF2-40B4-BE49-F238E27FC236}">
              <a16:creationId xmlns:a16="http://schemas.microsoft.com/office/drawing/2014/main" id="{2ED9288E-37B8-4AC9-ABE9-B853CAA26CD0}"/>
            </a:ext>
          </a:extLst>
        </xdr:cNvPr>
        <xdr:cNvSpPr/>
      </xdr:nvSpPr>
      <xdr:spPr>
        <a:xfrm>
          <a:off x="4110095" y="658556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4"/>
              </a:lnTo>
              <a:lnTo>
                <a:pt x="41326" y="0"/>
              </a:lnTo>
              <a:lnTo>
                <a:pt x="53963" y="0"/>
              </a:lnTo>
              <a:lnTo>
                <a:pt x="89245" y="23572"/>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104818</xdr:colOff>
      <xdr:row>21</xdr:row>
      <xdr:rowOff>89627</xdr:rowOff>
    </xdr:from>
    <xdr:ext cx="95885" cy="95885"/>
    <xdr:sp macro="" textlink="">
      <xdr:nvSpPr>
        <xdr:cNvPr id="107" name="Shape 47">
          <a:extLst>
            <a:ext uri="{FF2B5EF4-FFF2-40B4-BE49-F238E27FC236}">
              <a16:creationId xmlns:a16="http://schemas.microsoft.com/office/drawing/2014/main" id="{4D401306-3216-45FD-9DA6-E4F3EB598F9E}"/>
            </a:ext>
          </a:extLst>
        </xdr:cNvPr>
        <xdr:cNvSpPr/>
      </xdr:nvSpPr>
      <xdr:spPr>
        <a:xfrm>
          <a:off x="5000668" y="6852377"/>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3"/>
              </a:lnTo>
              <a:lnTo>
                <a:pt x="41326" y="0"/>
              </a:lnTo>
              <a:lnTo>
                <a:pt x="53963" y="0"/>
              </a:lnTo>
              <a:lnTo>
                <a:pt x="89245" y="23572"/>
              </a:lnTo>
              <a:lnTo>
                <a:pt x="95290" y="47645"/>
              </a:lnTo>
              <a:lnTo>
                <a:pt x="95290" y="53962"/>
              </a:lnTo>
              <a:lnTo>
                <a:pt x="71714" y="89242"/>
              </a:lnTo>
              <a:lnTo>
                <a:pt x="53963" y="95289"/>
              </a:lnTo>
              <a:close/>
            </a:path>
          </a:pathLst>
        </a:custGeom>
        <a:solidFill>
          <a:srgbClr val="04A2BF"/>
        </a:solidFill>
      </xdr:spPr>
    </xdr:sp>
    <xdr:clientData/>
  </xdr:oneCellAnchor>
  <xdr:oneCellAnchor>
    <xdr:from>
      <xdr:col>9</xdr:col>
      <xdr:colOff>85760</xdr:colOff>
      <xdr:row>24</xdr:row>
      <xdr:rowOff>89963</xdr:rowOff>
    </xdr:from>
    <xdr:ext cx="95885" cy="95885"/>
    <xdr:sp macro="" textlink="">
      <xdr:nvSpPr>
        <xdr:cNvPr id="108" name="Shape 48">
          <a:extLst>
            <a:ext uri="{FF2B5EF4-FFF2-40B4-BE49-F238E27FC236}">
              <a16:creationId xmlns:a16="http://schemas.microsoft.com/office/drawing/2014/main" id="{71AADC1A-320C-4671-83D0-FA5B6480F843}"/>
            </a:ext>
          </a:extLst>
        </xdr:cNvPr>
        <xdr:cNvSpPr/>
      </xdr:nvSpPr>
      <xdr:spPr>
        <a:xfrm>
          <a:off x="4981610" y="7652813"/>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28586</xdr:colOff>
      <xdr:row>25</xdr:row>
      <xdr:rowOff>90075</xdr:rowOff>
    </xdr:from>
    <xdr:ext cx="95885" cy="95885"/>
    <xdr:sp macro="" textlink="">
      <xdr:nvSpPr>
        <xdr:cNvPr id="109" name="Shape 49">
          <a:extLst>
            <a:ext uri="{FF2B5EF4-FFF2-40B4-BE49-F238E27FC236}">
              <a16:creationId xmlns:a16="http://schemas.microsoft.com/office/drawing/2014/main" id="{8668C466-92E2-401F-AF26-0DB382381874}"/>
            </a:ext>
          </a:extLst>
        </xdr:cNvPr>
        <xdr:cNvSpPr/>
      </xdr:nvSpPr>
      <xdr:spPr>
        <a:xfrm>
          <a:off x="4924436" y="7919625"/>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5"/>
              </a:lnTo>
              <a:lnTo>
                <a:pt x="23574" y="6043"/>
              </a:lnTo>
              <a:lnTo>
                <a:pt x="41327" y="0"/>
              </a:lnTo>
              <a:lnTo>
                <a:pt x="53963" y="0"/>
              </a:lnTo>
              <a:lnTo>
                <a:pt x="89244" y="23570"/>
              </a:lnTo>
              <a:lnTo>
                <a:pt x="95290" y="47645"/>
              </a:lnTo>
              <a:lnTo>
                <a:pt x="95290" y="53962"/>
              </a:lnTo>
              <a:lnTo>
                <a:pt x="71714" y="89242"/>
              </a:lnTo>
              <a:lnTo>
                <a:pt x="53963" y="95289"/>
              </a:lnTo>
              <a:close/>
            </a:path>
          </a:pathLst>
        </a:custGeom>
        <a:solidFill>
          <a:srgbClr val="04A2BF"/>
        </a:solidFill>
      </xdr:spPr>
    </xdr:sp>
    <xdr:clientData/>
  </xdr:oneCellAnchor>
  <xdr:oneCellAnchor>
    <xdr:from>
      <xdr:col>9</xdr:col>
      <xdr:colOff>0</xdr:colOff>
      <xdr:row>27</xdr:row>
      <xdr:rowOff>90299</xdr:rowOff>
    </xdr:from>
    <xdr:ext cx="95885" cy="95885"/>
    <xdr:sp macro="" textlink="">
      <xdr:nvSpPr>
        <xdr:cNvPr id="110" name="Shape 50">
          <a:extLst>
            <a:ext uri="{FF2B5EF4-FFF2-40B4-BE49-F238E27FC236}">
              <a16:creationId xmlns:a16="http://schemas.microsoft.com/office/drawing/2014/main" id="{2B4EC96D-BF9A-4E30-8C4B-11F2206AB7EC}"/>
            </a:ext>
          </a:extLst>
        </xdr:cNvPr>
        <xdr:cNvSpPr/>
      </xdr:nvSpPr>
      <xdr:spPr>
        <a:xfrm>
          <a:off x="4895850" y="8453249"/>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5"/>
              </a:lnTo>
              <a:lnTo>
                <a:pt x="23574" y="6043"/>
              </a:lnTo>
              <a:lnTo>
                <a:pt x="41327" y="0"/>
              </a:lnTo>
              <a:lnTo>
                <a:pt x="53963" y="0"/>
              </a:lnTo>
              <a:lnTo>
                <a:pt x="89245" y="23572"/>
              </a:lnTo>
              <a:lnTo>
                <a:pt x="95290" y="47645"/>
              </a:lnTo>
              <a:lnTo>
                <a:pt x="95290" y="53962"/>
              </a:lnTo>
              <a:lnTo>
                <a:pt x="71715" y="89242"/>
              </a:lnTo>
              <a:lnTo>
                <a:pt x="53963" y="95289"/>
              </a:lnTo>
              <a:close/>
            </a:path>
          </a:pathLst>
        </a:custGeom>
        <a:solidFill>
          <a:srgbClr val="04A2BF"/>
        </a:solidFill>
      </xdr:spPr>
    </xdr:sp>
    <xdr:clientData/>
  </xdr:oneCellAnchor>
  <xdr:oneCellAnchor>
    <xdr:from>
      <xdr:col>8</xdr:col>
      <xdr:colOff>205096</xdr:colOff>
      <xdr:row>28</xdr:row>
      <xdr:rowOff>90412</xdr:rowOff>
    </xdr:from>
    <xdr:ext cx="95885" cy="95885"/>
    <xdr:sp macro="" textlink="">
      <xdr:nvSpPr>
        <xdr:cNvPr id="111" name="Shape 51">
          <a:extLst>
            <a:ext uri="{FF2B5EF4-FFF2-40B4-BE49-F238E27FC236}">
              <a16:creationId xmlns:a16="http://schemas.microsoft.com/office/drawing/2014/main" id="{D1B531B7-185D-44AE-B33A-0049606B4CD8}"/>
            </a:ext>
          </a:extLst>
        </xdr:cNvPr>
        <xdr:cNvSpPr/>
      </xdr:nvSpPr>
      <xdr:spPr>
        <a:xfrm>
          <a:off x="4872346" y="8720062"/>
          <a:ext cx="95885" cy="95885"/>
        </a:xfrm>
        <a:custGeom>
          <a:avLst/>
          <a:gdLst/>
          <a:ahLst/>
          <a:cxnLst/>
          <a:rect l="0" t="0" r="0" b="0"/>
          <a:pathLst>
            <a:path w="95885" h="95885">
              <a:moveTo>
                <a:pt x="53963" y="95290"/>
              </a:moveTo>
              <a:lnTo>
                <a:pt x="41326" y="95290"/>
              </a:lnTo>
              <a:lnTo>
                <a:pt x="35249" y="94079"/>
              </a:lnTo>
              <a:lnTo>
                <a:pt x="1208" y="60039"/>
              </a:lnTo>
              <a:lnTo>
                <a:pt x="0" y="53962"/>
              </a:lnTo>
              <a:lnTo>
                <a:pt x="0" y="41325"/>
              </a:lnTo>
              <a:lnTo>
                <a:pt x="23574" y="6043"/>
              </a:lnTo>
              <a:lnTo>
                <a:pt x="41326" y="0"/>
              </a:lnTo>
              <a:lnTo>
                <a:pt x="53963" y="0"/>
              </a:lnTo>
              <a:lnTo>
                <a:pt x="89244" y="23570"/>
              </a:lnTo>
              <a:lnTo>
                <a:pt x="95290" y="47645"/>
              </a:lnTo>
              <a:lnTo>
                <a:pt x="95290" y="53962"/>
              </a:lnTo>
              <a:lnTo>
                <a:pt x="71714" y="89243"/>
              </a:lnTo>
              <a:lnTo>
                <a:pt x="53963" y="95290"/>
              </a:lnTo>
              <a:close/>
            </a:path>
          </a:pathLst>
        </a:custGeom>
        <a:solidFill>
          <a:srgbClr val="04A2BF"/>
        </a:solidFill>
      </xdr:spPr>
    </xdr:sp>
    <xdr:clientData/>
  </xdr:oneCellAnchor>
  <xdr:oneCellAnchor>
    <xdr:from>
      <xdr:col>6</xdr:col>
      <xdr:colOff>376518</xdr:colOff>
      <xdr:row>31</xdr:row>
      <xdr:rowOff>90747</xdr:rowOff>
    </xdr:from>
    <xdr:ext cx="95885" cy="95885"/>
    <xdr:sp macro="" textlink="">
      <xdr:nvSpPr>
        <xdr:cNvPr id="112" name="Shape 52">
          <a:extLst>
            <a:ext uri="{FF2B5EF4-FFF2-40B4-BE49-F238E27FC236}">
              <a16:creationId xmlns:a16="http://schemas.microsoft.com/office/drawing/2014/main" id="{C248E119-E30B-43CF-A797-6FD320D8B4BD}"/>
            </a:ext>
          </a:extLst>
        </xdr:cNvPr>
        <xdr:cNvSpPr/>
      </xdr:nvSpPr>
      <xdr:spPr>
        <a:xfrm>
          <a:off x="4348443" y="9520497"/>
          <a:ext cx="95885" cy="95885"/>
        </a:xfrm>
        <a:custGeom>
          <a:avLst/>
          <a:gdLst/>
          <a:ahLst/>
          <a:cxnLst/>
          <a:rect l="0" t="0" r="0" b="0"/>
          <a:pathLst>
            <a:path w="95885" h="95885">
              <a:moveTo>
                <a:pt x="53963" y="95290"/>
              </a:moveTo>
              <a:lnTo>
                <a:pt x="41326" y="95290"/>
              </a:lnTo>
              <a:lnTo>
                <a:pt x="35249" y="94079"/>
              </a:lnTo>
              <a:lnTo>
                <a:pt x="1208" y="60037"/>
              </a:lnTo>
              <a:lnTo>
                <a:pt x="0" y="53960"/>
              </a:lnTo>
              <a:lnTo>
                <a:pt x="0" y="41324"/>
              </a:lnTo>
              <a:lnTo>
                <a:pt x="23574" y="6041"/>
              </a:lnTo>
              <a:lnTo>
                <a:pt x="41326" y="0"/>
              </a:lnTo>
              <a:lnTo>
                <a:pt x="53963" y="0"/>
              </a:lnTo>
              <a:lnTo>
                <a:pt x="89245" y="23570"/>
              </a:lnTo>
              <a:lnTo>
                <a:pt x="95290" y="47645"/>
              </a:lnTo>
              <a:lnTo>
                <a:pt x="95290" y="53960"/>
              </a:lnTo>
              <a:lnTo>
                <a:pt x="71714" y="89243"/>
              </a:lnTo>
              <a:lnTo>
                <a:pt x="53963" y="95290"/>
              </a:lnTo>
              <a:close/>
            </a:path>
          </a:pathLst>
        </a:custGeom>
        <a:solidFill>
          <a:srgbClr val="04A2BF"/>
        </a:solidFill>
      </xdr:spPr>
    </xdr:sp>
    <xdr:clientData/>
  </xdr:oneCellAnchor>
  <xdr:oneCellAnchor>
    <xdr:from>
      <xdr:col>0</xdr:col>
      <xdr:colOff>0</xdr:colOff>
      <xdr:row>0</xdr:row>
      <xdr:rowOff>1204849</xdr:rowOff>
    </xdr:from>
    <xdr:ext cx="352573" cy="343044"/>
    <xdr:pic>
      <xdr:nvPicPr>
        <xdr:cNvPr id="113" name="image6.png">
          <a:extLst>
            <a:ext uri="{FF2B5EF4-FFF2-40B4-BE49-F238E27FC236}">
              <a16:creationId xmlns:a16="http://schemas.microsoft.com/office/drawing/2014/main" id="{A6FA8523-BD60-46E1-894F-481A2790091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204849"/>
          <a:ext cx="352573" cy="343044"/>
        </a:xfrm>
        <a:prstGeom prst="rect">
          <a:avLst/>
        </a:prstGeom>
      </xdr:spPr>
    </xdr:pic>
    <xdr:clientData/>
  </xdr:oneCellAnchor>
  <xdr:oneCellAnchor>
    <xdr:from>
      <xdr:col>2</xdr:col>
      <xdr:colOff>50091</xdr:colOff>
      <xdr:row>0</xdr:row>
      <xdr:rowOff>197954</xdr:rowOff>
    </xdr:from>
    <xdr:ext cx="165100" cy="289560"/>
    <xdr:sp macro="" textlink="">
      <xdr:nvSpPr>
        <xdr:cNvPr id="114" name="Shape 16">
          <a:extLst>
            <a:ext uri="{FF2B5EF4-FFF2-40B4-BE49-F238E27FC236}">
              <a16:creationId xmlns:a16="http://schemas.microsoft.com/office/drawing/2014/main" id="{E82748A1-1089-4D58-B057-E98558602D51}"/>
            </a:ext>
          </a:extLst>
        </xdr:cNvPr>
        <xdr:cNvSpPr/>
      </xdr:nvSpPr>
      <xdr:spPr>
        <a:xfrm>
          <a:off x="612066"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0</xdr:col>
      <xdr:colOff>4764</xdr:colOff>
      <xdr:row>0</xdr:row>
      <xdr:rowOff>199219</xdr:rowOff>
    </xdr:from>
    <xdr:ext cx="533400" cy="291465"/>
    <xdr:grpSp>
      <xdr:nvGrpSpPr>
        <xdr:cNvPr id="115" name="Group 17">
          <a:extLst>
            <a:ext uri="{FF2B5EF4-FFF2-40B4-BE49-F238E27FC236}">
              <a16:creationId xmlns:a16="http://schemas.microsoft.com/office/drawing/2014/main" id="{DCFEE5E0-8B65-4589-95F3-FABA25D4A6D4}"/>
            </a:ext>
          </a:extLst>
        </xdr:cNvPr>
        <xdr:cNvGrpSpPr/>
      </xdr:nvGrpSpPr>
      <xdr:grpSpPr>
        <a:xfrm>
          <a:off x="4764" y="199219"/>
          <a:ext cx="533400" cy="291465"/>
          <a:chOff x="0" y="0"/>
          <a:chExt cx="533400" cy="291465"/>
        </a:xfrm>
      </xdr:grpSpPr>
      <xdr:sp macro="" textlink="">
        <xdr:nvSpPr>
          <xdr:cNvPr id="116" name="Shape 18">
            <a:extLst>
              <a:ext uri="{FF2B5EF4-FFF2-40B4-BE49-F238E27FC236}">
                <a16:creationId xmlns:a16="http://schemas.microsoft.com/office/drawing/2014/main" id="{DBA1C95B-7ABB-C3B4-478D-1A5024835547}"/>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117" name="Shape 19">
            <a:extLst>
              <a:ext uri="{FF2B5EF4-FFF2-40B4-BE49-F238E27FC236}">
                <a16:creationId xmlns:a16="http://schemas.microsoft.com/office/drawing/2014/main" id="{9C8E91DF-390B-764E-7A7F-58C2BAC48611}"/>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0</xdr:col>
      <xdr:colOff>4764</xdr:colOff>
      <xdr:row>1</xdr:row>
      <xdr:rowOff>1264</xdr:rowOff>
    </xdr:from>
    <xdr:ext cx="6784975" cy="29209"/>
    <xdr:grpSp>
      <xdr:nvGrpSpPr>
        <xdr:cNvPr id="118" name="Group 20">
          <a:extLst>
            <a:ext uri="{FF2B5EF4-FFF2-40B4-BE49-F238E27FC236}">
              <a16:creationId xmlns:a16="http://schemas.microsoft.com/office/drawing/2014/main" id="{3DC56B42-3F00-43C5-9CC3-CAA38CACB35F}"/>
            </a:ext>
          </a:extLst>
        </xdr:cNvPr>
        <xdr:cNvGrpSpPr/>
      </xdr:nvGrpSpPr>
      <xdr:grpSpPr>
        <a:xfrm>
          <a:off x="4764" y="210814"/>
          <a:ext cx="6784975" cy="29209"/>
          <a:chOff x="0" y="0"/>
          <a:chExt cx="6784975" cy="29209"/>
        </a:xfrm>
      </xdr:grpSpPr>
      <xdr:sp macro="" textlink="">
        <xdr:nvSpPr>
          <xdr:cNvPr id="119" name="Shape 21">
            <a:extLst>
              <a:ext uri="{FF2B5EF4-FFF2-40B4-BE49-F238E27FC236}">
                <a16:creationId xmlns:a16="http://schemas.microsoft.com/office/drawing/2014/main" id="{EB2EA15B-68A3-7BE9-4DAA-AB4CAC96BE39}"/>
              </a:ext>
            </a:extLst>
          </xdr:cNvPr>
          <xdr:cNvSpPr/>
        </xdr:nvSpPr>
        <xdr:spPr>
          <a:xfrm>
            <a:off x="0" y="0"/>
            <a:ext cx="762635" cy="29209"/>
          </a:xfrm>
          <a:custGeom>
            <a:avLst/>
            <a:gdLst/>
            <a:ahLst/>
            <a:cxnLst/>
            <a:rect l="0" t="0" r="0" b="0"/>
            <a:pathLst>
              <a:path w="762635" h="29209">
                <a:moveTo>
                  <a:pt x="762320" y="28587"/>
                </a:moveTo>
                <a:lnTo>
                  <a:pt x="0" y="28587"/>
                </a:lnTo>
                <a:lnTo>
                  <a:pt x="0" y="0"/>
                </a:lnTo>
                <a:lnTo>
                  <a:pt x="762320" y="0"/>
                </a:lnTo>
                <a:lnTo>
                  <a:pt x="762320" y="28587"/>
                </a:lnTo>
                <a:close/>
              </a:path>
            </a:pathLst>
          </a:custGeom>
          <a:solidFill>
            <a:srgbClr val="04A2BF"/>
          </a:solidFill>
        </xdr:spPr>
      </xdr:sp>
      <xdr:sp macro="" textlink="">
        <xdr:nvSpPr>
          <xdr:cNvPr id="120" name="Shape 22">
            <a:extLst>
              <a:ext uri="{FF2B5EF4-FFF2-40B4-BE49-F238E27FC236}">
                <a16:creationId xmlns:a16="http://schemas.microsoft.com/office/drawing/2014/main" id="{A9FEAD78-0BB7-08BA-2531-0E2FACD5AEF9}"/>
              </a:ext>
            </a:extLst>
          </xdr:cNvPr>
          <xdr:cNvSpPr/>
        </xdr:nvSpPr>
        <xdr:spPr>
          <a:xfrm>
            <a:off x="762320" y="0"/>
            <a:ext cx="6022340" cy="29209"/>
          </a:xfrm>
          <a:custGeom>
            <a:avLst/>
            <a:gdLst/>
            <a:ahLst/>
            <a:cxnLst/>
            <a:rect l="0" t="0" r="0" b="0"/>
            <a:pathLst>
              <a:path w="6022340" h="29209">
                <a:moveTo>
                  <a:pt x="6022329" y="28587"/>
                </a:moveTo>
                <a:lnTo>
                  <a:pt x="0" y="28587"/>
                </a:lnTo>
                <a:lnTo>
                  <a:pt x="0" y="0"/>
                </a:lnTo>
                <a:lnTo>
                  <a:pt x="6022329" y="0"/>
                </a:lnTo>
                <a:lnTo>
                  <a:pt x="6022329" y="28587"/>
                </a:lnTo>
                <a:close/>
              </a:path>
            </a:pathLst>
          </a:custGeom>
          <a:solidFill>
            <a:srgbClr val="727272"/>
          </a:solidFill>
        </xdr:spPr>
      </xdr:sp>
    </xdr:grpSp>
    <xdr:clientData/>
  </xdr:oneCellAnchor>
  <xdr:oneCellAnchor>
    <xdr:from>
      <xdr:col>6</xdr:col>
      <xdr:colOff>424163</xdr:colOff>
      <xdr:row>4</xdr:row>
      <xdr:rowOff>84535</xdr:rowOff>
    </xdr:from>
    <xdr:ext cx="95885" cy="95885"/>
    <xdr:sp macro="" textlink="">
      <xdr:nvSpPr>
        <xdr:cNvPr id="121" name="Shape 23">
          <a:extLst>
            <a:ext uri="{FF2B5EF4-FFF2-40B4-BE49-F238E27FC236}">
              <a16:creationId xmlns:a16="http://schemas.microsoft.com/office/drawing/2014/main" id="{ED0A5F91-F94B-4024-A361-B53C89FFD85C}"/>
            </a:ext>
          </a:extLst>
        </xdr:cNvPr>
        <xdr:cNvSpPr/>
      </xdr:nvSpPr>
      <xdr:spPr>
        <a:xfrm>
          <a:off x="4396088" y="2351485"/>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4"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6</xdr:col>
      <xdr:colOff>414634</xdr:colOff>
      <xdr:row>6</xdr:row>
      <xdr:rowOff>84759</xdr:rowOff>
    </xdr:from>
    <xdr:ext cx="95885" cy="95885"/>
    <xdr:sp macro="" textlink="">
      <xdr:nvSpPr>
        <xdr:cNvPr id="122" name="Shape 24">
          <a:extLst>
            <a:ext uri="{FF2B5EF4-FFF2-40B4-BE49-F238E27FC236}">
              <a16:creationId xmlns:a16="http://schemas.microsoft.com/office/drawing/2014/main" id="{2FCB9702-449E-4A2A-9F4A-60D194D800B0}"/>
            </a:ext>
          </a:extLst>
        </xdr:cNvPr>
        <xdr:cNvSpPr/>
      </xdr:nvSpPr>
      <xdr:spPr>
        <a:xfrm>
          <a:off x="4386559" y="2885109"/>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5"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8</xdr:col>
      <xdr:colOff>186038</xdr:colOff>
      <xdr:row>13</xdr:row>
      <xdr:rowOff>85544</xdr:rowOff>
    </xdr:from>
    <xdr:ext cx="95885" cy="95885"/>
    <xdr:sp macro="" textlink="">
      <xdr:nvSpPr>
        <xdr:cNvPr id="123" name="Shape 25">
          <a:extLst>
            <a:ext uri="{FF2B5EF4-FFF2-40B4-BE49-F238E27FC236}">
              <a16:creationId xmlns:a16="http://schemas.microsoft.com/office/drawing/2014/main" id="{5D93F971-0521-45BD-9E14-360CACC07BC3}"/>
            </a:ext>
          </a:extLst>
        </xdr:cNvPr>
        <xdr:cNvSpPr/>
      </xdr:nvSpPr>
      <xdr:spPr>
        <a:xfrm>
          <a:off x="4853288" y="4752794"/>
          <a:ext cx="95885" cy="95885"/>
        </a:xfrm>
        <a:custGeom>
          <a:avLst/>
          <a:gdLst/>
          <a:ahLst/>
          <a:cxnLst/>
          <a:rect l="0" t="0" r="0" b="0"/>
          <a:pathLst>
            <a:path w="95885" h="95885">
              <a:moveTo>
                <a:pt x="53963" y="95288"/>
              </a:moveTo>
              <a:lnTo>
                <a:pt x="41326" y="95288"/>
              </a:lnTo>
              <a:lnTo>
                <a:pt x="35249" y="94079"/>
              </a:lnTo>
              <a:lnTo>
                <a:pt x="1209" y="60039"/>
              </a:lnTo>
              <a:lnTo>
                <a:pt x="0" y="53962"/>
              </a:lnTo>
              <a:lnTo>
                <a:pt x="0" y="41325"/>
              </a:lnTo>
              <a:lnTo>
                <a:pt x="23575" y="6042"/>
              </a:lnTo>
              <a:lnTo>
                <a:pt x="41326" y="0"/>
              </a:lnTo>
              <a:lnTo>
                <a:pt x="53963" y="0"/>
              </a:lnTo>
              <a:lnTo>
                <a:pt x="89245" y="23572"/>
              </a:lnTo>
              <a:lnTo>
                <a:pt x="95290" y="47645"/>
              </a:lnTo>
              <a:lnTo>
                <a:pt x="95290" y="53962"/>
              </a:lnTo>
              <a:lnTo>
                <a:pt x="71715" y="89242"/>
              </a:lnTo>
              <a:lnTo>
                <a:pt x="53963" y="95288"/>
              </a:lnTo>
              <a:close/>
            </a:path>
          </a:pathLst>
        </a:custGeom>
        <a:solidFill>
          <a:srgbClr val="04A2BF"/>
        </a:solidFill>
      </xdr:spPr>
    </xdr:sp>
    <xdr:clientData/>
  </xdr:oneCellAnchor>
  <xdr:oneCellAnchor>
    <xdr:from>
      <xdr:col>7</xdr:col>
      <xdr:colOff>47644</xdr:colOff>
      <xdr:row>16</xdr:row>
      <xdr:rowOff>85880</xdr:rowOff>
    </xdr:from>
    <xdr:ext cx="95885" cy="95885"/>
    <xdr:sp macro="" textlink="">
      <xdr:nvSpPr>
        <xdr:cNvPr id="124" name="Shape 26">
          <a:extLst>
            <a:ext uri="{FF2B5EF4-FFF2-40B4-BE49-F238E27FC236}">
              <a16:creationId xmlns:a16="http://schemas.microsoft.com/office/drawing/2014/main" id="{25D07429-561E-4C38-9C6D-A1F74751EF91}"/>
            </a:ext>
          </a:extLst>
        </xdr:cNvPr>
        <xdr:cNvSpPr/>
      </xdr:nvSpPr>
      <xdr:spPr>
        <a:xfrm>
          <a:off x="4486294" y="5553230"/>
          <a:ext cx="95885" cy="95885"/>
        </a:xfrm>
        <a:custGeom>
          <a:avLst/>
          <a:gdLst/>
          <a:ahLst/>
          <a:cxnLst/>
          <a:rect l="0" t="0" r="0" b="0"/>
          <a:pathLst>
            <a:path w="95885" h="95885">
              <a:moveTo>
                <a:pt x="53963" y="95289"/>
              </a:moveTo>
              <a:lnTo>
                <a:pt x="41326" y="95289"/>
              </a:lnTo>
              <a:lnTo>
                <a:pt x="35248" y="94078"/>
              </a:lnTo>
              <a:lnTo>
                <a:pt x="1208" y="60039"/>
              </a:lnTo>
              <a:lnTo>
                <a:pt x="0" y="53962"/>
              </a:lnTo>
              <a:lnTo>
                <a:pt x="0" y="41326"/>
              </a:lnTo>
              <a:lnTo>
                <a:pt x="23574" y="6043"/>
              </a:lnTo>
              <a:lnTo>
                <a:pt x="41326" y="0"/>
              </a:lnTo>
              <a:lnTo>
                <a:pt x="53963" y="0"/>
              </a:lnTo>
              <a:lnTo>
                <a:pt x="89245" y="23573"/>
              </a:lnTo>
              <a:lnTo>
                <a:pt x="95290" y="47645"/>
              </a:lnTo>
              <a:lnTo>
                <a:pt x="95290" y="53962"/>
              </a:lnTo>
              <a:lnTo>
                <a:pt x="71714" y="89242"/>
              </a:lnTo>
              <a:lnTo>
                <a:pt x="53963" y="95289"/>
              </a:lnTo>
              <a:close/>
            </a:path>
          </a:pathLst>
        </a:custGeom>
        <a:solidFill>
          <a:srgbClr val="04A2BF"/>
        </a:solidFill>
      </xdr:spPr>
    </xdr:sp>
    <xdr:clientData/>
  </xdr:oneCellAnchor>
  <xdr:oneCellAnchor>
    <xdr:from>
      <xdr:col>7</xdr:col>
      <xdr:colOff>152683</xdr:colOff>
      <xdr:row>22</xdr:row>
      <xdr:rowOff>89739</xdr:rowOff>
    </xdr:from>
    <xdr:ext cx="95885" cy="95885"/>
    <xdr:sp macro="" textlink="">
      <xdr:nvSpPr>
        <xdr:cNvPr id="125" name="Shape 27">
          <a:extLst>
            <a:ext uri="{FF2B5EF4-FFF2-40B4-BE49-F238E27FC236}">
              <a16:creationId xmlns:a16="http://schemas.microsoft.com/office/drawing/2014/main" id="{31CDB94C-5E2C-45A9-A3B0-7F18667C2324}"/>
            </a:ext>
          </a:extLst>
        </xdr:cNvPr>
        <xdr:cNvSpPr/>
      </xdr:nvSpPr>
      <xdr:spPr>
        <a:xfrm>
          <a:off x="4591333" y="7176339"/>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5" y="23570"/>
              </a:lnTo>
              <a:lnTo>
                <a:pt x="95290" y="47645"/>
              </a:lnTo>
              <a:lnTo>
                <a:pt x="95289" y="53962"/>
              </a:lnTo>
              <a:lnTo>
                <a:pt x="71714" y="89242"/>
              </a:lnTo>
              <a:lnTo>
                <a:pt x="53962" y="95289"/>
              </a:lnTo>
              <a:close/>
            </a:path>
          </a:pathLst>
        </a:custGeom>
        <a:solidFill>
          <a:srgbClr val="04A2BF"/>
        </a:solidFill>
      </xdr:spPr>
    </xdr:sp>
    <xdr:clientData/>
  </xdr:oneCellAnchor>
  <xdr:oneCellAnchor>
    <xdr:from>
      <xdr:col>7</xdr:col>
      <xdr:colOff>95289</xdr:colOff>
      <xdr:row>27</xdr:row>
      <xdr:rowOff>90299</xdr:rowOff>
    </xdr:from>
    <xdr:ext cx="95885" cy="95885"/>
    <xdr:sp macro="" textlink="">
      <xdr:nvSpPr>
        <xdr:cNvPr id="126" name="Shape 28">
          <a:extLst>
            <a:ext uri="{FF2B5EF4-FFF2-40B4-BE49-F238E27FC236}">
              <a16:creationId xmlns:a16="http://schemas.microsoft.com/office/drawing/2014/main" id="{8BFD0B46-37B4-4E52-8A24-9B9DE7E904A8}"/>
            </a:ext>
          </a:extLst>
        </xdr:cNvPr>
        <xdr:cNvSpPr/>
      </xdr:nvSpPr>
      <xdr:spPr>
        <a:xfrm>
          <a:off x="4533939" y="8510399"/>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4" y="23572"/>
              </a:lnTo>
              <a:lnTo>
                <a:pt x="95290" y="47645"/>
              </a:lnTo>
              <a:lnTo>
                <a:pt x="95290" y="53962"/>
              </a:lnTo>
              <a:lnTo>
                <a:pt x="71714" y="89242"/>
              </a:lnTo>
              <a:lnTo>
                <a:pt x="53962" y="95289"/>
              </a:lnTo>
              <a:close/>
            </a:path>
          </a:pathLst>
        </a:custGeom>
        <a:solidFill>
          <a:srgbClr val="04A2BF"/>
        </a:solidFill>
      </xdr:spPr>
    </xdr:sp>
    <xdr:clientData/>
  </xdr:oneCellAnchor>
  <xdr:oneCellAnchor>
    <xdr:from>
      <xdr:col>8</xdr:col>
      <xdr:colOff>109582</xdr:colOff>
      <xdr:row>28</xdr:row>
      <xdr:rowOff>90412</xdr:rowOff>
    </xdr:from>
    <xdr:ext cx="95885" cy="95885"/>
    <xdr:sp macro="" textlink="">
      <xdr:nvSpPr>
        <xdr:cNvPr id="127" name="Shape 29">
          <a:extLst>
            <a:ext uri="{FF2B5EF4-FFF2-40B4-BE49-F238E27FC236}">
              <a16:creationId xmlns:a16="http://schemas.microsoft.com/office/drawing/2014/main" id="{47BC1AC0-A018-4741-8BD9-DBA36404456F}"/>
            </a:ext>
          </a:extLst>
        </xdr:cNvPr>
        <xdr:cNvSpPr/>
      </xdr:nvSpPr>
      <xdr:spPr>
        <a:xfrm>
          <a:off x="4776832" y="8777212"/>
          <a:ext cx="95885" cy="95885"/>
        </a:xfrm>
        <a:custGeom>
          <a:avLst/>
          <a:gdLst/>
          <a:ahLst/>
          <a:cxnLst/>
          <a:rect l="0" t="0" r="0" b="0"/>
          <a:pathLst>
            <a:path w="95885" h="95885">
              <a:moveTo>
                <a:pt x="53963" y="95290"/>
              </a:moveTo>
              <a:lnTo>
                <a:pt x="41326" y="95290"/>
              </a:lnTo>
              <a:lnTo>
                <a:pt x="35249" y="94079"/>
              </a:lnTo>
              <a:lnTo>
                <a:pt x="1209" y="60039"/>
              </a:lnTo>
              <a:lnTo>
                <a:pt x="0" y="53962"/>
              </a:lnTo>
              <a:lnTo>
                <a:pt x="0" y="41325"/>
              </a:lnTo>
              <a:lnTo>
                <a:pt x="23574" y="6043"/>
              </a:lnTo>
              <a:lnTo>
                <a:pt x="41326" y="0"/>
              </a:lnTo>
              <a:lnTo>
                <a:pt x="53963" y="0"/>
              </a:lnTo>
              <a:lnTo>
                <a:pt x="89245" y="23570"/>
              </a:lnTo>
              <a:lnTo>
                <a:pt x="95290" y="47645"/>
              </a:lnTo>
              <a:lnTo>
                <a:pt x="95290" y="53962"/>
              </a:lnTo>
              <a:lnTo>
                <a:pt x="71715" y="89243"/>
              </a:lnTo>
              <a:lnTo>
                <a:pt x="53963" y="95290"/>
              </a:lnTo>
              <a:close/>
            </a:path>
          </a:pathLst>
        </a:custGeom>
        <a:solidFill>
          <a:srgbClr val="04A2BF"/>
        </a:solidFill>
      </xdr:spPr>
    </xdr:sp>
    <xdr:clientData/>
  </xdr:oneCellAnchor>
  <xdr:oneCellAnchor>
    <xdr:from>
      <xdr:col>6</xdr:col>
      <xdr:colOff>395576</xdr:colOff>
      <xdr:row>3</xdr:row>
      <xdr:rowOff>84423</xdr:rowOff>
    </xdr:from>
    <xdr:ext cx="95885" cy="95885"/>
    <xdr:sp macro="" textlink="">
      <xdr:nvSpPr>
        <xdr:cNvPr id="128" name="Shape 30">
          <a:extLst>
            <a:ext uri="{FF2B5EF4-FFF2-40B4-BE49-F238E27FC236}">
              <a16:creationId xmlns:a16="http://schemas.microsoft.com/office/drawing/2014/main" id="{171F0E76-AF38-4E6A-92AA-22669177B80A}"/>
            </a:ext>
          </a:extLst>
        </xdr:cNvPr>
        <xdr:cNvSpPr/>
      </xdr:nvSpPr>
      <xdr:spPr>
        <a:xfrm>
          <a:off x="4367501" y="2084673"/>
          <a:ext cx="95885" cy="95885"/>
        </a:xfrm>
        <a:custGeom>
          <a:avLst/>
          <a:gdLst/>
          <a:ahLst/>
          <a:cxnLst/>
          <a:rect l="0" t="0" r="0" b="0"/>
          <a:pathLst>
            <a:path w="95885" h="95885">
              <a:moveTo>
                <a:pt x="53963" y="95288"/>
              </a:moveTo>
              <a:lnTo>
                <a:pt x="41326" y="95288"/>
              </a:lnTo>
              <a:lnTo>
                <a:pt x="35248" y="94080"/>
              </a:lnTo>
              <a:lnTo>
                <a:pt x="1208" y="60040"/>
              </a:lnTo>
              <a:lnTo>
                <a:pt x="0" y="53962"/>
              </a:lnTo>
              <a:lnTo>
                <a:pt x="0" y="41326"/>
              </a:lnTo>
              <a:lnTo>
                <a:pt x="23574" y="6042"/>
              </a:lnTo>
              <a:lnTo>
                <a:pt x="41326" y="0"/>
              </a:lnTo>
              <a:lnTo>
                <a:pt x="53963" y="0"/>
              </a:lnTo>
              <a:lnTo>
                <a:pt x="89245" y="23573"/>
              </a:lnTo>
              <a:lnTo>
                <a:pt x="95290" y="47645"/>
              </a:lnTo>
              <a:lnTo>
                <a:pt x="95290" y="53962"/>
              </a:lnTo>
              <a:lnTo>
                <a:pt x="71714" y="89243"/>
              </a:lnTo>
              <a:lnTo>
                <a:pt x="53963" y="95288"/>
              </a:lnTo>
              <a:close/>
            </a:path>
          </a:pathLst>
        </a:custGeom>
        <a:solidFill>
          <a:srgbClr val="04A2BF"/>
        </a:solidFill>
      </xdr:spPr>
    </xdr:sp>
    <xdr:clientData/>
  </xdr:oneCellAnchor>
  <xdr:oneCellAnchor>
    <xdr:from>
      <xdr:col>6</xdr:col>
      <xdr:colOff>357337</xdr:colOff>
      <xdr:row>5</xdr:row>
      <xdr:rowOff>84647</xdr:rowOff>
    </xdr:from>
    <xdr:ext cx="95885" cy="95885"/>
    <xdr:sp macro="" textlink="">
      <xdr:nvSpPr>
        <xdr:cNvPr id="129" name="Shape 31">
          <a:extLst>
            <a:ext uri="{FF2B5EF4-FFF2-40B4-BE49-F238E27FC236}">
              <a16:creationId xmlns:a16="http://schemas.microsoft.com/office/drawing/2014/main" id="{47ACCD19-229D-47C4-981B-69E930A5CBC5}"/>
            </a:ext>
          </a:extLst>
        </xdr:cNvPr>
        <xdr:cNvSpPr/>
      </xdr:nvSpPr>
      <xdr:spPr>
        <a:xfrm>
          <a:off x="4329262" y="2618297"/>
          <a:ext cx="95885" cy="95885"/>
        </a:xfrm>
        <a:custGeom>
          <a:avLst/>
          <a:gdLst/>
          <a:ahLst/>
          <a:cxnLst/>
          <a:rect l="0" t="0" r="0" b="0"/>
          <a:pathLst>
            <a:path w="95885" h="95885">
              <a:moveTo>
                <a:pt x="53962" y="95290"/>
              </a:moveTo>
              <a:lnTo>
                <a:pt x="41326" y="95290"/>
              </a:lnTo>
              <a:lnTo>
                <a:pt x="35249" y="94080"/>
              </a:lnTo>
              <a:lnTo>
                <a:pt x="1208" y="60040"/>
              </a:lnTo>
              <a:lnTo>
                <a:pt x="0" y="53962"/>
              </a:lnTo>
              <a:lnTo>
                <a:pt x="0" y="41325"/>
              </a:lnTo>
              <a:lnTo>
                <a:pt x="23574" y="6042"/>
              </a:lnTo>
              <a:lnTo>
                <a:pt x="41326" y="0"/>
              </a:lnTo>
              <a:lnTo>
                <a:pt x="53962" y="0"/>
              </a:lnTo>
              <a:lnTo>
                <a:pt x="89245" y="23572"/>
              </a:lnTo>
              <a:lnTo>
                <a:pt x="95290" y="47645"/>
              </a:lnTo>
              <a:lnTo>
                <a:pt x="95290" y="53962"/>
              </a:lnTo>
              <a:lnTo>
                <a:pt x="71714" y="89243"/>
              </a:lnTo>
              <a:lnTo>
                <a:pt x="53962" y="95290"/>
              </a:lnTo>
              <a:close/>
            </a:path>
          </a:pathLst>
        </a:custGeom>
        <a:solidFill>
          <a:srgbClr val="04A2BF"/>
        </a:solidFill>
      </xdr:spPr>
    </xdr:sp>
    <xdr:clientData/>
  </xdr:oneCellAnchor>
  <xdr:oneCellAnchor>
    <xdr:from>
      <xdr:col>6</xdr:col>
      <xdr:colOff>195344</xdr:colOff>
      <xdr:row>7</xdr:row>
      <xdr:rowOff>84871</xdr:rowOff>
    </xdr:from>
    <xdr:ext cx="95885" cy="95885"/>
    <xdr:sp macro="" textlink="">
      <xdr:nvSpPr>
        <xdr:cNvPr id="130" name="Shape 32">
          <a:extLst>
            <a:ext uri="{FF2B5EF4-FFF2-40B4-BE49-F238E27FC236}">
              <a16:creationId xmlns:a16="http://schemas.microsoft.com/office/drawing/2014/main" id="{587A5589-DD62-4744-8BF8-69684C3A6674}"/>
            </a:ext>
          </a:extLst>
        </xdr:cNvPr>
        <xdr:cNvSpPr/>
      </xdr:nvSpPr>
      <xdr:spPr>
        <a:xfrm>
          <a:off x="4167269" y="3151921"/>
          <a:ext cx="95885" cy="95885"/>
        </a:xfrm>
        <a:custGeom>
          <a:avLst/>
          <a:gdLst/>
          <a:ahLst/>
          <a:cxnLst/>
          <a:rect l="0" t="0" r="0" b="0"/>
          <a:pathLst>
            <a:path w="95885" h="95885">
              <a:moveTo>
                <a:pt x="53963" y="95288"/>
              </a:moveTo>
              <a:lnTo>
                <a:pt x="41326" y="95288"/>
              </a:lnTo>
              <a:lnTo>
                <a:pt x="35248" y="94077"/>
              </a:lnTo>
              <a:lnTo>
                <a:pt x="1208" y="60039"/>
              </a:lnTo>
              <a:lnTo>
                <a:pt x="0" y="53962"/>
              </a:lnTo>
              <a:lnTo>
                <a:pt x="0" y="41325"/>
              </a:lnTo>
              <a:lnTo>
                <a:pt x="23574" y="6042"/>
              </a:lnTo>
              <a:lnTo>
                <a:pt x="41326" y="0"/>
              </a:lnTo>
              <a:lnTo>
                <a:pt x="53963" y="0"/>
              </a:lnTo>
              <a:lnTo>
                <a:pt x="89245" y="23572"/>
              </a:lnTo>
              <a:lnTo>
                <a:pt x="95290" y="47645"/>
              </a:lnTo>
              <a:lnTo>
                <a:pt x="95290" y="53962"/>
              </a:lnTo>
              <a:lnTo>
                <a:pt x="71714" y="89243"/>
              </a:lnTo>
              <a:lnTo>
                <a:pt x="53963" y="95288"/>
              </a:lnTo>
              <a:close/>
            </a:path>
          </a:pathLst>
        </a:custGeom>
        <a:solidFill>
          <a:srgbClr val="04A2BF"/>
        </a:solidFill>
      </xdr:spPr>
    </xdr:sp>
    <xdr:clientData/>
  </xdr:oneCellAnchor>
  <xdr:oneCellAnchor>
    <xdr:from>
      <xdr:col>6</xdr:col>
      <xdr:colOff>109583</xdr:colOff>
      <xdr:row>8</xdr:row>
      <xdr:rowOff>84983</xdr:rowOff>
    </xdr:from>
    <xdr:ext cx="95885" cy="95885"/>
    <xdr:sp macro="" textlink="">
      <xdr:nvSpPr>
        <xdr:cNvPr id="131" name="Shape 33">
          <a:extLst>
            <a:ext uri="{FF2B5EF4-FFF2-40B4-BE49-F238E27FC236}">
              <a16:creationId xmlns:a16="http://schemas.microsoft.com/office/drawing/2014/main" id="{668029C5-AA21-4C5F-8A88-AD36B90BA13F}"/>
            </a:ext>
          </a:extLst>
        </xdr:cNvPr>
        <xdr:cNvSpPr/>
      </xdr:nvSpPr>
      <xdr:spPr>
        <a:xfrm>
          <a:off x="4081508" y="3418733"/>
          <a:ext cx="95885" cy="95885"/>
        </a:xfrm>
        <a:custGeom>
          <a:avLst/>
          <a:gdLst/>
          <a:ahLst/>
          <a:cxnLst/>
          <a:rect l="0" t="0" r="0" b="0"/>
          <a:pathLst>
            <a:path w="95885" h="95885">
              <a:moveTo>
                <a:pt x="53962" y="95288"/>
              </a:moveTo>
              <a:lnTo>
                <a:pt x="41326" y="95288"/>
              </a:lnTo>
              <a:lnTo>
                <a:pt x="35249" y="94080"/>
              </a:lnTo>
              <a:lnTo>
                <a:pt x="1208" y="60040"/>
              </a:lnTo>
              <a:lnTo>
                <a:pt x="0" y="53962"/>
              </a:lnTo>
              <a:lnTo>
                <a:pt x="0" y="41325"/>
              </a:lnTo>
              <a:lnTo>
                <a:pt x="23574" y="6041"/>
              </a:lnTo>
              <a:lnTo>
                <a:pt x="41326" y="0"/>
              </a:lnTo>
              <a:lnTo>
                <a:pt x="53962" y="0"/>
              </a:lnTo>
              <a:lnTo>
                <a:pt x="89245"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6</xdr:col>
      <xdr:colOff>204873</xdr:colOff>
      <xdr:row>9</xdr:row>
      <xdr:rowOff>85095</xdr:rowOff>
    </xdr:from>
    <xdr:ext cx="95885" cy="95885"/>
    <xdr:sp macro="" textlink="">
      <xdr:nvSpPr>
        <xdr:cNvPr id="132" name="Shape 34">
          <a:extLst>
            <a:ext uri="{FF2B5EF4-FFF2-40B4-BE49-F238E27FC236}">
              <a16:creationId xmlns:a16="http://schemas.microsoft.com/office/drawing/2014/main" id="{D2DBF7F3-781D-4C45-91F1-3C7BCCADA01F}"/>
            </a:ext>
          </a:extLst>
        </xdr:cNvPr>
        <xdr:cNvSpPr/>
      </xdr:nvSpPr>
      <xdr:spPr>
        <a:xfrm>
          <a:off x="4176798" y="3685545"/>
          <a:ext cx="95885" cy="95885"/>
        </a:xfrm>
        <a:custGeom>
          <a:avLst/>
          <a:gdLst/>
          <a:ahLst/>
          <a:cxnLst/>
          <a:rect l="0" t="0" r="0" b="0"/>
          <a:pathLst>
            <a:path w="95885" h="95885">
              <a:moveTo>
                <a:pt x="53962" y="95288"/>
              </a:moveTo>
              <a:lnTo>
                <a:pt x="41326" y="95288"/>
              </a:lnTo>
              <a:lnTo>
                <a:pt x="35249" y="94077"/>
              </a:lnTo>
              <a:lnTo>
                <a:pt x="1208" y="60037"/>
              </a:lnTo>
              <a:lnTo>
                <a:pt x="0" y="53961"/>
              </a:lnTo>
              <a:lnTo>
                <a:pt x="0" y="41325"/>
              </a:lnTo>
              <a:lnTo>
                <a:pt x="23574" y="6044"/>
              </a:lnTo>
              <a:lnTo>
                <a:pt x="41326" y="0"/>
              </a:lnTo>
              <a:lnTo>
                <a:pt x="53962" y="0"/>
              </a:lnTo>
              <a:lnTo>
                <a:pt x="89245" y="23572"/>
              </a:lnTo>
              <a:lnTo>
                <a:pt x="95290" y="47645"/>
              </a:lnTo>
              <a:lnTo>
                <a:pt x="95290" y="53961"/>
              </a:lnTo>
              <a:lnTo>
                <a:pt x="71714" y="89243"/>
              </a:lnTo>
              <a:lnTo>
                <a:pt x="53962" y="95288"/>
              </a:lnTo>
              <a:close/>
            </a:path>
          </a:pathLst>
        </a:custGeom>
        <a:solidFill>
          <a:srgbClr val="04A2BF"/>
        </a:solidFill>
      </xdr:spPr>
    </xdr:sp>
    <xdr:clientData/>
  </xdr:oneCellAnchor>
  <xdr:oneCellAnchor>
    <xdr:from>
      <xdr:col>6</xdr:col>
      <xdr:colOff>52409</xdr:colOff>
      <xdr:row>10</xdr:row>
      <xdr:rowOff>85207</xdr:rowOff>
    </xdr:from>
    <xdr:ext cx="95885" cy="95885"/>
    <xdr:sp macro="" textlink="">
      <xdr:nvSpPr>
        <xdr:cNvPr id="133" name="Shape 35">
          <a:extLst>
            <a:ext uri="{FF2B5EF4-FFF2-40B4-BE49-F238E27FC236}">
              <a16:creationId xmlns:a16="http://schemas.microsoft.com/office/drawing/2014/main" id="{621C1136-FED7-42DC-827C-19084E5D9C8A}"/>
            </a:ext>
          </a:extLst>
        </xdr:cNvPr>
        <xdr:cNvSpPr/>
      </xdr:nvSpPr>
      <xdr:spPr>
        <a:xfrm>
          <a:off x="4024334" y="3952357"/>
          <a:ext cx="95885" cy="95885"/>
        </a:xfrm>
        <a:custGeom>
          <a:avLst/>
          <a:gdLst/>
          <a:ahLst/>
          <a:cxnLst/>
          <a:rect l="0" t="0" r="0" b="0"/>
          <a:pathLst>
            <a:path w="95885" h="95885">
              <a:moveTo>
                <a:pt x="53962" y="95288"/>
              </a:moveTo>
              <a:lnTo>
                <a:pt x="41326" y="95288"/>
              </a:lnTo>
              <a:lnTo>
                <a:pt x="35249" y="94077"/>
              </a:lnTo>
              <a:lnTo>
                <a:pt x="1208" y="60037"/>
              </a:lnTo>
              <a:lnTo>
                <a:pt x="0" y="53961"/>
              </a:lnTo>
              <a:lnTo>
                <a:pt x="0" y="41325"/>
              </a:lnTo>
              <a:lnTo>
                <a:pt x="23574" y="6044"/>
              </a:lnTo>
              <a:lnTo>
                <a:pt x="41326" y="0"/>
              </a:lnTo>
              <a:lnTo>
                <a:pt x="53962" y="0"/>
              </a:lnTo>
              <a:lnTo>
                <a:pt x="89245" y="23572"/>
              </a:lnTo>
              <a:lnTo>
                <a:pt x="95290" y="47645"/>
              </a:lnTo>
              <a:lnTo>
                <a:pt x="95290" y="53961"/>
              </a:lnTo>
              <a:lnTo>
                <a:pt x="71714" y="89243"/>
              </a:lnTo>
              <a:lnTo>
                <a:pt x="53962" y="95288"/>
              </a:lnTo>
              <a:close/>
            </a:path>
          </a:pathLst>
        </a:custGeom>
        <a:solidFill>
          <a:srgbClr val="04A2BF"/>
        </a:solidFill>
      </xdr:spPr>
    </xdr:sp>
    <xdr:clientData/>
  </xdr:oneCellAnchor>
  <xdr:oneCellAnchor>
    <xdr:from>
      <xdr:col>9</xdr:col>
      <xdr:colOff>266811</xdr:colOff>
      <xdr:row>11</xdr:row>
      <xdr:rowOff>85319</xdr:rowOff>
    </xdr:from>
    <xdr:ext cx="95885" cy="95885"/>
    <xdr:sp macro="" textlink="">
      <xdr:nvSpPr>
        <xdr:cNvPr id="134" name="Shape 36">
          <a:extLst>
            <a:ext uri="{FF2B5EF4-FFF2-40B4-BE49-F238E27FC236}">
              <a16:creationId xmlns:a16="http://schemas.microsoft.com/office/drawing/2014/main" id="{D93FAB7D-C0FB-4645-9FBF-81E7595A6F4C}"/>
            </a:ext>
          </a:extLst>
        </xdr:cNvPr>
        <xdr:cNvSpPr/>
      </xdr:nvSpPr>
      <xdr:spPr>
        <a:xfrm>
          <a:off x="5162661" y="4219169"/>
          <a:ext cx="95885" cy="95885"/>
        </a:xfrm>
        <a:custGeom>
          <a:avLst/>
          <a:gdLst/>
          <a:ahLst/>
          <a:cxnLst/>
          <a:rect l="0" t="0" r="0" b="0"/>
          <a:pathLst>
            <a:path w="95885" h="95885">
              <a:moveTo>
                <a:pt x="53962" y="95288"/>
              </a:moveTo>
              <a:lnTo>
                <a:pt x="41326" y="95288"/>
              </a:lnTo>
              <a:lnTo>
                <a:pt x="35249" y="94080"/>
              </a:lnTo>
              <a:lnTo>
                <a:pt x="1209" y="60039"/>
              </a:lnTo>
              <a:lnTo>
                <a:pt x="0" y="53962"/>
              </a:lnTo>
              <a:lnTo>
                <a:pt x="0" y="41325"/>
              </a:lnTo>
              <a:lnTo>
                <a:pt x="23574" y="6042"/>
              </a:lnTo>
              <a:lnTo>
                <a:pt x="41326" y="0"/>
              </a:lnTo>
              <a:lnTo>
                <a:pt x="53962" y="0"/>
              </a:lnTo>
              <a:lnTo>
                <a:pt x="89245" y="23571"/>
              </a:lnTo>
              <a:lnTo>
                <a:pt x="95290" y="47645"/>
              </a:lnTo>
              <a:lnTo>
                <a:pt x="95290" y="53962"/>
              </a:lnTo>
              <a:lnTo>
                <a:pt x="71715" y="89244"/>
              </a:lnTo>
              <a:lnTo>
                <a:pt x="53962" y="95288"/>
              </a:lnTo>
              <a:close/>
            </a:path>
          </a:pathLst>
        </a:custGeom>
        <a:solidFill>
          <a:srgbClr val="04A2BF"/>
        </a:solidFill>
      </xdr:spPr>
    </xdr:sp>
    <xdr:clientData/>
  </xdr:oneCellAnchor>
  <xdr:oneCellAnchor>
    <xdr:from>
      <xdr:col>9</xdr:col>
      <xdr:colOff>66702</xdr:colOff>
      <xdr:row>12</xdr:row>
      <xdr:rowOff>85431</xdr:rowOff>
    </xdr:from>
    <xdr:ext cx="95885" cy="95885"/>
    <xdr:sp macro="" textlink="">
      <xdr:nvSpPr>
        <xdr:cNvPr id="135" name="Shape 37">
          <a:extLst>
            <a:ext uri="{FF2B5EF4-FFF2-40B4-BE49-F238E27FC236}">
              <a16:creationId xmlns:a16="http://schemas.microsoft.com/office/drawing/2014/main" id="{09E4CD88-D73D-4D74-8B97-BC057268EB6F}"/>
            </a:ext>
          </a:extLst>
        </xdr:cNvPr>
        <xdr:cNvSpPr/>
      </xdr:nvSpPr>
      <xdr:spPr>
        <a:xfrm>
          <a:off x="4962552" y="4485981"/>
          <a:ext cx="95885" cy="95885"/>
        </a:xfrm>
        <a:custGeom>
          <a:avLst/>
          <a:gdLst/>
          <a:ahLst/>
          <a:cxnLst/>
          <a:rect l="0" t="0" r="0" b="0"/>
          <a:pathLst>
            <a:path w="95885" h="95885">
              <a:moveTo>
                <a:pt x="53963" y="95288"/>
              </a:moveTo>
              <a:lnTo>
                <a:pt x="41326" y="95288"/>
              </a:lnTo>
              <a:lnTo>
                <a:pt x="35249" y="94079"/>
              </a:lnTo>
              <a:lnTo>
                <a:pt x="1208" y="60039"/>
              </a:lnTo>
              <a:lnTo>
                <a:pt x="0" y="53962"/>
              </a:lnTo>
              <a:lnTo>
                <a:pt x="0" y="41325"/>
              </a:lnTo>
              <a:lnTo>
                <a:pt x="23574" y="6042"/>
              </a:lnTo>
              <a:lnTo>
                <a:pt x="41326" y="0"/>
              </a:lnTo>
              <a:lnTo>
                <a:pt x="53963" y="0"/>
              </a:lnTo>
              <a:lnTo>
                <a:pt x="89245" y="23572"/>
              </a:lnTo>
              <a:lnTo>
                <a:pt x="95290" y="41325"/>
              </a:lnTo>
              <a:lnTo>
                <a:pt x="95290" y="47645"/>
              </a:lnTo>
              <a:lnTo>
                <a:pt x="95290" y="53962"/>
              </a:lnTo>
              <a:lnTo>
                <a:pt x="71715" y="89242"/>
              </a:lnTo>
              <a:lnTo>
                <a:pt x="60040" y="94079"/>
              </a:lnTo>
              <a:lnTo>
                <a:pt x="53963" y="95288"/>
              </a:lnTo>
              <a:close/>
            </a:path>
          </a:pathLst>
        </a:custGeom>
        <a:solidFill>
          <a:srgbClr val="04A2BF"/>
        </a:solidFill>
      </xdr:spPr>
    </xdr:sp>
    <xdr:clientData/>
  </xdr:oneCellAnchor>
  <xdr:oneCellAnchor>
    <xdr:from>
      <xdr:col>9</xdr:col>
      <xdr:colOff>38115</xdr:colOff>
      <xdr:row>14</xdr:row>
      <xdr:rowOff>85656</xdr:rowOff>
    </xdr:from>
    <xdr:ext cx="95885" cy="95885"/>
    <xdr:sp macro="" textlink="">
      <xdr:nvSpPr>
        <xdr:cNvPr id="136" name="Shape 38">
          <a:extLst>
            <a:ext uri="{FF2B5EF4-FFF2-40B4-BE49-F238E27FC236}">
              <a16:creationId xmlns:a16="http://schemas.microsoft.com/office/drawing/2014/main" id="{F4E474C1-1E32-4BE6-B75C-2148DF0DD788}"/>
            </a:ext>
          </a:extLst>
        </xdr:cNvPr>
        <xdr:cNvSpPr/>
      </xdr:nvSpPr>
      <xdr:spPr>
        <a:xfrm>
          <a:off x="4933965" y="5019606"/>
          <a:ext cx="95885" cy="95885"/>
        </a:xfrm>
        <a:custGeom>
          <a:avLst/>
          <a:gdLst/>
          <a:ahLst/>
          <a:cxnLst/>
          <a:rect l="0" t="0" r="0" b="0"/>
          <a:pathLst>
            <a:path w="95885" h="95885">
              <a:moveTo>
                <a:pt x="53962" y="95288"/>
              </a:moveTo>
              <a:lnTo>
                <a:pt x="41326" y="95288"/>
              </a:lnTo>
              <a:lnTo>
                <a:pt x="35249" y="94080"/>
              </a:lnTo>
              <a:lnTo>
                <a:pt x="1209" y="60039"/>
              </a:lnTo>
              <a:lnTo>
                <a:pt x="0" y="53962"/>
              </a:lnTo>
              <a:lnTo>
                <a:pt x="0" y="41325"/>
              </a:lnTo>
              <a:lnTo>
                <a:pt x="23574" y="6042"/>
              </a:lnTo>
              <a:lnTo>
                <a:pt x="41326" y="0"/>
              </a:lnTo>
              <a:lnTo>
                <a:pt x="53962" y="0"/>
              </a:lnTo>
              <a:lnTo>
                <a:pt x="89245" y="23571"/>
              </a:lnTo>
              <a:lnTo>
                <a:pt x="95290" y="47645"/>
              </a:lnTo>
              <a:lnTo>
                <a:pt x="95290" y="53962"/>
              </a:lnTo>
              <a:lnTo>
                <a:pt x="71715" y="89243"/>
              </a:lnTo>
              <a:lnTo>
                <a:pt x="53962" y="95288"/>
              </a:lnTo>
              <a:close/>
            </a:path>
          </a:pathLst>
        </a:custGeom>
        <a:solidFill>
          <a:srgbClr val="04A2BF"/>
        </a:solidFill>
      </xdr:spPr>
    </xdr:sp>
    <xdr:clientData/>
  </xdr:oneCellAnchor>
  <xdr:oneCellAnchor>
    <xdr:from>
      <xdr:col>9</xdr:col>
      <xdr:colOff>47644</xdr:colOff>
      <xdr:row>15</xdr:row>
      <xdr:rowOff>85768</xdr:rowOff>
    </xdr:from>
    <xdr:ext cx="95885" cy="95885"/>
    <xdr:sp macro="" textlink="">
      <xdr:nvSpPr>
        <xdr:cNvPr id="137" name="Shape 39">
          <a:extLst>
            <a:ext uri="{FF2B5EF4-FFF2-40B4-BE49-F238E27FC236}">
              <a16:creationId xmlns:a16="http://schemas.microsoft.com/office/drawing/2014/main" id="{55C01DD4-F958-4750-A776-C26220FF00F9}"/>
            </a:ext>
          </a:extLst>
        </xdr:cNvPr>
        <xdr:cNvSpPr/>
      </xdr:nvSpPr>
      <xdr:spPr>
        <a:xfrm>
          <a:off x="4943494" y="5286418"/>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6"/>
              </a:lnTo>
              <a:lnTo>
                <a:pt x="23574" y="6042"/>
              </a:lnTo>
              <a:lnTo>
                <a:pt x="41327"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257282</xdr:colOff>
      <xdr:row>17</xdr:row>
      <xdr:rowOff>85992</xdr:rowOff>
    </xdr:from>
    <xdr:ext cx="95885" cy="95885"/>
    <xdr:sp macro="" textlink="">
      <xdr:nvSpPr>
        <xdr:cNvPr id="138" name="Shape 40">
          <a:extLst>
            <a:ext uri="{FF2B5EF4-FFF2-40B4-BE49-F238E27FC236}">
              <a16:creationId xmlns:a16="http://schemas.microsoft.com/office/drawing/2014/main" id="{474A73B4-BEF2-43BE-A256-41B273527A61}"/>
            </a:ext>
          </a:extLst>
        </xdr:cNvPr>
        <xdr:cNvSpPr/>
      </xdr:nvSpPr>
      <xdr:spPr>
        <a:xfrm>
          <a:off x="5153132" y="5820042"/>
          <a:ext cx="95885" cy="95885"/>
        </a:xfrm>
        <a:custGeom>
          <a:avLst/>
          <a:gdLst/>
          <a:ahLst/>
          <a:cxnLst/>
          <a:rect l="0" t="0" r="0" b="0"/>
          <a:pathLst>
            <a:path w="95885" h="95885">
              <a:moveTo>
                <a:pt x="53963" y="95289"/>
              </a:moveTo>
              <a:lnTo>
                <a:pt x="41326" y="95289"/>
              </a:lnTo>
              <a:lnTo>
                <a:pt x="35249" y="94079"/>
              </a:lnTo>
              <a:lnTo>
                <a:pt x="1208" y="60039"/>
              </a:lnTo>
              <a:lnTo>
                <a:pt x="0" y="53962"/>
              </a:lnTo>
              <a:lnTo>
                <a:pt x="0" y="41325"/>
              </a:lnTo>
              <a:lnTo>
                <a:pt x="23574" y="6043"/>
              </a:lnTo>
              <a:lnTo>
                <a:pt x="41326" y="0"/>
              </a:lnTo>
              <a:lnTo>
                <a:pt x="53963" y="0"/>
              </a:lnTo>
              <a:lnTo>
                <a:pt x="89245" y="23570"/>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114347</xdr:colOff>
      <xdr:row>18</xdr:row>
      <xdr:rowOff>86104</xdr:rowOff>
    </xdr:from>
    <xdr:ext cx="95885" cy="95885"/>
    <xdr:sp macro="" textlink="">
      <xdr:nvSpPr>
        <xdr:cNvPr id="139" name="Shape 41">
          <a:extLst>
            <a:ext uri="{FF2B5EF4-FFF2-40B4-BE49-F238E27FC236}">
              <a16:creationId xmlns:a16="http://schemas.microsoft.com/office/drawing/2014/main" id="{5B3FDCB2-9285-48D5-A8A3-0A9DD131285E}"/>
            </a:ext>
          </a:extLst>
        </xdr:cNvPr>
        <xdr:cNvSpPr/>
      </xdr:nvSpPr>
      <xdr:spPr>
        <a:xfrm>
          <a:off x="5010197" y="6086854"/>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5" y="6043"/>
              </a:lnTo>
              <a:lnTo>
                <a:pt x="41326" y="0"/>
              </a:lnTo>
              <a:lnTo>
                <a:pt x="53963" y="0"/>
              </a:lnTo>
              <a:lnTo>
                <a:pt x="89245" y="23573"/>
              </a:lnTo>
              <a:lnTo>
                <a:pt x="95290" y="41326"/>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9</xdr:col>
      <xdr:colOff>133405</xdr:colOff>
      <xdr:row>19</xdr:row>
      <xdr:rowOff>102103</xdr:rowOff>
    </xdr:from>
    <xdr:ext cx="95885" cy="95885"/>
    <xdr:sp macro="" textlink="">
      <xdr:nvSpPr>
        <xdr:cNvPr id="140" name="Shape 42">
          <a:extLst>
            <a:ext uri="{FF2B5EF4-FFF2-40B4-BE49-F238E27FC236}">
              <a16:creationId xmlns:a16="http://schemas.microsoft.com/office/drawing/2014/main" id="{D6F50C0C-5FA2-4609-AA8C-BFD394AE0045}"/>
            </a:ext>
          </a:extLst>
        </xdr:cNvPr>
        <xdr:cNvSpPr/>
      </xdr:nvSpPr>
      <xdr:spPr>
        <a:xfrm>
          <a:off x="5029255" y="6379078"/>
          <a:ext cx="95885" cy="95885"/>
        </a:xfrm>
        <a:custGeom>
          <a:avLst/>
          <a:gdLst/>
          <a:ahLst/>
          <a:cxnLst/>
          <a:rect l="0" t="0" r="0" b="0"/>
          <a:pathLst>
            <a:path w="95885" h="95885">
              <a:moveTo>
                <a:pt x="53963" y="95289"/>
              </a:moveTo>
              <a:lnTo>
                <a:pt x="41326" y="95289"/>
              </a:lnTo>
              <a:lnTo>
                <a:pt x="35249" y="94078"/>
              </a:lnTo>
              <a:lnTo>
                <a:pt x="1208" y="60037"/>
              </a:lnTo>
              <a:lnTo>
                <a:pt x="0" y="53960"/>
              </a:lnTo>
              <a:lnTo>
                <a:pt x="0" y="41325"/>
              </a:lnTo>
              <a:lnTo>
                <a:pt x="23574" y="6043"/>
              </a:lnTo>
              <a:lnTo>
                <a:pt x="41326" y="0"/>
              </a:lnTo>
              <a:lnTo>
                <a:pt x="53963" y="0"/>
              </a:lnTo>
              <a:lnTo>
                <a:pt x="89244" y="23572"/>
              </a:lnTo>
              <a:lnTo>
                <a:pt x="95290" y="47645"/>
              </a:lnTo>
              <a:lnTo>
                <a:pt x="95290" y="53960"/>
              </a:lnTo>
              <a:lnTo>
                <a:pt x="71715" y="89242"/>
              </a:lnTo>
              <a:lnTo>
                <a:pt x="53963" y="95289"/>
              </a:lnTo>
              <a:close/>
            </a:path>
          </a:pathLst>
        </a:custGeom>
        <a:solidFill>
          <a:srgbClr val="04A2BF"/>
        </a:solidFill>
      </xdr:spPr>
    </xdr:sp>
    <xdr:clientData/>
  </xdr:oneCellAnchor>
  <xdr:oneCellAnchor>
    <xdr:from>
      <xdr:col>10</xdr:col>
      <xdr:colOff>58563</xdr:colOff>
      <xdr:row>20</xdr:row>
      <xdr:rowOff>89515</xdr:rowOff>
    </xdr:from>
    <xdr:ext cx="95885" cy="95885"/>
    <xdr:sp macro="" textlink="">
      <xdr:nvSpPr>
        <xdr:cNvPr id="141" name="Shape 43">
          <a:extLst>
            <a:ext uri="{FF2B5EF4-FFF2-40B4-BE49-F238E27FC236}">
              <a16:creationId xmlns:a16="http://schemas.microsoft.com/office/drawing/2014/main" id="{C73BF6D1-927E-48CA-A1ED-C76E11FFEB27}"/>
            </a:ext>
          </a:extLst>
        </xdr:cNvPr>
        <xdr:cNvSpPr/>
      </xdr:nvSpPr>
      <xdr:spPr>
        <a:xfrm>
          <a:off x="5249688" y="664271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4"/>
              </a:lnTo>
              <a:lnTo>
                <a:pt x="41326" y="0"/>
              </a:lnTo>
              <a:lnTo>
                <a:pt x="53963" y="0"/>
              </a:lnTo>
              <a:lnTo>
                <a:pt x="89245" y="23572"/>
              </a:lnTo>
              <a:lnTo>
                <a:pt x="95290" y="41325"/>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9</xdr:col>
      <xdr:colOff>228695</xdr:colOff>
      <xdr:row>21</xdr:row>
      <xdr:rowOff>89627</xdr:rowOff>
    </xdr:from>
    <xdr:ext cx="95885" cy="95885"/>
    <xdr:sp macro="" textlink="">
      <xdr:nvSpPr>
        <xdr:cNvPr id="142" name="Shape 44">
          <a:extLst>
            <a:ext uri="{FF2B5EF4-FFF2-40B4-BE49-F238E27FC236}">
              <a16:creationId xmlns:a16="http://schemas.microsoft.com/office/drawing/2014/main" id="{DC7BFFA0-3255-4FE6-AF42-1F62122179AA}"/>
            </a:ext>
          </a:extLst>
        </xdr:cNvPr>
        <xdr:cNvSpPr/>
      </xdr:nvSpPr>
      <xdr:spPr>
        <a:xfrm>
          <a:off x="5124545" y="6909527"/>
          <a:ext cx="95885" cy="95885"/>
        </a:xfrm>
        <a:custGeom>
          <a:avLst/>
          <a:gdLst/>
          <a:ahLst/>
          <a:cxnLst/>
          <a:rect l="0" t="0" r="0" b="0"/>
          <a:pathLst>
            <a:path w="95885" h="95885">
              <a:moveTo>
                <a:pt x="53962" y="95289"/>
              </a:moveTo>
              <a:lnTo>
                <a:pt x="41327" y="95289"/>
              </a:lnTo>
              <a:lnTo>
                <a:pt x="35249" y="94078"/>
              </a:lnTo>
              <a:lnTo>
                <a:pt x="1208" y="60039"/>
              </a:lnTo>
              <a:lnTo>
                <a:pt x="0" y="53962"/>
              </a:lnTo>
              <a:lnTo>
                <a:pt x="0" y="41325"/>
              </a:lnTo>
              <a:lnTo>
                <a:pt x="23574" y="6043"/>
              </a:lnTo>
              <a:lnTo>
                <a:pt x="41327" y="0"/>
              </a:lnTo>
              <a:lnTo>
                <a:pt x="53962" y="0"/>
              </a:lnTo>
              <a:lnTo>
                <a:pt x="89244" y="23572"/>
              </a:lnTo>
              <a:lnTo>
                <a:pt x="95290" y="47645"/>
              </a:lnTo>
              <a:lnTo>
                <a:pt x="95290" y="53962"/>
              </a:lnTo>
              <a:lnTo>
                <a:pt x="71714" y="89242"/>
              </a:lnTo>
              <a:lnTo>
                <a:pt x="53962" y="95289"/>
              </a:lnTo>
              <a:close/>
            </a:path>
          </a:pathLst>
        </a:custGeom>
        <a:solidFill>
          <a:srgbClr val="04A2BF"/>
        </a:solidFill>
      </xdr:spPr>
    </xdr:sp>
    <xdr:clientData/>
  </xdr:oneCellAnchor>
  <xdr:oneCellAnchor>
    <xdr:from>
      <xdr:col>9</xdr:col>
      <xdr:colOff>114347</xdr:colOff>
      <xdr:row>23</xdr:row>
      <xdr:rowOff>89851</xdr:rowOff>
    </xdr:from>
    <xdr:ext cx="95885" cy="95885"/>
    <xdr:sp macro="" textlink="">
      <xdr:nvSpPr>
        <xdr:cNvPr id="143" name="Shape 45">
          <a:extLst>
            <a:ext uri="{FF2B5EF4-FFF2-40B4-BE49-F238E27FC236}">
              <a16:creationId xmlns:a16="http://schemas.microsoft.com/office/drawing/2014/main" id="{F33FD76E-E63F-4D8C-A7D6-F394495D6034}"/>
            </a:ext>
          </a:extLst>
        </xdr:cNvPr>
        <xdr:cNvSpPr/>
      </xdr:nvSpPr>
      <xdr:spPr>
        <a:xfrm>
          <a:off x="5010197" y="7443151"/>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5" y="6043"/>
              </a:lnTo>
              <a:lnTo>
                <a:pt x="41326" y="0"/>
              </a:lnTo>
              <a:lnTo>
                <a:pt x="53963" y="0"/>
              </a:lnTo>
              <a:lnTo>
                <a:pt x="89245" y="23573"/>
              </a:lnTo>
              <a:lnTo>
                <a:pt x="95290" y="41326"/>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9</xdr:col>
      <xdr:colOff>0</xdr:colOff>
      <xdr:row>24</xdr:row>
      <xdr:rowOff>89963</xdr:rowOff>
    </xdr:from>
    <xdr:ext cx="95885" cy="95885"/>
    <xdr:sp macro="" textlink="">
      <xdr:nvSpPr>
        <xdr:cNvPr id="144" name="Shape 46">
          <a:extLst>
            <a:ext uri="{FF2B5EF4-FFF2-40B4-BE49-F238E27FC236}">
              <a16:creationId xmlns:a16="http://schemas.microsoft.com/office/drawing/2014/main" id="{743A977C-4719-4C06-8719-18D0FBCD517E}"/>
            </a:ext>
          </a:extLst>
        </xdr:cNvPr>
        <xdr:cNvSpPr/>
      </xdr:nvSpPr>
      <xdr:spPr>
        <a:xfrm>
          <a:off x="4895850" y="7709963"/>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6"/>
              </a:lnTo>
              <a:lnTo>
                <a:pt x="23574" y="6043"/>
              </a:lnTo>
              <a:lnTo>
                <a:pt x="41327"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10</xdr:col>
      <xdr:colOff>29976</xdr:colOff>
      <xdr:row>25</xdr:row>
      <xdr:rowOff>90075</xdr:rowOff>
    </xdr:from>
    <xdr:ext cx="95885" cy="95885"/>
    <xdr:sp macro="" textlink="">
      <xdr:nvSpPr>
        <xdr:cNvPr id="145" name="Shape 47">
          <a:extLst>
            <a:ext uri="{FF2B5EF4-FFF2-40B4-BE49-F238E27FC236}">
              <a16:creationId xmlns:a16="http://schemas.microsoft.com/office/drawing/2014/main" id="{9DA5DA51-4B3F-41F2-85EA-C18BA521FF49}"/>
            </a:ext>
          </a:extLst>
        </xdr:cNvPr>
        <xdr:cNvSpPr/>
      </xdr:nvSpPr>
      <xdr:spPr>
        <a:xfrm>
          <a:off x="5221101" y="7976775"/>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5"/>
              </a:lnTo>
              <a:lnTo>
                <a:pt x="23574" y="6043"/>
              </a:lnTo>
              <a:lnTo>
                <a:pt x="41327" y="0"/>
              </a:lnTo>
              <a:lnTo>
                <a:pt x="53963" y="0"/>
              </a:lnTo>
              <a:lnTo>
                <a:pt x="89245" y="23570"/>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190579</xdr:colOff>
      <xdr:row>26</xdr:row>
      <xdr:rowOff>90188</xdr:rowOff>
    </xdr:from>
    <xdr:ext cx="95885" cy="95885"/>
    <xdr:sp macro="" textlink="">
      <xdr:nvSpPr>
        <xdr:cNvPr id="146" name="Shape 48">
          <a:extLst>
            <a:ext uri="{FF2B5EF4-FFF2-40B4-BE49-F238E27FC236}">
              <a16:creationId xmlns:a16="http://schemas.microsoft.com/office/drawing/2014/main" id="{72061E64-F6C9-402D-9128-2511ECF2ACBD}"/>
            </a:ext>
          </a:extLst>
        </xdr:cNvPr>
        <xdr:cNvSpPr/>
      </xdr:nvSpPr>
      <xdr:spPr>
        <a:xfrm>
          <a:off x="5086429" y="8243588"/>
          <a:ext cx="95885" cy="95885"/>
        </a:xfrm>
        <a:custGeom>
          <a:avLst/>
          <a:gdLst/>
          <a:ahLst/>
          <a:cxnLst/>
          <a:rect l="0" t="0" r="0" b="0"/>
          <a:pathLst>
            <a:path w="95885" h="95885">
              <a:moveTo>
                <a:pt x="53963" y="95289"/>
              </a:moveTo>
              <a:lnTo>
                <a:pt x="41326" y="95289"/>
              </a:lnTo>
              <a:lnTo>
                <a:pt x="35249" y="94077"/>
              </a:lnTo>
              <a:lnTo>
                <a:pt x="1209" y="60039"/>
              </a:lnTo>
              <a:lnTo>
                <a:pt x="0" y="53962"/>
              </a:lnTo>
              <a:lnTo>
                <a:pt x="0" y="41325"/>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57173</xdr:colOff>
      <xdr:row>29</xdr:row>
      <xdr:rowOff>90523</xdr:rowOff>
    </xdr:from>
    <xdr:ext cx="95885" cy="95885"/>
    <xdr:sp macro="" textlink="">
      <xdr:nvSpPr>
        <xdr:cNvPr id="147" name="Shape 49">
          <a:extLst>
            <a:ext uri="{FF2B5EF4-FFF2-40B4-BE49-F238E27FC236}">
              <a16:creationId xmlns:a16="http://schemas.microsoft.com/office/drawing/2014/main" id="{3CA546B5-9C74-4746-92F8-9C003A8886F7}"/>
            </a:ext>
          </a:extLst>
        </xdr:cNvPr>
        <xdr:cNvSpPr/>
      </xdr:nvSpPr>
      <xdr:spPr>
        <a:xfrm>
          <a:off x="4953023" y="9044023"/>
          <a:ext cx="95885" cy="95885"/>
        </a:xfrm>
        <a:custGeom>
          <a:avLst/>
          <a:gdLst/>
          <a:ahLst/>
          <a:cxnLst/>
          <a:rect l="0" t="0" r="0" b="0"/>
          <a:pathLst>
            <a:path w="95885" h="95885">
              <a:moveTo>
                <a:pt x="53963" y="95288"/>
              </a:moveTo>
              <a:lnTo>
                <a:pt x="41326" y="95288"/>
              </a:lnTo>
              <a:lnTo>
                <a:pt x="35249" y="94077"/>
              </a:lnTo>
              <a:lnTo>
                <a:pt x="1208" y="60037"/>
              </a:lnTo>
              <a:lnTo>
                <a:pt x="0" y="53960"/>
              </a:lnTo>
              <a:lnTo>
                <a:pt x="0" y="41326"/>
              </a:lnTo>
              <a:lnTo>
                <a:pt x="23574" y="6041"/>
              </a:lnTo>
              <a:lnTo>
                <a:pt x="41326" y="0"/>
              </a:lnTo>
              <a:lnTo>
                <a:pt x="53963" y="0"/>
              </a:lnTo>
              <a:lnTo>
                <a:pt x="89245" y="23573"/>
              </a:lnTo>
              <a:lnTo>
                <a:pt x="95290" y="47645"/>
              </a:lnTo>
              <a:lnTo>
                <a:pt x="95290" y="53960"/>
              </a:lnTo>
              <a:lnTo>
                <a:pt x="71715" y="89243"/>
              </a:lnTo>
              <a:lnTo>
                <a:pt x="53963" y="95288"/>
              </a:lnTo>
              <a:close/>
            </a:path>
          </a:pathLst>
        </a:custGeom>
        <a:solidFill>
          <a:srgbClr val="04A2BF"/>
        </a:solidFill>
      </xdr:spPr>
    </xdr:sp>
    <xdr:clientData/>
  </xdr:oneCellAnchor>
  <xdr:oneCellAnchor>
    <xdr:from>
      <xdr:col>9</xdr:col>
      <xdr:colOff>257282</xdr:colOff>
      <xdr:row>30</xdr:row>
      <xdr:rowOff>90636</xdr:rowOff>
    </xdr:from>
    <xdr:ext cx="95885" cy="95885"/>
    <xdr:sp macro="" textlink="">
      <xdr:nvSpPr>
        <xdr:cNvPr id="148" name="Shape 50">
          <a:extLst>
            <a:ext uri="{FF2B5EF4-FFF2-40B4-BE49-F238E27FC236}">
              <a16:creationId xmlns:a16="http://schemas.microsoft.com/office/drawing/2014/main" id="{84E9755D-4217-4EEB-A8C4-43136FB236F5}"/>
            </a:ext>
          </a:extLst>
        </xdr:cNvPr>
        <xdr:cNvSpPr/>
      </xdr:nvSpPr>
      <xdr:spPr>
        <a:xfrm>
          <a:off x="5153132" y="9310836"/>
          <a:ext cx="95885" cy="95885"/>
        </a:xfrm>
        <a:custGeom>
          <a:avLst/>
          <a:gdLst/>
          <a:ahLst/>
          <a:cxnLst/>
          <a:rect l="0" t="0" r="0" b="0"/>
          <a:pathLst>
            <a:path w="95885" h="95885">
              <a:moveTo>
                <a:pt x="53963" y="95288"/>
              </a:moveTo>
              <a:lnTo>
                <a:pt x="41326" y="95288"/>
              </a:lnTo>
              <a:lnTo>
                <a:pt x="35249" y="94077"/>
              </a:lnTo>
              <a:lnTo>
                <a:pt x="1208" y="60037"/>
              </a:lnTo>
              <a:lnTo>
                <a:pt x="0" y="53960"/>
              </a:lnTo>
              <a:lnTo>
                <a:pt x="0" y="41324"/>
              </a:lnTo>
              <a:lnTo>
                <a:pt x="23574" y="6041"/>
              </a:lnTo>
              <a:lnTo>
                <a:pt x="41326" y="0"/>
              </a:lnTo>
              <a:lnTo>
                <a:pt x="53963" y="0"/>
              </a:lnTo>
              <a:lnTo>
                <a:pt x="89245" y="23573"/>
              </a:lnTo>
              <a:lnTo>
                <a:pt x="95290" y="47645"/>
              </a:lnTo>
              <a:lnTo>
                <a:pt x="95290" y="53960"/>
              </a:lnTo>
              <a:lnTo>
                <a:pt x="71715" y="89243"/>
              </a:lnTo>
              <a:lnTo>
                <a:pt x="53963" y="95288"/>
              </a:lnTo>
              <a:close/>
            </a:path>
          </a:pathLst>
        </a:custGeom>
        <a:solidFill>
          <a:srgbClr val="04A2BF"/>
        </a:solidFill>
      </xdr:spPr>
    </xdr:sp>
    <xdr:clientData/>
  </xdr:oneCellAnchor>
  <xdr:oneCellAnchor>
    <xdr:from>
      <xdr:col>10</xdr:col>
      <xdr:colOff>68092</xdr:colOff>
      <xdr:row>31</xdr:row>
      <xdr:rowOff>90747</xdr:rowOff>
    </xdr:from>
    <xdr:ext cx="95885" cy="95885"/>
    <xdr:sp macro="" textlink="">
      <xdr:nvSpPr>
        <xdr:cNvPr id="149" name="Shape 51">
          <a:extLst>
            <a:ext uri="{FF2B5EF4-FFF2-40B4-BE49-F238E27FC236}">
              <a16:creationId xmlns:a16="http://schemas.microsoft.com/office/drawing/2014/main" id="{E6D688B3-A33C-4F1A-BBED-41D94E2F61EA}"/>
            </a:ext>
          </a:extLst>
        </xdr:cNvPr>
        <xdr:cNvSpPr/>
      </xdr:nvSpPr>
      <xdr:spPr>
        <a:xfrm>
          <a:off x="5259217" y="9577647"/>
          <a:ext cx="95885" cy="95885"/>
        </a:xfrm>
        <a:custGeom>
          <a:avLst/>
          <a:gdLst/>
          <a:ahLst/>
          <a:cxnLst/>
          <a:rect l="0" t="0" r="0" b="0"/>
          <a:pathLst>
            <a:path w="95885" h="95885">
              <a:moveTo>
                <a:pt x="53963" y="95290"/>
              </a:moveTo>
              <a:lnTo>
                <a:pt x="41326" y="95290"/>
              </a:lnTo>
              <a:lnTo>
                <a:pt x="35249" y="94079"/>
              </a:lnTo>
              <a:lnTo>
                <a:pt x="1209" y="60037"/>
              </a:lnTo>
              <a:lnTo>
                <a:pt x="0" y="53960"/>
              </a:lnTo>
              <a:lnTo>
                <a:pt x="0" y="41324"/>
              </a:lnTo>
              <a:lnTo>
                <a:pt x="23574" y="6041"/>
              </a:lnTo>
              <a:lnTo>
                <a:pt x="41326" y="0"/>
              </a:lnTo>
              <a:lnTo>
                <a:pt x="53963" y="0"/>
              </a:lnTo>
              <a:lnTo>
                <a:pt x="89245" y="23570"/>
              </a:lnTo>
              <a:lnTo>
                <a:pt x="95290" y="47645"/>
              </a:lnTo>
              <a:lnTo>
                <a:pt x="95290" y="53960"/>
              </a:lnTo>
              <a:lnTo>
                <a:pt x="71714" y="89243"/>
              </a:lnTo>
              <a:lnTo>
                <a:pt x="53963" y="95290"/>
              </a:lnTo>
              <a:close/>
            </a:path>
          </a:pathLst>
        </a:custGeom>
        <a:solidFill>
          <a:srgbClr val="04A2BF"/>
        </a:solidFill>
      </xdr:spPr>
    </xdr:sp>
    <xdr:clientData/>
  </xdr:oneCellAnchor>
  <xdr:oneCellAnchor>
    <xdr:from>
      <xdr:col>2</xdr:col>
      <xdr:colOff>28739</xdr:colOff>
      <xdr:row>29</xdr:row>
      <xdr:rowOff>527685</xdr:rowOff>
    </xdr:from>
    <xdr:ext cx="3954779" cy="9525"/>
    <xdr:sp macro="" textlink="">
      <xdr:nvSpPr>
        <xdr:cNvPr id="150" name="Shape 5">
          <a:extLst>
            <a:ext uri="{FF2B5EF4-FFF2-40B4-BE49-F238E27FC236}">
              <a16:creationId xmlns:a16="http://schemas.microsoft.com/office/drawing/2014/main" id="{959AF2F9-4202-4AD5-899B-78C3057F9200}"/>
            </a:ext>
          </a:extLst>
        </xdr:cNvPr>
        <xdr:cNvSpPr/>
      </xdr:nvSpPr>
      <xdr:spPr>
        <a:xfrm>
          <a:off x="590714" y="6290310"/>
          <a:ext cx="3954779" cy="9525"/>
        </a:xfrm>
        <a:custGeom>
          <a:avLst/>
          <a:gdLst/>
          <a:ahLst/>
          <a:cxnLst/>
          <a:rect l="0" t="0" r="0" b="0"/>
          <a:pathLst>
            <a:path w="3954779" h="9525">
              <a:moveTo>
                <a:pt x="3954536" y="9529"/>
              </a:moveTo>
              <a:lnTo>
                <a:pt x="0" y="9529"/>
              </a:lnTo>
              <a:lnTo>
                <a:pt x="0" y="0"/>
              </a:lnTo>
              <a:lnTo>
                <a:pt x="3954536" y="0"/>
              </a:lnTo>
              <a:lnTo>
                <a:pt x="3954536" y="9529"/>
              </a:lnTo>
              <a:close/>
            </a:path>
          </a:pathLst>
        </a:custGeom>
        <a:solidFill>
          <a:srgbClr val="04A2BF"/>
        </a:solidFill>
      </xdr:spPr>
    </xdr:sp>
    <xdr:clientData/>
  </xdr:oneCellAnchor>
  <xdr:oneCellAnchor>
    <xdr:from>
      <xdr:col>0</xdr:col>
      <xdr:colOff>0</xdr:colOff>
      <xdr:row>1</xdr:row>
      <xdr:rowOff>135570</xdr:rowOff>
    </xdr:from>
    <xdr:ext cx="352573" cy="343044"/>
    <xdr:pic>
      <xdr:nvPicPr>
        <xdr:cNvPr id="151" name="image2.png">
          <a:extLst>
            <a:ext uri="{FF2B5EF4-FFF2-40B4-BE49-F238E27FC236}">
              <a16:creationId xmlns:a16="http://schemas.microsoft.com/office/drawing/2014/main" id="{90787E38-5B06-4A2F-A5AD-9727824DCDA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345120"/>
          <a:ext cx="352573" cy="343044"/>
        </a:xfrm>
        <a:prstGeom prst="rect">
          <a:avLst/>
        </a:prstGeom>
      </xdr:spPr>
    </xdr:pic>
    <xdr:clientData/>
  </xdr:oneCellAnchor>
  <xdr:oneCellAnchor>
    <xdr:from>
      <xdr:col>0</xdr:col>
      <xdr:colOff>0</xdr:colOff>
      <xdr:row>6</xdr:row>
      <xdr:rowOff>300035</xdr:rowOff>
    </xdr:from>
    <xdr:ext cx="352573" cy="343044"/>
    <xdr:pic>
      <xdr:nvPicPr>
        <xdr:cNvPr id="152" name="image3.png">
          <a:extLst>
            <a:ext uri="{FF2B5EF4-FFF2-40B4-BE49-F238E27FC236}">
              <a16:creationId xmlns:a16="http://schemas.microsoft.com/office/drawing/2014/main" id="{8C21AB72-A665-42A4-8425-CAAF5961AE4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471610"/>
          <a:ext cx="352573" cy="343044"/>
        </a:xfrm>
        <a:prstGeom prst="rect">
          <a:avLst/>
        </a:prstGeom>
      </xdr:spPr>
    </xdr:pic>
    <xdr:clientData/>
  </xdr:oneCellAnchor>
  <xdr:oneCellAnchor>
    <xdr:from>
      <xdr:col>2</xdr:col>
      <xdr:colOff>38264</xdr:colOff>
      <xdr:row>29</xdr:row>
      <xdr:rowOff>527685</xdr:rowOff>
    </xdr:from>
    <xdr:ext cx="3954779" cy="9525"/>
    <xdr:sp macro="" textlink="">
      <xdr:nvSpPr>
        <xdr:cNvPr id="153" name="Shape 5">
          <a:extLst>
            <a:ext uri="{FF2B5EF4-FFF2-40B4-BE49-F238E27FC236}">
              <a16:creationId xmlns:a16="http://schemas.microsoft.com/office/drawing/2014/main" id="{770B0681-2F30-4A9A-9A94-386AE69A7C86}"/>
            </a:ext>
          </a:extLst>
        </xdr:cNvPr>
        <xdr:cNvSpPr/>
      </xdr:nvSpPr>
      <xdr:spPr>
        <a:xfrm>
          <a:off x="600239" y="6290310"/>
          <a:ext cx="3954779" cy="9525"/>
        </a:xfrm>
        <a:custGeom>
          <a:avLst/>
          <a:gdLst/>
          <a:ahLst/>
          <a:cxnLst/>
          <a:rect l="0" t="0" r="0" b="0"/>
          <a:pathLst>
            <a:path w="3954779" h="9525">
              <a:moveTo>
                <a:pt x="3954536" y="9529"/>
              </a:moveTo>
              <a:lnTo>
                <a:pt x="0" y="9529"/>
              </a:lnTo>
              <a:lnTo>
                <a:pt x="0" y="0"/>
              </a:lnTo>
              <a:lnTo>
                <a:pt x="3954536" y="0"/>
              </a:lnTo>
              <a:lnTo>
                <a:pt x="3954536" y="9529"/>
              </a:lnTo>
              <a:close/>
            </a:path>
          </a:pathLst>
        </a:custGeom>
        <a:solidFill>
          <a:srgbClr val="04A2BF"/>
        </a:solidFill>
      </xdr:spPr>
    </xdr:sp>
    <xdr:clientData/>
  </xdr:oneCellAnchor>
  <xdr:oneCellAnchor>
    <xdr:from>
      <xdr:col>2</xdr:col>
      <xdr:colOff>38264</xdr:colOff>
      <xdr:row>29</xdr:row>
      <xdr:rowOff>207010</xdr:rowOff>
    </xdr:from>
    <xdr:ext cx="762635" cy="762635"/>
    <xdr:grpSp>
      <xdr:nvGrpSpPr>
        <xdr:cNvPr id="154" name="Group 6">
          <a:extLst>
            <a:ext uri="{FF2B5EF4-FFF2-40B4-BE49-F238E27FC236}">
              <a16:creationId xmlns:a16="http://schemas.microsoft.com/office/drawing/2014/main" id="{F0FBB24E-7150-4911-B53F-1B1531D1E732}"/>
            </a:ext>
          </a:extLst>
        </xdr:cNvPr>
        <xdr:cNvGrpSpPr/>
      </xdr:nvGrpSpPr>
      <xdr:grpSpPr>
        <a:xfrm>
          <a:off x="600239" y="6283960"/>
          <a:ext cx="762635" cy="762635"/>
          <a:chOff x="0" y="0"/>
          <a:chExt cx="762635" cy="762635"/>
        </a:xfrm>
      </xdr:grpSpPr>
      <xdr:pic>
        <xdr:nvPicPr>
          <xdr:cNvPr id="155" name="image4.png">
            <a:extLst>
              <a:ext uri="{FF2B5EF4-FFF2-40B4-BE49-F238E27FC236}">
                <a16:creationId xmlns:a16="http://schemas.microsoft.com/office/drawing/2014/main" id="{416A2936-9BE5-2AFD-0A5B-C1107EED22F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0"/>
            <a:ext cx="492649" cy="491696"/>
          </a:xfrm>
          <a:prstGeom prst="rect">
            <a:avLst/>
          </a:prstGeom>
        </xdr:spPr>
      </xdr:pic>
      <xdr:sp macro="" textlink="">
        <xdr:nvSpPr>
          <xdr:cNvPr id="156" name="Shape 8">
            <a:extLst>
              <a:ext uri="{FF2B5EF4-FFF2-40B4-BE49-F238E27FC236}">
                <a16:creationId xmlns:a16="http://schemas.microsoft.com/office/drawing/2014/main" id="{A3FE3740-7856-65D1-7070-9BCE4D481E79}"/>
              </a:ext>
            </a:extLst>
          </xdr:cNvPr>
          <xdr:cNvSpPr/>
        </xdr:nvSpPr>
        <xdr:spPr>
          <a:xfrm>
            <a:off x="246801" y="245848"/>
            <a:ext cx="515620" cy="516890"/>
          </a:xfrm>
          <a:custGeom>
            <a:avLst/>
            <a:gdLst/>
            <a:ahLst/>
            <a:cxnLst/>
            <a:rect l="0" t="0" r="0" b="0"/>
            <a:pathLst>
              <a:path w="515620" h="516890">
                <a:moveTo>
                  <a:pt x="515519" y="516471"/>
                </a:moveTo>
                <a:lnTo>
                  <a:pt x="98148" y="516471"/>
                </a:lnTo>
                <a:lnTo>
                  <a:pt x="59362" y="508759"/>
                </a:lnTo>
                <a:lnTo>
                  <a:pt x="27991" y="487646"/>
                </a:lnTo>
                <a:lnTo>
                  <a:pt x="7161" y="456171"/>
                </a:lnTo>
                <a:lnTo>
                  <a:pt x="0" y="417370"/>
                </a:lnTo>
                <a:lnTo>
                  <a:pt x="0" y="98148"/>
                </a:lnTo>
                <a:lnTo>
                  <a:pt x="7697" y="59898"/>
                </a:lnTo>
                <a:lnTo>
                  <a:pt x="28706" y="28706"/>
                </a:lnTo>
                <a:lnTo>
                  <a:pt x="59898" y="7697"/>
                </a:lnTo>
                <a:lnTo>
                  <a:pt x="98148" y="0"/>
                </a:lnTo>
                <a:lnTo>
                  <a:pt x="417370" y="0"/>
                </a:lnTo>
                <a:lnTo>
                  <a:pt x="455620" y="7697"/>
                </a:lnTo>
                <a:lnTo>
                  <a:pt x="486812" y="28706"/>
                </a:lnTo>
                <a:lnTo>
                  <a:pt x="507821" y="59898"/>
                </a:lnTo>
                <a:lnTo>
                  <a:pt x="515519" y="98148"/>
                </a:lnTo>
                <a:lnTo>
                  <a:pt x="515519" y="516471"/>
                </a:lnTo>
                <a:close/>
              </a:path>
            </a:pathLst>
          </a:custGeom>
          <a:solidFill>
            <a:srgbClr val="282E67"/>
          </a:solidFill>
        </xdr:spPr>
      </xdr:sp>
      <xdr:pic>
        <xdr:nvPicPr>
          <xdr:cNvPr id="157" name="image5.png">
            <a:extLst>
              <a:ext uri="{FF2B5EF4-FFF2-40B4-BE49-F238E27FC236}">
                <a16:creationId xmlns:a16="http://schemas.microsoft.com/office/drawing/2014/main" id="{149B5F62-EC2D-19CA-9BED-82A84C3EC97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12605" y="472638"/>
            <a:ext cx="190580" cy="73373"/>
          </a:xfrm>
          <a:prstGeom prst="rect">
            <a:avLst/>
          </a:prstGeom>
        </xdr:spPr>
      </xdr:pic>
    </xdr:grpSp>
    <xdr:clientData/>
  </xdr:oneCellAnchor>
  <xdr:oneCellAnchor>
    <xdr:from>
      <xdr:col>8</xdr:col>
      <xdr:colOff>186880</xdr:colOff>
      <xdr:row>32</xdr:row>
      <xdr:rowOff>0</xdr:rowOff>
    </xdr:from>
    <xdr:ext cx="105410" cy="60325"/>
    <xdr:sp macro="" textlink="">
      <xdr:nvSpPr>
        <xdr:cNvPr id="158" name="Shape 10">
          <a:extLst>
            <a:ext uri="{FF2B5EF4-FFF2-40B4-BE49-F238E27FC236}">
              <a16:creationId xmlns:a16="http://schemas.microsoft.com/office/drawing/2014/main" id="{079166AE-9831-4AE3-A362-84BBB1C69719}"/>
            </a:ext>
          </a:extLst>
        </xdr:cNvPr>
        <xdr:cNvSpPr/>
      </xdr:nvSpPr>
      <xdr:spPr>
        <a:xfrm>
          <a:off x="4854130" y="6705600"/>
          <a:ext cx="105410" cy="60325"/>
        </a:xfrm>
        <a:custGeom>
          <a:avLst/>
          <a:gdLst/>
          <a:ahLst/>
          <a:cxnLst/>
          <a:rect l="0" t="0" r="0" b="0"/>
          <a:pathLst>
            <a:path w="105410" h="60325">
              <a:moveTo>
                <a:pt x="38112" y="0"/>
              </a:moveTo>
              <a:lnTo>
                <a:pt x="0" y="0"/>
              </a:lnTo>
              <a:lnTo>
                <a:pt x="0" y="4775"/>
              </a:lnTo>
              <a:lnTo>
                <a:pt x="17145" y="4775"/>
              </a:lnTo>
              <a:lnTo>
                <a:pt x="17145" y="59080"/>
              </a:lnTo>
              <a:lnTo>
                <a:pt x="21907" y="59080"/>
              </a:lnTo>
              <a:lnTo>
                <a:pt x="21907" y="4775"/>
              </a:lnTo>
              <a:lnTo>
                <a:pt x="38112" y="4775"/>
              </a:lnTo>
              <a:lnTo>
                <a:pt x="38112" y="0"/>
              </a:lnTo>
              <a:close/>
            </a:path>
            <a:path w="105410" h="60325">
              <a:moveTo>
                <a:pt x="104813" y="0"/>
              </a:moveTo>
              <a:lnTo>
                <a:pt x="101003" y="0"/>
              </a:lnTo>
              <a:lnTo>
                <a:pt x="77177" y="41935"/>
              </a:lnTo>
              <a:lnTo>
                <a:pt x="53352" y="0"/>
              </a:lnTo>
              <a:lnTo>
                <a:pt x="49542" y="0"/>
              </a:lnTo>
              <a:lnTo>
                <a:pt x="49542" y="58127"/>
              </a:lnTo>
              <a:lnTo>
                <a:pt x="54305" y="58127"/>
              </a:lnTo>
              <a:lnTo>
                <a:pt x="54305" y="11442"/>
              </a:lnTo>
              <a:lnTo>
                <a:pt x="74320" y="47650"/>
              </a:lnTo>
              <a:lnTo>
                <a:pt x="78130" y="47650"/>
              </a:lnTo>
              <a:lnTo>
                <a:pt x="100050" y="12395"/>
              </a:lnTo>
              <a:lnTo>
                <a:pt x="100050" y="60032"/>
              </a:lnTo>
              <a:lnTo>
                <a:pt x="104813" y="60032"/>
              </a:lnTo>
              <a:lnTo>
                <a:pt x="104813" y="0"/>
              </a:lnTo>
              <a:close/>
            </a:path>
          </a:pathLst>
        </a:custGeom>
        <a:solidFill>
          <a:srgbClr val="000000"/>
        </a:solidFill>
      </xdr:spPr>
    </xdr:sp>
    <xdr:clientData/>
  </xdr:oneCellAnchor>
  <xdr:oneCellAnchor>
    <xdr:from>
      <xdr:col>5</xdr:col>
      <xdr:colOff>291220</xdr:colOff>
      <xdr:row>33</xdr:row>
      <xdr:rowOff>0</xdr:rowOff>
    </xdr:from>
    <xdr:ext cx="800100" cy="436880"/>
    <xdr:grpSp>
      <xdr:nvGrpSpPr>
        <xdr:cNvPr id="159" name="Group 11">
          <a:extLst>
            <a:ext uri="{FF2B5EF4-FFF2-40B4-BE49-F238E27FC236}">
              <a16:creationId xmlns:a16="http://schemas.microsoft.com/office/drawing/2014/main" id="{5FA8DA01-EF17-4215-A9F8-18D1629FB2E4}"/>
            </a:ext>
          </a:extLst>
        </xdr:cNvPr>
        <xdr:cNvGrpSpPr/>
      </xdr:nvGrpSpPr>
      <xdr:grpSpPr>
        <a:xfrm>
          <a:off x="2586745" y="6915150"/>
          <a:ext cx="800100" cy="436880"/>
          <a:chOff x="0" y="0"/>
          <a:chExt cx="800100" cy="436880"/>
        </a:xfrm>
      </xdr:grpSpPr>
      <xdr:sp macro="" textlink="">
        <xdr:nvSpPr>
          <xdr:cNvPr id="160" name="Shape 12">
            <a:extLst>
              <a:ext uri="{FF2B5EF4-FFF2-40B4-BE49-F238E27FC236}">
                <a16:creationId xmlns:a16="http://schemas.microsoft.com/office/drawing/2014/main" id="{7E870BB7-E085-28E7-E62B-7AA4C23DAB03}"/>
              </a:ext>
            </a:extLst>
          </xdr:cNvPr>
          <xdr:cNvSpPr/>
        </xdr:nvSpPr>
        <xdr:spPr>
          <a:xfrm>
            <a:off x="-9" y="964"/>
            <a:ext cx="800100" cy="435609"/>
          </a:xfrm>
          <a:custGeom>
            <a:avLst/>
            <a:gdLst/>
            <a:ahLst/>
            <a:cxnLst/>
            <a:rect l="0" t="0" r="0" b="0"/>
            <a:pathLst>
              <a:path w="800100" h="435609">
                <a:moveTo>
                  <a:pt x="250621" y="86702"/>
                </a:moveTo>
                <a:lnTo>
                  <a:pt x="244754" y="51193"/>
                </a:lnTo>
                <a:lnTo>
                  <a:pt x="227990" y="24180"/>
                </a:lnTo>
                <a:lnTo>
                  <a:pt x="201574" y="6972"/>
                </a:lnTo>
                <a:lnTo>
                  <a:pt x="166763" y="952"/>
                </a:lnTo>
                <a:lnTo>
                  <a:pt x="38125" y="952"/>
                </a:lnTo>
                <a:lnTo>
                  <a:pt x="23723" y="4102"/>
                </a:lnTo>
                <a:lnTo>
                  <a:pt x="11557" y="12623"/>
                </a:lnTo>
                <a:lnTo>
                  <a:pt x="3149" y="25069"/>
                </a:lnTo>
                <a:lnTo>
                  <a:pt x="0" y="40017"/>
                </a:lnTo>
                <a:lnTo>
                  <a:pt x="2882" y="54965"/>
                </a:lnTo>
                <a:lnTo>
                  <a:pt x="10845" y="67411"/>
                </a:lnTo>
                <a:lnTo>
                  <a:pt x="22923" y="75933"/>
                </a:lnTo>
                <a:lnTo>
                  <a:pt x="38125" y="79082"/>
                </a:lnTo>
                <a:lnTo>
                  <a:pt x="174383" y="79082"/>
                </a:lnTo>
                <a:lnTo>
                  <a:pt x="174383" y="391642"/>
                </a:lnTo>
                <a:lnTo>
                  <a:pt x="177253" y="406590"/>
                </a:lnTo>
                <a:lnTo>
                  <a:pt x="185229" y="419036"/>
                </a:lnTo>
                <a:lnTo>
                  <a:pt x="197294" y="427545"/>
                </a:lnTo>
                <a:lnTo>
                  <a:pt x="212496" y="430707"/>
                </a:lnTo>
                <a:lnTo>
                  <a:pt x="227838" y="427697"/>
                </a:lnTo>
                <a:lnTo>
                  <a:pt x="240131" y="419506"/>
                </a:lnTo>
                <a:lnTo>
                  <a:pt x="248145" y="407390"/>
                </a:lnTo>
                <a:lnTo>
                  <a:pt x="250621" y="392595"/>
                </a:lnTo>
                <a:lnTo>
                  <a:pt x="250621" y="86702"/>
                </a:lnTo>
                <a:close/>
              </a:path>
              <a:path w="800100" h="435609">
                <a:moveTo>
                  <a:pt x="799960" y="340893"/>
                </a:moveTo>
                <a:lnTo>
                  <a:pt x="796772" y="326034"/>
                </a:lnTo>
                <a:lnTo>
                  <a:pt x="788047" y="313499"/>
                </a:lnTo>
                <a:lnTo>
                  <a:pt x="774585" y="304673"/>
                </a:lnTo>
                <a:lnTo>
                  <a:pt x="759701" y="302183"/>
                </a:lnTo>
                <a:lnTo>
                  <a:pt x="745172" y="305587"/>
                </a:lnTo>
                <a:lnTo>
                  <a:pt x="732777" y="314452"/>
                </a:lnTo>
                <a:lnTo>
                  <a:pt x="712203" y="333362"/>
                </a:lnTo>
                <a:lnTo>
                  <a:pt x="688238" y="347091"/>
                </a:lnTo>
                <a:lnTo>
                  <a:pt x="661758" y="355460"/>
                </a:lnTo>
                <a:lnTo>
                  <a:pt x="633679" y="358279"/>
                </a:lnTo>
                <a:lnTo>
                  <a:pt x="590600" y="351231"/>
                </a:lnTo>
                <a:lnTo>
                  <a:pt x="553199" y="331546"/>
                </a:lnTo>
                <a:lnTo>
                  <a:pt x="523697" y="301472"/>
                </a:lnTo>
                <a:lnTo>
                  <a:pt x="504367" y="263271"/>
                </a:lnTo>
                <a:lnTo>
                  <a:pt x="497420" y="219163"/>
                </a:lnTo>
                <a:lnTo>
                  <a:pt x="504367" y="175056"/>
                </a:lnTo>
                <a:lnTo>
                  <a:pt x="523697" y="136842"/>
                </a:lnTo>
                <a:lnTo>
                  <a:pt x="553199" y="106781"/>
                </a:lnTo>
                <a:lnTo>
                  <a:pt x="590600" y="87096"/>
                </a:lnTo>
                <a:lnTo>
                  <a:pt x="633679" y="80035"/>
                </a:lnTo>
                <a:lnTo>
                  <a:pt x="660933" y="82677"/>
                </a:lnTo>
                <a:lnTo>
                  <a:pt x="686562" y="90398"/>
                </a:lnTo>
                <a:lnTo>
                  <a:pt x="710057" y="102958"/>
                </a:lnTo>
                <a:lnTo>
                  <a:pt x="730872" y="120065"/>
                </a:lnTo>
                <a:lnTo>
                  <a:pt x="744207" y="128638"/>
                </a:lnTo>
                <a:lnTo>
                  <a:pt x="786142" y="120065"/>
                </a:lnTo>
                <a:lnTo>
                  <a:pt x="797585" y="91592"/>
                </a:lnTo>
                <a:lnTo>
                  <a:pt x="794727" y="76771"/>
                </a:lnTo>
                <a:lnTo>
                  <a:pt x="753224" y="36169"/>
                </a:lnTo>
                <a:lnTo>
                  <a:pt x="716470" y="16192"/>
                </a:lnTo>
                <a:lnTo>
                  <a:pt x="676668" y="4076"/>
                </a:lnTo>
                <a:lnTo>
                  <a:pt x="634631" y="0"/>
                </a:lnTo>
                <a:lnTo>
                  <a:pt x="585851" y="5676"/>
                </a:lnTo>
                <a:lnTo>
                  <a:pt x="540867" y="21894"/>
                </a:lnTo>
                <a:lnTo>
                  <a:pt x="501040" y="47396"/>
                </a:lnTo>
                <a:lnTo>
                  <a:pt x="467715" y="80937"/>
                </a:lnTo>
                <a:lnTo>
                  <a:pt x="442239" y="121259"/>
                </a:lnTo>
                <a:lnTo>
                  <a:pt x="425958" y="167119"/>
                </a:lnTo>
                <a:lnTo>
                  <a:pt x="420230" y="217258"/>
                </a:lnTo>
                <a:lnTo>
                  <a:pt x="425907" y="267449"/>
                </a:lnTo>
                <a:lnTo>
                  <a:pt x="442074" y="313436"/>
                </a:lnTo>
                <a:lnTo>
                  <a:pt x="467410" y="353949"/>
                </a:lnTo>
                <a:lnTo>
                  <a:pt x="500646" y="387692"/>
                </a:lnTo>
                <a:lnTo>
                  <a:pt x="540461" y="413372"/>
                </a:lnTo>
                <a:lnTo>
                  <a:pt x="585558" y="429729"/>
                </a:lnTo>
                <a:lnTo>
                  <a:pt x="634631" y="435470"/>
                </a:lnTo>
                <a:lnTo>
                  <a:pt x="678726" y="430961"/>
                </a:lnTo>
                <a:lnTo>
                  <a:pt x="720039" y="417957"/>
                </a:lnTo>
                <a:lnTo>
                  <a:pt x="757250" y="397281"/>
                </a:lnTo>
                <a:lnTo>
                  <a:pt x="789000" y="369722"/>
                </a:lnTo>
                <a:lnTo>
                  <a:pt x="799960" y="340893"/>
                </a:lnTo>
                <a:close/>
              </a:path>
            </a:pathLst>
          </a:custGeom>
          <a:solidFill>
            <a:srgbClr val="000000"/>
          </a:solidFill>
        </xdr:spPr>
      </xdr:sp>
      <xdr:sp macro="" textlink="">
        <xdr:nvSpPr>
          <xdr:cNvPr id="161" name="Shape 13">
            <a:extLst>
              <a:ext uri="{FF2B5EF4-FFF2-40B4-BE49-F238E27FC236}">
                <a16:creationId xmlns:a16="http://schemas.microsoft.com/office/drawing/2014/main" id="{75E7D88A-EB11-B466-F4EA-798D52CD9C9A}"/>
              </a:ext>
            </a:extLst>
          </xdr:cNvPr>
          <xdr:cNvSpPr/>
        </xdr:nvSpPr>
        <xdr:spPr>
          <a:xfrm>
            <a:off x="266812" y="0"/>
            <a:ext cx="153035" cy="78740"/>
          </a:xfrm>
          <a:custGeom>
            <a:avLst/>
            <a:gdLst/>
            <a:ahLst/>
            <a:cxnLst/>
            <a:rect l="0" t="0" r="0" b="0"/>
            <a:pathLst>
              <a:path w="153035" h="78740">
                <a:moveTo>
                  <a:pt x="114348" y="78137"/>
                </a:moveTo>
                <a:lnTo>
                  <a:pt x="38116" y="78137"/>
                </a:lnTo>
                <a:lnTo>
                  <a:pt x="23718" y="75115"/>
                </a:lnTo>
                <a:lnTo>
                  <a:pt x="11553" y="66822"/>
                </a:lnTo>
                <a:lnTo>
                  <a:pt x="3141" y="54419"/>
                </a:lnTo>
                <a:lnTo>
                  <a:pt x="0" y="39068"/>
                </a:lnTo>
                <a:lnTo>
                  <a:pt x="2873" y="24120"/>
                </a:lnTo>
                <a:lnTo>
                  <a:pt x="10839" y="11673"/>
                </a:lnTo>
                <a:lnTo>
                  <a:pt x="22914" y="3156"/>
                </a:lnTo>
                <a:lnTo>
                  <a:pt x="38116" y="0"/>
                </a:lnTo>
                <a:lnTo>
                  <a:pt x="114348" y="0"/>
                </a:lnTo>
                <a:lnTo>
                  <a:pt x="128745" y="3022"/>
                </a:lnTo>
                <a:lnTo>
                  <a:pt x="140910" y="11315"/>
                </a:lnTo>
                <a:lnTo>
                  <a:pt x="149322" y="23718"/>
                </a:lnTo>
                <a:lnTo>
                  <a:pt x="152464" y="39068"/>
                </a:lnTo>
                <a:lnTo>
                  <a:pt x="149322" y="54017"/>
                </a:lnTo>
                <a:lnTo>
                  <a:pt x="140910" y="66464"/>
                </a:lnTo>
                <a:lnTo>
                  <a:pt x="128745" y="74981"/>
                </a:lnTo>
                <a:lnTo>
                  <a:pt x="114348" y="78137"/>
                </a:lnTo>
                <a:close/>
              </a:path>
            </a:pathLst>
          </a:custGeom>
          <a:solidFill>
            <a:srgbClr val="00A2BE"/>
          </a:solidFill>
        </xdr:spPr>
      </xdr:sp>
    </xdr:grpSp>
    <xdr:clientData/>
  </xdr:oneCellAnchor>
  <xdr:oneCellAnchor>
    <xdr:from>
      <xdr:col>8</xdr:col>
      <xdr:colOff>44899</xdr:colOff>
      <xdr:row>34</xdr:row>
      <xdr:rowOff>0</xdr:rowOff>
    </xdr:from>
    <xdr:ext cx="76835" cy="431165"/>
    <xdr:sp macro="" textlink="">
      <xdr:nvSpPr>
        <xdr:cNvPr id="162" name="Shape 14">
          <a:extLst>
            <a:ext uri="{FF2B5EF4-FFF2-40B4-BE49-F238E27FC236}">
              <a16:creationId xmlns:a16="http://schemas.microsoft.com/office/drawing/2014/main" id="{C36C51D4-EBC9-4728-A58C-432F80943A4B}"/>
            </a:ext>
          </a:extLst>
        </xdr:cNvPr>
        <xdr:cNvSpPr/>
      </xdr:nvSpPr>
      <xdr:spPr>
        <a:xfrm>
          <a:off x="4712149" y="7124700"/>
          <a:ext cx="76835" cy="431165"/>
        </a:xfrm>
        <a:custGeom>
          <a:avLst/>
          <a:gdLst/>
          <a:ahLst/>
          <a:cxnLst/>
          <a:rect l="0" t="0" r="0" b="0"/>
          <a:pathLst>
            <a:path w="76835" h="431165">
              <a:moveTo>
                <a:pt x="38116" y="430710"/>
              </a:moveTo>
              <a:lnTo>
                <a:pt x="22914" y="427554"/>
              </a:lnTo>
              <a:lnTo>
                <a:pt x="10839" y="419037"/>
              </a:lnTo>
              <a:lnTo>
                <a:pt x="2873" y="406590"/>
              </a:lnTo>
              <a:lnTo>
                <a:pt x="0" y="391642"/>
              </a:lnTo>
              <a:lnTo>
                <a:pt x="0" y="39068"/>
              </a:lnTo>
              <a:lnTo>
                <a:pt x="3141" y="23718"/>
              </a:lnTo>
              <a:lnTo>
                <a:pt x="11553" y="11315"/>
              </a:lnTo>
              <a:lnTo>
                <a:pt x="23718" y="3022"/>
              </a:lnTo>
              <a:lnTo>
                <a:pt x="38116" y="0"/>
              </a:lnTo>
              <a:lnTo>
                <a:pt x="53317" y="3156"/>
              </a:lnTo>
              <a:lnTo>
                <a:pt x="65392" y="11673"/>
              </a:lnTo>
              <a:lnTo>
                <a:pt x="73358" y="24120"/>
              </a:lnTo>
              <a:lnTo>
                <a:pt x="76232" y="39068"/>
              </a:lnTo>
              <a:lnTo>
                <a:pt x="76232" y="390689"/>
              </a:lnTo>
              <a:lnTo>
                <a:pt x="73626" y="406188"/>
              </a:lnTo>
              <a:lnTo>
                <a:pt x="65392" y="418918"/>
              </a:lnTo>
              <a:lnTo>
                <a:pt x="53049" y="427539"/>
              </a:lnTo>
              <a:lnTo>
                <a:pt x="38116" y="430710"/>
              </a:lnTo>
              <a:close/>
            </a:path>
          </a:pathLst>
        </a:custGeom>
        <a:solidFill>
          <a:srgbClr val="000000"/>
        </a:solidFill>
      </xdr:spPr>
    </xdr:sp>
    <xdr:clientData/>
  </xdr:oneCellAnchor>
  <xdr:oneCellAnchor>
    <xdr:from>
      <xdr:col>21</xdr:col>
      <xdr:colOff>0</xdr:colOff>
      <xdr:row>0</xdr:row>
      <xdr:rowOff>1204849</xdr:rowOff>
    </xdr:from>
    <xdr:ext cx="352573" cy="343044"/>
    <xdr:pic>
      <xdr:nvPicPr>
        <xdr:cNvPr id="163" name="image6.png">
          <a:extLst>
            <a:ext uri="{FF2B5EF4-FFF2-40B4-BE49-F238E27FC236}">
              <a16:creationId xmlns:a16="http://schemas.microsoft.com/office/drawing/2014/main" id="{806A06DF-189C-4C00-922B-8C2C89B4517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34950" y="214249"/>
          <a:ext cx="352573" cy="343044"/>
        </a:xfrm>
        <a:prstGeom prst="rect">
          <a:avLst/>
        </a:prstGeom>
      </xdr:spPr>
    </xdr:pic>
    <xdr:clientData/>
  </xdr:oneCellAnchor>
  <xdr:oneCellAnchor>
    <xdr:from>
      <xdr:col>23</xdr:col>
      <xdr:colOff>50091</xdr:colOff>
      <xdr:row>0</xdr:row>
      <xdr:rowOff>197954</xdr:rowOff>
    </xdr:from>
    <xdr:ext cx="165100" cy="289560"/>
    <xdr:sp macro="" textlink="">
      <xdr:nvSpPr>
        <xdr:cNvPr id="164" name="Shape 16">
          <a:extLst>
            <a:ext uri="{FF2B5EF4-FFF2-40B4-BE49-F238E27FC236}">
              <a16:creationId xmlns:a16="http://schemas.microsoft.com/office/drawing/2014/main" id="{BEEA6DE2-FE82-4605-8D97-3F6C640931AF}"/>
            </a:ext>
          </a:extLst>
        </xdr:cNvPr>
        <xdr:cNvSpPr/>
      </xdr:nvSpPr>
      <xdr:spPr>
        <a:xfrm>
          <a:off x="14356641"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21</xdr:col>
      <xdr:colOff>4764</xdr:colOff>
      <xdr:row>0</xdr:row>
      <xdr:rowOff>199219</xdr:rowOff>
    </xdr:from>
    <xdr:ext cx="533400" cy="291465"/>
    <xdr:grpSp>
      <xdr:nvGrpSpPr>
        <xdr:cNvPr id="165" name="Group 17">
          <a:extLst>
            <a:ext uri="{FF2B5EF4-FFF2-40B4-BE49-F238E27FC236}">
              <a16:creationId xmlns:a16="http://schemas.microsoft.com/office/drawing/2014/main" id="{F78DA584-692F-4EB1-9078-F819D2845B79}"/>
            </a:ext>
          </a:extLst>
        </xdr:cNvPr>
        <xdr:cNvGrpSpPr/>
      </xdr:nvGrpSpPr>
      <xdr:grpSpPr>
        <a:xfrm>
          <a:off x="12939714" y="199219"/>
          <a:ext cx="533400" cy="291465"/>
          <a:chOff x="0" y="0"/>
          <a:chExt cx="533400" cy="291465"/>
        </a:xfrm>
      </xdr:grpSpPr>
      <xdr:sp macro="" textlink="">
        <xdr:nvSpPr>
          <xdr:cNvPr id="166" name="Shape 18">
            <a:extLst>
              <a:ext uri="{FF2B5EF4-FFF2-40B4-BE49-F238E27FC236}">
                <a16:creationId xmlns:a16="http://schemas.microsoft.com/office/drawing/2014/main" id="{EB02B6A2-F0C9-10B8-33EB-489DFAB99737}"/>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167" name="Shape 19">
            <a:extLst>
              <a:ext uri="{FF2B5EF4-FFF2-40B4-BE49-F238E27FC236}">
                <a16:creationId xmlns:a16="http://schemas.microsoft.com/office/drawing/2014/main" id="{5A3F6C03-11FC-5DBF-C928-EC63DAB60DE8}"/>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15</xdr:col>
      <xdr:colOff>330113</xdr:colOff>
      <xdr:row>4</xdr:row>
      <xdr:rowOff>142875</xdr:rowOff>
    </xdr:from>
    <xdr:ext cx="2454990" cy="2597575"/>
    <xdr:pic>
      <xdr:nvPicPr>
        <xdr:cNvPr id="168" name="image1.png">
          <a:extLst>
            <a:ext uri="{FF2B5EF4-FFF2-40B4-BE49-F238E27FC236}">
              <a16:creationId xmlns:a16="http://schemas.microsoft.com/office/drawing/2014/main" id="{218BC977-80F5-49B3-9ED3-6CAEC8517BF1}"/>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150263" y="981075"/>
          <a:ext cx="2454990" cy="2597575"/>
        </a:xfrm>
        <a:prstGeom prst="rect">
          <a:avLst/>
        </a:prstGeom>
      </xdr:spPr>
    </xdr:pic>
    <xdr:clientData/>
  </xdr:oneCellAnchor>
  <xdr:oneCellAnchor>
    <xdr:from>
      <xdr:col>0</xdr:col>
      <xdr:colOff>0</xdr:colOff>
      <xdr:row>1</xdr:row>
      <xdr:rowOff>135570</xdr:rowOff>
    </xdr:from>
    <xdr:ext cx="352573" cy="343044"/>
    <xdr:pic>
      <xdr:nvPicPr>
        <xdr:cNvPr id="169" name="image2.png">
          <a:extLst>
            <a:ext uri="{FF2B5EF4-FFF2-40B4-BE49-F238E27FC236}">
              <a16:creationId xmlns:a16="http://schemas.microsoft.com/office/drawing/2014/main" id="{DFE71667-F768-48B5-AE68-92747BA7D39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345120"/>
          <a:ext cx="352573" cy="343044"/>
        </a:xfrm>
        <a:prstGeom prst="rect">
          <a:avLst/>
        </a:prstGeom>
      </xdr:spPr>
    </xdr:pic>
    <xdr:clientData/>
  </xdr:oneCellAnchor>
  <xdr:oneCellAnchor>
    <xdr:from>
      <xdr:col>0</xdr:col>
      <xdr:colOff>0</xdr:colOff>
      <xdr:row>6</xdr:row>
      <xdr:rowOff>300035</xdr:rowOff>
    </xdr:from>
    <xdr:ext cx="352573" cy="343044"/>
    <xdr:pic>
      <xdr:nvPicPr>
        <xdr:cNvPr id="170" name="image3.png">
          <a:extLst>
            <a:ext uri="{FF2B5EF4-FFF2-40B4-BE49-F238E27FC236}">
              <a16:creationId xmlns:a16="http://schemas.microsoft.com/office/drawing/2014/main" id="{DBB0EB6E-8929-476C-9FC0-65691A3DFB7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471610"/>
          <a:ext cx="352573" cy="343044"/>
        </a:xfrm>
        <a:prstGeom prst="rect">
          <a:avLst/>
        </a:prstGeom>
      </xdr:spPr>
    </xdr:pic>
    <xdr:clientData/>
  </xdr:oneCellAnchor>
  <xdr:oneCellAnchor>
    <xdr:from>
      <xdr:col>2</xdr:col>
      <xdr:colOff>38264</xdr:colOff>
      <xdr:row>29</xdr:row>
      <xdr:rowOff>527685</xdr:rowOff>
    </xdr:from>
    <xdr:ext cx="3954779" cy="9525"/>
    <xdr:sp macro="" textlink="">
      <xdr:nvSpPr>
        <xdr:cNvPr id="171" name="Shape 5">
          <a:extLst>
            <a:ext uri="{FF2B5EF4-FFF2-40B4-BE49-F238E27FC236}">
              <a16:creationId xmlns:a16="http://schemas.microsoft.com/office/drawing/2014/main" id="{60619DC8-8474-4AF8-8699-FB9441B8F66E}"/>
            </a:ext>
          </a:extLst>
        </xdr:cNvPr>
        <xdr:cNvSpPr/>
      </xdr:nvSpPr>
      <xdr:spPr>
        <a:xfrm>
          <a:off x="600239" y="6290310"/>
          <a:ext cx="3954779" cy="9525"/>
        </a:xfrm>
        <a:custGeom>
          <a:avLst/>
          <a:gdLst/>
          <a:ahLst/>
          <a:cxnLst/>
          <a:rect l="0" t="0" r="0" b="0"/>
          <a:pathLst>
            <a:path w="3954779" h="9525">
              <a:moveTo>
                <a:pt x="3954536" y="9529"/>
              </a:moveTo>
              <a:lnTo>
                <a:pt x="0" y="9529"/>
              </a:lnTo>
              <a:lnTo>
                <a:pt x="0" y="0"/>
              </a:lnTo>
              <a:lnTo>
                <a:pt x="3954536" y="0"/>
              </a:lnTo>
              <a:lnTo>
                <a:pt x="3954536" y="9529"/>
              </a:lnTo>
              <a:close/>
            </a:path>
          </a:pathLst>
        </a:custGeom>
        <a:solidFill>
          <a:srgbClr val="04A2BF"/>
        </a:solidFill>
      </xdr:spPr>
    </xdr:sp>
    <xdr:clientData/>
  </xdr:oneCellAnchor>
  <xdr:oneCellAnchor>
    <xdr:from>
      <xdr:col>2</xdr:col>
      <xdr:colOff>38264</xdr:colOff>
      <xdr:row>29</xdr:row>
      <xdr:rowOff>207010</xdr:rowOff>
    </xdr:from>
    <xdr:ext cx="762635" cy="762635"/>
    <xdr:grpSp>
      <xdr:nvGrpSpPr>
        <xdr:cNvPr id="172" name="Group 6">
          <a:extLst>
            <a:ext uri="{FF2B5EF4-FFF2-40B4-BE49-F238E27FC236}">
              <a16:creationId xmlns:a16="http://schemas.microsoft.com/office/drawing/2014/main" id="{6201F303-9488-4240-B1F6-87C242DEAD82}"/>
            </a:ext>
          </a:extLst>
        </xdr:cNvPr>
        <xdr:cNvGrpSpPr/>
      </xdr:nvGrpSpPr>
      <xdr:grpSpPr>
        <a:xfrm>
          <a:off x="600239" y="6283960"/>
          <a:ext cx="762635" cy="762635"/>
          <a:chOff x="0" y="0"/>
          <a:chExt cx="762635" cy="762635"/>
        </a:xfrm>
      </xdr:grpSpPr>
      <xdr:pic>
        <xdr:nvPicPr>
          <xdr:cNvPr id="173" name="image4.png">
            <a:extLst>
              <a:ext uri="{FF2B5EF4-FFF2-40B4-BE49-F238E27FC236}">
                <a16:creationId xmlns:a16="http://schemas.microsoft.com/office/drawing/2014/main" id="{1B4771D9-3D84-EB98-635F-AA40E6F266C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0"/>
            <a:ext cx="492649" cy="491696"/>
          </a:xfrm>
          <a:prstGeom prst="rect">
            <a:avLst/>
          </a:prstGeom>
        </xdr:spPr>
      </xdr:pic>
      <xdr:sp macro="" textlink="">
        <xdr:nvSpPr>
          <xdr:cNvPr id="174" name="Shape 8">
            <a:extLst>
              <a:ext uri="{FF2B5EF4-FFF2-40B4-BE49-F238E27FC236}">
                <a16:creationId xmlns:a16="http://schemas.microsoft.com/office/drawing/2014/main" id="{A30936E7-F66B-A764-4AD9-B6EDB4AD177D}"/>
              </a:ext>
            </a:extLst>
          </xdr:cNvPr>
          <xdr:cNvSpPr/>
        </xdr:nvSpPr>
        <xdr:spPr>
          <a:xfrm>
            <a:off x="246801" y="245848"/>
            <a:ext cx="515620" cy="516890"/>
          </a:xfrm>
          <a:custGeom>
            <a:avLst/>
            <a:gdLst/>
            <a:ahLst/>
            <a:cxnLst/>
            <a:rect l="0" t="0" r="0" b="0"/>
            <a:pathLst>
              <a:path w="515620" h="516890">
                <a:moveTo>
                  <a:pt x="515519" y="516471"/>
                </a:moveTo>
                <a:lnTo>
                  <a:pt x="98148" y="516471"/>
                </a:lnTo>
                <a:lnTo>
                  <a:pt x="59362" y="508759"/>
                </a:lnTo>
                <a:lnTo>
                  <a:pt x="27991" y="487646"/>
                </a:lnTo>
                <a:lnTo>
                  <a:pt x="7161" y="456171"/>
                </a:lnTo>
                <a:lnTo>
                  <a:pt x="0" y="417370"/>
                </a:lnTo>
                <a:lnTo>
                  <a:pt x="0" y="98148"/>
                </a:lnTo>
                <a:lnTo>
                  <a:pt x="7697" y="59898"/>
                </a:lnTo>
                <a:lnTo>
                  <a:pt x="28706" y="28706"/>
                </a:lnTo>
                <a:lnTo>
                  <a:pt x="59898" y="7697"/>
                </a:lnTo>
                <a:lnTo>
                  <a:pt x="98148" y="0"/>
                </a:lnTo>
                <a:lnTo>
                  <a:pt x="417370" y="0"/>
                </a:lnTo>
                <a:lnTo>
                  <a:pt x="455620" y="7697"/>
                </a:lnTo>
                <a:lnTo>
                  <a:pt x="486812" y="28706"/>
                </a:lnTo>
                <a:lnTo>
                  <a:pt x="507821" y="59898"/>
                </a:lnTo>
                <a:lnTo>
                  <a:pt x="515519" y="98148"/>
                </a:lnTo>
                <a:lnTo>
                  <a:pt x="515519" y="516471"/>
                </a:lnTo>
                <a:close/>
              </a:path>
            </a:pathLst>
          </a:custGeom>
          <a:solidFill>
            <a:srgbClr val="282E67"/>
          </a:solidFill>
        </xdr:spPr>
      </xdr:sp>
      <xdr:pic>
        <xdr:nvPicPr>
          <xdr:cNvPr id="175" name="image5.png">
            <a:extLst>
              <a:ext uri="{FF2B5EF4-FFF2-40B4-BE49-F238E27FC236}">
                <a16:creationId xmlns:a16="http://schemas.microsoft.com/office/drawing/2014/main" id="{4F83B00D-3D16-E42B-C842-3A667668EBB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12605" y="472638"/>
            <a:ext cx="190580" cy="73373"/>
          </a:xfrm>
          <a:prstGeom prst="rect">
            <a:avLst/>
          </a:prstGeom>
        </xdr:spPr>
      </xdr:pic>
    </xdr:grpSp>
    <xdr:clientData/>
  </xdr:oneCellAnchor>
  <xdr:oneCellAnchor>
    <xdr:from>
      <xdr:col>7</xdr:col>
      <xdr:colOff>186880</xdr:colOff>
      <xdr:row>32</xdr:row>
      <xdr:rowOff>0</xdr:rowOff>
    </xdr:from>
    <xdr:ext cx="105410" cy="60325"/>
    <xdr:sp macro="" textlink="">
      <xdr:nvSpPr>
        <xdr:cNvPr id="176" name="Shape 10">
          <a:extLst>
            <a:ext uri="{FF2B5EF4-FFF2-40B4-BE49-F238E27FC236}">
              <a16:creationId xmlns:a16="http://schemas.microsoft.com/office/drawing/2014/main" id="{E4E3C98A-D81D-4039-892E-B241E3FC9CF0}"/>
            </a:ext>
          </a:extLst>
        </xdr:cNvPr>
        <xdr:cNvSpPr/>
      </xdr:nvSpPr>
      <xdr:spPr>
        <a:xfrm>
          <a:off x="4625530" y="6705600"/>
          <a:ext cx="105410" cy="60325"/>
        </a:xfrm>
        <a:custGeom>
          <a:avLst/>
          <a:gdLst/>
          <a:ahLst/>
          <a:cxnLst/>
          <a:rect l="0" t="0" r="0" b="0"/>
          <a:pathLst>
            <a:path w="105410" h="60325">
              <a:moveTo>
                <a:pt x="38112" y="0"/>
              </a:moveTo>
              <a:lnTo>
                <a:pt x="0" y="0"/>
              </a:lnTo>
              <a:lnTo>
                <a:pt x="0" y="4775"/>
              </a:lnTo>
              <a:lnTo>
                <a:pt x="17145" y="4775"/>
              </a:lnTo>
              <a:lnTo>
                <a:pt x="17145" y="59080"/>
              </a:lnTo>
              <a:lnTo>
                <a:pt x="21907" y="59080"/>
              </a:lnTo>
              <a:lnTo>
                <a:pt x="21907" y="4775"/>
              </a:lnTo>
              <a:lnTo>
                <a:pt x="38112" y="4775"/>
              </a:lnTo>
              <a:lnTo>
                <a:pt x="38112" y="0"/>
              </a:lnTo>
              <a:close/>
            </a:path>
            <a:path w="105410" h="60325">
              <a:moveTo>
                <a:pt x="104813" y="0"/>
              </a:moveTo>
              <a:lnTo>
                <a:pt x="101003" y="0"/>
              </a:lnTo>
              <a:lnTo>
                <a:pt x="77177" y="41935"/>
              </a:lnTo>
              <a:lnTo>
                <a:pt x="53352" y="0"/>
              </a:lnTo>
              <a:lnTo>
                <a:pt x="49542" y="0"/>
              </a:lnTo>
              <a:lnTo>
                <a:pt x="49542" y="58127"/>
              </a:lnTo>
              <a:lnTo>
                <a:pt x="54305" y="58127"/>
              </a:lnTo>
              <a:lnTo>
                <a:pt x="54305" y="11442"/>
              </a:lnTo>
              <a:lnTo>
                <a:pt x="74320" y="47650"/>
              </a:lnTo>
              <a:lnTo>
                <a:pt x="78130" y="47650"/>
              </a:lnTo>
              <a:lnTo>
                <a:pt x="100050" y="12395"/>
              </a:lnTo>
              <a:lnTo>
                <a:pt x="100050" y="60032"/>
              </a:lnTo>
              <a:lnTo>
                <a:pt x="104813" y="60032"/>
              </a:lnTo>
              <a:lnTo>
                <a:pt x="104813" y="0"/>
              </a:lnTo>
              <a:close/>
            </a:path>
          </a:pathLst>
        </a:custGeom>
        <a:solidFill>
          <a:srgbClr val="000000"/>
        </a:solidFill>
      </xdr:spPr>
    </xdr:sp>
    <xdr:clientData/>
  </xdr:oneCellAnchor>
  <xdr:oneCellAnchor>
    <xdr:from>
      <xdr:col>5</xdr:col>
      <xdr:colOff>291220</xdr:colOff>
      <xdr:row>33</xdr:row>
      <xdr:rowOff>0</xdr:rowOff>
    </xdr:from>
    <xdr:ext cx="800100" cy="436880"/>
    <xdr:grpSp>
      <xdr:nvGrpSpPr>
        <xdr:cNvPr id="177" name="Group 11">
          <a:extLst>
            <a:ext uri="{FF2B5EF4-FFF2-40B4-BE49-F238E27FC236}">
              <a16:creationId xmlns:a16="http://schemas.microsoft.com/office/drawing/2014/main" id="{B012661A-6460-4788-9202-A063A50B8204}"/>
            </a:ext>
          </a:extLst>
        </xdr:cNvPr>
        <xdr:cNvGrpSpPr/>
      </xdr:nvGrpSpPr>
      <xdr:grpSpPr>
        <a:xfrm>
          <a:off x="2586745" y="6915150"/>
          <a:ext cx="800100" cy="436880"/>
          <a:chOff x="0" y="0"/>
          <a:chExt cx="800100" cy="436880"/>
        </a:xfrm>
      </xdr:grpSpPr>
      <xdr:sp macro="" textlink="">
        <xdr:nvSpPr>
          <xdr:cNvPr id="178" name="Shape 12">
            <a:extLst>
              <a:ext uri="{FF2B5EF4-FFF2-40B4-BE49-F238E27FC236}">
                <a16:creationId xmlns:a16="http://schemas.microsoft.com/office/drawing/2014/main" id="{D38C0457-5AD0-1895-2A15-357BDD612343}"/>
              </a:ext>
            </a:extLst>
          </xdr:cNvPr>
          <xdr:cNvSpPr/>
        </xdr:nvSpPr>
        <xdr:spPr>
          <a:xfrm>
            <a:off x="-9" y="964"/>
            <a:ext cx="800100" cy="435609"/>
          </a:xfrm>
          <a:custGeom>
            <a:avLst/>
            <a:gdLst/>
            <a:ahLst/>
            <a:cxnLst/>
            <a:rect l="0" t="0" r="0" b="0"/>
            <a:pathLst>
              <a:path w="800100" h="435609">
                <a:moveTo>
                  <a:pt x="250621" y="86702"/>
                </a:moveTo>
                <a:lnTo>
                  <a:pt x="244754" y="51193"/>
                </a:lnTo>
                <a:lnTo>
                  <a:pt x="227990" y="24180"/>
                </a:lnTo>
                <a:lnTo>
                  <a:pt x="201574" y="6972"/>
                </a:lnTo>
                <a:lnTo>
                  <a:pt x="166763" y="952"/>
                </a:lnTo>
                <a:lnTo>
                  <a:pt x="38125" y="952"/>
                </a:lnTo>
                <a:lnTo>
                  <a:pt x="23723" y="4102"/>
                </a:lnTo>
                <a:lnTo>
                  <a:pt x="11557" y="12623"/>
                </a:lnTo>
                <a:lnTo>
                  <a:pt x="3149" y="25069"/>
                </a:lnTo>
                <a:lnTo>
                  <a:pt x="0" y="40017"/>
                </a:lnTo>
                <a:lnTo>
                  <a:pt x="2882" y="54965"/>
                </a:lnTo>
                <a:lnTo>
                  <a:pt x="10845" y="67411"/>
                </a:lnTo>
                <a:lnTo>
                  <a:pt x="22923" y="75933"/>
                </a:lnTo>
                <a:lnTo>
                  <a:pt x="38125" y="79082"/>
                </a:lnTo>
                <a:lnTo>
                  <a:pt x="174383" y="79082"/>
                </a:lnTo>
                <a:lnTo>
                  <a:pt x="174383" y="391642"/>
                </a:lnTo>
                <a:lnTo>
                  <a:pt x="177253" y="406590"/>
                </a:lnTo>
                <a:lnTo>
                  <a:pt x="185229" y="419036"/>
                </a:lnTo>
                <a:lnTo>
                  <a:pt x="197294" y="427545"/>
                </a:lnTo>
                <a:lnTo>
                  <a:pt x="212496" y="430707"/>
                </a:lnTo>
                <a:lnTo>
                  <a:pt x="227838" y="427697"/>
                </a:lnTo>
                <a:lnTo>
                  <a:pt x="240131" y="419506"/>
                </a:lnTo>
                <a:lnTo>
                  <a:pt x="248145" y="407390"/>
                </a:lnTo>
                <a:lnTo>
                  <a:pt x="250621" y="392595"/>
                </a:lnTo>
                <a:lnTo>
                  <a:pt x="250621" y="86702"/>
                </a:lnTo>
                <a:close/>
              </a:path>
              <a:path w="800100" h="435609">
                <a:moveTo>
                  <a:pt x="799960" y="340893"/>
                </a:moveTo>
                <a:lnTo>
                  <a:pt x="796772" y="326034"/>
                </a:lnTo>
                <a:lnTo>
                  <a:pt x="788047" y="313499"/>
                </a:lnTo>
                <a:lnTo>
                  <a:pt x="774585" y="304673"/>
                </a:lnTo>
                <a:lnTo>
                  <a:pt x="759701" y="302183"/>
                </a:lnTo>
                <a:lnTo>
                  <a:pt x="745172" y="305587"/>
                </a:lnTo>
                <a:lnTo>
                  <a:pt x="732777" y="314452"/>
                </a:lnTo>
                <a:lnTo>
                  <a:pt x="712203" y="333362"/>
                </a:lnTo>
                <a:lnTo>
                  <a:pt x="688238" y="347091"/>
                </a:lnTo>
                <a:lnTo>
                  <a:pt x="661758" y="355460"/>
                </a:lnTo>
                <a:lnTo>
                  <a:pt x="633679" y="358279"/>
                </a:lnTo>
                <a:lnTo>
                  <a:pt x="590600" y="351231"/>
                </a:lnTo>
                <a:lnTo>
                  <a:pt x="553199" y="331546"/>
                </a:lnTo>
                <a:lnTo>
                  <a:pt x="523697" y="301472"/>
                </a:lnTo>
                <a:lnTo>
                  <a:pt x="504367" y="263271"/>
                </a:lnTo>
                <a:lnTo>
                  <a:pt x="497420" y="219163"/>
                </a:lnTo>
                <a:lnTo>
                  <a:pt x="504367" y="175056"/>
                </a:lnTo>
                <a:lnTo>
                  <a:pt x="523697" y="136842"/>
                </a:lnTo>
                <a:lnTo>
                  <a:pt x="553199" y="106781"/>
                </a:lnTo>
                <a:lnTo>
                  <a:pt x="590600" y="87096"/>
                </a:lnTo>
                <a:lnTo>
                  <a:pt x="633679" y="80035"/>
                </a:lnTo>
                <a:lnTo>
                  <a:pt x="660933" y="82677"/>
                </a:lnTo>
                <a:lnTo>
                  <a:pt x="686562" y="90398"/>
                </a:lnTo>
                <a:lnTo>
                  <a:pt x="710057" y="102958"/>
                </a:lnTo>
                <a:lnTo>
                  <a:pt x="730872" y="120065"/>
                </a:lnTo>
                <a:lnTo>
                  <a:pt x="744207" y="128638"/>
                </a:lnTo>
                <a:lnTo>
                  <a:pt x="786142" y="120065"/>
                </a:lnTo>
                <a:lnTo>
                  <a:pt x="797585" y="91592"/>
                </a:lnTo>
                <a:lnTo>
                  <a:pt x="794727" y="76771"/>
                </a:lnTo>
                <a:lnTo>
                  <a:pt x="753224" y="36169"/>
                </a:lnTo>
                <a:lnTo>
                  <a:pt x="716470" y="16192"/>
                </a:lnTo>
                <a:lnTo>
                  <a:pt x="676668" y="4076"/>
                </a:lnTo>
                <a:lnTo>
                  <a:pt x="634631" y="0"/>
                </a:lnTo>
                <a:lnTo>
                  <a:pt x="585851" y="5676"/>
                </a:lnTo>
                <a:lnTo>
                  <a:pt x="540867" y="21894"/>
                </a:lnTo>
                <a:lnTo>
                  <a:pt x="501040" y="47396"/>
                </a:lnTo>
                <a:lnTo>
                  <a:pt x="467715" y="80937"/>
                </a:lnTo>
                <a:lnTo>
                  <a:pt x="442239" y="121259"/>
                </a:lnTo>
                <a:lnTo>
                  <a:pt x="425958" y="167119"/>
                </a:lnTo>
                <a:lnTo>
                  <a:pt x="420230" y="217258"/>
                </a:lnTo>
                <a:lnTo>
                  <a:pt x="425907" y="267449"/>
                </a:lnTo>
                <a:lnTo>
                  <a:pt x="442074" y="313436"/>
                </a:lnTo>
                <a:lnTo>
                  <a:pt x="467410" y="353949"/>
                </a:lnTo>
                <a:lnTo>
                  <a:pt x="500646" y="387692"/>
                </a:lnTo>
                <a:lnTo>
                  <a:pt x="540461" y="413372"/>
                </a:lnTo>
                <a:lnTo>
                  <a:pt x="585558" y="429729"/>
                </a:lnTo>
                <a:lnTo>
                  <a:pt x="634631" y="435470"/>
                </a:lnTo>
                <a:lnTo>
                  <a:pt x="678726" y="430961"/>
                </a:lnTo>
                <a:lnTo>
                  <a:pt x="720039" y="417957"/>
                </a:lnTo>
                <a:lnTo>
                  <a:pt x="757250" y="397281"/>
                </a:lnTo>
                <a:lnTo>
                  <a:pt x="789000" y="369722"/>
                </a:lnTo>
                <a:lnTo>
                  <a:pt x="799960" y="340893"/>
                </a:lnTo>
                <a:close/>
              </a:path>
            </a:pathLst>
          </a:custGeom>
          <a:solidFill>
            <a:srgbClr val="000000"/>
          </a:solidFill>
        </xdr:spPr>
      </xdr:sp>
      <xdr:sp macro="" textlink="">
        <xdr:nvSpPr>
          <xdr:cNvPr id="179" name="Shape 13">
            <a:extLst>
              <a:ext uri="{FF2B5EF4-FFF2-40B4-BE49-F238E27FC236}">
                <a16:creationId xmlns:a16="http://schemas.microsoft.com/office/drawing/2014/main" id="{EE96BC37-6E4A-E8B1-BF1A-F13FCCA66527}"/>
              </a:ext>
            </a:extLst>
          </xdr:cNvPr>
          <xdr:cNvSpPr/>
        </xdr:nvSpPr>
        <xdr:spPr>
          <a:xfrm>
            <a:off x="266812" y="0"/>
            <a:ext cx="153035" cy="78740"/>
          </a:xfrm>
          <a:custGeom>
            <a:avLst/>
            <a:gdLst/>
            <a:ahLst/>
            <a:cxnLst/>
            <a:rect l="0" t="0" r="0" b="0"/>
            <a:pathLst>
              <a:path w="153035" h="78740">
                <a:moveTo>
                  <a:pt x="114348" y="78137"/>
                </a:moveTo>
                <a:lnTo>
                  <a:pt x="38116" y="78137"/>
                </a:lnTo>
                <a:lnTo>
                  <a:pt x="23718" y="75115"/>
                </a:lnTo>
                <a:lnTo>
                  <a:pt x="11553" y="66822"/>
                </a:lnTo>
                <a:lnTo>
                  <a:pt x="3141" y="54419"/>
                </a:lnTo>
                <a:lnTo>
                  <a:pt x="0" y="39068"/>
                </a:lnTo>
                <a:lnTo>
                  <a:pt x="2873" y="24120"/>
                </a:lnTo>
                <a:lnTo>
                  <a:pt x="10839" y="11673"/>
                </a:lnTo>
                <a:lnTo>
                  <a:pt x="22914" y="3156"/>
                </a:lnTo>
                <a:lnTo>
                  <a:pt x="38116" y="0"/>
                </a:lnTo>
                <a:lnTo>
                  <a:pt x="114348" y="0"/>
                </a:lnTo>
                <a:lnTo>
                  <a:pt x="128745" y="3022"/>
                </a:lnTo>
                <a:lnTo>
                  <a:pt x="140910" y="11315"/>
                </a:lnTo>
                <a:lnTo>
                  <a:pt x="149322" y="23718"/>
                </a:lnTo>
                <a:lnTo>
                  <a:pt x="152464" y="39068"/>
                </a:lnTo>
                <a:lnTo>
                  <a:pt x="149322" y="54017"/>
                </a:lnTo>
                <a:lnTo>
                  <a:pt x="140910" y="66464"/>
                </a:lnTo>
                <a:lnTo>
                  <a:pt x="128745" y="74981"/>
                </a:lnTo>
                <a:lnTo>
                  <a:pt x="114348" y="78137"/>
                </a:lnTo>
                <a:close/>
              </a:path>
            </a:pathLst>
          </a:custGeom>
          <a:solidFill>
            <a:srgbClr val="00A2BE"/>
          </a:solidFill>
        </xdr:spPr>
      </xdr:sp>
    </xdr:grpSp>
    <xdr:clientData/>
  </xdr:oneCellAnchor>
  <xdr:oneCellAnchor>
    <xdr:from>
      <xdr:col>7</xdr:col>
      <xdr:colOff>44899</xdr:colOff>
      <xdr:row>34</xdr:row>
      <xdr:rowOff>0</xdr:rowOff>
    </xdr:from>
    <xdr:ext cx="76835" cy="431165"/>
    <xdr:sp macro="" textlink="">
      <xdr:nvSpPr>
        <xdr:cNvPr id="180" name="Shape 14">
          <a:extLst>
            <a:ext uri="{FF2B5EF4-FFF2-40B4-BE49-F238E27FC236}">
              <a16:creationId xmlns:a16="http://schemas.microsoft.com/office/drawing/2014/main" id="{C991B7FF-127E-458B-8572-722304D6D5A9}"/>
            </a:ext>
          </a:extLst>
        </xdr:cNvPr>
        <xdr:cNvSpPr/>
      </xdr:nvSpPr>
      <xdr:spPr>
        <a:xfrm>
          <a:off x="4483549" y="7124700"/>
          <a:ext cx="76835" cy="431165"/>
        </a:xfrm>
        <a:custGeom>
          <a:avLst/>
          <a:gdLst/>
          <a:ahLst/>
          <a:cxnLst/>
          <a:rect l="0" t="0" r="0" b="0"/>
          <a:pathLst>
            <a:path w="76835" h="431165">
              <a:moveTo>
                <a:pt x="38116" y="430710"/>
              </a:moveTo>
              <a:lnTo>
                <a:pt x="22914" y="427554"/>
              </a:lnTo>
              <a:lnTo>
                <a:pt x="10839" y="419037"/>
              </a:lnTo>
              <a:lnTo>
                <a:pt x="2873" y="406590"/>
              </a:lnTo>
              <a:lnTo>
                <a:pt x="0" y="391642"/>
              </a:lnTo>
              <a:lnTo>
                <a:pt x="0" y="39068"/>
              </a:lnTo>
              <a:lnTo>
                <a:pt x="3141" y="23718"/>
              </a:lnTo>
              <a:lnTo>
                <a:pt x="11553" y="11315"/>
              </a:lnTo>
              <a:lnTo>
                <a:pt x="23718" y="3022"/>
              </a:lnTo>
              <a:lnTo>
                <a:pt x="38116" y="0"/>
              </a:lnTo>
              <a:lnTo>
                <a:pt x="53317" y="3156"/>
              </a:lnTo>
              <a:lnTo>
                <a:pt x="65392" y="11673"/>
              </a:lnTo>
              <a:lnTo>
                <a:pt x="73358" y="24120"/>
              </a:lnTo>
              <a:lnTo>
                <a:pt x="76232" y="39068"/>
              </a:lnTo>
              <a:lnTo>
                <a:pt x="76232" y="390689"/>
              </a:lnTo>
              <a:lnTo>
                <a:pt x="73626" y="406188"/>
              </a:lnTo>
              <a:lnTo>
                <a:pt x="65392" y="418918"/>
              </a:lnTo>
              <a:lnTo>
                <a:pt x="53049" y="427539"/>
              </a:lnTo>
              <a:lnTo>
                <a:pt x="38116" y="430710"/>
              </a:lnTo>
              <a:close/>
            </a:path>
          </a:pathLst>
        </a:custGeom>
        <a:solidFill>
          <a:srgbClr val="000000"/>
        </a:solidFill>
      </xdr:spPr>
    </xdr:sp>
    <xdr:clientData/>
  </xdr:oneCellAnchor>
  <xdr:oneCellAnchor>
    <xdr:from>
      <xdr:col>21</xdr:col>
      <xdr:colOff>0</xdr:colOff>
      <xdr:row>0</xdr:row>
      <xdr:rowOff>1204849</xdr:rowOff>
    </xdr:from>
    <xdr:ext cx="352573" cy="343044"/>
    <xdr:pic>
      <xdr:nvPicPr>
        <xdr:cNvPr id="181" name="image6.png">
          <a:extLst>
            <a:ext uri="{FF2B5EF4-FFF2-40B4-BE49-F238E27FC236}">
              <a16:creationId xmlns:a16="http://schemas.microsoft.com/office/drawing/2014/main" id="{F907ACB9-A8BF-4ABF-81B6-D71C6C3256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34950" y="214249"/>
          <a:ext cx="352573" cy="343044"/>
        </a:xfrm>
        <a:prstGeom prst="rect">
          <a:avLst/>
        </a:prstGeom>
      </xdr:spPr>
    </xdr:pic>
    <xdr:clientData/>
  </xdr:oneCellAnchor>
  <xdr:oneCellAnchor>
    <xdr:from>
      <xdr:col>23</xdr:col>
      <xdr:colOff>50091</xdr:colOff>
      <xdr:row>0</xdr:row>
      <xdr:rowOff>197954</xdr:rowOff>
    </xdr:from>
    <xdr:ext cx="165100" cy="289560"/>
    <xdr:sp macro="" textlink="">
      <xdr:nvSpPr>
        <xdr:cNvPr id="182" name="Shape 16">
          <a:extLst>
            <a:ext uri="{FF2B5EF4-FFF2-40B4-BE49-F238E27FC236}">
              <a16:creationId xmlns:a16="http://schemas.microsoft.com/office/drawing/2014/main" id="{19FA1A31-34D8-485C-B4D1-3B7928AD537F}"/>
            </a:ext>
          </a:extLst>
        </xdr:cNvPr>
        <xdr:cNvSpPr/>
      </xdr:nvSpPr>
      <xdr:spPr>
        <a:xfrm>
          <a:off x="14356641"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21</xdr:col>
      <xdr:colOff>4764</xdr:colOff>
      <xdr:row>0</xdr:row>
      <xdr:rowOff>199219</xdr:rowOff>
    </xdr:from>
    <xdr:ext cx="533400" cy="291465"/>
    <xdr:grpSp>
      <xdr:nvGrpSpPr>
        <xdr:cNvPr id="183" name="Group 17">
          <a:extLst>
            <a:ext uri="{FF2B5EF4-FFF2-40B4-BE49-F238E27FC236}">
              <a16:creationId xmlns:a16="http://schemas.microsoft.com/office/drawing/2014/main" id="{D197C169-FACC-4901-AC3B-046A7C89F8D5}"/>
            </a:ext>
          </a:extLst>
        </xdr:cNvPr>
        <xdr:cNvGrpSpPr/>
      </xdr:nvGrpSpPr>
      <xdr:grpSpPr>
        <a:xfrm>
          <a:off x="12939714" y="199219"/>
          <a:ext cx="533400" cy="291465"/>
          <a:chOff x="0" y="0"/>
          <a:chExt cx="533400" cy="291465"/>
        </a:xfrm>
      </xdr:grpSpPr>
      <xdr:sp macro="" textlink="">
        <xdr:nvSpPr>
          <xdr:cNvPr id="184" name="Shape 18">
            <a:extLst>
              <a:ext uri="{FF2B5EF4-FFF2-40B4-BE49-F238E27FC236}">
                <a16:creationId xmlns:a16="http://schemas.microsoft.com/office/drawing/2014/main" id="{A7AA0C2D-FD61-F6BA-9EB9-B4DCE1D866E0}"/>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185" name="Shape 19">
            <a:extLst>
              <a:ext uri="{FF2B5EF4-FFF2-40B4-BE49-F238E27FC236}">
                <a16:creationId xmlns:a16="http://schemas.microsoft.com/office/drawing/2014/main" id="{5B860180-CB50-1001-4AA7-B6344255CD35}"/>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0</xdr:col>
      <xdr:colOff>0</xdr:colOff>
      <xdr:row>0</xdr:row>
      <xdr:rowOff>1204849</xdr:rowOff>
    </xdr:from>
    <xdr:ext cx="352573" cy="343044"/>
    <xdr:pic>
      <xdr:nvPicPr>
        <xdr:cNvPr id="186" name="image6.png">
          <a:extLst>
            <a:ext uri="{FF2B5EF4-FFF2-40B4-BE49-F238E27FC236}">
              <a16:creationId xmlns:a16="http://schemas.microsoft.com/office/drawing/2014/main" id="{031F5BD7-6BFB-4A64-A055-EE231450E3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14249"/>
          <a:ext cx="352573" cy="343044"/>
        </a:xfrm>
        <a:prstGeom prst="rect">
          <a:avLst/>
        </a:prstGeom>
      </xdr:spPr>
    </xdr:pic>
    <xdr:clientData/>
  </xdr:oneCellAnchor>
  <xdr:oneCellAnchor>
    <xdr:from>
      <xdr:col>2</xdr:col>
      <xdr:colOff>50091</xdr:colOff>
      <xdr:row>0</xdr:row>
      <xdr:rowOff>197954</xdr:rowOff>
    </xdr:from>
    <xdr:ext cx="165100" cy="289560"/>
    <xdr:sp macro="" textlink="">
      <xdr:nvSpPr>
        <xdr:cNvPr id="187" name="Shape 17">
          <a:extLst>
            <a:ext uri="{FF2B5EF4-FFF2-40B4-BE49-F238E27FC236}">
              <a16:creationId xmlns:a16="http://schemas.microsoft.com/office/drawing/2014/main" id="{ABFC60EA-E7E9-404C-A7A1-6CA4B0741C61}"/>
            </a:ext>
          </a:extLst>
        </xdr:cNvPr>
        <xdr:cNvSpPr/>
      </xdr:nvSpPr>
      <xdr:spPr>
        <a:xfrm>
          <a:off x="612066"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0</xdr:col>
      <xdr:colOff>4764</xdr:colOff>
      <xdr:row>0</xdr:row>
      <xdr:rowOff>199219</xdr:rowOff>
    </xdr:from>
    <xdr:ext cx="533400" cy="291465"/>
    <xdr:grpSp>
      <xdr:nvGrpSpPr>
        <xdr:cNvPr id="188" name="Group 18">
          <a:extLst>
            <a:ext uri="{FF2B5EF4-FFF2-40B4-BE49-F238E27FC236}">
              <a16:creationId xmlns:a16="http://schemas.microsoft.com/office/drawing/2014/main" id="{9DE036B5-BCE9-40F3-9211-C1DDD94BBF25}"/>
            </a:ext>
          </a:extLst>
        </xdr:cNvPr>
        <xdr:cNvGrpSpPr/>
      </xdr:nvGrpSpPr>
      <xdr:grpSpPr>
        <a:xfrm>
          <a:off x="4764" y="199219"/>
          <a:ext cx="533400" cy="291465"/>
          <a:chOff x="0" y="0"/>
          <a:chExt cx="533400" cy="291465"/>
        </a:xfrm>
      </xdr:grpSpPr>
      <xdr:sp macro="" textlink="">
        <xdr:nvSpPr>
          <xdr:cNvPr id="189" name="Shape 19">
            <a:extLst>
              <a:ext uri="{FF2B5EF4-FFF2-40B4-BE49-F238E27FC236}">
                <a16:creationId xmlns:a16="http://schemas.microsoft.com/office/drawing/2014/main" id="{64E54E5E-7173-9DDC-D408-0D802567304C}"/>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190" name="Shape 20">
            <a:extLst>
              <a:ext uri="{FF2B5EF4-FFF2-40B4-BE49-F238E27FC236}">
                <a16:creationId xmlns:a16="http://schemas.microsoft.com/office/drawing/2014/main" id="{AA4FCCB7-7733-E4EB-9E84-730032585D7E}"/>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0</xdr:col>
      <xdr:colOff>4764</xdr:colOff>
      <xdr:row>1</xdr:row>
      <xdr:rowOff>1264</xdr:rowOff>
    </xdr:from>
    <xdr:ext cx="6784975" cy="29209"/>
    <xdr:grpSp>
      <xdr:nvGrpSpPr>
        <xdr:cNvPr id="191" name="Group 21">
          <a:extLst>
            <a:ext uri="{FF2B5EF4-FFF2-40B4-BE49-F238E27FC236}">
              <a16:creationId xmlns:a16="http://schemas.microsoft.com/office/drawing/2014/main" id="{D54736C9-D379-4B2C-AF46-2067E0C9AB7B}"/>
            </a:ext>
          </a:extLst>
        </xdr:cNvPr>
        <xdr:cNvGrpSpPr/>
      </xdr:nvGrpSpPr>
      <xdr:grpSpPr>
        <a:xfrm>
          <a:off x="4764" y="210814"/>
          <a:ext cx="6784975" cy="29209"/>
          <a:chOff x="0" y="0"/>
          <a:chExt cx="6784975" cy="29209"/>
        </a:xfrm>
      </xdr:grpSpPr>
      <xdr:sp macro="" textlink="">
        <xdr:nvSpPr>
          <xdr:cNvPr id="192" name="Shape 22">
            <a:extLst>
              <a:ext uri="{FF2B5EF4-FFF2-40B4-BE49-F238E27FC236}">
                <a16:creationId xmlns:a16="http://schemas.microsoft.com/office/drawing/2014/main" id="{9EEEB2E1-E0FD-F3F9-6618-B1725623F25D}"/>
              </a:ext>
            </a:extLst>
          </xdr:cNvPr>
          <xdr:cNvSpPr/>
        </xdr:nvSpPr>
        <xdr:spPr>
          <a:xfrm>
            <a:off x="0" y="0"/>
            <a:ext cx="762635" cy="29209"/>
          </a:xfrm>
          <a:custGeom>
            <a:avLst/>
            <a:gdLst/>
            <a:ahLst/>
            <a:cxnLst/>
            <a:rect l="0" t="0" r="0" b="0"/>
            <a:pathLst>
              <a:path w="762635" h="29209">
                <a:moveTo>
                  <a:pt x="762320" y="28587"/>
                </a:moveTo>
                <a:lnTo>
                  <a:pt x="0" y="28587"/>
                </a:lnTo>
                <a:lnTo>
                  <a:pt x="0" y="0"/>
                </a:lnTo>
                <a:lnTo>
                  <a:pt x="762320" y="0"/>
                </a:lnTo>
                <a:lnTo>
                  <a:pt x="762320" y="28587"/>
                </a:lnTo>
                <a:close/>
              </a:path>
            </a:pathLst>
          </a:custGeom>
          <a:solidFill>
            <a:srgbClr val="04A2BF"/>
          </a:solidFill>
        </xdr:spPr>
      </xdr:sp>
      <xdr:sp macro="" textlink="">
        <xdr:nvSpPr>
          <xdr:cNvPr id="193" name="Shape 23">
            <a:extLst>
              <a:ext uri="{FF2B5EF4-FFF2-40B4-BE49-F238E27FC236}">
                <a16:creationId xmlns:a16="http://schemas.microsoft.com/office/drawing/2014/main" id="{A5843A94-6185-231A-590A-0245644ABD13}"/>
              </a:ext>
            </a:extLst>
          </xdr:cNvPr>
          <xdr:cNvSpPr/>
        </xdr:nvSpPr>
        <xdr:spPr>
          <a:xfrm>
            <a:off x="762320" y="0"/>
            <a:ext cx="6022340" cy="29209"/>
          </a:xfrm>
          <a:custGeom>
            <a:avLst/>
            <a:gdLst/>
            <a:ahLst/>
            <a:cxnLst/>
            <a:rect l="0" t="0" r="0" b="0"/>
            <a:pathLst>
              <a:path w="6022340" h="29209">
                <a:moveTo>
                  <a:pt x="6022329" y="28587"/>
                </a:moveTo>
                <a:lnTo>
                  <a:pt x="0" y="28587"/>
                </a:lnTo>
                <a:lnTo>
                  <a:pt x="0" y="0"/>
                </a:lnTo>
                <a:lnTo>
                  <a:pt x="6022329" y="0"/>
                </a:lnTo>
                <a:lnTo>
                  <a:pt x="6022329" y="28587"/>
                </a:lnTo>
                <a:close/>
              </a:path>
            </a:pathLst>
          </a:custGeom>
          <a:solidFill>
            <a:srgbClr val="727272"/>
          </a:solidFill>
        </xdr:spPr>
      </xdr:sp>
    </xdr:grpSp>
    <xdr:clientData/>
  </xdr:oneCellAnchor>
  <xdr:oneCellAnchor>
    <xdr:from>
      <xdr:col>8</xdr:col>
      <xdr:colOff>33351</xdr:colOff>
      <xdr:row>3</xdr:row>
      <xdr:rowOff>84423</xdr:rowOff>
    </xdr:from>
    <xdr:ext cx="95885" cy="95885"/>
    <xdr:sp macro="" textlink="">
      <xdr:nvSpPr>
        <xdr:cNvPr id="194" name="Shape 24">
          <a:extLst>
            <a:ext uri="{FF2B5EF4-FFF2-40B4-BE49-F238E27FC236}">
              <a16:creationId xmlns:a16="http://schemas.microsoft.com/office/drawing/2014/main" id="{5900B790-355A-4ECF-9443-6BAE99B14D5C}"/>
            </a:ext>
          </a:extLst>
        </xdr:cNvPr>
        <xdr:cNvSpPr/>
      </xdr:nvSpPr>
      <xdr:spPr>
        <a:xfrm>
          <a:off x="4700601" y="713073"/>
          <a:ext cx="95885" cy="95885"/>
        </a:xfrm>
        <a:custGeom>
          <a:avLst/>
          <a:gdLst/>
          <a:ahLst/>
          <a:cxnLst/>
          <a:rect l="0" t="0" r="0" b="0"/>
          <a:pathLst>
            <a:path w="95885" h="95885">
              <a:moveTo>
                <a:pt x="53962" y="95288"/>
              </a:moveTo>
              <a:lnTo>
                <a:pt x="41326" y="95288"/>
              </a:lnTo>
              <a:lnTo>
                <a:pt x="35248" y="94080"/>
              </a:lnTo>
              <a:lnTo>
                <a:pt x="1208" y="60040"/>
              </a:lnTo>
              <a:lnTo>
                <a:pt x="0" y="53962"/>
              </a:lnTo>
              <a:lnTo>
                <a:pt x="0" y="41326"/>
              </a:lnTo>
              <a:lnTo>
                <a:pt x="23574" y="6042"/>
              </a:lnTo>
              <a:lnTo>
                <a:pt x="41326" y="0"/>
              </a:lnTo>
              <a:lnTo>
                <a:pt x="53962" y="0"/>
              </a:lnTo>
              <a:lnTo>
                <a:pt x="89244" y="23573"/>
              </a:lnTo>
              <a:lnTo>
                <a:pt x="95290" y="47645"/>
              </a:lnTo>
              <a:lnTo>
                <a:pt x="95289" y="53962"/>
              </a:lnTo>
              <a:lnTo>
                <a:pt x="71714" y="89243"/>
              </a:lnTo>
              <a:lnTo>
                <a:pt x="53962" y="95288"/>
              </a:lnTo>
              <a:close/>
            </a:path>
          </a:pathLst>
        </a:custGeom>
        <a:solidFill>
          <a:srgbClr val="04A2BF"/>
        </a:solidFill>
      </xdr:spPr>
    </xdr:sp>
    <xdr:clientData/>
  </xdr:oneCellAnchor>
  <xdr:oneCellAnchor>
    <xdr:from>
      <xdr:col>8</xdr:col>
      <xdr:colOff>14293</xdr:colOff>
      <xdr:row>5</xdr:row>
      <xdr:rowOff>84647</xdr:rowOff>
    </xdr:from>
    <xdr:ext cx="95885" cy="95885"/>
    <xdr:sp macro="" textlink="">
      <xdr:nvSpPr>
        <xdr:cNvPr id="195" name="Shape 25">
          <a:extLst>
            <a:ext uri="{FF2B5EF4-FFF2-40B4-BE49-F238E27FC236}">
              <a16:creationId xmlns:a16="http://schemas.microsoft.com/office/drawing/2014/main" id="{DFABA2DC-D4A8-4272-895C-B578256851BF}"/>
            </a:ext>
          </a:extLst>
        </xdr:cNvPr>
        <xdr:cNvSpPr/>
      </xdr:nvSpPr>
      <xdr:spPr>
        <a:xfrm>
          <a:off x="4681543" y="1132397"/>
          <a:ext cx="95885" cy="95885"/>
        </a:xfrm>
        <a:custGeom>
          <a:avLst/>
          <a:gdLst/>
          <a:ahLst/>
          <a:cxnLst/>
          <a:rect l="0" t="0" r="0" b="0"/>
          <a:pathLst>
            <a:path w="95885" h="95885">
              <a:moveTo>
                <a:pt x="53963" y="95290"/>
              </a:moveTo>
              <a:lnTo>
                <a:pt x="41326" y="95290"/>
              </a:lnTo>
              <a:lnTo>
                <a:pt x="35249" y="94080"/>
              </a:lnTo>
              <a:lnTo>
                <a:pt x="1209" y="60040"/>
              </a:lnTo>
              <a:lnTo>
                <a:pt x="0" y="53962"/>
              </a:lnTo>
              <a:lnTo>
                <a:pt x="0" y="41325"/>
              </a:lnTo>
              <a:lnTo>
                <a:pt x="23574" y="6042"/>
              </a:lnTo>
              <a:lnTo>
                <a:pt x="41326" y="0"/>
              </a:lnTo>
              <a:lnTo>
                <a:pt x="53963" y="0"/>
              </a:lnTo>
              <a:lnTo>
                <a:pt x="89245" y="23572"/>
              </a:lnTo>
              <a:lnTo>
                <a:pt x="95290" y="47645"/>
              </a:lnTo>
              <a:lnTo>
                <a:pt x="95290" y="53962"/>
              </a:lnTo>
              <a:lnTo>
                <a:pt x="71715" y="89243"/>
              </a:lnTo>
              <a:lnTo>
                <a:pt x="53963" y="95290"/>
              </a:lnTo>
              <a:close/>
            </a:path>
          </a:pathLst>
        </a:custGeom>
        <a:solidFill>
          <a:srgbClr val="04A2BF"/>
        </a:solidFill>
      </xdr:spPr>
    </xdr:sp>
    <xdr:clientData/>
  </xdr:oneCellAnchor>
  <xdr:oneCellAnchor>
    <xdr:from>
      <xdr:col>6</xdr:col>
      <xdr:colOff>405105</xdr:colOff>
      <xdr:row>6</xdr:row>
      <xdr:rowOff>84759</xdr:rowOff>
    </xdr:from>
    <xdr:ext cx="95885" cy="95885"/>
    <xdr:sp macro="" textlink="">
      <xdr:nvSpPr>
        <xdr:cNvPr id="196" name="Shape 26">
          <a:extLst>
            <a:ext uri="{FF2B5EF4-FFF2-40B4-BE49-F238E27FC236}">
              <a16:creationId xmlns:a16="http://schemas.microsoft.com/office/drawing/2014/main" id="{CEFDE6DF-15FB-4969-B704-5E60CE73050D}"/>
            </a:ext>
          </a:extLst>
        </xdr:cNvPr>
        <xdr:cNvSpPr/>
      </xdr:nvSpPr>
      <xdr:spPr>
        <a:xfrm>
          <a:off x="4377030" y="1342059"/>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5"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8</xdr:col>
      <xdr:colOff>109582</xdr:colOff>
      <xdr:row>7</xdr:row>
      <xdr:rowOff>84871</xdr:rowOff>
    </xdr:from>
    <xdr:ext cx="95885" cy="95885"/>
    <xdr:sp macro="" textlink="">
      <xdr:nvSpPr>
        <xdr:cNvPr id="197" name="Shape 27">
          <a:extLst>
            <a:ext uri="{FF2B5EF4-FFF2-40B4-BE49-F238E27FC236}">
              <a16:creationId xmlns:a16="http://schemas.microsoft.com/office/drawing/2014/main" id="{B6856F4B-B419-4115-998B-1C78EB566F65}"/>
            </a:ext>
          </a:extLst>
        </xdr:cNvPr>
        <xdr:cNvSpPr/>
      </xdr:nvSpPr>
      <xdr:spPr>
        <a:xfrm>
          <a:off x="4776832" y="1551721"/>
          <a:ext cx="95885" cy="95885"/>
        </a:xfrm>
        <a:custGeom>
          <a:avLst/>
          <a:gdLst/>
          <a:ahLst/>
          <a:cxnLst/>
          <a:rect l="0" t="0" r="0" b="0"/>
          <a:pathLst>
            <a:path w="95885" h="95885">
              <a:moveTo>
                <a:pt x="53963" y="95288"/>
              </a:moveTo>
              <a:lnTo>
                <a:pt x="41326" y="95288"/>
              </a:lnTo>
              <a:lnTo>
                <a:pt x="35249" y="94077"/>
              </a:lnTo>
              <a:lnTo>
                <a:pt x="1209" y="60039"/>
              </a:lnTo>
              <a:lnTo>
                <a:pt x="0" y="53962"/>
              </a:lnTo>
              <a:lnTo>
                <a:pt x="0" y="41325"/>
              </a:lnTo>
              <a:lnTo>
                <a:pt x="23574" y="6042"/>
              </a:lnTo>
              <a:lnTo>
                <a:pt x="41326" y="0"/>
              </a:lnTo>
              <a:lnTo>
                <a:pt x="53963" y="0"/>
              </a:lnTo>
              <a:lnTo>
                <a:pt x="89245" y="23572"/>
              </a:lnTo>
              <a:lnTo>
                <a:pt x="95290" y="47645"/>
              </a:lnTo>
              <a:lnTo>
                <a:pt x="95290" y="53962"/>
              </a:lnTo>
              <a:lnTo>
                <a:pt x="71715" y="89243"/>
              </a:lnTo>
              <a:lnTo>
                <a:pt x="53963" y="95288"/>
              </a:lnTo>
              <a:close/>
            </a:path>
          </a:pathLst>
        </a:custGeom>
        <a:solidFill>
          <a:srgbClr val="04A2BF"/>
        </a:solidFill>
      </xdr:spPr>
    </xdr:sp>
    <xdr:clientData/>
  </xdr:oneCellAnchor>
  <xdr:oneCellAnchor>
    <xdr:from>
      <xdr:col>7</xdr:col>
      <xdr:colOff>219386</xdr:colOff>
      <xdr:row>10</xdr:row>
      <xdr:rowOff>85207</xdr:rowOff>
    </xdr:from>
    <xdr:ext cx="95885" cy="95885"/>
    <xdr:sp macro="" textlink="">
      <xdr:nvSpPr>
        <xdr:cNvPr id="198" name="Shape 28">
          <a:extLst>
            <a:ext uri="{FF2B5EF4-FFF2-40B4-BE49-F238E27FC236}">
              <a16:creationId xmlns:a16="http://schemas.microsoft.com/office/drawing/2014/main" id="{6BC8D6AB-4221-4C3E-A130-86C2ED868A4C}"/>
            </a:ext>
          </a:extLst>
        </xdr:cNvPr>
        <xdr:cNvSpPr/>
      </xdr:nvSpPr>
      <xdr:spPr>
        <a:xfrm>
          <a:off x="4658036" y="2180707"/>
          <a:ext cx="95885" cy="95885"/>
        </a:xfrm>
        <a:custGeom>
          <a:avLst/>
          <a:gdLst/>
          <a:ahLst/>
          <a:cxnLst/>
          <a:rect l="0" t="0" r="0" b="0"/>
          <a:pathLst>
            <a:path w="95885" h="95885">
              <a:moveTo>
                <a:pt x="53963" y="95288"/>
              </a:moveTo>
              <a:lnTo>
                <a:pt x="41326" y="95288"/>
              </a:lnTo>
              <a:lnTo>
                <a:pt x="35249" y="94077"/>
              </a:lnTo>
              <a:lnTo>
                <a:pt x="1208" y="60037"/>
              </a:lnTo>
              <a:lnTo>
                <a:pt x="0" y="53961"/>
              </a:lnTo>
              <a:lnTo>
                <a:pt x="0" y="41325"/>
              </a:lnTo>
              <a:lnTo>
                <a:pt x="23574" y="6044"/>
              </a:lnTo>
              <a:lnTo>
                <a:pt x="41326" y="0"/>
              </a:lnTo>
              <a:lnTo>
                <a:pt x="53963" y="0"/>
              </a:lnTo>
              <a:lnTo>
                <a:pt x="89245" y="23572"/>
              </a:lnTo>
              <a:lnTo>
                <a:pt x="95290" y="47645"/>
              </a:lnTo>
              <a:lnTo>
                <a:pt x="95289" y="53961"/>
              </a:lnTo>
              <a:lnTo>
                <a:pt x="71714" y="89243"/>
              </a:lnTo>
              <a:lnTo>
                <a:pt x="53963" y="95288"/>
              </a:lnTo>
              <a:close/>
            </a:path>
          </a:pathLst>
        </a:custGeom>
        <a:solidFill>
          <a:srgbClr val="04A2BF"/>
        </a:solidFill>
      </xdr:spPr>
    </xdr:sp>
    <xdr:clientData/>
  </xdr:oneCellAnchor>
  <xdr:oneCellAnchor>
    <xdr:from>
      <xdr:col>7</xdr:col>
      <xdr:colOff>95289</xdr:colOff>
      <xdr:row>13</xdr:row>
      <xdr:rowOff>85544</xdr:rowOff>
    </xdr:from>
    <xdr:ext cx="95885" cy="95885"/>
    <xdr:sp macro="" textlink="">
      <xdr:nvSpPr>
        <xdr:cNvPr id="199" name="Shape 29">
          <a:extLst>
            <a:ext uri="{FF2B5EF4-FFF2-40B4-BE49-F238E27FC236}">
              <a16:creationId xmlns:a16="http://schemas.microsoft.com/office/drawing/2014/main" id="{411A18E7-3B19-4CE3-BE10-BE0709368D76}"/>
            </a:ext>
          </a:extLst>
        </xdr:cNvPr>
        <xdr:cNvSpPr/>
      </xdr:nvSpPr>
      <xdr:spPr>
        <a:xfrm>
          <a:off x="4533939" y="2809694"/>
          <a:ext cx="95885" cy="95885"/>
        </a:xfrm>
        <a:custGeom>
          <a:avLst/>
          <a:gdLst/>
          <a:ahLst/>
          <a:cxnLst/>
          <a:rect l="0" t="0" r="0" b="0"/>
          <a:pathLst>
            <a:path w="95885" h="95885">
              <a:moveTo>
                <a:pt x="53962" y="95288"/>
              </a:moveTo>
              <a:lnTo>
                <a:pt x="41326" y="95288"/>
              </a:lnTo>
              <a:lnTo>
                <a:pt x="35249" y="94079"/>
              </a:lnTo>
              <a:lnTo>
                <a:pt x="1208" y="60039"/>
              </a:lnTo>
              <a:lnTo>
                <a:pt x="0" y="53962"/>
              </a:lnTo>
              <a:lnTo>
                <a:pt x="0" y="41325"/>
              </a:lnTo>
              <a:lnTo>
                <a:pt x="23574" y="6042"/>
              </a:lnTo>
              <a:lnTo>
                <a:pt x="41326" y="0"/>
              </a:lnTo>
              <a:lnTo>
                <a:pt x="53962" y="0"/>
              </a:lnTo>
              <a:lnTo>
                <a:pt x="89244" y="23572"/>
              </a:lnTo>
              <a:lnTo>
                <a:pt x="95290" y="47645"/>
              </a:lnTo>
              <a:lnTo>
                <a:pt x="95290" y="53962"/>
              </a:lnTo>
              <a:lnTo>
                <a:pt x="71714" y="89242"/>
              </a:lnTo>
              <a:lnTo>
                <a:pt x="53962" y="95288"/>
              </a:lnTo>
              <a:close/>
            </a:path>
          </a:pathLst>
        </a:custGeom>
        <a:solidFill>
          <a:srgbClr val="04A2BF"/>
        </a:solidFill>
      </xdr:spPr>
    </xdr:sp>
    <xdr:clientData/>
  </xdr:oneCellAnchor>
  <xdr:oneCellAnchor>
    <xdr:from>
      <xdr:col>7</xdr:col>
      <xdr:colOff>47644</xdr:colOff>
      <xdr:row>14</xdr:row>
      <xdr:rowOff>85656</xdr:rowOff>
    </xdr:from>
    <xdr:ext cx="95885" cy="95885"/>
    <xdr:sp macro="" textlink="">
      <xdr:nvSpPr>
        <xdr:cNvPr id="200" name="Shape 30">
          <a:extLst>
            <a:ext uri="{FF2B5EF4-FFF2-40B4-BE49-F238E27FC236}">
              <a16:creationId xmlns:a16="http://schemas.microsoft.com/office/drawing/2014/main" id="{9A77E02C-4491-4C30-AEC9-228ACFCC92ED}"/>
            </a:ext>
          </a:extLst>
        </xdr:cNvPr>
        <xdr:cNvSpPr/>
      </xdr:nvSpPr>
      <xdr:spPr>
        <a:xfrm>
          <a:off x="4486294" y="3019356"/>
          <a:ext cx="95885" cy="95885"/>
        </a:xfrm>
        <a:custGeom>
          <a:avLst/>
          <a:gdLst/>
          <a:ahLst/>
          <a:cxnLst/>
          <a:rect l="0" t="0" r="0" b="0"/>
          <a:pathLst>
            <a:path w="95885" h="95885">
              <a:moveTo>
                <a:pt x="53963" y="95288"/>
              </a:moveTo>
              <a:lnTo>
                <a:pt x="41326" y="95288"/>
              </a:lnTo>
              <a:lnTo>
                <a:pt x="35248" y="94080"/>
              </a:lnTo>
              <a:lnTo>
                <a:pt x="1208" y="60039"/>
              </a:lnTo>
              <a:lnTo>
                <a:pt x="0" y="53962"/>
              </a:lnTo>
              <a:lnTo>
                <a:pt x="0" y="41325"/>
              </a:lnTo>
              <a:lnTo>
                <a:pt x="23574" y="6042"/>
              </a:lnTo>
              <a:lnTo>
                <a:pt x="41326" y="0"/>
              </a:lnTo>
              <a:lnTo>
                <a:pt x="53963" y="0"/>
              </a:lnTo>
              <a:lnTo>
                <a:pt x="89245" y="23571"/>
              </a:lnTo>
              <a:lnTo>
                <a:pt x="95290" y="47645"/>
              </a:lnTo>
              <a:lnTo>
                <a:pt x="95290" y="53962"/>
              </a:lnTo>
              <a:lnTo>
                <a:pt x="71714" y="89243"/>
              </a:lnTo>
              <a:lnTo>
                <a:pt x="53963" y="95288"/>
              </a:lnTo>
              <a:close/>
            </a:path>
          </a:pathLst>
        </a:custGeom>
        <a:solidFill>
          <a:srgbClr val="04A2BF"/>
        </a:solidFill>
      </xdr:spPr>
    </xdr:sp>
    <xdr:clientData/>
  </xdr:oneCellAnchor>
  <xdr:oneCellAnchor>
    <xdr:from>
      <xdr:col>7</xdr:col>
      <xdr:colOff>162212</xdr:colOff>
      <xdr:row>16</xdr:row>
      <xdr:rowOff>85880</xdr:rowOff>
    </xdr:from>
    <xdr:ext cx="95885" cy="95885"/>
    <xdr:sp macro="" textlink="">
      <xdr:nvSpPr>
        <xdr:cNvPr id="201" name="Shape 31">
          <a:extLst>
            <a:ext uri="{FF2B5EF4-FFF2-40B4-BE49-F238E27FC236}">
              <a16:creationId xmlns:a16="http://schemas.microsoft.com/office/drawing/2014/main" id="{3DD74A2D-9FE0-4E3D-9BF4-E2FC2A34B327}"/>
            </a:ext>
          </a:extLst>
        </xdr:cNvPr>
        <xdr:cNvSpPr/>
      </xdr:nvSpPr>
      <xdr:spPr>
        <a:xfrm>
          <a:off x="4600862" y="3438680"/>
          <a:ext cx="95885" cy="95885"/>
        </a:xfrm>
        <a:custGeom>
          <a:avLst/>
          <a:gdLst/>
          <a:ahLst/>
          <a:cxnLst/>
          <a:rect l="0" t="0" r="0" b="0"/>
          <a:pathLst>
            <a:path w="95885" h="95885">
              <a:moveTo>
                <a:pt x="53963" y="95289"/>
              </a:moveTo>
              <a:lnTo>
                <a:pt x="41326" y="95289"/>
              </a:lnTo>
              <a:lnTo>
                <a:pt x="35248" y="94078"/>
              </a:lnTo>
              <a:lnTo>
                <a:pt x="1208" y="60039"/>
              </a:lnTo>
              <a:lnTo>
                <a:pt x="0" y="53962"/>
              </a:lnTo>
              <a:lnTo>
                <a:pt x="0" y="41326"/>
              </a:lnTo>
              <a:lnTo>
                <a:pt x="23574" y="6043"/>
              </a:lnTo>
              <a:lnTo>
                <a:pt x="41326" y="0"/>
              </a:lnTo>
              <a:lnTo>
                <a:pt x="53963" y="0"/>
              </a:lnTo>
              <a:lnTo>
                <a:pt x="89245" y="23573"/>
              </a:lnTo>
              <a:lnTo>
                <a:pt x="95290" y="47645"/>
              </a:lnTo>
              <a:lnTo>
                <a:pt x="95289" y="53962"/>
              </a:lnTo>
              <a:lnTo>
                <a:pt x="71714" y="89242"/>
              </a:lnTo>
              <a:lnTo>
                <a:pt x="53963" y="95289"/>
              </a:lnTo>
              <a:close/>
            </a:path>
          </a:pathLst>
        </a:custGeom>
        <a:solidFill>
          <a:srgbClr val="04A2BF"/>
        </a:solidFill>
      </xdr:spPr>
    </xdr:sp>
    <xdr:clientData/>
  </xdr:oneCellAnchor>
  <xdr:oneCellAnchor>
    <xdr:from>
      <xdr:col>7</xdr:col>
      <xdr:colOff>219386</xdr:colOff>
      <xdr:row>17</xdr:row>
      <xdr:rowOff>85992</xdr:rowOff>
    </xdr:from>
    <xdr:ext cx="95885" cy="95885"/>
    <xdr:sp macro="" textlink="">
      <xdr:nvSpPr>
        <xdr:cNvPr id="202" name="Shape 32">
          <a:extLst>
            <a:ext uri="{FF2B5EF4-FFF2-40B4-BE49-F238E27FC236}">
              <a16:creationId xmlns:a16="http://schemas.microsoft.com/office/drawing/2014/main" id="{D8198D3C-6E0E-4F36-B44A-7F7C18F257E7}"/>
            </a:ext>
          </a:extLst>
        </xdr:cNvPr>
        <xdr:cNvSpPr/>
      </xdr:nvSpPr>
      <xdr:spPr>
        <a:xfrm>
          <a:off x="4658036" y="3648342"/>
          <a:ext cx="95885" cy="95885"/>
        </a:xfrm>
        <a:custGeom>
          <a:avLst/>
          <a:gdLst/>
          <a:ahLst/>
          <a:cxnLst/>
          <a:rect l="0" t="0" r="0" b="0"/>
          <a:pathLst>
            <a:path w="95885" h="95885">
              <a:moveTo>
                <a:pt x="53963" y="95289"/>
              </a:moveTo>
              <a:lnTo>
                <a:pt x="41326" y="95289"/>
              </a:lnTo>
              <a:lnTo>
                <a:pt x="35249" y="94079"/>
              </a:lnTo>
              <a:lnTo>
                <a:pt x="1208" y="60039"/>
              </a:lnTo>
              <a:lnTo>
                <a:pt x="0" y="53962"/>
              </a:lnTo>
              <a:lnTo>
                <a:pt x="0" y="41325"/>
              </a:lnTo>
              <a:lnTo>
                <a:pt x="23574" y="6043"/>
              </a:lnTo>
              <a:lnTo>
                <a:pt x="41326" y="0"/>
              </a:lnTo>
              <a:lnTo>
                <a:pt x="53963" y="0"/>
              </a:lnTo>
              <a:lnTo>
                <a:pt x="89245" y="23570"/>
              </a:lnTo>
              <a:lnTo>
                <a:pt x="95290" y="47645"/>
              </a:lnTo>
              <a:lnTo>
                <a:pt x="95289" y="53962"/>
              </a:lnTo>
              <a:lnTo>
                <a:pt x="71714" y="89242"/>
              </a:lnTo>
              <a:lnTo>
                <a:pt x="53963" y="95289"/>
              </a:lnTo>
              <a:close/>
            </a:path>
          </a:pathLst>
        </a:custGeom>
        <a:solidFill>
          <a:srgbClr val="04A2BF"/>
        </a:solidFill>
      </xdr:spPr>
    </xdr:sp>
    <xdr:clientData/>
  </xdr:oneCellAnchor>
  <xdr:oneCellAnchor>
    <xdr:from>
      <xdr:col>8</xdr:col>
      <xdr:colOff>33351</xdr:colOff>
      <xdr:row>18</xdr:row>
      <xdr:rowOff>86104</xdr:rowOff>
    </xdr:from>
    <xdr:ext cx="95885" cy="95885"/>
    <xdr:sp macro="" textlink="">
      <xdr:nvSpPr>
        <xdr:cNvPr id="203" name="Shape 33">
          <a:extLst>
            <a:ext uri="{FF2B5EF4-FFF2-40B4-BE49-F238E27FC236}">
              <a16:creationId xmlns:a16="http://schemas.microsoft.com/office/drawing/2014/main" id="{D3BF89D8-AF0F-4EEB-8909-D9D8EB6D5919}"/>
            </a:ext>
          </a:extLst>
        </xdr:cNvPr>
        <xdr:cNvSpPr/>
      </xdr:nvSpPr>
      <xdr:spPr>
        <a:xfrm>
          <a:off x="4700601" y="3858004"/>
          <a:ext cx="95885" cy="95885"/>
        </a:xfrm>
        <a:custGeom>
          <a:avLst/>
          <a:gdLst/>
          <a:ahLst/>
          <a:cxnLst/>
          <a:rect l="0" t="0" r="0" b="0"/>
          <a:pathLst>
            <a:path w="95885" h="95885">
              <a:moveTo>
                <a:pt x="53962" y="95289"/>
              </a:moveTo>
              <a:lnTo>
                <a:pt x="41326" y="95289"/>
              </a:lnTo>
              <a:lnTo>
                <a:pt x="35248" y="94078"/>
              </a:lnTo>
              <a:lnTo>
                <a:pt x="1208" y="60039"/>
              </a:lnTo>
              <a:lnTo>
                <a:pt x="0" y="53962"/>
              </a:lnTo>
              <a:lnTo>
                <a:pt x="0" y="41326"/>
              </a:lnTo>
              <a:lnTo>
                <a:pt x="23574" y="6043"/>
              </a:lnTo>
              <a:lnTo>
                <a:pt x="41326" y="0"/>
              </a:lnTo>
              <a:lnTo>
                <a:pt x="53962" y="0"/>
              </a:lnTo>
              <a:lnTo>
                <a:pt x="89244" y="23573"/>
              </a:lnTo>
              <a:lnTo>
                <a:pt x="95290" y="47645"/>
              </a:lnTo>
              <a:lnTo>
                <a:pt x="95289" y="53962"/>
              </a:lnTo>
              <a:lnTo>
                <a:pt x="71714" y="89242"/>
              </a:lnTo>
              <a:lnTo>
                <a:pt x="53962" y="95289"/>
              </a:lnTo>
              <a:close/>
            </a:path>
          </a:pathLst>
        </a:custGeom>
        <a:solidFill>
          <a:srgbClr val="04A2BF"/>
        </a:solidFill>
      </xdr:spPr>
    </xdr:sp>
    <xdr:clientData/>
  </xdr:oneCellAnchor>
  <xdr:oneCellAnchor>
    <xdr:from>
      <xdr:col>7</xdr:col>
      <xdr:colOff>181270</xdr:colOff>
      <xdr:row>19</xdr:row>
      <xdr:rowOff>102103</xdr:rowOff>
    </xdr:from>
    <xdr:ext cx="95885" cy="95885"/>
    <xdr:sp macro="" textlink="">
      <xdr:nvSpPr>
        <xdr:cNvPr id="204" name="Shape 34">
          <a:extLst>
            <a:ext uri="{FF2B5EF4-FFF2-40B4-BE49-F238E27FC236}">
              <a16:creationId xmlns:a16="http://schemas.microsoft.com/office/drawing/2014/main" id="{FBAA085D-344F-46A2-88F0-E79A426C2271}"/>
            </a:ext>
          </a:extLst>
        </xdr:cNvPr>
        <xdr:cNvSpPr/>
      </xdr:nvSpPr>
      <xdr:spPr>
        <a:xfrm>
          <a:off x="4619920" y="4083553"/>
          <a:ext cx="95885" cy="95885"/>
        </a:xfrm>
        <a:custGeom>
          <a:avLst/>
          <a:gdLst/>
          <a:ahLst/>
          <a:cxnLst/>
          <a:rect l="0" t="0" r="0" b="0"/>
          <a:pathLst>
            <a:path w="95885" h="95885">
              <a:moveTo>
                <a:pt x="53963" y="95289"/>
              </a:moveTo>
              <a:lnTo>
                <a:pt x="41326" y="95289"/>
              </a:lnTo>
              <a:lnTo>
                <a:pt x="35248" y="94078"/>
              </a:lnTo>
              <a:lnTo>
                <a:pt x="1208" y="60037"/>
              </a:lnTo>
              <a:lnTo>
                <a:pt x="0" y="53960"/>
              </a:lnTo>
              <a:lnTo>
                <a:pt x="0" y="41325"/>
              </a:lnTo>
              <a:lnTo>
                <a:pt x="23574" y="6043"/>
              </a:lnTo>
              <a:lnTo>
                <a:pt x="41326" y="0"/>
              </a:lnTo>
              <a:lnTo>
                <a:pt x="53963" y="0"/>
              </a:lnTo>
              <a:lnTo>
                <a:pt x="89245" y="23572"/>
              </a:lnTo>
              <a:lnTo>
                <a:pt x="95290" y="47645"/>
              </a:lnTo>
              <a:lnTo>
                <a:pt x="95289" y="53960"/>
              </a:lnTo>
              <a:lnTo>
                <a:pt x="71714" y="89242"/>
              </a:lnTo>
              <a:lnTo>
                <a:pt x="53963" y="95289"/>
              </a:lnTo>
              <a:close/>
            </a:path>
          </a:pathLst>
        </a:custGeom>
        <a:solidFill>
          <a:srgbClr val="04A2BF"/>
        </a:solidFill>
      </xdr:spPr>
    </xdr:sp>
    <xdr:clientData/>
  </xdr:oneCellAnchor>
  <xdr:oneCellAnchor>
    <xdr:from>
      <xdr:col>8</xdr:col>
      <xdr:colOff>90524</xdr:colOff>
      <xdr:row>20</xdr:row>
      <xdr:rowOff>89515</xdr:rowOff>
    </xdr:from>
    <xdr:ext cx="95885" cy="95885"/>
    <xdr:sp macro="" textlink="">
      <xdr:nvSpPr>
        <xdr:cNvPr id="205" name="Shape 35">
          <a:extLst>
            <a:ext uri="{FF2B5EF4-FFF2-40B4-BE49-F238E27FC236}">
              <a16:creationId xmlns:a16="http://schemas.microsoft.com/office/drawing/2014/main" id="{06FC93B3-A6F7-4010-9A3E-C100365878AE}"/>
            </a:ext>
          </a:extLst>
        </xdr:cNvPr>
        <xdr:cNvSpPr/>
      </xdr:nvSpPr>
      <xdr:spPr>
        <a:xfrm>
          <a:off x="4757774" y="428051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4"/>
              </a:lnTo>
              <a:lnTo>
                <a:pt x="41326" y="0"/>
              </a:lnTo>
              <a:lnTo>
                <a:pt x="53963" y="0"/>
              </a:lnTo>
              <a:lnTo>
                <a:pt x="89245" y="23572"/>
              </a:lnTo>
              <a:lnTo>
                <a:pt x="95290" y="47645"/>
              </a:lnTo>
              <a:lnTo>
                <a:pt x="95290" y="53962"/>
              </a:lnTo>
              <a:lnTo>
                <a:pt x="71715" y="89242"/>
              </a:lnTo>
              <a:lnTo>
                <a:pt x="53963" y="95289"/>
              </a:lnTo>
              <a:close/>
            </a:path>
          </a:pathLst>
        </a:custGeom>
        <a:solidFill>
          <a:srgbClr val="04A2BF"/>
        </a:solidFill>
      </xdr:spPr>
    </xdr:sp>
    <xdr:clientData/>
  </xdr:oneCellAnchor>
  <xdr:oneCellAnchor>
    <xdr:from>
      <xdr:col>8</xdr:col>
      <xdr:colOff>23821</xdr:colOff>
      <xdr:row>21</xdr:row>
      <xdr:rowOff>89627</xdr:rowOff>
    </xdr:from>
    <xdr:ext cx="95885" cy="95885"/>
    <xdr:sp macro="" textlink="">
      <xdr:nvSpPr>
        <xdr:cNvPr id="206" name="Shape 36">
          <a:extLst>
            <a:ext uri="{FF2B5EF4-FFF2-40B4-BE49-F238E27FC236}">
              <a16:creationId xmlns:a16="http://schemas.microsoft.com/office/drawing/2014/main" id="{D328F876-B466-40A1-8E01-6FF68109BCAB}"/>
            </a:ext>
          </a:extLst>
        </xdr:cNvPr>
        <xdr:cNvSpPr/>
      </xdr:nvSpPr>
      <xdr:spPr>
        <a:xfrm>
          <a:off x="4691071" y="4490177"/>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3"/>
              </a:lnTo>
              <a:lnTo>
                <a:pt x="41326" y="0"/>
              </a:lnTo>
              <a:lnTo>
                <a:pt x="53963" y="0"/>
              </a:lnTo>
              <a:lnTo>
                <a:pt x="89245" y="23572"/>
              </a:lnTo>
              <a:lnTo>
                <a:pt x="95290" y="41325"/>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7</xdr:col>
      <xdr:colOff>181270</xdr:colOff>
      <xdr:row>29</xdr:row>
      <xdr:rowOff>90523</xdr:rowOff>
    </xdr:from>
    <xdr:ext cx="95885" cy="95885"/>
    <xdr:sp macro="" textlink="">
      <xdr:nvSpPr>
        <xdr:cNvPr id="207" name="Shape 37">
          <a:extLst>
            <a:ext uri="{FF2B5EF4-FFF2-40B4-BE49-F238E27FC236}">
              <a16:creationId xmlns:a16="http://schemas.microsoft.com/office/drawing/2014/main" id="{BC075186-F15E-459E-B8FC-0FCEA7582A5B}"/>
            </a:ext>
          </a:extLst>
        </xdr:cNvPr>
        <xdr:cNvSpPr/>
      </xdr:nvSpPr>
      <xdr:spPr>
        <a:xfrm>
          <a:off x="4619920" y="6167473"/>
          <a:ext cx="95885" cy="95885"/>
        </a:xfrm>
        <a:custGeom>
          <a:avLst/>
          <a:gdLst/>
          <a:ahLst/>
          <a:cxnLst/>
          <a:rect l="0" t="0" r="0" b="0"/>
          <a:pathLst>
            <a:path w="95885" h="95885">
              <a:moveTo>
                <a:pt x="53963" y="95288"/>
              </a:moveTo>
              <a:lnTo>
                <a:pt x="41326" y="95288"/>
              </a:lnTo>
              <a:lnTo>
                <a:pt x="35248" y="94077"/>
              </a:lnTo>
              <a:lnTo>
                <a:pt x="1208" y="60037"/>
              </a:lnTo>
              <a:lnTo>
                <a:pt x="0" y="53960"/>
              </a:lnTo>
              <a:lnTo>
                <a:pt x="0" y="41326"/>
              </a:lnTo>
              <a:lnTo>
                <a:pt x="23574" y="6041"/>
              </a:lnTo>
              <a:lnTo>
                <a:pt x="41326" y="0"/>
              </a:lnTo>
              <a:lnTo>
                <a:pt x="53963" y="0"/>
              </a:lnTo>
              <a:lnTo>
                <a:pt x="89245" y="23573"/>
              </a:lnTo>
              <a:lnTo>
                <a:pt x="95290" y="47645"/>
              </a:lnTo>
              <a:lnTo>
                <a:pt x="95289" y="53960"/>
              </a:lnTo>
              <a:lnTo>
                <a:pt x="71714" y="89243"/>
              </a:lnTo>
              <a:lnTo>
                <a:pt x="53963" y="95288"/>
              </a:lnTo>
              <a:close/>
            </a:path>
          </a:pathLst>
        </a:custGeom>
        <a:solidFill>
          <a:srgbClr val="04A2BF"/>
        </a:solidFill>
      </xdr:spPr>
    </xdr:sp>
    <xdr:clientData/>
  </xdr:oneCellAnchor>
  <xdr:oneCellAnchor>
    <xdr:from>
      <xdr:col>9</xdr:col>
      <xdr:colOff>114347</xdr:colOff>
      <xdr:row>4</xdr:row>
      <xdr:rowOff>84535</xdr:rowOff>
    </xdr:from>
    <xdr:ext cx="95885" cy="95885"/>
    <xdr:sp macro="" textlink="">
      <xdr:nvSpPr>
        <xdr:cNvPr id="208" name="Shape 38">
          <a:extLst>
            <a:ext uri="{FF2B5EF4-FFF2-40B4-BE49-F238E27FC236}">
              <a16:creationId xmlns:a16="http://schemas.microsoft.com/office/drawing/2014/main" id="{6F4FD6D3-BCC4-4DCE-8417-056444438A9D}"/>
            </a:ext>
          </a:extLst>
        </xdr:cNvPr>
        <xdr:cNvSpPr/>
      </xdr:nvSpPr>
      <xdr:spPr>
        <a:xfrm>
          <a:off x="5010197" y="922735"/>
          <a:ext cx="95885" cy="95885"/>
        </a:xfrm>
        <a:custGeom>
          <a:avLst/>
          <a:gdLst/>
          <a:ahLst/>
          <a:cxnLst/>
          <a:rect l="0" t="0" r="0" b="0"/>
          <a:pathLst>
            <a:path w="95885" h="95885">
              <a:moveTo>
                <a:pt x="53963" y="95288"/>
              </a:moveTo>
              <a:lnTo>
                <a:pt x="41326" y="95288"/>
              </a:lnTo>
              <a:lnTo>
                <a:pt x="35249" y="94080"/>
              </a:lnTo>
              <a:lnTo>
                <a:pt x="1209" y="60039"/>
              </a:lnTo>
              <a:lnTo>
                <a:pt x="0" y="53962"/>
              </a:lnTo>
              <a:lnTo>
                <a:pt x="0" y="41325"/>
              </a:lnTo>
              <a:lnTo>
                <a:pt x="23575" y="6042"/>
              </a:lnTo>
              <a:lnTo>
                <a:pt x="41326" y="0"/>
              </a:lnTo>
              <a:lnTo>
                <a:pt x="53963" y="0"/>
              </a:lnTo>
              <a:lnTo>
                <a:pt x="89245" y="23572"/>
              </a:lnTo>
              <a:lnTo>
                <a:pt x="95290" y="41325"/>
              </a:lnTo>
              <a:lnTo>
                <a:pt x="95290" y="47645"/>
              </a:lnTo>
              <a:lnTo>
                <a:pt x="95290" y="53962"/>
              </a:lnTo>
              <a:lnTo>
                <a:pt x="71715" y="89243"/>
              </a:lnTo>
              <a:lnTo>
                <a:pt x="60040" y="94080"/>
              </a:lnTo>
              <a:lnTo>
                <a:pt x="53963" y="95288"/>
              </a:lnTo>
              <a:close/>
            </a:path>
          </a:pathLst>
        </a:custGeom>
        <a:solidFill>
          <a:srgbClr val="04A2BF"/>
        </a:solidFill>
      </xdr:spPr>
    </xdr:sp>
    <xdr:clientData/>
  </xdr:oneCellAnchor>
  <xdr:oneCellAnchor>
    <xdr:from>
      <xdr:col>8</xdr:col>
      <xdr:colOff>214626</xdr:colOff>
      <xdr:row>8</xdr:row>
      <xdr:rowOff>84983</xdr:rowOff>
    </xdr:from>
    <xdr:ext cx="95885" cy="95885"/>
    <xdr:sp macro="" textlink="">
      <xdr:nvSpPr>
        <xdr:cNvPr id="209" name="Shape 39">
          <a:extLst>
            <a:ext uri="{FF2B5EF4-FFF2-40B4-BE49-F238E27FC236}">
              <a16:creationId xmlns:a16="http://schemas.microsoft.com/office/drawing/2014/main" id="{2769FAB3-3149-43CC-866E-69FEE23D7467}"/>
            </a:ext>
          </a:extLst>
        </xdr:cNvPr>
        <xdr:cNvSpPr/>
      </xdr:nvSpPr>
      <xdr:spPr>
        <a:xfrm>
          <a:off x="4881876" y="1761383"/>
          <a:ext cx="95885" cy="95885"/>
        </a:xfrm>
        <a:custGeom>
          <a:avLst/>
          <a:gdLst/>
          <a:ahLst/>
          <a:cxnLst/>
          <a:rect l="0" t="0" r="0" b="0"/>
          <a:pathLst>
            <a:path w="95885" h="95885">
              <a:moveTo>
                <a:pt x="53962" y="95288"/>
              </a:moveTo>
              <a:lnTo>
                <a:pt x="41326" y="95288"/>
              </a:lnTo>
              <a:lnTo>
                <a:pt x="35248" y="94080"/>
              </a:lnTo>
              <a:lnTo>
                <a:pt x="1208" y="60040"/>
              </a:lnTo>
              <a:lnTo>
                <a:pt x="0" y="53962"/>
              </a:lnTo>
              <a:lnTo>
                <a:pt x="0" y="41325"/>
              </a:lnTo>
              <a:lnTo>
                <a:pt x="23574" y="6041"/>
              </a:lnTo>
              <a:lnTo>
                <a:pt x="41326" y="0"/>
              </a:lnTo>
              <a:lnTo>
                <a:pt x="53962" y="0"/>
              </a:lnTo>
              <a:lnTo>
                <a:pt x="89245" y="23572"/>
              </a:lnTo>
              <a:lnTo>
                <a:pt x="95290" y="47645"/>
              </a:lnTo>
              <a:lnTo>
                <a:pt x="95289" y="53962"/>
              </a:lnTo>
              <a:lnTo>
                <a:pt x="71715" y="89243"/>
              </a:lnTo>
              <a:lnTo>
                <a:pt x="53962" y="95288"/>
              </a:lnTo>
              <a:close/>
            </a:path>
          </a:pathLst>
        </a:custGeom>
        <a:solidFill>
          <a:srgbClr val="04A2BF"/>
        </a:solidFill>
      </xdr:spPr>
    </xdr:sp>
    <xdr:clientData/>
  </xdr:oneCellAnchor>
  <xdr:oneCellAnchor>
    <xdr:from>
      <xdr:col>6</xdr:col>
      <xdr:colOff>214402</xdr:colOff>
      <xdr:row>9</xdr:row>
      <xdr:rowOff>85095</xdr:rowOff>
    </xdr:from>
    <xdr:ext cx="95885" cy="95885"/>
    <xdr:sp macro="" textlink="">
      <xdr:nvSpPr>
        <xdr:cNvPr id="210" name="Shape 40">
          <a:extLst>
            <a:ext uri="{FF2B5EF4-FFF2-40B4-BE49-F238E27FC236}">
              <a16:creationId xmlns:a16="http://schemas.microsoft.com/office/drawing/2014/main" id="{F4085398-4913-4312-BFE9-65B6FA952BBD}"/>
            </a:ext>
          </a:extLst>
        </xdr:cNvPr>
        <xdr:cNvSpPr/>
      </xdr:nvSpPr>
      <xdr:spPr>
        <a:xfrm>
          <a:off x="4186327" y="1971045"/>
          <a:ext cx="95885" cy="95885"/>
        </a:xfrm>
        <a:custGeom>
          <a:avLst/>
          <a:gdLst/>
          <a:ahLst/>
          <a:cxnLst/>
          <a:rect l="0" t="0" r="0" b="0"/>
          <a:pathLst>
            <a:path w="95885" h="95885">
              <a:moveTo>
                <a:pt x="53962" y="95288"/>
              </a:moveTo>
              <a:lnTo>
                <a:pt x="41326" y="95288"/>
              </a:lnTo>
              <a:lnTo>
                <a:pt x="35249" y="94077"/>
              </a:lnTo>
              <a:lnTo>
                <a:pt x="1208" y="60037"/>
              </a:lnTo>
              <a:lnTo>
                <a:pt x="0" y="53961"/>
              </a:lnTo>
              <a:lnTo>
                <a:pt x="0" y="41325"/>
              </a:lnTo>
              <a:lnTo>
                <a:pt x="23574" y="6044"/>
              </a:lnTo>
              <a:lnTo>
                <a:pt x="41326" y="0"/>
              </a:lnTo>
              <a:lnTo>
                <a:pt x="53962" y="0"/>
              </a:lnTo>
              <a:lnTo>
                <a:pt x="89245" y="23572"/>
              </a:lnTo>
              <a:lnTo>
                <a:pt x="95290" y="47645"/>
              </a:lnTo>
              <a:lnTo>
                <a:pt x="95290" y="53961"/>
              </a:lnTo>
              <a:lnTo>
                <a:pt x="71714" y="89243"/>
              </a:lnTo>
              <a:lnTo>
                <a:pt x="53962" y="95288"/>
              </a:lnTo>
              <a:close/>
            </a:path>
          </a:pathLst>
        </a:custGeom>
        <a:solidFill>
          <a:srgbClr val="04A2BF"/>
        </a:solidFill>
      </xdr:spPr>
    </xdr:sp>
    <xdr:clientData/>
  </xdr:oneCellAnchor>
  <xdr:oneCellAnchor>
    <xdr:from>
      <xdr:col>8</xdr:col>
      <xdr:colOff>214626</xdr:colOff>
      <xdr:row>11</xdr:row>
      <xdr:rowOff>85319</xdr:rowOff>
    </xdr:from>
    <xdr:ext cx="95885" cy="95885"/>
    <xdr:sp macro="" textlink="">
      <xdr:nvSpPr>
        <xdr:cNvPr id="211" name="Shape 41">
          <a:extLst>
            <a:ext uri="{FF2B5EF4-FFF2-40B4-BE49-F238E27FC236}">
              <a16:creationId xmlns:a16="http://schemas.microsoft.com/office/drawing/2014/main" id="{822A5CB0-F6BF-4F74-A6DE-BFFE2BD8189C}"/>
            </a:ext>
          </a:extLst>
        </xdr:cNvPr>
        <xdr:cNvSpPr/>
      </xdr:nvSpPr>
      <xdr:spPr>
        <a:xfrm>
          <a:off x="4881876" y="2390369"/>
          <a:ext cx="95885" cy="95885"/>
        </a:xfrm>
        <a:custGeom>
          <a:avLst/>
          <a:gdLst/>
          <a:ahLst/>
          <a:cxnLst/>
          <a:rect l="0" t="0" r="0" b="0"/>
          <a:pathLst>
            <a:path w="95885" h="95885">
              <a:moveTo>
                <a:pt x="53962" y="95288"/>
              </a:moveTo>
              <a:lnTo>
                <a:pt x="41326" y="95288"/>
              </a:lnTo>
              <a:lnTo>
                <a:pt x="35248" y="94080"/>
              </a:lnTo>
              <a:lnTo>
                <a:pt x="1208" y="60039"/>
              </a:lnTo>
              <a:lnTo>
                <a:pt x="0" y="53962"/>
              </a:lnTo>
              <a:lnTo>
                <a:pt x="0" y="41325"/>
              </a:lnTo>
              <a:lnTo>
                <a:pt x="23574" y="6042"/>
              </a:lnTo>
              <a:lnTo>
                <a:pt x="41326" y="0"/>
              </a:lnTo>
              <a:lnTo>
                <a:pt x="53962" y="0"/>
              </a:lnTo>
              <a:lnTo>
                <a:pt x="89245" y="23571"/>
              </a:lnTo>
              <a:lnTo>
                <a:pt x="95290" y="47645"/>
              </a:lnTo>
              <a:lnTo>
                <a:pt x="95289" y="53962"/>
              </a:lnTo>
              <a:lnTo>
                <a:pt x="71715" y="89244"/>
              </a:lnTo>
              <a:lnTo>
                <a:pt x="53962" y="95288"/>
              </a:lnTo>
              <a:close/>
            </a:path>
          </a:pathLst>
        </a:custGeom>
        <a:solidFill>
          <a:srgbClr val="04A2BF"/>
        </a:solidFill>
      </xdr:spPr>
    </xdr:sp>
    <xdr:clientData/>
  </xdr:oneCellAnchor>
  <xdr:oneCellAnchor>
    <xdr:from>
      <xdr:col>9</xdr:col>
      <xdr:colOff>104818</xdr:colOff>
      <xdr:row>12</xdr:row>
      <xdr:rowOff>85431</xdr:rowOff>
    </xdr:from>
    <xdr:ext cx="95885" cy="95885"/>
    <xdr:sp macro="" textlink="">
      <xdr:nvSpPr>
        <xdr:cNvPr id="212" name="Shape 42">
          <a:extLst>
            <a:ext uri="{FF2B5EF4-FFF2-40B4-BE49-F238E27FC236}">
              <a16:creationId xmlns:a16="http://schemas.microsoft.com/office/drawing/2014/main" id="{49EA40AC-CB5A-4F48-B051-FA50872CF5E1}"/>
            </a:ext>
          </a:extLst>
        </xdr:cNvPr>
        <xdr:cNvSpPr/>
      </xdr:nvSpPr>
      <xdr:spPr>
        <a:xfrm>
          <a:off x="5000668" y="2600031"/>
          <a:ext cx="95885" cy="95885"/>
        </a:xfrm>
        <a:custGeom>
          <a:avLst/>
          <a:gdLst/>
          <a:ahLst/>
          <a:cxnLst/>
          <a:rect l="0" t="0" r="0" b="0"/>
          <a:pathLst>
            <a:path w="95885" h="95885">
              <a:moveTo>
                <a:pt x="53963" y="95288"/>
              </a:moveTo>
              <a:lnTo>
                <a:pt x="41326" y="95288"/>
              </a:lnTo>
              <a:lnTo>
                <a:pt x="35249" y="94079"/>
              </a:lnTo>
              <a:lnTo>
                <a:pt x="1208" y="60039"/>
              </a:lnTo>
              <a:lnTo>
                <a:pt x="0" y="53962"/>
              </a:lnTo>
              <a:lnTo>
                <a:pt x="0" y="41325"/>
              </a:lnTo>
              <a:lnTo>
                <a:pt x="23574" y="6042"/>
              </a:lnTo>
              <a:lnTo>
                <a:pt x="41326" y="0"/>
              </a:lnTo>
              <a:lnTo>
                <a:pt x="53963" y="0"/>
              </a:lnTo>
              <a:lnTo>
                <a:pt x="89245" y="23572"/>
              </a:lnTo>
              <a:lnTo>
                <a:pt x="95290" y="47645"/>
              </a:lnTo>
              <a:lnTo>
                <a:pt x="95290" y="53962"/>
              </a:lnTo>
              <a:lnTo>
                <a:pt x="71714" y="89242"/>
              </a:lnTo>
              <a:lnTo>
                <a:pt x="53963" y="95288"/>
              </a:lnTo>
              <a:close/>
            </a:path>
          </a:pathLst>
        </a:custGeom>
        <a:solidFill>
          <a:srgbClr val="04A2BF"/>
        </a:solidFill>
      </xdr:spPr>
    </xdr:sp>
    <xdr:clientData/>
  </xdr:oneCellAnchor>
  <xdr:oneCellAnchor>
    <xdr:from>
      <xdr:col>6</xdr:col>
      <xdr:colOff>233460</xdr:colOff>
      <xdr:row>15</xdr:row>
      <xdr:rowOff>85768</xdr:rowOff>
    </xdr:from>
    <xdr:ext cx="95885" cy="95885"/>
    <xdr:sp macro="" textlink="">
      <xdr:nvSpPr>
        <xdr:cNvPr id="213" name="Shape 43">
          <a:extLst>
            <a:ext uri="{FF2B5EF4-FFF2-40B4-BE49-F238E27FC236}">
              <a16:creationId xmlns:a16="http://schemas.microsoft.com/office/drawing/2014/main" id="{24BDD8BA-DAD8-4E7E-A668-C1699518EC5E}"/>
            </a:ext>
          </a:extLst>
        </xdr:cNvPr>
        <xdr:cNvSpPr/>
      </xdr:nvSpPr>
      <xdr:spPr>
        <a:xfrm>
          <a:off x="4205385" y="3229018"/>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6"/>
              </a:lnTo>
              <a:lnTo>
                <a:pt x="23574" y="6042"/>
              </a:lnTo>
              <a:lnTo>
                <a:pt x="41326" y="0"/>
              </a:lnTo>
              <a:lnTo>
                <a:pt x="53962" y="0"/>
              </a:lnTo>
              <a:lnTo>
                <a:pt x="89245" y="23573"/>
              </a:lnTo>
              <a:lnTo>
                <a:pt x="95290" y="47645"/>
              </a:lnTo>
              <a:lnTo>
                <a:pt x="95290" y="53962"/>
              </a:lnTo>
              <a:lnTo>
                <a:pt x="71714" y="89242"/>
              </a:lnTo>
              <a:lnTo>
                <a:pt x="53962" y="95289"/>
              </a:lnTo>
              <a:close/>
            </a:path>
          </a:pathLst>
        </a:custGeom>
        <a:solidFill>
          <a:srgbClr val="04A2BF"/>
        </a:solidFill>
      </xdr:spPr>
    </xdr:sp>
    <xdr:clientData/>
  </xdr:oneCellAnchor>
  <xdr:oneCellAnchor>
    <xdr:from>
      <xdr:col>6</xdr:col>
      <xdr:colOff>395576</xdr:colOff>
      <xdr:row>22</xdr:row>
      <xdr:rowOff>89739</xdr:rowOff>
    </xdr:from>
    <xdr:ext cx="95885" cy="95885"/>
    <xdr:sp macro="" textlink="">
      <xdr:nvSpPr>
        <xdr:cNvPr id="214" name="Shape 44">
          <a:extLst>
            <a:ext uri="{FF2B5EF4-FFF2-40B4-BE49-F238E27FC236}">
              <a16:creationId xmlns:a16="http://schemas.microsoft.com/office/drawing/2014/main" id="{3DD9E3C4-ED86-4151-8204-51483A2E0CE9}"/>
            </a:ext>
          </a:extLst>
        </xdr:cNvPr>
        <xdr:cNvSpPr/>
      </xdr:nvSpPr>
      <xdr:spPr>
        <a:xfrm>
          <a:off x="4367501" y="4699839"/>
          <a:ext cx="95885" cy="95885"/>
        </a:xfrm>
        <a:custGeom>
          <a:avLst/>
          <a:gdLst/>
          <a:ahLst/>
          <a:cxnLst/>
          <a:rect l="0" t="0" r="0" b="0"/>
          <a:pathLst>
            <a:path w="95885" h="95885">
              <a:moveTo>
                <a:pt x="53963" y="95289"/>
              </a:moveTo>
              <a:lnTo>
                <a:pt x="41326" y="95289"/>
              </a:lnTo>
              <a:lnTo>
                <a:pt x="35248" y="94078"/>
              </a:lnTo>
              <a:lnTo>
                <a:pt x="1208" y="60039"/>
              </a:lnTo>
              <a:lnTo>
                <a:pt x="0" y="53962"/>
              </a:lnTo>
              <a:lnTo>
                <a:pt x="0" y="41325"/>
              </a:lnTo>
              <a:lnTo>
                <a:pt x="23574" y="6043"/>
              </a:lnTo>
              <a:lnTo>
                <a:pt x="41326" y="0"/>
              </a:lnTo>
              <a:lnTo>
                <a:pt x="53963" y="0"/>
              </a:lnTo>
              <a:lnTo>
                <a:pt x="89245" y="23570"/>
              </a:lnTo>
              <a:lnTo>
                <a:pt x="95290" y="47645"/>
              </a:lnTo>
              <a:lnTo>
                <a:pt x="95290" y="53962"/>
              </a:lnTo>
              <a:lnTo>
                <a:pt x="71714" y="89242"/>
              </a:lnTo>
              <a:lnTo>
                <a:pt x="53963" y="95289"/>
              </a:lnTo>
              <a:close/>
            </a:path>
          </a:pathLst>
        </a:custGeom>
        <a:solidFill>
          <a:srgbClr val="04A2BF"/>
        </a:solidFill>
      </xdr:spPr>
    </xdr:sp>
    <xdr:clientData/>
  </xdr:oneCellAnchor>
  <xdr:oneCellAnchor>
    <xdr:from>
      <xdr:col>9</xdr:col>
      <xdr:colOff>57173</xdr:colOff>
      <xdr:row>23</xdr:row>
      <xdr:rowOff>89851</xdr:rowOff>
    </xdr:from>
    <xdr:ext cx="95885" cy="95885"/>
    <xdr:sp macro="" textlink="">
      <xdr:nvSpPr>
        <xdr:cNvPr id="215" name="Shape 45">
          <a:extLst>
            <a:ext uri="{FF2B5EF4-FFF2-40B4-BE49-F238E27FC236}">
              <a16:creationId xmlns:a16="http://schemas.microsoft.com/office/drawing/2014/main" id="{2B3DEE48-3F74-4392-8D91-554E2D94F2F3}"/>
            </a:ext>
          </a:extLst>
        </xdr:cNvPr>
        <xdr:cNvSpPr/>
      </xdr:nvSpPr>
      <xdr:spPr>
        <a:xfrm>
          <a:off x="4953023" y="4909501"/>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6"/>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6</xdr:col>
      <xdr:colOff>100054</xdr:colOff>
      <xdr:row>24</xdr:row>
      <xdr:rowOff>89963</xdr:rowOff>
    </xdr:from>
    <xdr:ext cx="95885" cy="95885"/>
    <xdr:sp macro="" textlink="">
      <xdr:nvSpPr>
        <xdr:cNvPr id="216" name="Shape 46">
          <a:extLst>
            <a:ext uri="{FF2B5EF4-FFF2-40B4-BE49-F238E27FC236}">
              <a16:creationId xmlns:a16="http://schemas.microsoft.com/office/drawing/2014/main" id="{2AD4C125-C24C-4CC3-AB7D-10A039708816}"/>
            </a:ext>
          </a:extLst>
        </xdr:cNvPr>
        <xdr:cNvSpPr/>
      </xdr:nvSpPr>
      <xdr:spPr>
        <a:xfrm>
          <a:off x="4071979" y="5119163"/>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6"/>
              </a:lnTo>
              <a:lnTo>
                <a:pt x="23574" y="6043"/>
              </a:lnTo>
              <a:lnTo>
                <a:pt x="41326" y="0"/>
              </a:lnTo>
              <a:lnTo>
                <a:pt x="53962" y="0"/>
              </a:lnTo>
              <a:lnTo>
                <a:pt x="89245" y="23573"/>
              </a:lnTo>
              <a:lnTo>
                <a:pt x="95290" y="47645"/>
              </a:lnTo>
              <a:lnTo>
                <a:pt x="95290" y="53962"/>
              </a:lnTo>
              <a:lnTo>
                <a:pt x="71714" y="89242"/>
              </a:lnTo>
              <a:lnTo>
                <a:pt x="53962" y="95289"/>
              </a:lnTo>
              <a:close/>
            </a:path>
          </a:pathLst>
        </a:custGeom>
        <a:solidFill>
          <a:srgbClr val="04A2BF"/>
        </a:solidFill>
      </xdr:spPr>
    </xdr:sp>
    <xdr:clientData/>
  </xdr:oneCellAnchor>
  <xdr:oneCellAnchor>
    <xdr:from>
      <xdr:col>9</xdr:col>
      <xdr:colOff>66702</xdr:colOff>
      <xdr:row>25</xdr:row>
      <xdr:rowOff>90075</xdr:rowOff>
    </xdr:from>
    <xdr:ext cx="95885" cy="95885"/>
    <xdr:sp macro="" textlink="">
      <xdr:nvSpPr>
        <xdr:cNvPr id="217" name="Shape 47">
          <a:extLst>
            <a:ext uri="{FF2B5EF4-FFF2-40B4-BE49-F238E27FC236}">
              <a16:creationId xmlns:a16="http://schemas.microsoft.com/office/drawing/2014/main" id="{6E814E2B-BAEC-4495-8504-779A7FCE4D4D}"/>
            </a:ext>
          </a:extLst>
        </xdr:cNvPr>
        <xdr:cNvSpPr/>
      </xdr:nvSpPr>
      <xdr:spPr>
        <a:xfrm>
          <a:off x="4962552" y="532882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3"/>
              </a:lnTo>
              <a:lnTo>
                <a:pt x="41326" y="0"/>
              </a:lnTo>
              <a:lnTo>
                <a:pt x="53963" y="0"/>
              </a:lnTo>
              <a:lnTo>
                <a:pt x="89245" y="23570"/>
              </a:lnTo>
              <a:lnTo>
                <a:pt x="95290" y="41325"/>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9</xdr:col>
      <xdr:colOff>57173</xdr:colOff>
      <xdr:row>26</xdr:row>
      <xdr:rowOff>90188</xdr:rowOff>
    </xdr:from>
    <xdr:ext cx="95885" cy="95885"/>
    <xdr:sp macro="" textlink="">
      <xdr:nvSpPr>
        <xdr:cNvPr id="218" name="Shape 48">
          <a:extLst>
            <a:ext uri="{FF2B5EF4-FFF2-40B4-BE49-F238E27FC236}">
              <a16:creationId xmlns:a16="http://schemas.microsoft.com/office/drawing/2014/main" id="{DD45C9D5-476B-420C-98DD-FD18B02E06CE}"/>
            </a:ext>
          </a:extLst>
        </xdr:cNvPr>
        <xdr:cNvSpPr/>
      </xdr:nvSpPr>
      <xdr:spPr>
        <a:xfrm>
          <a:off x="4953023" y="5538488"/>
          <a:ext cx="95885" cy="95885"/>
        </a:xfrm>
        <a:custGeom>
          <a:avLst/>
          <a:gdLst/>
          <a:ahLst/>
          <a:cxnLst/>
          <a:rect l="0" t="0" r="0" b="0"/>
          <a:pathLst>
            <a:path w="95885" h="95885">
              <a:moveTo>
                <a:pt x="53963" y="95289"/>
              </a:moveTo>
              <a:lnTo>
                <a:pt x="41326" y="95289"/>
              </a:lnTo>
              <a:lnTo>
                <a:pt x="35249" y="94077"/>
              </a:lnTo>
              <a:lnTo>
                <a:pt x="1208" y="60039"/>
              </a:lnTo>
              <a:lnTo>
                <a:pt x="0" y="53962"/>
              </a:lnTo>
              <a:lnTo>
                <a:pt x="0" y="41325"/>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190579</xdr:colOff>
      <xdr:row>27</xdr:row>
      <xdr:rowOff>90299</xdr:rowOff>
    </xdr:from>
    <xdr:ext cx="95885" cy="95885"/>
    <xdr:sp macro="" textlink="">
      <xdr:nvSpPr>
        <xdr:cNvPr id="219" name="Shape 49">
          <a:extLst>
            <a:ext uri="{FF2B5EF4-FFF2-40B4-BE49-F238E27FC236}">
              <a16:creationId xmlns:a16="http://schemas.microsoft.com/office/drawing/2014/main" id="{0B1BDE3B-3131-4562-B256-914200067922}"/>
            </a:ext>
          </a:extLst>
        </xdr:cNvPr>
        <xdr:cNvSpPr/>
      </xdr:nvSpPr>
      <xdr:spPr>
        <a:xfrm>
          <a:off x="5086429" y="5748149"/>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5"/>
              </a:lnTo>
              <a:lnTo>
                <a:pt x="23574" y="6043"/>
              </a:lnTo>
              <a:lnTo>
                <a:pt x="41326" y="0"/>
              </a:lnTo>
              <a:lnTo>
                <a:pt x="53963" y="0"/>
              </a:lnTo>
              <a:lnTo>
                <a:pt x="89245" y="23572"/>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209637</xdr:colOff>
      <xdr:row>28</xdr:row>
      <xdr:rowOff>90412</xdr:rowOff>
    </xdr:from>
    <xdr:ext cx="95885" cy="95885"/>
    <xdr:sp macro="" textlink="">
      <xdr:nvSpPr>
        <xdr:cNvPr id="220" name="Shape 50">
          <a:extLst>
            <a:ext uri="{FF2B5EF4-FFF2-40B4-BE49-F238E27FC236}">
              <a16:creationId xmlns:a16="http://schemas.microsoft.com/office/drawing/2014/main" id="{790FFC66-20AB-412F-8715-72FEF9AE1C8D}"/>
            </a:ext>
          </a:extLst>
        </xdr:cNvPr>
        <xdr:cNvSpPr/>
      </xdr:nvSpPr>
      <xdr:spPr>
        <a:xfrm>
          <a:off x="5105487" y="5957812"/>
          <a:ext cx="95885" cy="95885"/>
        </a:xfrm>
        <a:custGeom>
          <a:avLst/>
          <a:gdLst/>
          <a:ahLst/>
          <a:cxnLst/>
          <a:rect l="0" t="0" r="0" b="0"/>
          <a:pathLst>
            <a:path w="95885" h="95885">
              <a:moveTo>
                <a:pt x="53962" y="95290"/>
              </a:moveTo>
              <a:lnTo>
                <a:pt x="41325" y="95290"/>
              </a:lnTo>
              <a:lnTo>
                <a:pt x="35248" y="94079"/>
              </a:lnTo>
              <a:lnTo>
                <a:pt x="1208" y="60039"/>
              </a:lnTo>
              <a:lnTo>
                <a:pt x="0" y="53962"/>
              </a:lnTo>
              <a:lnTo>
                <a:pt x="0" y="41325"/>
              </a:lnTo>
              <a:lnTo>
                <a:pt x="23574" y="6043"/>
              </a:lnTo>
              <a:lnTo>
                <a:pt x="41325" y="0"/>
              </a:lnTo>
              <a:lnTo>
                <a:pt x="53962" y="0"/>
              </a:lnTo>
              <a:lnTo>
                <a:pt x="89244" y="23570"/>
              </a:lnTo>
              <a:lnTo>
                <a:pt x="95290" y="41325"/>
              </a:lnTo>
              <a:lnTo>
                <a:pt x="95290" y="47645"/>
              </a:lnTo>
              <a:lnTo>
                <a:pt x="95290" y="53962"/>
              </a:lnTo>
              <a:lnTo>
                <a:pt x="71714" y="89243"/>
              </a:lnTo>
              <a:lnTo>
                <a:pt x="60040" y="94079"/>
              </a:lnTo>
              <a:lnTo>
                <a:pt x="53962" y="95290"/>
              </a:lnTo>
              <a:close/>
            </a:path>
          </a:pathLst>
        </a:custGeom>
        <a:solidFill>
          <a:srgbClr val="04A2BF"/>
        </a:solidFill>
      </xdr:spPr>
    </xdr:sp>
    <xdr:clientData/>
  </xdr:oneCellAnchor>
  <xdr:oneCellAnchor>
    <xdr:from>
      <xdr:col>9</xdr:col>
      <xdr:colOff>66702</xdr:colOff>
      <xdr:row>30</xdr:row>
      <xdr:rowOff>90636</xdr:rowOff>
    </xdr:from>
    <xdr:ext cx="95885" cy="95885"/>
    <xdr:sp macro="" textlink="">
      <xdr:nvSpPr>
        <xdr:cNvPr id="221" name="Shape 51">
          <a:extLst>
            <a:ext uri="{FF2B5EF4-FFF2-40B4-BE49-F238E27FC236}">
              <a16:creationId xmlns:a16="http://schemas.microsoft.com/office/drawing/2014/main" id="{B12C25F2-289E-407D-86F4-22AAB64781FB}"/>
            </a:ext>
          </a:extLst>
        </xdr:cNvPr>
        <xdr:cNvSpPr/>
      </xdr:nvSpPr>
      <xdr:spPr>
        <a:xfrm>
          <a:off x="4962552" y="6377136"/>
          <a:ext cx="95885" cy="95885"/>
        </a:xfrm>
        <a:custGeom>
          <a:avLst/>
          <a:gdLst/>
          <a:ahLst/>
          <a:cxnLst/>
          <a:rect l="0" t="0" r="0" b="0"/>
          <a:pathLst>
            <a:path w="95885" h="95885">
              <a:moveTo>
                <a:pt x="53963" y="95288"/>
              </a:moveTo>
              <a:lnTo>
                <a:pt x="41326" y="95288"/>
              </a:lnTo>
              <a:lnTo>
                <a:pt x="35249" y="94077"/>
              </a:lnTo>
              <a:lnTo>
                <a:pt x="1208" y="60037"/>
              </a:lnTo>
              <a:lnTo>
                <a:pt x="0" y="53960"/>
              </a:lnTo>
              <a:lnTo>
                <a:pt x="0" y="41324"/>
              </a:lnTo>
              <a:lnTo>
                <a:pt x="23574" y="6041"/>
              </a:lnTo>
              <a:lnTo>
                <a:pt x="41326" y="0"/>
              </a:lnTo>
              <a:lnTo>
                <a:pt x="53963" y="0"/>
              </a:lnTo>
              <a:lnTo>
                <a:pt x="89245" y="23573"/>
              </a:lnTo>
              <a:lnTo>
                <a:pt x="95290" y="41324"/>
              </a:lnTo>
              <a:lnTo>
                <a:pt x="95290" y="47645"/>
              </a:lnTo>
              <a:lnTo>
                <a:pt x="95290" y="53960"/>
              </a:lnTo>
              <a:lnTo>
                <a:pt x="71715" y="89243"/>
              </a:lnTo>
              <a:lnTo>
                <a:pt x="60040" y="94077"/>
              </a:lnTo>
              <a:lnTo>
                <a:pt x="53963" y="95288"/>
              </a:lnTo>
              <a:close/>
            </a:path>
          </a:pathLst>
        </a:custGeom>
        <a:solidFill>
          <a:srgbClr val="04A2BF"/>
        </a:solidFill>
      </xdr:spPr>
    </xdr:sp>
    <xdr:clientData/>
  </xdr:oneCellAnchor>
  <xdr:oneCellAnchor>
    <xdr:from>
      <xdr:col>9</xdr:col>
      <xdr:colOff>190579</xdr:colOff>
      <xdr:row>31</xdr:row>
      <xdr:rowOff>90747</xdr:rowOff>
    </xdr:from>
    <xdr:ext cx="95885" cy="95885"/>
    <xdr:sp macro="" textlink="">
      <xdr:nvSpPr>
        <xdr:cNvPr id="222" name="Shape 52">
          <a:extLst>
            <a:ext uri="{FF2B5EF4-FFF2-40B4-BE49-F238E27FC236}">
              <a16:creationId xmlns:a16="http://schemas.microsoft.com/office/drawing/2014/main" id="{F467B3B9-09D6-4E50-B024-F75521A09FD1}"/>
            </a:ext>
          </a:extLst>
        </xdr:cNvPr>
        <xdr:cNvSpPr/>
      </xdr:nvSpPr>
      <xdr:spPr>
        <a:xfrm>
          <a:off x="5086429" y="6586797"/>
          <a:ext cx="95885" cy="95885"/>
        </a:xfrm>
        <a:custGeom>
          <a:avLst/>
          <a:gdLst/>
          <a:ahLst/>
          <a:cxnLst/>
          <a:rect l="0" t="0" r="0" b="0"/>
          <a:pathLst>
            <a:path w="95885" h="95885">
              <a:moveTo>
                <a:pt x="53963" y="95290"/>
              </a:moveTo>
              <a:lnTo>
                <a:pt x="41326" y="95290"/>
              </a:lnTo>
              <a:lnTo>
                <a:pt x="35249" y="94079"/>
              </a:lnTo>
              <a:lnTo>
                <a:pt x="1209" y="60037"/>
              </a:lnTo>
              <a:lnTo>
                <a:pt x="0" y="53960"/>
              </a:lnTo>
              <a:lnTo>
                <a:pt x="0" y="41324"/>
              </a:lnTo>
              <a:lnTo>
                <a:pt x="23574" y="6041"/>
              </a:lnTo>
              <a:lnTo>
                <a:pt x="41326" y="0"/>
              </a:lnTo>
              <a:lnTo>
                <a:pt x="53963" y="0"/>
              </a:lnTo>
              <a:lnTo>
                <a:pt x="89245" y="23570"/>
              </a:lnTo>
              <a:lnTo>
                <a:pt x="95290" y="47645"/>
              </a:lnTo>
              <a:lnTo>
                <a:pt x="95290" y="53960"/>
              </a:lnTo>
              <a:lnTo>
                <a:pt x="71715" y="89243"/>
              </a:lnTo>
              <a:lnTo>
                <a:pt x="53963" y="95290"/>
              </a:lnTo>
              <a:close/>
            </a:path>
          </a:pathLst>
        </a:custGeom>
        <a:solidFill>
          <a:srgbClr val="04A2BF"/>
        </a:solidFill>
      </xdr:spPr>
    </xdr:sp>
    <xdr:clientData/>
  </xdr:oneCellAnchor>
  <xdr:oneCellAnchor>
    <xdr:from>
      <xdr:col>0</xdr:col>
      <xdr:colOff>0</xdr:colOff>
      <xdr:row>0</xdr:row>
      <xdr:rowOff>1204849</xdr:rowOff>
    </xdr:from>
    <xdr:ext cx="352573" cy="343044"/>
    <xdr:pic>
      <xdr:nvPicPr>
        <xdr:cNvPr id="223" name="image6.png">
          <a:extLst>
            <a:ext uri="{FF2B5EF4-FFF2-40B4-BE49-F238E27FC236}">
              <a16:creationId xmlns:a16="http://schemas.microsoft.com/office/drawing/2014/main" id="{852CF06C-6506-43B3-B590-780924E2A1C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14249"/>
          <a:ext cx="352573" cy="343044"/>
        </a:xfrm>
        <a:prstGeom prst="rect">
          <a:avLst/>
        </a:prstGeom>
      </xdr:spPr>
    </xdr:pic>
    <xdr:clientData/>
  </xdr:oneCellAnchor>
  <xdr:oneCellAnchor>
    <xdr:from>
      <xdr:col>2</xdr:col>
      <xdr:colOff>50091</xdr:colOff>
      <xdr:row>0</xdr:row>
      <xdr:rowOff>197954</xdr:rowOff>
    </xdr:from>
    <xdr:ext cx="165100" cy="289560"/>
    <xdr:sp macro="" textlink="">
      <xdr:nvSpPr>
        <xdr:cNvPr id="224" name="Shape 17">
          <a:extLst>
            <a:ext uri="{FF2B5EF4-FFF2-40B4-BE49-F238E27FC236}">
              <a16:creationId xmlns:a16="http://schemas.microsoft.com/office/drawing/2014/main" id="{F0FECDC1-1002-4573-A0FF-FB057C02733E}"/>
            </a:ext>
          </a:extLst>
        </xdr:cNvPr>
        <xdr:cNvSpPr/>
      </xdr:nvSpPr>
      <xdr:spPr>
        <a:xfrm>
          <a:off x="612066"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0</xdr:col>
      <xdr:colOff>4764</xdr:colOff>
      <xdr:row>0</xdr:row>
      <xdr:rowOff>199219</xdr:rowOff>
    </xdr:from>
    <xdr:ext cx="533400" cy="291465"/>
    <xdr:grpSp>
      <xdr:nvGrpSpPr>
        <xdr:cNvPr id="225" name="Group 18">
          <a:extLst>
            <a:ext uri="{FF2B5EF4-FFF2-40B4-BE49-F238E27FC236}">
              <a16:creationId xmlns:a16="http://schemas.microsoft.com/office/drawing/2014/main" id="{0D50A34D-B307-4306-8777-E3E28F61FB5C}"/>
            </a:ext>
          </a:extLst>
        </xdr:cNvPr>
        <xdr:cNvGrpSpPr/>
      </xdr:nvGrpSpPr>
      <xdr:grpSpPr>
        <a:xfrm>
          <a:off x="4764" y="199219"/>
          <a:ext cx="533400" cy="291465"/>
          <a:chOff x="0" y="0"/>
          <a:chExt cx="533400" cy="291465"/>
        </a:xfrm>
      </xdr:grpSpPr>
      <xdr:sp macro="" textlink="">
        <xdr:nvSpPr>
          <xdr:cNvPr id="226" name="Shape 19">
            <a:extLst>
              <a:ext uri="{FF2B5EF4-FFF2-40B4-BE49-F238E27FC236}">
                <a16:creationId xmlns:a16="http://schemas.microsoft.com/office/drawing/2014/main" id="{99F91896-69C5-4D12-CAA5-DE18AD9576DB}"/>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227" name="Shape 20">
            <a:extLst>
              <a:ext uri="{FF2B5EF4-FFF2-40B4-BE49-F238E27FC236}">
                <a16:creationId xmlns:a16="http://schemas.microsoft.com/office/drawing/2014/main" id="{34927DE3-1D86-0EFD-E5BC-A2F954F74023}"/>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0</xdr:col>
      <xdr:colOff>4764</xdr:colOff>
      <xdr:row>1</xdr:row>
      <xdr:rowOff>1264</xdr:rowOff>
    </xdr:from>
    <xdr:ext cx="6784975" cy="29209"/>
    <xdr:grpSp>
      <xdr:nvGrpSpPr>
        <xdr:cNvPr id="228" name="Group 21">
          <a:extLst>
            <a:ext uri="{FF2B5EF4-FFF2-40B4-BE49-F238E27FC236}">
              <a16:creationId xmlns:a16="http://schemas.microsoft.com/office/drawing/2014/main" id="{8A86EF3C-0223-4996-ACBD-AA06A01550C4}"/>
            </a:ext>
          </a:extLst>
        </xdr:cNvPr>
        <xdr:cNvGrpSpPr/>
      </xdr:nvGrpSpPr>
      <xdr:grpSpPr>
        <a:xfrm>
          <a:off x="4764" y="210814"/>
          <a:ext cx="6784975" cy="29209"/>
          <a:chOff x="0" y="0"/>
          <a:chExt cx="6784975" cy="29209"/>
        </a:xfrm>
      </xdr:grpSpPr>
      <xdr:sp macro="" textlink="">
        <xdr:nvSpPr>
          <xdr:cNvPr id="229" name="Shape 22">
            <a:extLst>
              <a:ext uri="{FF2B5EF4-FFF2-40B4-BE49-F238E27FC236}">
                <a16:creationId xmlns:a16="http://schemas.microsoft.com/office/drawing/2014/main" id="{7EB3AA56-7390-4EFC-1B7E-98F4C0926023}"/>
              </a:ext>
            </a:extLst>
          </xdr:cNvPr>
          <xdr:cNvSpPr/>
        </xdr:nvSpPr>
        <xdr:spPr>
          <a:xfrm>
            <a:off x="0" y="0"/>
            <a:ext cx="762635" cy="29209"/>
          </a:xfrm>
          <a:custGeom>
            <a:avLst/>
            <a:gdLst/>
            <a:ahLst/>
            <a:cxnLst/>
            <a:rect l="0" t="0" r="0" b="0"/>
            <a:pathLst>
              <a:path w="762635" h="29209">
                <a:moveTo>
                  <a:pt x="762320" y="28587"/>
                </a:moveTo>
                <a:lnTo>
                  <a:pt x="0" y="28587"/>
                </a:lnTo>
                <a:lnTo>
                  <a:pt x="0" y="0"/>
                </a:lnTo>
                <a:lnTo>
                  <a:pt x="762320" y="0"/>
                </a:lnTo>
                <a:lnTo>
                  <a:pt x="762320" y="28587"/>
                </a:lnTo>
                <a:close/>
              </a:path>
            </a:pathLst>
          </a:custGeom>
          <a:solidFill>
            <a:srgbClr val="04A2BF"/>
          </a:solidFill>
        </xdr:spPr>
      </xdr:sp>
      <xdr:sp macro="" textlink="">
        <xdr:nvSpPr>
          <xdr:cNvPr id="230" name="Shape 23">
            <a:extLst>
              <a:ext uri="{FF2B5EF4-FFF2-40B4-BE49-F238E27FC236}">
                <a16:creationId xmlns:a16="http://schemas.microsoft.com/office/drawing/2014/main" id="{B2F0FBD6-13A6-A769-3353-E7619D697D38}"/>
              </a:ext>
            </a:extLst>
          </xdr:cNvPr>
          <xdr:cNvSpPr/>
        </xdr:nvSpPr>
        <xdr:spPr>
          <a:xfrm>
            <a:off x="762320" y="0"/>
            <a:ext cx="6022340" cy="29209"/>
          </a:xfrm>
          <a:custGeom>
            <a:avLst/>
            <a:gdLst/>
            <a:ahLst/>
            <a:cxnLst/>
            <a:rect l="0" t="0" r="0" b="0"/>
            <a:pathLst>
              <a:path w="6022340" h="29209">
                <a:moveTo>
                  <a:pt x="6022329" y="28587"/>
                </a:moveTo>
                <a:lnTo>
                  <a:pt x="0" y="28587"/>
                </a:lnTo>
                <a:lnTo>
                  <a:pt x="0" y="0"/>
                </a:lnTo>
                <a:lnTo>
                  <a:pt x="6022329" y="0"/>
                </a:lnTo>
                <a:lnTo>
                  <a:pt x="6022329" y="28587"/>
                </a:lnTo>
                <a:close/>
              </a:path>
            </a:pathLst>
          </a:custGeom>
          <a:solidFill>
            <a:srgbClr val="727272"/>
          </a:solidFill>
        </xdr:spPr>
      </xdr:sp>
    </xdr:grpSp>
    <xdr:clientData/>
  </xdr:oneCellAnchor>
  <xdr:oneCellAnchor>
    <xdr:from>
      <xdr:col>8</xdr:col>
      <xdr:colOff>119112</xdr:colOff>
      <xdr:row>3</xdr:row>
      <xdr:rowOff>84423</xdr:rowOff>
    </xdr:from>
    <xdr:ext cx="95885" cy="95885"/>
    <xdr:sp macro="" textlink="">
      <xdr:nvSpPr>
        <xdr:cNvPr id="231" name="Shape 24">
          <a:extLst>
            <a:ext uri="{FF2B5EF4-FFF2-40B4-BE49-F238E27FC236}">
              <a16:creationId xmlns:a16="http://schemas.microsoft.com/office/drawing/2014/main" id="{4BF6D2A9-1304-47DC-99F4-FF8997C67606}"/>
            </a:ext>
          </a:extLst>
        </xdr:cNvPr>
        <xdr:cNvSpPr/>
      </xdr:nvSpPr>
      <xdr:spPr>
        <a:xfrm>
          <a:off x="4786362" y="713073"/>
          <a:ext cx="95885" cy="95885"/>
        </a:xfrm>
        <a:custGeom>
          <a:avLst/>
          <a:gdLst/>
          <a:ahLst/>
          <a:cxnLst/>
          <a:rect l="0" t="0" r="0" b="0"/>
          <a:pathLst>
            <a:path w="95885" h="95885">
              <a:moveTo>
                <a:pt x="53962" y="95288"/>
              </a:moveTo>
              <a:lnTo>
                <a:pt x="41326" y="95288"/>
              </a:lnTo>
              <a:lnTo>
                <a:pt x="35248" y="94080"/>
              </a:lnTo>
              <a:lnTo>
                <a:pt x="1208" y="60040"/>
              </a:lnTo>
              <a:lnTo>
                <a:pt x="0" y="53962"/>
              </a:lnTo>
              <a:lnTo>
                <a:pt x="0" y="41326"/>
              </a:lnTo>
              <a:lnTo>
                <a:pt x="23573" y="6042"/>
              </a:lnTo>
              <a:lnTo>
                <a:pt x="41326" y="0"/>
              </a:lnTo>
              <a:lnTo>
                <a:pt x="53962" y="0"/>
              </a:lnTo>
              <a:lnTo>
                <a:pt x="89244" y="23573"/>
              </a:lnTo>
              <a:lnTo>
                <a:pt x="95290" y="41326"/>
              </a:lnTo>
              <a:lnTo>
                <a:pt x="95290" y="47645"/>
              </a:lnTo>
              <a:lnTo>
                <a:pt x="95290" y="53962"/>
              </a:lnTo>
              <a:lnTo>
                <a:pt x="71714" y="89243"/>
              </a:lnTo>
              <a:lnTo>
                <a:pt x="60040" y="94080"/>
              </a:lnTo>
              <a:lnTo>
                <a:pt x="53962" y="95288"/>
              </a:lnTo>
              <a:close/>
            </a:path>
          </a:pathLst>
        </a:custGeom>
        <a:solidFill>
          <a:srgbClr val="04A2BF"/>
        </a:solidFill>
      </xdr:spPr>
    </xdr:sp>
    <xdr:clientData/>
  </xdr:oneCellAnchor>
  <xdr:oneCellAnchor>
    <xdr:from>
      <xdr:col>8</xdr:col>
      <xdr:colOff>14293</xdr:colOff>
      <xdr:row>4</xdr:row>
      <xdr:rowOff>84535</xdr:rowOff>
    </xdr:from>
    <xdr:ext cx="95885" cy="95885"/>
    <xdr:sp macro="" textlink="">
      <xdr:nvSpPr>
        <xdr:cNvPr id="232" name="Shape 25">
          <a:extLst>
            <a:ext uri="{FF2B5EF4-FFF2-40B4-BE49-F238E27FC236}">
              <a16:creationId xmlns:a16="http://schemas.microsoft.com/office/drawing/2014/main" id="{37DBE040-49E4-4C97-ACED-736C6E7A71EB}"/>
            </a:ext>
          </a:extLst>
        </xdr:cNvPr>
        <xdr:cNvSpPr/>
      </xdr:nvSpPr>
      <xdr:spPr>
        <a:xfrm>
          <a:off x="4681543" y="922735"/>
          <a:ext cx="95885" cy="95885"/>
        </a:xfrm>
        <a:custGeom>
          <a:avLst/>
          <a:gdLst/>
          <a:ahLst/>
          <a:cxnLst/>
          <a:rect l="0" t="0" r="0" b="0"/>
          <a:pathLst>
            <a:path w="95885" h="95885">
              <a:moveTo>
                <a:pt x="53963" y="95288"/>
              </a:moveTo>
              <a:lnTo>
                <a:pt x="41326" y="95288"/>
              </a:lnTo>
              <a:lnTo>
                <a:pt x="35249" y="94080"/>
              </a:lnTo>
              <a:lnTo>
                <a:pt x="1209" y="60039"/>
              </a:lnTo>
              <a:lnTo>
                <a:pt x="0" y="53962"/>
              </a:lnTo>
              <a:lnTo>
                <a:pt x="0" y="41325"/>
              </a:lnTo>
              <a:lnTo>
                <a:pt x="23574" y="6042"/>
              </a:lnTo>
              <a:lnTo>
                <a:pt x="41326" y="0"/>
              </a:lnTo>
              <a:lnTo>
                <a:pt x="53963" y="0"/>
              </a:lnTo>
              <a:lnTo>
                <a:pt x="89245" y="23572"/>
              </a:lnTo>
              <a:lnTo>
                <a:pt x="95290" y="47645"/>
              </a:lnTo>
              <a:lnTo>
                <a:pt x="95290" y="53962"/>
              </a:lnTo>
              <a:lnTo>
                <a:pt x="71715" y="89243"/>
              </a:lnTo>
              <a:lnTo>
                <a:pt x="53963" y="95288"/>
              </a:lnTo>
              <a:close/>
            </a:path>
          </a:pathLst>
        </a:custGeom>
        <a:solidFill>
          <a:srgbClr val="04A2BF"/>
        </a:solidFill>
      </xdr:spPr>
    </xdr:sp>
    <xdr:clientData/>
  </xdr:oneCellAnchor>
  <xdr:oneCellAnchor>
    <xdr:from>
      <xdr:col>6</xdr:col>
      <xdr:colOff>414634</xdr:colOff>
      <xdr:row>6</xdr:row>
      <xdr:rowOff>84759</xdr:rowOff>
    </xdr:from>
    <xdr:ext cx="95885" cy="95885"/>
    <xdr:sp macro="" textlink="">
      <xdr:nvSpPr>
        <xdr:cNvPr id="233" name="Shape 26">
          <a:extLst>
            <a:ext uri="{FF2B5EF4-FFF2-40B4-BE49-F238E27FC236}">
              <a16:creationId xmlns:a16="http://schemas.microsoft.com/office/drawing/2014/main" id="{8BB1D69F-31DE-468B-B10A-31007065C3E0}"/>
            </a:ext>
          </a:extLst>
        </xdr:cNvPr>
        <xdr:cNvSpPr/>
      </xdr:nvSpPr>
      <xdr:spPr>
        <a:xfrm>
          <a:off x="4386559" y="1342059"/>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5"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7</xdr:col>
      <xdr:colOff>104818</xdr:colOff>
      <xdr:row>8</xdr:row>
      <xdr:rowOff>84983</xdr:rowOff>
    </xdr:from>
    <xdr:ext cx="95885" cy="95885"/>
    <xdr:sp macro="" textlink="">
      <xdr:nvSpPr>
        <xdr:cNvPr id="234" name="Shape 27">
          <a:extLst>
            <a:ext uri="{FF2B5EF4-FFF2-40B4-BE49-F238E27FC236}">
              <a16:creationId xmlns:a16="http://schemas.microsoft.com/office/drawing/2014/main" id="{F4B00CDD-6038-4072-A939-D0954157C673}"/>
            </a:ext>
          </a:extLst>
        </xdr:cNvPr>
        <xdr:cNvSpPr/>
      </xdr:nvSpPr>
      <xdr:spPr>
        <a:xfrm>
          <a:off x="4543468" y="1761383"/>
          <a:ext cx="95885" cy="95885"/>
        </a:xfrm>
        <a:custGeom>
          <a:avLst/>
          <a:gdLst/>
          <a:ahLst/>
          <a:cxnLst/>
          <a:rect l="0" t="0" r="0" b="0"/>
          <a:pathLst>
            <a:path w="95885" h="95885">
              <a:moveTo>
                <a:pt x="53963" y="95288"/>
              </a:moveTo>
              <a:lnTo>
                <a:pt x="41326" y="95288"/>
              </a:lnTo>
              <a:lnTo>
                <a:pt x="35249" y="94080"/>
              </a:lnTo>
              <a:lnTo>
                <a:pt x="1208" y="60040"/>
              </a:lnTo>
              <a:lnTo>
                <a:pt x="0" y="53962"/>
              </a:lnTo>
              <a:lnTo>
                <a:pt x="0" y="41325"/>
              </a:lnTo>
              <a:lnTo>
                <a:pt x="23574" y="6041"/>
              </a:lnTo>
              <a:lnTo>
                <a:pt x="41326" y="0"/>
              </a:lnTo>
              <a:lnTo>
                <a:pt x="53963" y="0"/>
              </a:lnTo>
              <a:lnTo>
                <a:pt x="89245" y="23572"/>
              </a:lnTo>
              <a:lnTo>
                <a:pt x="95290" y="47645"/>
              </a:lnTo>
              <a:lnTo>
                <a:pt x="95290" y="53962"/>
              </a:lnTo>
              <a:lnTo>
                <a:pt x="71714" y="89243"/>
              </a:lnTo>
              <a:lnTo>
                <a:pt x="53963" y="95288"/>
              </a:lnTo>
              <a:close/>
            </a:path>
          </a:pathLst>
        </a:custGeom>
        <a:solidFill>
          <a:srgbClr val="04A2BF"/>
        </a:solidFill>
      </xdr:spPr>
    </xdr:sp>
    <xdr:clientData/>
  </xdr:oneCellAnchor>
  <xdr:oneCellAnchor>
    <xdr:from>
      <xdr:col>7</xdr:col>
      <xdr:colOff>200328</xdr:colOff>
      <xdr:row>10</xdr:row>
      <xdr:rowOff>85207</xdr:rowOff>
    </xdr:from>
    <xdr:ext cx="95885" cy="95885"/>
    <xdr:sp macro="" textlink="">
      <xdr:nvSpPr>
        <xdr:cNvPr id="235" name="Shape 28">
          <a:extLst>
            <a:ext uri="{FF2B5EF4-FFF2-40B4-BE49-F238E27FC236}">
              <a16:creationId xmlns:a16="http://schemas.microsoft.com/office/drawing/2014/main" id="{6C6CA0D2-8296-493C-9808-F44B888DFA02}"/>
            </a:ext>
          </a:extLst>
        </xdr:cNvPr>
        <xdr:cNvSpPr/>
      </xdr:nvSpPr>
      <xdr:spPr>
        <a:xfrm>
          <a:off x="4638978" y="2180707"/>
          <a:ext cx="95885" cy="95885"/>
        </a:xfrm>
        <a:custGeom>
          <a:avLst/>
          <a:gdLst/>
          <a:ahLst/>
          <a:cxnLst/>
          <a:rect l="0" t="0" r="0" b="0"/>
          <a:pathLst>
            <a:path w="95885" h="95885">
              <a:moveTo>
                <a:pt x="53963" y="95288"/>
              </a:moveTo>
              <a:lnTo>
                <a:pt x="41326" y="95288"/>
              </a:lnTo>
              <a:lnTo>
                <a:pt x="35249" y="94077"/>
              </a:lnTo>
              <a:lnTo>
                <a:pt x="1208" y="60037"/>
              </a:lnTo>
              <a:lnTo>
                <a:pt x="0" y="53961"/>
              </a:lnTo>
              <a:lnTo>
                <a:pt x="0" y="41325"/>
              </a:lnTo>
              <a:lnTo>
                <a:pt x="23574" y="6044"/>
              </a:lnTo>
              <a:lnTo>
                <a:pt x="41326" y="0"/>
              </a:lnTo>
              <a:lnTo>
                <a:pt x="53963" y="0"/>
              </a:lnTo>
              <a:lnTo>
                <a:pt x="89245" y="23572"/>
              </a:lnTo>
              <a:lnTo>
                <a:pt x="95290" y="47645"/>
              </a:lnTo>
              <a:lnTo>
                <a:pt x="95289" y="53961"/>
              </a:lnTo>
              <a:lnTo>
                <a:pt x="71714" y="89243"/>
              </a:lnTo>
              <a:lnTo>
                <a:pt x="53963" y="95288"/>
              </a:lnTo>
              <a:close/>
            </a:path>
          </a:pathLst>
        </a:custGeom>
        <a:solidFill>
          <a:srgbClr val="04A2BF"/>
        </a:solidFill>
      </xdr:spPr>
    </xdr:sp>
    <xdr:clientData/>
  </xdr:oneCellAnchor>
  <xdr:oneCellAnchor>
    <xdr:from>
      <xdr:col>8</xdr:col>
      <xdr:colOff>109582</xdr:colOff>
      <xdr:row>13</xdr:row>
      <xdr:rowOff>85544</xdr:rowOff>
    </xdr:from>
    <xdr:ext cx="95885" cy="95885"/>
    <xdr:sp macro="" textlink="">
      <xdr:nvSpPr>
        <xdr:cNvPr id="236" name="Shape 29">
          <a:extLst>
            <a:ext uri="{FF2B5EF4-FFF2-40B4-BE49-F238E27FC236}">
              <a16:creationId xmlns:a16="http://schemas.microsoft.com/office/drawing/2014/main" id="{0633C34D-5298-48CF-8BC7-B01619CB45A7}"/>
            </a:ext>
          </a:extLst>
        </xdr:cNvPr>
        <xdr:cNvSpPr/>
      </xdr:nvSpPr>
      <xdr:spPr>
        <a:xfrm>
          <a:off x="4776832" y="2809694"/>
          <a:ext cx="95885" cy="95885"/>
        </a:xfrm>
        <a:custGeom>
          <a:avLst/>
          <a:gdLst/>
          <a:ahLst/>
          <a:cxnLst/>
          <a:rect l="0" t="0" r="0" b="0"/>
          <a:pathLst>
            <a:path w="95885" h="95885">
              <a:moveTo>
                <a:pt x="53963" y="95288"/>
              </a:moveTo>
              <a:lnTo>
                <a:pt x="41326" y="95288"/>
              </a:lnTo>
              <a:lnTo>
                <a:pt x="35249" y="94079"/>
              </a:lnTo>
              <a:lnTo>
                <a:pt x="1209" y="60039"/>
              </a:lnTo>
              <a:lnTo>
                <a:pt x="0" y="53962"/>
              </a:lnTo>
              <a:lnTo>
                <a:pt x="0" y="41325"/>
              </a:lnTo>
              <a:lnTo>
                <a:pt x="23574" y="6042"/>
              </a:lnTo>
              <a:lnTo>
                <a:pt x="41326" y="0"/>
              </a:lnTo>
              <a:lnTo>
                <a:pt x="53963" y="0"/>
              </a:lnTo>
              <a:lnTo>
                <a:pt x="89245" y="23572"/>
              </a:lnTo>
              <a:lnTo>
                <a:pt x="95290" y="47645"/>
              </a:lnTo>
              <a:lnTo>
                <a:pt x="95290" y="53962"/>
              </a:lnTo>
              <a:lnTo>
                <a:pt x="71715" y="89242"/>
              </a:lnTo>
              <a:lnTo>
                <a:pt x="53963" y="95288"/>
              </a:lnTo>
              <a:close/>
            </a:path>
          </a:pathLst>
        </a:custGeom>
        <a:solidFill>
          <a:srgbClr val="04A2BF"/>
        </a:solidFill>
      </xdr:spPr>
    </xdr:sp>
    <xdr:clientData/>
  </xdr:oneCellAnchor>
  <xdr:oneCellAnchor>
    <xdr:from>
      <xdr:col>7</xdr:col>
      <xdr:colOff>228914</xdr:colOff>
      <xdr:row>14</xdr:row>
      <xdr:rowOff>85656</xdr:rowOff>
    </xdr:from>
    <xdr:ext cx="95885" cy="95885"/>
    <xdr:sp macro="" textlink="">
      <xdr:nvSpPr>
        <xdr:cNvPr id="237" name="Shape 30">
          <a:extLst>
            <a:ext uri="{FF2B5EF4-FFF2-40B4-BE49-F238E27FC236}">
              <a16:creationId xmlns:a16="http://schemas.microsoft.com/office/drawing/2014/main" id="{E245DB10-5421-4E35-AEAD-80131AE455B0}"/>
            </a:ext>
          </a:extLst>
        </xdr:cNvPr>
        <xdr:cNvSpPr/>
      </xdr:nvSpPr>
      <xdr:spPr>
        <a:xfrm>
          <a:off x="4667564" y="3019356"/>
          <a:ext cx="95885" cy="95885"/>
        </a:xfrm>
        <a:custGeom>
          <a:avLst/>
          <a:gdLst/>
          <a:ahLst/>
          <a:cxnLst/>
          <a:rect l="0" t="0" r="0" b="0"/>
          <a:pathLst>
            <a:path w="95885" h="95885">
              <a:moveTo>
                <a:pt x="53963" y="95288"/>
              </a:moveTo>
              <a:lnTo>
                <a:pt x="41326" y="95288"/>
              </a:lnTo>
              <a:lnTo>
                <a:pt x="35249" y="94080"/>
              </a:lnTo>
              <a:lnTo>
                <a:pt x="1209" y="60039"/>
              </a:lnTo>
              <a:lnTo>
                <a:pt x="0" y="53962"/>
              </a:lnTo>
              <a:lnTo>
                <a:pt x="0" y="41325"/>
              </a:lnTo>
              <a:lnTo>
                <a:pt x="23574" y="6042"/>
              </a:lnTo>
              <a:lnTo>
                <a:pt x="41326" y="0"/>
              </a:lnTo>
              <a:lnTo>
                <a:pt x="53963" y="0"/>
              </a:lnTo>
              <a:lnTo>
                <a:pt x="89245" y="23571"/>
              </a:lnTo>
              <a:lnTo>
                <a:pt x="95290" y="47645"/>
              </a:lnTo>
              <a:lnTo>
                <a:pt x="95290" y="53962"/>
              </a:lnTo>
              <a:lnTo>
                <a:pt x="71715" y="89243"/>
              </a:lnTo>
              <a:lnTo>
                <a:pt x="53963" y="95288"/>
              </a:lnTo>
              <a:close/>
            </a:path>
          </a:pathLst>
        </a:custGeom>
        <a:solidFill>
          <a:srgbClr val="04A2BF"/>
        </a:solidFill>
      </xdr:spPr>
    </xdr:sp>
    <xdr:clientData/>
  </xdr:oneCellAnchor>
  <xdr:oneCellAnchor>
    <xdr:from>
      <xdr:col>7</xdr:col>
      <xdr:colOff>123876</xdr:colOff>
      <xdr:row>15</xdr:row>
      <xdr:rowOff>85768</xdr:rowOff>
    </xdr:from>
    <xdr:ext cx="95885" cy="95885"/>
    <xdr:sp macro="" textlink="">
      <xdr:nvSpPr>
        <xdr:cNvPr id="238" name="Shape 31">
          <a:extLst>
            <a:ext uri="{FF2B5EF4-FFF2-40B4-BE49-F238E27FC236}">
              <a16:creationId xmlns:a16="http://schemas.microsoft.com/office/drawing/2014/main" id="{9E4B7FEF-EBB1-42E1-8B78-E18478877C89}"/>
            </a:ext>
          </a:extLst>
        </xdr:cNvPr>
        <xdr:cNvSpPr/>
      </xdr:nvSpPr>
      <xdr:spPr>
        <a:xfrm>
          <a:off x="4562526" y="3229018"/>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6"/>
              </a:lnTo>
              <a:lnTo>
                <a:pt x="23574" y="6042"/>
              </a:lnTo>
              <a:lnTo>
                <a:pt x="41326" y="0"/>
              </a:lnTo>
              <a:lnTo>
                <a:pt x="53962" y="0"/>
              </a:lnTo>
              <a:lnTo>
                <a:pt x="89245" y="23573"/>
              </a:lnTo>
              <a:lnTo>
                <a:pt x="95290" y="47645"/>
              </a:lnTo>
              <a:lnTo>
                <a:pt x="95290" y="53962"/>
              </a:lnTo>
              <a:lnTo>
                <a:pt x="71714" y="89242"/>
              </a:lnTo>
              <a:lnTo>
                <a:pt x="53962" y="95289"/>
              </a:lnTo>
              <a:close/>
            </a:path>
          </a:pathLst>
        </a:custGeom>
        <a:solidFill>
          <a:srgbClr val="04A2BF"/>
        </a:solidFill>
      </xdr:spPr>
    </xdr:sp>
    <xdr:clientData/>
  </xdr:oneCellAnchor>
  <xdr:oneCellAnchor>
    <xdr:from>
      <xdr:col>8</xdr:col>
      <xdr:colOff>42880</xdr:colOff>
      <xdr:row>19</xdr:row>
      <xdr:rowOff>102103</xdr:rowOff>
    </xdr:from>
    <xdr:ext cx="95885" cy="95885"/>
    <xdr:sp macro="" textlink="">
      <xdr:nvSpPr>
        <xdr:cNvPr id="239" name="Shape 32">
          <a:extLst>
            <a:ext uri="{FF2B5EF4-FFF2-40B4-BE49-F238E27FC236}">
              <a16:creationId xmlns:a16="http://schemas.microsoft.com/office/drawing/2014/main" id="{F1882B00-0BF9-4EB3-8D12-94AD0EFAFD22}"/>
            </a:ext>
          </a:extLst>
        </xdr:cNvPr>
        <xdr:cNvSpPr/>
      </xdr:nvSpPr>
      <xdr:spPr>
        <a:xfrm>
          <a:off x="4710130" y="4083553"/>
          <a:ext cx="95885" cy="95885"/>
        </a:xfrm>
        <a:custGeom>
          <a:avLst/>
          <a:gdLst/>
          <a:ahLst/>
          <a:cxnLst/>
          <a:rect l="0" t="0" r="0" b="0"/>
          <a:pathLst>
            <a:path w="95885" h="95885">
              <a:moveTo>
                <a:pt x="53963" y="95289"/>
              </a:moveTo>
              <a:lnTo>
                <a:pt x="41326" y="95289"/>
              </a:lnTo>
              <a:lnTo>
                <a:pt x="35249" y="94078"/>
              </a:lnTo>
              <a:lnTo>
                <a:pt x="1208" y="60037"/>
              </a:lnTo>
              <a:lnTo>
                <a:pt x="0" y="53960"/>
              </a:lnTo>
              <a:lnTo>
                <a:pt x="0" y="41325"/>
              </a:lnTo>
              <a:lnTo>
                <a:pt x="23574" y="6043"/>
              </a:lnTo>
              <a:lnTo>
                <a:pt x="41326" y="0"/>
              </a:lnTo>
              <a:lnTo>
                <a:pt x="53963" y="0"/>
              </a:lnTo>
              <a:lnTo>
                <a:pt x="89245" y="23572"/>
              </a:lnTo>
              <a:lnTo>
                <a:pt x="95290" y="47645"/>
              </a:lnTo>
              <a:lnTo>
                <a:pt x="95290" y="53960"/>
              </a:lnTo>
              <a:lnTo>
                <a:pt x="71715" y="89242"/>
              </a:lnTo>
              <a:lnTo>
                <a:pt x="53963" y="95289"/>
              </a:lnTo>
              <a:close/>
            </a:path>
          </a:pathLst>
        </a:custGeom>
        <a:solidFill>
          <a:srgbClr val="04A2BF"/>
        </a:solidFill>
      </xdr:spPr>
    </xdr:sp>
    <xdr:clientData/>
  </xdr:oneCellAnchor>
  <xdr:oneCellAnchor>
    <xdr:from>
      <xdr:col>7</xdr:col>
      <xdr:colOff>152683</xdr:colOff>
      <xdr:row>22</xdr:row>
      <xdr:rowOff>89739</xdr:rowOff>
    </xdr:from>
    <xdr:ext cx="95885" cy="95885"/>
    <xdr:sp macro="" textlink="">
      <xdr:nvSpPr>
        <xdr:cNvPr id="240" name="Shape 33">
          <a:extLst>
            <a:ext uri="{FF2B5EF4-FFF2-40B4-BE49-F238E27FC236}">
              <a16:creationId xmlns:a16="http://schemas.microsoft.com/office/drawing/2014/main" id="{C59164CE-22AA-4960-9748-73357F8B0075}"/>
            </a:ext>
          </a:extLst>
        </xdr:cNvPr>
        <xdr:cNvSpPr/>
      </xdr:nvSpPr>
      <xdr:spPr>
        <a:xfrm>
          <a:off x="4591333" y="4699839"/>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5" y="23570"/>
              </a:lnTo>
              <a:lnTo>
                <a:pt x="95290" y="47645"/>
              </a:lnTo>
              <a:lnTo>
                <a:pt x="95289" y="53962"/>
              </a:lnTo>
              <a:lnTo>
                <a:pt x="71714" y="89242"/>
              </a:lnTo>
              <a:lnTo>
                <a:pt x="53962" y="95289"/>
              </a:lnTo>
              <a:close/>
            </a:path>
          </a:pathLst>
        </a:custGeom>
        <a:solidFill>
          <a:srgbClr val="04A2BF"/>
        </a:solidFill>
      </xdr:spPr>
    </xdr:sp>
    <xdr:clientData/>
  </xdr:oneCellAnchor>
  <xdr:oneCellAnchor>
    <xdr:from>
      <xdr:col>7</xdr:col>
      <xdr:colOff>209857</xdr:colOff>
      <xdr:row>23</xdr:row>
      <xdr:rowOff>89851</xdr:rowOff>
    </xdr:from>
    <xdr:ext cx="95885" cy="95885"/>
    <xdr:sp macro="" textlink="">
      <xdr:nvSpPr>
        <xdr:cNvPr id="241" name="Shape 34">
          <a:extLst>
            <a:ext uri="{FF2B5EF4-FFF2-40B4-BE49-F238E27FC236}">
              <a16:creationId xmlns:a16="http://schemas.microsoft.com/office/drawing/2014/main" id="{2C2C7B95-3FB7-43E0-B686-E3AC7F5EBDA0}"/>
            </a:ext>
          </a:extLst>
        </xdr:cNvPr>
        <xdr:cNvSpPr/>
      </xdr:nvSpPr>
      <xdr:spPr>
        <a:xfrm>
          <a:off x="4648507" y="4909501"/>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6"/>
              </a:lnTo>
              <a:lnTo>
                <a:pt x="23574" y="6043"/>
              </a:lnTo>
              <a:lnTo>
                <a:pt x="41326" y="0"/>
              </a:lnTo>
              <a:lnTo>
                <a:pt x="53963" y="0"/>
              </a:lnTo>
              <a:lnTo>
                <a:pt x="89244" y="23573"/>
              </a:lnTo>
              <a:lnTo>
                <a:pt x="95290" y="47645"/>
              </a:lnTo>
              <a:lnTo>
                <a:pt x="95289" y="53962"/>
              </a:lnTo>
              <a:lnTo>
                <a:pt x="71714" y="89242"/>
              </a:lnTo>
              <a:lnTo>
                <a:pt x="53963" y="95289"/>
              </a:lnTo>
              <a:close/>
            </a:path>
          </a:pathLst>
        </a:custGeom>
        <a:solidFill>
          <a:srgbClr val="04A2BF"/>
        </a:solidFill>
      </xdr:spPr>
    </xdr:sp>
    <xdr:clientData/>
  </xdr:oneCellAnchor>
  <xdr:oneCellAnchor>
    <xdr:from>
      <xdr:col>8</xdr:col>
      <xdr:colOff>138393</xdr:colOff>
      <xdr:row>26</xdr:row>
      <xdr:rowOff>90188</xdr:rowOff>
    </xdr:from>
    <xdr:ext cx="95885" cy="95885"/>
    <xdr:sp macro="" textlink="">
      <xdr:nvSpPr>
        <xdr:cNvPr id="242" name="Shape 35">
          <a:extLst>
            <a:ext uri="{FF2B5EF4-FFF2-40B4-BE49-F238E27FC236}">
              <a16:creationId xmlns:a16="http://schemas.microsoft.com/office/drawing/2014/main" id="{EBA05CA0-B0D4-4C76-A21B-001D8838F4F2}"/>
            </a:ext>
          </a:extLst>
        </xdr:cNvPr>
        <xdr:cNvSpPr/>
      </xdr:nvSpPr>
      <xdr:spPr>
        <a:xfrm>
          <a:off x="4805643" y="5538488"/>
          <a:ext cx="95885" cy="95885"/>
        </a:xfrm>
        <a:custGeom>
          <a:avLst/>
          <a:gdLst/>
          <a:ahLst/>
          <a:cxnLst/>
          <a:rect l="0" t="0" r="0" b="0"/>
          <a:pathLst>
            <a:path w="95885" h="95885">
              <a:moveTo>
                <a:pt x="53963" y="95289"/>
              </a:moveTo>
              <a:lnTo>
                <a:pt x="41326" y="95289"/>
              </a:lnTo>
              <a:lnTo>
                <a:pt x="35249" y="94077"/>
              </a:lnTo>
              <a:lnTo>
                <a:pt x="1209" y="60039"/>
              </a:lnTo>
              <a:lnTo>
                <a:pt x="0" y="53962"/>
              </a:lnTo>
              <a:lnTo>
                <a:pt x="0" y="41325"/>
              </a:lnTo>
              <a:lnTo>
                <a:pt x="23574" y="6043"/>
              </a:lnTo>
              <a:lnTo>
                <a:pt x="41326" y="0"/>
              </a:lnTo>
              <a:lnTo>
                <a:pt x="53963" y="0"/>
              </a:lnTo>
              <a:lnTo>
                <a:pt x="89245" y="23573"/>
              </a:lnTo>
              <a:lnTo>
                <a:pt x="95290" y="41325"/>
              </a:lnTo>
              <a:lnTo>
                <a:pt x="95290" y="47645"/>
              </a:lnTo>
              <a:lnTo>
                <a:pt x="95290" y="53962"/>
              </a:lnTo>
              <a:lnTo>
                <a:pt x="71715" y="89242"/>
              </a:lnTo>
              <a:lnTo>
                <a:pt x="60040" y="94077"/>
              </a:lnTo>
              <a:lnTo>
                <a:pt x="53963" y="95289"/>
              </a:lnTo>
              <a:close/>
            </a:path>
          </a:pathLst>
        </a:custGeom>
        <a:solidFill>
          <a:srgbClr val="04A2BF"/>
        </a:solidFill>
      </xdr:spPr>
    </xdr:sp>
    <xdr:clientData/>
  </xdr:oneCellAnchor>
  <xdr:oneCellAnchor>
    <xdr:from>
      <xdr:col>7</xdr:col>
      <xdr:colOff>114347</xdr:colOff>
      <xdr:row>29</xdr:row>
      <xdr:rowOff>90523</xdr:rowOff>
    </xdr:from>
    <xdr:ext cx="95885" cy="95885"/>
    <xdr:sp macro="" textlink="">
      <xdr:nvSpPr>
        <xdr:cNvPr id="243" name="Shape 36">
          <a:extLst>
            <a:ext uri="{FF2B5EF4-FFF2-40B4-BE49-F238E27FC236}">
              <a16:creationId xmlns:a16="http://schemas.microsoft.com/office/drawing/2014/main" id="{50BEE11B-FFDF-4C3D-95C4-0C35D5AF2451}"/>
            </a:ext>
          </a:extLst>
        </xdr:cNvPr>
        <xdr:cNvSpPr/>
      </xdr:nvSpPr>
      <xdr:spPr>
        <a:xfrm>
          <a:off x="4552997" y="6167473"/>
          <a:ext cx="95885" cy="95885"/>
        </a:xfrm>
        <a:custGeom>
          <a:avLst/>
          <a:gdLst/>
          <a:ahLst/>
          <a:cxnLst/>
          <a:rect l="0" t="0" r="0" b="0"/>
          <a:pathLst>
            <a:path w="95885" h="95885">
              <a:moveTo>
                <a:pt x="53962" y="95288"/>
              </a:moveTo>
              <a:lnTo>
                <a:pt x="41326" y="95288"/>
              </a:lnTo>
              <a:lnTo>
                <a:pt x="35249" y="94077"/>
              </a:lnTo>
              <a:lnTo>
                <a:pt x="1208" y="60037"/>
              </a:lnTo>
              <a:lnTo>
                <a:pt x="0" y="53960"/>
              </a:lnTo>
              <a:lnTo>
                <a:pt x="0" y="41326"/>
              </a:lnTo>
              <a:lnTo>
                <a:pt x="23574" y="6041"/>
              </a:lnTo>
              <a:lnTo>
                <a:pt x="41326" y="0"/>
              </a:lnTo>
              <a:lnTo>
                <a:pt x="53962" y="0"/>
              </a:lnTo>
              <a:lnTo>
                <a:pt x="89245" y="23573"/>
              </a:lnTo>
              <a:lnTo>
                <a:pt x="95290" y="47645"/>
              </a:lnTo>
              <a:lnTo>
                <a:pt x="95290" y="53960"/>
              </a:lnTo>
              <a:lnTo>
                <a:pt x="71714" y="89243"/>
              </a:lnTo>
              <a:lnTo>
                <a:pt x="53962" y="95288"/>
              </a:lnTo>
              <a:close/>
            </a:path>
          </a:pathLst>
        </a:custGeom>
        <a:solidFill>
          <a:srgbClr val="04A2BF"/>
        </a:solidFill>
      </xdr:spPr>
    </xdr:sp>
    <xdr:clientData/>
  </xdr:oneCellAnchor>
  <xdr:oneCellAnchor>
    <xdr:from>
      <xdr:col>7</xdr:col>
      <xdr:colOff>38115</xdr:colOff>
      <xdr:row>30</xdr:row>
      <xdr:rowOff>90636</xdr:rowOff>
    </xdr:from>
    <xdr:ext cx="95885" cy="95885"/>
    <xdr:sp macro="" textlink="">
      <xdr:nvSpPr>
        <xdr:cNvPr id="244" name="Shape 37">
          <a:extLst>
            <a:ext uri="{FF2B5EF4-FFF2-40B4-BE49-F238E27FC236}">
              <a16:creationId xmlns:a16="http://schemas.microsoft.com/office/drawing/2014/main" id="{06004D35-A343-4645-9C9E-E38CC1CAA4C7}"/>
            </a:ext>
          </a:extLst>
        </xdr:cNvPr>
        <xdr:cNvSpPr/>
      </xdr:nvSpPr>
      <xdr:spPr>
        <a:xfrm>
          <a:off x="4476765" y="6377136"/>
          <a:ext cx="95885" cy="95885"/>
        </a:xfrm>
        <a:custGeom>
          <a:avLst/>
          <a:gdLst/>
          <a:ahLst/>
          <a:cxnLst/>
          <a:rect l="0" t="0" r="0" b="0"/>
          <a:pathLst>
            <a:path w="95885" h="95885">
              <a:moveTo>
                <a:pt x="53962" y="95288"/>
              </a:moveTo>
              <a:lnTo>
                <a:pt x="41326" y="95288"/>
              </a:lnTo>
              <a:lnTo>
                <a:pt x="35249" y="94077"/>
              </a:lnTo>
              <a:lnTo>
                <a:pt x="1208" y="60037"/>
              </a:lnTo>
              <a:lnTo>
                <a:pt x="0" y="53960"/>
              </a:lnTo>
              <a:lnTo>
                <a:pt x="0" y="41324"/>
              </a:lnTo>
              <a:lnTo>
                <a:pt x="23574" y="6041"/>
              </a:lnTo>
              <a:lnTo>
                <a:pt x="41326" y="0"/>
              </a:lnTo>
              <a:lnTo>
                <a:pt x="53962" y="0"/>
              </a:lnTo>
              <a:lnTo>
                <a:pt x="89244" y="23573"/>
              </a:lnTo>
              <a:lnTo>
                <a:pt x="95290" y="47645"/>
              </a:lnTo>
              <a:lnTo>
                <a:pt x="95290" y="53960"/>
              </a:lnTo>
              <a:lnTo>
                <a:pt x="71714" y="89243"/>
              </a:lnTo>
              <a:lnTo>
                <a:pt x="53962" y="95288"/>
              </a:lnTo>
              <a:close/>
            </a:path>
          </a:pathLst>
        </a:custGeom>
        <a:solidFill>
          <a:srgbClr val="04A2BF"/>
        </a:solidFill>
      </xdr:spPr>
    </xdr:sp>
    <xdr:clientData/>
  </xdr:oneCellAnchor>
  <xdr:oneCellAnchor>
    <xdr:from>
      <xdr:col>9</xdr:col>
      <xdr:colOff>76231</xdr:colOff>
      <xdr:row>5</xdr:row>
      <xdr:rowOff>84647</xdr:rowOff>
    </xdr:from>
    <xdr:ext cx="95885" cy="95885"/>
    <xdr:sp macro="" textlink="">
      <xdr:nvSpPr>
        <xdr:cNvPr id="245" name="Shape 38">
          <a:extLst>
            <a:ext uri="{FF2B5EF4-FFF2-40B4-BE49-F238E27FC236}">
              <a16:creationId xmlns:a16="http://schemas.microsoft.com/office/drawing/2014/main" id="{97E2A8B3-34AA-48CC-84A1-4297D3887784}"/>
            </a:ext>
          </a:extLst>
        </xdr:cNvPr>
        <xdr:cNvSpPr/>
      </xdr:nvSpPr>
      <xdr:spPr>
        <a:xfrm>
          <a:off x="4972081" y="1132397"/>
          <a:ext cx="95885" cy="95885"/>
        </a:xfrm>
        <a:custGeom>
          <a:avLst/>
          <a:gdLst/>
          <a:ahLst/>
          <a:cxnLst/>
          <a:rect l="0" t="0" r="0" b="0"/>
          <a:pathLst>
            <a:path w="95885" h="95885">
              <a:moveTo>
                <a:pt x="53963" y="95290"/>
              </a:moveTo>
              <a:lnTo>
                <a:pt x="41326" y="95290"/>
              </a:lnTo>
              <a:lnTo>
                <a:pt x="35249" y="94080"/>
              </a:lnTo>
              <a:lnTo>
                <a:pt x="1209" y="60040"/>
              </a:lnTo>
              <a:lnTo>
                <a:pt x="0" y="53962"/>
              </a:lnTo>
              <a:lnTo>
                <a:pt x="0" y="41325"/>
              </a:lnTo>
              <a:lnTo>
                <a:pt x="23574" y="6042"/>
              </a:lnTo>
              <a:lnTo>
                <a:pt x="41326" y="0"/>
              </a:lnTo>
              <a:lnTo>
                <a:pt x="53963" y="0"/>
              </a:lnTo>
              <a:lnTo>
                <a:pt x="89245" y="23572"/>
              </a:lnTo>
              <a:lnTo>
                <a:pt x="95290" y="47645"/>
              </a:lnTo>
              <a:lnTo>
                <a:pt x="95290" y="53962"/>
              </a:lnTo>
              <a:lnTo>
                <a:pt x="71714" y="89243"/>
              </a:lnTo>
              <a:lnTo>
                <a:pt x="53963" y="95290"/>
              </a:lnTo>
              <a:close/>
            </a:path>
          </a:pathLst>
        </a:custGeom>
        <a:solidFill>
          <a:srgbClr val="04A2BF"/>
        </a:solidFill>
      </xdr:spPr>
    </xdr:sp>
    <xdr:clientData/>
  </xdr:oneCellAnchor>
  <xdr:oneCellAnchor>
    <xdr:from>
      <xdr:col>9</xdr:col>
      <xdr:colOff>9528</xdr:colOff>
      <xdr:row>7</xdr:row>
      <xdr:rowOff>84871</xdr:rowOff>
    </xdr:from>
    <xdr:ext cx="95885" cy="95885"/>
    <xdr:sp macro="" textlink="">
      <xdr:nvSpPr>
        <xdr:cNvPr id="246" name="Shape 39">
          <a:extLst>
            <a:ext uri="{FF2B5EF4-FFF2-40B4-BE49-F238E27FC236}">
              <a16:creationId xmlns:a16="http://schemas.microsoft.com/office/drawing/2014/main" id="{9098C062-47F2-4B61-911D-D80CBC3DDFF9}"/>
            </a:ext>
          </a:extLst>
        </xdr:cNvPr>
        <xdr:cNvSpPr/>
      </xdr:nvSpPr>
      <xdr:spPr>
        <a:xfrm>
          <a:off x="4905378" y="1551721"/>
          <a:ext cx="95885" cy="95885"/>
        </a:xfrm>
        <a:custGeom>
          <a:avLst/>
          <a:gdLst/>
          <a:ahLst/>
          <a:cxnLst/>
          <a:rect l="0" t="0" r="0" b="0"/>
          <a:pathLst>
            <a:path w="95885" h="95885">
              <a:moveTo>
                <a:pt x="53962" y="95288"/>
              </a:moveTo>
              <a:lnTo>
                <a:pt x="41326" y="95288"/>
              </a:lnTo>
              <a:lnTo>
                <a:pt x="35248" y="94077"/>
              </a:lnTo>
              <a:lnTo>
                <a:pt x="1208" y="60039"/>
              </a:lnTo>
              <a:lnTo>
                <a:pt x="0" y="53962"/>
              </a:lnTo>
              <a:lnTo>
                <a:pt x="0" y="41325"/>
              </a:lnTo>
              <a:lnTo>
                <a:pt x="23573" y="6042"/>
              </a:lnTo>
              <a:lnTo>
                <a:pt x="41326" y="0"/>
              </a:lnTo>
              <a:lnTo>
                <a:pt x="53962" y="0"/>
              </a:lnTo>
              <a:lnTo>
                <a:pt x="89244" y="23572"/>
              </a:lnTo>
              <a:lnTo>
                <a:pt x="95290" y="47645"/>
              </a:lnTo>
              <a:lnTo>
                <a:pt x="95289" y="53962"/>
              </a:lnTo>
              <a:lnTo>
                <a:pt x="71714" y="89243"/>
              </a:lnTo>
              <a:lnTo>
                <a:pt x="53962" y="95288"/>
              </a:lnTo>
              <a:close/>
            </a:path>
          </a:pathLst>
        </a:custGeom>
        <a:solidFill>
          <a:srgbClr val="04A2BF"/>
        </a:solidFill>
      </xdr:spPr>
    </xdr:sp>
    <xdr:clientData/>
  </xdr:oneCellAnchor>
  <xdr:oneCellAnchor>
    <xdr:from>
      <xdr:col>6</xdr:col>
      <xdr:colOff>328750</xdr:colOff>
      <xdr:row>9</xdr:row>
      <xdr:rowOff>85095</xdr:rowOff>
    </xdr:from>
    <xdr:ext cx="95885" cy="95885"/>
    <xdr:sp macro="" textlink="">
      <xdr:nvSpPr>
        <xdr:cNvPr id="247" name="Shape 40">
          <a:extLst>
            <a:ext uri="{FF2B5EF4-FFF2-40B4-BE49-F238E27FC236}">
              <a16:creationId xmlns:a16="http://schemas.microsoft.com/office/drawing/2014/main" id="{59E8B32D-6488-4EBD-BD30-DF1EDC25FA55}"/>
            </a:ext>
          </a:extLst>
        </xdr:cNvPr>
        <xdr:cNvSpPr/>
      </xdr:nvSpPr>
      <xdr:spPr>
        <a:xfrm>
          <a:off x="4300675" y="1971045"/>
          <a:ext cx="95885" cy="95885"/>
        </a:xfrm>
        <a:custGeom>
          <a:avLst/>
          <a:gdLst/>
          <a:ahLst/>
          <a:cxnLst/>
          <a:rect l="0" t="0" r="0" b="0"/>
          <a:pathLst>
            <a:path w="95885" h="95885">
              <a:moveTo>
                <a:pt x="53963" y="95288"/>
              </a:moveTo>
              <a:lnTo>
                <a:pt x="41326" y="95288"/>
              </a:lnTo>
              <a:lnTo>
                <a:pt x="35249" y="94077"/>
              </a:lnTo>
              <a:lnTo>
                <a:pt x="1208" y="60037"/>
              </a:lnTo>
              <a:lnTo>
                <a:pt x="0" y="53961"/>
              </a:lnTo>
              <a:lnTo>
                <a:pt x="0" y="41325"/>
              </a:lnTo>
              <a:lnTo>
                <a:pt x="23574" y="6044"/>
              </a:lnTo>
              <a:lnTo>
                <a:pt x="41326" y="0"/>
              </a:lnTo>
              <a:lnTo>
                <a:pt x="53963" y="0"/>
              </a:lnTo>
              <a:lnTo>
                <a:pt x="89245" y="23572"/>
              </a:lnTo>
              <a:lnTo>
                <a:pt x="95290" y="47645"/>
              </a:lnTo>
              <a:lnTo>
                <a:pt x="95290" y="53961"/>
              </a:lnTo>
              <a:lnTo>
                <a:pt x="71714" y="89243"/>
              </a:lnTo>
              <a:lnTo>
                <a:pt x="53963" y="95288"/>
              </a:lnTo>
              <a:close/>
            </a:path>
          </a:pathLst>
        </a:custGeom>
        <a:solidFill>
          <a:srgbClr val="04A2BF"/>
        </a:solidFill>
      </xdr:spPr>
    </xdr:sp>
    <xdr:clientData/>
  </xdr:oneCellAnchor>
  <xdr:oneCellAnchor>
    <xdr:from>
      <xdr:col>9</xdr:col>
      <xdr:colOff>28586</xdr:colOff>
      <xdr:row>11</xdr:row>
      <xdr:rowOff>85319</xdr:rowOff>
    </xdr:from>
    <xdr:ext cx="95885" cy="95885"/>
    <xdr:sp macro="" textlink="">
      <xdr:nvSpPr>
        <xdr:cNvPr id="248" name="Shape 41">
          <a:extLst>
            <a:ext uri="{FF2B5EF4-FFF2-40B4-BE49-F238E27FC236}">
              <a16:creationId xmlns:a16="http://schemas.microsoft.com/office/drawing/2014/main" id="{D4283688-B3BD-4207-B3BA-A03BCD88950E}"/>
            </a:ext>
          </a:extLst>
        </xdr:cNvPr>
        <xdr:cNvSpPr/>
      </xdr:nvSpPr>
      <xdr:spPr>
        <a:xfrm>
          <a:off x="4924436" y="2390369"/>
          <a:ext cx="95885" cy="95885"/>
        </a:xfrm>
        <a:custGeom>
          <a:avLst/>
          <a:gdLst/>
          <a:ahLst/>
          <a:cxnLst/>
          <a:rect l="0" t="0" r="0" b="0"/>
          <a:pathLst>
            <a:path w="95885" h="95885">
              <a:moveTo>
                <a:pt x="53963" y="95288"/>
              </a:moveTo>
              <a:lnTo>
                <a:pt x="41327" y="95288"/>
              </a:lnTo>
              <a:lnTo>
                <a:pt x="35249" y="94080"/>
              </a:lnTo>
              <a:lnTo>
                <a:pt x="1208" y="60039"/>
              </a:lnTo>
              <a:lnTo>
                <a:pt x="0" y="53962"/>
              </a:lnTo>
              <a:lnTo>
                <a:pt x="0" y="41325"/>
              </a:lnTo>
              <a:lnTo>
                <a:pt x="23574" y="6042"/>
              </a:lnTo>
              <a:lnTo>
                <a:pt x="41327" y="0"/>
              </a:lnTo>
              <a:lnTo>
                <a:pt x="53963" y="0"/>
              </a:lnTo>
              <a:lnTo>
                <a:pt x="89244" y="23571"/>
              </a:lnTo>
              <a:lnTo>
                <a:pt x="95290" y="47645"/>
              </a:lnTo>
              <a:lnTo>
                <a:pt x="95290" y="53962"/>
              </a:lnTo>
              <a:lnTo>
                <a:pt x="71714" y="89244"/>
              </a:lnTo>
              <a:lnTo>
                <a:pt x="53963" y="95288"/>
              </a:lnTo>
              <a:close/>
            </a:path>
          </a:pathLst>
        </a:custGeom>
        <a:solidFill>
          <a:srgbClr val="04A2BF"/>
        </a:solidFill>
      </xdr:spPr>
    </xdr:sp>
    <xdr:clientData/>
  </xdr:oneCellAnchor>
  <xdr:oneCellAnchor>
    <xdr:from>
      <xdr:col>9</xdr:col>
      <xdr:colOff>219166</xdr:colOff>
      <xdr:row>12</xdr:row>
      <xdr:rowOff>85431</xdr:rowOff>
    </xdr:from>
    <xdr:ext cx="95885" cy="95885"/>
    <xdr:sp macro="" textlink="">
      <xdr:nvSpPr>
        <xdr:cNvPr id="249" name="Shape 42">
          <a:extLst>
            <a:ext uri="{FF2B5EF4-FFF2-40B4-BE49-F238E27FC236}">
              <a16:creationId xmlns:a16="http://schemas.microsoft.com/office/drawing/2014/main" id="{9435BFAF-07F5-478F-B41A-C0DED37939D8}"/>
            </a:ext>
          </a:extLst>
        </xdr:cNvPr>
        <xdr:cNvSpPr/>
      </xdr:nvSpPr>
      <xdr:spPr>
        <a:xfrm>
          <a:off x="5115016" y="2600031"/>
          <a:ext cx="95885" cy="95885"/>
        </a:xfrm>
        <a:custGeom>
          <a:avLst/>
          <a:gdLst/>
          <a:ahLst/>
          <a:cxnLst/>
          <a:rect l="0" t="0" r="0" b="0"/>
          <a:pathLst>
            <a:path w="95885" h="95885">
              <a:moveTo>
                <a:pt x="53962" y="95288"/>
              </a:moveTo>
              <a:lnTo>
                <a:pt x="41326" y="95288"/>
              </a:lnTo>
              <a:lnTo>
                <a:pt x="35249" y="94079"/>
              </a:lnTo>
              <a:lnTo>
                <a:pt x="1209" y="60039"/>
              </a:lnTo>
              <a:lnTo>
                <a:pt x="0" y="53962"/>
              </a:lnTo>
              <a:lnTo>
                <a:pt x="0" y="41325"/>
              </a:lnTo>
              <a:lnTo>
                <a:pt x="23574" y="6042"/>
              </a:lnTo>
              <a:lnTo>
                <a:pt x="41326" y="0"/>
              </a:lnTo>
              <a:lnTo>
                <a:pt x="53962" y="0"/>
              </a:lnTo>
              <a:lnTo>
                <a:pt x="89245" y="23572"/>
              </a:lnTo>
              <a:lnTo>
                <a:pt x="95290" y="47645"/>
              </a:lnTo>
              <a:lnTo>
                <a:pt x="95290" y="53962"/>
              </a:lnTo>
              <a:lnTo>
                <a:pt x="71715" y="89242"/>
              </a:lnTo>
              <a:lnTo>
                <a:pt x="53962" y="95288"/>
              </a:lnTo>
              <a:close/>
            </a:path>
          </a:pathLst>
        </a:custGeom>
        <a:solidFill>
          <a:srgbClr val="04A2BF"/>
        </a:solidFill>
      </xdr:spPr>
    </xdr:sp>
    <xdr:clientData/>
  </xdr:oneCellAnchor>
  <xdr:oneCellAnchor>
    <xdr:from>
      <xdr:col>9</xdr:col>
      <xdr:colOff>200108</xdr:colOff>
      <xdr:row>16</xdr:row>
      <xdr:rowOff>85880</xdr:rowOff>
    </xdr:from>
    <xdr:ext cx="95885" cy="95885"/>
    <xdr:sp macro="" textlink="">
      <xdr:nvSpPr>
        <xdr:cNvPr id="250" name="Shape 43">
          <a:extLst>
            <a:ext uri="{FF2B5EF4-FFF2-40B4-BE49-F238E27FC236}">
              <a16:creationId xmlns:a16="http://schemas.microsoft.com/office/drawing/2014/main" id="{8AACF6BA-B69A-481C-9E9A-4C6320FEBE61}"/>
            </a:ext>
          </a:extLst>
        </xdr:cNvPr>
        <xdr:cNvSpPr/>
      </xdr:nvSpPr>
      <xdr:spPr>
        <a:xfrm>
          <a:off x="5095958" y="3438680"/>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6"/>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190579</xdr:colOff>
      <xdr:row>17</xdr:row>
      <xdr:rowOff>85992</xdr:rowOff>
    </xdr:from>
    <xdr:ext cx="95885" cy="95885"/>
    <xdr:sp macro="" textlink="">
      <xdr:nvSpPr>
        <xdr:cNvPr id="251" name="Shape 44">
          <a:extLst>
            <a:ext uri="{FF2B5EF4-FFF2-40B4-BE49-F238E27FC236}">
              <a16:creationId xmlns:a16="http://schemas.microsoft.com/office/drawing/2014/main" id="{E8C354A3-2529-42F9-BD1F-4EC249B9EEAA}"/>
            </a:ext>
          </a:extLst>
        </xdr:cNvPr>
        <xdr:cNvSpPr/>
      </xdr:nvSpPr>
      <xdr:spPr>
        <a:xfrm>
          <a:off x="5086429" y="3648342"/>
          <a:ext cx="95885" cy="95885"/>
        </a:xfrm>
        <a:custGeom>
          <a:avLst/>
          <a:gdLst/>
          <a:ahLst/>
          <a:cxnLst/>
          <a:rect l="0" t="0" r="0" b="0"/>
          <a:pathLst>
            <a:path w="95885" h="95885">
              <a:moveTo>
                <a:pt x="53963" y="95289"/>
              </a:moveTo>
              <a:lnTo>
                <a:pt x="41326" y="95289"/>
              </a:lnTo>
              <a:lnTo>
                <a:pt x="35249" y="94079"/>
              </a:lnTo>
              <a:lnTo>
                <a:pt x="1209" y="60039"/>
              </a:lnTo>
              <a:lnTo>
                <a:pt x="0" y="53962"/>
              </a:lnTo>
              <a:lnTo>
                <a:pt x="0" y="41325"/>
              </a:lnTo>
              <a:lnTo>
                <a:pt x="23574" y="6043"/>
              </a:lnTo>
              <a:lnTo>
                <a:pt x="41326" y="0"/>
              </a:lnTo>
              <a:lnTo>
                <a:pt x="53963" y="0"/>
              </a:lnTo>
              <a:lnTo>
                <a:pt x="89245" y="23570"/>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114347</xdr:colOff>
      <xdr:row>18</xdr:row>
      <xdr:rowOff>86104</xdr:rowOff>
    </xdr:from>
    <xdr:ext cx="95885" cy="95885"/>
    <xdr:sp macro="" textlink="">
      <xdr:nvSpPr>
        <xdr:cNvPr id="252" name="Shape 45">
          <a:extLst>
            <a:ext uri="{FF2B5EF4-FFF2-40B4-BE49-F238E27FC236}">
              <a16:creationId xmlns:a16="http://schemas.microsoft.com/office/drawing/2014/main" id="{6DAC5454-A338-4697-A499-6A46BD9924CA}"/>
            </a:ext>
          </a:extLst>
        </xdr:cNvPr>
        <xdr:cNvSpPr/>
      </xdr:nvSpPr>
      <xdr:spPr>
        <a:xfrm>
          <a:off x="5010197" y="3858004"/>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5" y="6043"/>
              </a:lnTo>
              <a:lnTo>
                <a:pt x="41326" y="0"/>
              </a:lnTo>
              <a:lnTo>
                <a:pt x="53963" y="0"/>
              </a:lnTo>
              <a:lnTo>
                <a:pt x="89245" y="23573"/>
              </a:lnTo>
              <a:lnTo>
                <a:pt x="95290" y="41326"/>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6</xdr:col>
      <xdr:colOff>138170</xdr:colOff>
      <xdr:row>20</xdr:row>
      <xdr:rowOff>89515</xdr:rowOff>
    </xdr:from>
    <xdr:ext cx="95885" cy="95885"/>
    <xdr:sp macro="" textlink="">
      <xdr:nvSpPr>
        <xdr:cNvPr id="253" name="Shape 46">
          <a:extLst>
            <a:ext uri="{FF2B5EF4-FFF2-40B4-BE49-F238E27FC236}">
              <a16:creationId xmlns:a16="http://schemas.microsoft.com/office/drawing/2014/main" id="{8C81F933-0011-4432-8E9A-4E10AD34623A}"/>
            </a:ext>
          </a:extLst>
        </xdr:cNvPr>
        <xdr:cNvSpPr/>
      </xdr:nvSpPr>
      <xdr:spPr>
        <a:xfrm>
          <a:off x="4110095" y="428051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4"/>
              </a:lnTo>
              <a:lnTo>
                <a:pt x="41326" y="0"/>
              </a:lnTo>
              <a:lnTo>
                <a:pt x="53963" y="0"/>
              </a:lnTo>
              <a:lnTo>
                <a:pt x="89245" y="23572"/>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104818</xdr:colOff>
      <xdr:row>21</xdr:row>
      <xdr:rowOff>89627</xdr:rowOff>
    </xdr:from>
    <xdr:ext cx="95885" cy="95885"/>
    <xdr:sp macro="" textlink="">
      <xdr:nvSpPr>
        <xdr:cNvPr id="254" name="Shape 47">
          <a:extLst>
            <a:ext uri="{FF2B5EF4-FFF2-40B4-BE49-F238E27FC236}">
              <a16:creationId xmlns:a16="http://schemas.microsoft.com/office/drawing/2014/main" id="{CE50DDAE-2AB2-48E1-B8CE-78EAB2967992}"/>
            </a:ext>
          </a:extLst>
        </xdr:cNvPr>
        <xdr:cNvSpPr/>
      </xdr:nvSpPr>
      <xdr:spPr>
        <a:xfrm>
          <a:off x="5000668" y="4490177"/>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3"/>
              </a:lnTo>
              <a:lnTo>
                <a:pt x="41326" y="0"/>
              </a:lnTo>
              <a:lnTo>
                <a:pt x="53963" y="0"/>
              </a:lnTo>
              <a:lnTo>
                <a:pt x="89245" y="23572"/>
              </a:lnTo>
              <a:lnTo>
                <a:pt x="95290" y="47645"/>
              </a:lnTo>
              <a:lnTo>
                <a:pt x="95290" y="53962"/>
              </a:lnTo>
              <a:lnTo>
                <a:pt x="71714" y="89242"/>
              </a:lnTo>
              <a:lnTo>
                <a:pt x="53963" y="95289"/>
              </a:lnTo>
              <a:close/>
            </a:path>
          </a:pathLst>
        </a:custGeom>
        <a:solidFill>
          <a:srgbClr val="04A2BF"/>
        </a:solidFill>
      </xdr:spPr>
    </xdr:sp>
    <xdr:clientData/>
  </xdr:oneCellAnchor>
  <xdr:oneCellAnchor>
    <xdr:from>
      <xdr:col>9</xdr:col>
      <xdr:colOff>85760</xdr:colOff>
      <xdr:row>24</xdr:row>
      <xdr:rowOff>89963</xdr:rowOff>
    </xdr:from>
    <xdr:ext cx="95885" cy="95885"/>
    <xdr:sp macro="" textlink="">
      <xdr:nvSpPr>
        <xdr:cNvPr id="255" name="Shape 48">
          <a:extLst>
            <a:ext uri="{FF2B5EF4-FFF2-40B4-BE49-F238E27FC236}">
              <a16:creationId xmlns:a16="http://schemas.microsoft.com/office/drawing/2014/main" id="{99EAE827-6C63-4078-A536-5B275D8393EF}"/>
            </a:ext>
          </a:extLst>
        </xdr:cNvPr>
        <xdr:cNvSpPr/>
      </xdr:nvSpPr>
      <xdr:spPr>
        <a:xfrm>
          <a:off x="4981610" y="5119163"/>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28586</xdr:colOff>
      <xdr:row>25</xdr:row>
      <xdr:rowOff>90075</xdr:rowOff>
    </xdr:from>
    <xdr:ext cx="95885" cy="95885"/>
    <xdr:sp macro="" textlink="">
      <xdr:nvSpPr>
        <xdr:cNvPr id="256" name="Shape 49">
          <a:extLst>
            <a:ext uri="{FF2B5EF4-FFF2-40B4-BE49-F238E27FC236}">
              <a16:creationId xmlns:a16="http://schemas.microsoft.com/office/drawing/2014/main" id="{46F4081C-D586-472F-88EA-BA0202A999EB}"/>
            </a:ext>
          </a:extLst>
        </xdr:cNvPr>
        <xdr:cNvSpPr/>
      </xdr:nvSpPr>
      <xdr:spPr>
        <a:xfrm>
          <a:off x="4924436" y="5328825"/>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5"/>
              </a:lnTo>
              <a:lnTo>
                <a:pt x="23574" y="6043"/>
              </a:lnTo>
              <a:lnTo>
                <a:pt x="41327" y="0"/>
              </a:lnTo>
              <a:lnTo>
                <a:pt x="53963" y="0"/>
              </a:lnTo>
              <a:lnTo>
                <a:pt x="89244" y="23570"/>
              </a:lnTo>
              <a:lnTo>
                <a:pt x="95290" y="47645"/>
              </a:lnTo>
              <a:lnTo>
                <a:pt x="95290" y="53962"/>
              </a:lnTo>
              <a:lnTo>
                <a:pt x="71714" y="89242"/>
              </a:lnTo>
              <a:lnTo>
                <a:pt x="53963" y="95289"/>
              </a:lnTo>
              <a:close/>
            </a:path>
          </a:pathLst>
        </a:custGeom>
        <a:solidFill>
          <a:srgbClr val="04A2BF"/>
        </a:solidFill>
      </xdr:spPr>
    </xdr:sp>
    <xdr:clientData/>
  </xdr:oneCellAnchor>
  <xdr:oneCellAnchor>
    <xdr:from>
      <xdr:col>9</xdr:col>
      <xdr:colOff>0</xdr:colOff>
      <xdr:row>27</xdr:row>
      <xdr:rowOff>90299</xdr:rowOff>
    </xdr:from>
    <xdr:ext cx="95885" cy="95885"/>
    <xdr:sp macro="" textlink="">
      <xdr:nvSpPr>
        <xdr:cNvPr id="257" name="Shape 50">
          <a:extLst>
            <a:ext uri="{FF2B5EF4-FFF2-40B4-BE49-F238E27FC236}">
              <a16:creationId xmlns:a16="http://schemas.microsoft.com/office/drawing/2014/main" id="{6197B8E1-D07D-4418-A69D-DE373F6F9EEA}"/>
            </a:ext>
          </a:extLst>
        </xdr:cNvPr>
        <xdr:cNvSpPr/>
      </xdr:nvSpPr>
      <xdr:spPr>
        <a:xfrm>
          <a:off x="4895850" y="5748149"/>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5"/>
              </a:lnTo>
              <a:lnTo>
                <a:pt x="23574" y="6043"/>
              </a:lnTo>
              <a:lnTo>
                <a:pt x="41327" y="0"/>
              </a:lnTo>
              <a:lnTo>
                <a:pt x="53963" y="0"/>
              </a:lnTo>
              <a:lnTo>
                <a:pt x="89245" y="23572"/>
              </a:lnTo>
              <a:lnTo>
                <a:pt x="95290" y="47645"/>
              </a:lnTo>
              <a:lnTo>
                <a:pt x="95290" y="53962"/>
              </a:lnTo>
              <a:lnTo>
                <a:pt x="71715" y="89242"/>
              </a:lnTo>
              <a:lnTo>
                <a:pt x="53963" y="95289"/>
              </a:lnTo>
              <a:close/>
            </a:path>
          </a:pathLst>
        </a:custGeom>
        <a:solidFill>
          <a:srgbClr val="04A2BF"/>
        </a:solidFill>
      </xdr:spPr>
    </xdr:sp>
    <xdr:clientData/>
  </xdr:oneCellAnchor>
  <xdr:oneCellAnchor>
    <xdr:from>
      <xdr:col>8</xdr:col>
      <xdr:colOff>205096</xdr:colOff>
      <xdr:row>28</xdr:row>
      <xdr:rowOff>90412</xdr:rowOff>
    </xdr:from>
    <xdr:ext cx="95885" cy="95885"/>
    <xdr:sp macro="" textlink="">
      <xdr:nvSpPr>
        <xdr:cNvPr id="258" name="Shape 51">
          <a:extLst>
            <a:ext uri="{FF2B5EF4-FFF2-40B4-BE49-F238E27FC236}">
              <a16:creationId xmlns:a16="http://schemas.microsoft.com/office/drawing/2014/main" id="{300D9B06-4E03-4ABE-9BB1-C89C89D94274}"/>
            </a:ext>
          </a:extLst>
        </xdr:cNvPr>
        <xdr:cNvSpPr/>
      </xdr:nvSpPr>
      <xdr:spPr>
        <a:xfrm>
          <a:off x="4872346" y="5957812"/>
          <a:ext cx="95885" cy="95885"/>
        </a:xfrm>
        <a:custGeom>
          <a:avLst/>
          <a:gdLst/>
          <a:ahLst/>
          <a:cxnLst/>
          <a:rect l="0" t="0" r="0" b="0"/>
          <a:pathLst>
            <a:path w="95885" h="95885">
              <a:moveTo>
                <a:pt x="53963" y="95290"/>
              </a:moveTo>
              <a:lnTo>
                <a:pt x="41326" y="95290"/>
              </a:lnTo>
              <a:lnTo>
                <a:pt x="35249" y="94079"/>
              </a:lnTo>
              <a:lnTo>
                <a:pt x="1208" y="60039"/>
              </a:lnTo>
              <a:lnTo>
                <a:pt x="0" y="53962"/>
              </a:lnTo>
              <a:lnTo>
                <a:pt x="0" y="41325"/>
              </a:lnTo>
              <a:lnTo>
                <a:pt x="23574" y="6043"/>
              </a:lnTo>
              <a:lnTo>
                <a:pt x="41326" y="0"/>
              </a:lnTo>
              <a:lnTo>
                <a:pt x="53963" y="0"/>
              </a:lnTo>
              <a:lnTo>
                <a:pt x="89244" y="23570"/>
              </a:lnTo>
              <a:lnTo>
                <a:pt x="95290" y="47645"/>
              </a:lnTo>
              <a:lnTo>
                <a:pt x="95290" y="53962"/>
              </a:lnTo>
              <a:lnTo>
                <a:pt x="71714" y="89243"/>
              </a:lnTo>
              <a:lnTo>
                <a:pt x="53963" y="95290"/>
              </a:lnTo>
              <a:close/>
            </a:path>
          </a:pathLst>
        </a:custGeom>
        <a:solidFill>
          <a:srgbClr val="04A2BF"/>
        </a:solidFill>
      </xdr:spPr>
    </xdr:sp>
    <xdr:clientData/>
  </xdr:oneCellAnchor>
  <xdr:oneCellAnchor>
    <xdr:from>
      <xdr:col>6</xdr:col>
      <xdr:colOff>376518</xdr:colOff>
      <xdr:row>31</xdr:row>
      <xdr:rowOff>90747</xdr:rowOff>
    </xdr:from>
    <xdr:ext cx="95885" cy="95885"/>
    <xdr:sp macro="" textlink="">
      <xdr:nvSpPr>
        <xdr:cNvPr id="259" name="Shape 52">
          <a:extLst>
            <a:ext uri="{FF2B5EF4-FFF2-40B4-BE49-F238E27FC236}">
              <a16:creationId xmlns:a16="http://schemas.microsoft.com/office/drawing/2014/main" id="{95FE9FCE-B665-40A3-BE33-FEC0B6738B38}"/>
            </a:ext>
          </a:extLst>
        </xdr:cNvPr>
        <xdr:cNvSpPr/>
      </xdr:nvSpPr>
      <xdr:spPr>
        <a:xfrm>
          <a:off x="4348443" y="6586797"/>
          <a:ext cx="95885" cy="95885"/>
        </a:xfrm>
        <a:custGeom>
          <a:avLst/>
          <a:gdLst/>
          <a:ahLst/>
          <a:cxnLst/>
          <a:rect l="0" t="0" r="0" b="0"/>
          <a:pathLst>
            <a:path w="95885" h="95885">
              <a:moveTo>
                <a:pt x="53963" y="95290"/>
              </a:moveTo>
              <a:lnTo>
                <a:pt x="41326" y="95290"/>
              </a:lnTo>
              <a:lnTo>
                <a:pt x="35249" y="94079"/>
              </a:lnTo>
              <a:lnTo>
                <a:pt x="1208" y="60037"/>
              </a:lnTo>
              <a:lnTo>
                <a:pt x="0" y="53960"/>
              </a:lnTo>
              <a:lnTo>
                <a:pt x="0" y="41324"/>
              </a:lnTo>
              <a:lnTo>
                <a:pt x="23574" y="6041"/>
              </a:lnTo>
              <a:lnTo>
                <a:pt x="41326" y="0"/>
              </a:lnTo>
              <a:lnTo>
                <a:pt x="53963" y="0"/>
              </a:lnTo>
              <a:lnTo>
                <a:pt x="89245" y="23570"/>
              </a:lnTo>
              <a:lnTo>
                <a:pt x="95290" y="47645"/>
              </a:lnTo>
              <a:lnTo>
                <a:pt x="95290" y="53960"/>
              </a:lnTo>
              <a:lnTo>
                <a:pt x="71714" y="89243"/>
              </a:lnTo>
              <a:lnTo>
                <a:pt x="53963" y="95290"/>
              </a:lnTo>
              <a:close/>
            </a:path>
          </a:pathLst>
        </a:custGeom>
        <a:solidFill>
          <a:srgbClr val="04A2BF"/>
        </a:solidFill>
      </xdr:spPr>
    </xdr:sp>
    <xdr:clientData/>
  </xdr:oneCellAnchor>
  <xdr:oneCellAnchor>
    <xdr:from>
      <xdr:col>0</xdr:col>
      <xdr:colOff>0</xdr:colOff>
      <xdr:row>0</xdr:row>
      <xdr:rowOff>1204849</xdr:rowOff>
    </xdr:from>
    <xdr:ext cx="352573" cy="343044"/>
    <xdr:pic>
      <xdr:nvPicPr>
        <xdr:cNvPr id="260" name="image6.png">
          <a:extLst>
            <a:ext uri="{FF2B5EF4-FFF2-40B4-BE49-F238E27FC236}">
              <a16:creationId xmlns:a16="http://schemas.microsoft.com/office/drawing/2014/main" id="{D318D955-3696-4369-BA01-A7D7D838ADB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14249"/>
          <a:ext cx="352573" cy="343044"/>
        </a:xfrm>
        <a:prstGeom prst="rect">
          <a:avLst/>
        </a:prstGeom>
      </xdr:spPr>
    </xdr:pic>
    <xdr:clientData/>
  </xdr:oneCellAnchor>
  <xdr:oneCellAnchor>
    <xdr:from>
      <xdr:col>2</xdr:col>
      <xdr:colOff>50091</xdr:colOff>
      <xdr:row>0</xdr:row>
      <xdr:rowOff>197954</xdr:rowOff>
    </xdr:from>
    <xdr:ext cx="165100" cy="289560"/>
    <xdr:sp macro="" textlink="">
      <xdr:nvSpPr>
        <xdr:cNvPr id="261" name="Shape 16">
          <a:extLst>
            <a:ext uri="{FF2B5EF4-FFF2-40B4-BE49-F238E27FC236}">
              <a16:creationId xmlns:a16="http://schemas.microsoft.com/office/drawing/2014/main" id="{F47C6967-17E7-4C3C-AC90-12C31E53A5D9}"/>
            </a:ext>
          </a:extLst>
        </xdr:cNvPr>
        <xdr:cNvSpPr/>
      </xdr:nvSpPr>
      <xdr:spPr>
        <a:xfrm>
          <a:off x="612066"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0</xdr:col>
      <xdr:colOff>4764</xdr:colOff>
      <xdr:row>0</xdr:row>
      <xdr:rowOff>199219</xdr:rowOff>
    </xdr:from>
    <xdr:ext cx="533400" cy="291465"/>
    <xdr:grpSp>
      <xdr:nvGrpSpPr>
        <xdr:cNvPr id="262" name="Group 17">
          <a:extLst>
            <a:ext uri="{FF2B5EF4-FFF2-40B4-BE49-F238E27FC236}">
              <a16:creationId xmlns:a16="http://schemas.microsoft.com/office/drawing/2014/main" id="{143CCE05-E80F-4529-941C-ADAE792BDF09}"/>
            </a:ext>
          </a:extLst>
        </xdr:cNvPr>
        <xdr:cNvGrpSpPr/>
      </xdr:nvGrpSpPr>
      <xdr:grpSpPr>
        <a:xfrm>
          <a:off x="4764" y="199219"/>
          <a:ext cx="533400" cy="291465"/>
          <a:chOff x="0" y="0"/>
          <a:chExt cx="533400" cy="291465"/>
        </a:xfrm>
      </xdr:grpSpPr>
      <xdr:sp macro="" textlink="">
        <xdr:nvSpPr>
          <xdr:cNvPr id="263" name="Shape 18">
            <a:extLst>
              <a:ext uri="{FF2B5EF4-FFF2-40B4-BE49-F238E27FC236}">
                <a16:creationId xmlns:a16="http://schemas.microsoft.com/office/drawing/2014/main" id="{502E4E27-546F-398A-14BE-B0CC9FAD43E5}"/>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264" name="Shape 19">
            <a:extLst>
              <a:ext uri="{FF2B5EF4-FFF2-40B4-BE49-F238E27FC236}">
                <a16:creationId xmlns:a16="http://schemas.microsoft.com/office/drawing/2014/main" id="{34E137EF-7CC3-68CA-15F0-0983BA52A584}"/>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0</xdr:col>
      <xdr:colOff>4764</xdr:colOff>
      <xdr:row>1</xdr:row>
      <xdr:rowOff>1264</xdr:rowOff>
    </xdr:from>
    <xdr:ext cx="6784975" cy="29209"/>
    <xdr:grpSp>
      <xdr:nvGrpSpPr>
        <xdr:cNvPr id="265" name="Group 20">
          <a:extLst>
            <a:ext uri="{FF2B5EF4-FFF2-40B4-BE49-F238E27FC236}">
              <a16:creationId xmlns:a16="http://schemas.microsoft.com/office/drawing/2014/main" id="{269A6C9D-EF2B-4220-97D7-7DB4213189E6}"/>
            </a:ext>
          </a:extLst>
        </xdr:cNvPr>
        <xdr:cNvGrpSpPr/>
      </xdr:nvGrpSpPr>
      <xdr:grpSpPr>
        <a:xfrm>
          <a:off x="4764" y="210814"/>
          <a:ext cx="6784975" cy="29209"/>
          <a:chOff x="0" y="0"/>
          <a:chExt cx="6784975" cy="29209"/>
        </a:xfrm>
      </xdr:grpSpPr>
      <xdr:sp macro="" textlink="">
        <xdr:nvSpPr>
          <xdr:cNvPr id="266" name="Shape 21">
            <a:extLst>
              <a:ext uri="{FF2B5EF4-FFF2-40B4-BE49-F238E27FC236}">
                <a16:creationId xmlns:a16="http://schemas.microsoft.com/office/drawing/2014/main" id="{8730AF81-224A-D634-14AA-8E074F6F07A1}"/>
              </a:ext>
            </a:extLst>
          </xdr:cNvPr>
          <xdr:cNvSpPr/>
        </xdr:nvSpPr>
        <xdr:spPr>
          <a:xfrm>
            <a:off x="0" y="0"/>
            <a:ext cx="762635" cy="29209"/>
          </a:xfrm>
          <a:custGeom>
            <a:avLst/>
            <a:gdLst/>
            <a:ahLst/>
            <a:cxnLst/>
            <a:rect l="0" t="0" r="0" b="0"/>
            <a:pathLst>
              <a:path w="762635" h="29209">
                <a:moveTo>
                  <a:pt x="762320" y="28587"/>
                </a:moveTo>
                <a:lnTo>
                  <a:pt x="0" y="28587"/>
                </a:lnTo>
                <a:lnTo>
                  <a:pt x="0" y="0"/>
                </a:lnTo>
                <a:lnTo>
                  <a:pt x="762320" y="0"/>
                </a:lnTo>
                <a:lnTo>
                  <a:pt x="762320" y="28587"/>
                </a:lnTo>
                <a:close/>
              </a:path>
            </a:pathLst>
          </a:custGeom>
          <a:solidFill>
            <a:srgbClr val="04A2BF"/>
          </a:solidFill>
        </xdr:spPr>
      </xdr:sp>
      <xdr:sp macro="" textlink="">
        <xdr:nvSpPr>
          <xdr:cNvPr id="267" name="Shape 22">
            <a:extLst>
              <a:ext uri="{FF2B5EF4-FFF2-40B4-BE49-F238E27FC236}">
                <a16:creationId xmlns:a16="http://schemas.microsoft.com/office/drawing/2014/main" id="{8BB4C525-EF38-F16B-95D8-A2E2F34858CC}"/>
              </a:ext>
            </a:extLst>
          </xdr:cNvPr>
          <xdr:cNvSpPr/>
        </xdr:nvSpPr>
        <xdr:spPr>
          <a:xfrm>
            <a:off x="762320" y="0"/>
            <a:ext cx="6022340" cy="29209"/>
          </a:xfrm>
          <a:custGeom>
            <a:avLst/>
            <a:gdLst/>
            <a:ahLst/>
            <a:cxnLst/>
            <a:rect l="0" t="0" r="0" b="0"/>
            <a:pathLst>
              <a:path w="6022340" h="29209">
                <a:moveTo>
                  <a:pt x="6022329" y="28587"/>
                </a:moveTo>
                <a:lnTo>
                  <a:pt x="0" y="28587"/>
                </a:lnTo>
                <a:lnTo>
                  <a:pt x="0" y="0"/>
                </a:lnTo>
                <a:lnTo>
                  <a:pt x="6022329" y="0"/>
                </a:lnTo>
                <a:lnTo>
                  <a:pt x="6022329" y="28587"/>
                </a:lnTo>
                <a:close/>
              </a:path>
            </a:pathLst>
          </a:custGeom>
          <a:solidFill>
            <a:srgbClr val="727272"/>
          </a:solidFill>
        </xdr:spPr>
      </xdr:sp>
    </xdr:grpSp>
    <xdr:clientData/>
  </xdr:oneCellAnchor>
  <xdr:oneCellAnchor>
    <xdr:from>
      <xdr:col>6</xdr:col>
      <xdr:colOff>424163</xdr:colOff>
      <xdr:row>4</xdr:row>
      <xdr:rowOff>84535</xdr:rowOff>
    </xdr:from>
    <xdr:ext cx="95885" cy="95885"/>
    <xdr:sp macro="" textlink="">
      <xdr:nvSpPr>
        <xdr:cNvPr id="268" name="Shape 23">
          <a:extLst>
            <a:ext uri="{FF2B5EF4-FFF2-40B4-BE49-F238E27FC236}">
              <a16:creationId xmlns:a16="http://schemas.microsoft.com/office/drawing/2014/main" id="{B8B9DCD2-49B5-4AFD-9049-44215BFE8483}"/>
            </a:ext>
          </a:extLst>
        </xdr:cNvPr>
        <xdr:cNvSpPr/>
      </xdr:nvSpPr>
      <xdr:spPr>
        <a:xfrm>
          <a:off x="4396088" y="922735"/>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4"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6</xdr:col>
      <xdr:colOff>414634</xdr:colOff>
      <xdr:row>6</xdr:row>
      <xdr:rowOff>84759</xdr:rowOff>
    </xdr:from>
    <xdr:ext cx="95885" cy="95885"/>
    <xdr:sp macro="" textlink="">
      <xdr:nvSpPr>
        <xdr:cNvPr id="269" name="Shape 24">
          <a:extLst>
            <a:ext uri="{FF2B5EF4-FFF2-40B4-BE49-F238E27FC236}">
              <a16:creationId xmlns:a16="http://schemas.microsoft.com/office/drawing/2014/main" id="{31FE278F-DBED-4A02-A0B0-37A9CD74D17D}"/>
            </a:ext>
          </a:extLst>
        </xdr:cNvPr>
        <xdr:cNvSpPr/>
      </xdr:nvSpPr>
      <xdr:spPr>
        <a:xfrm>
          <a:off x="4386559" y="1342059"/>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5"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8</xdr:col>
      <xdr:colOff>186038</xdr:colOff>
      <xdr:row>13</xdr:row>
      <xdr:rowOff>85544</xdr:rowOff>
    </xdr:from>
    <xdr:ext cx="95885" cy="95885"/>
    <xdr:sp macro="" textlink="">
      <xdr:nvSpPr>
        <xdr:cNvPr id="270" name="Shape 25">
          <a:extLst>
            <a:ext uri="{FF2B5EF4-FFF2-40B4-BE49-F238E27FC236}">
              <a16:creationId xmlns:a16="http://schemas.microsoft.com/office/drawing/2014/main" id="{F9DCDCA5-D176-4487-8314-5855863BA347}"/>
            </a:ext>
          </a:extLst>
        </xdr:cNvPr>
        <xdr:cNvSpPr/>
      </xdr:nvSpPr>
      <xdr:spPr>
        <a:xfrm>
          <a:off x="4853288" y="2809694"/>
          <a:ext cx="95885" cy="95885"/>
        </a:xfrm>
        <a:custGeom>
          <a:avLst/>
          <a:gdLst/>
          <a:ahLst/>
          <a:cxnLst/>
          <a:rect l="0" t="0" r="0" b="0"/>
          <a:pathLst>
            <a:path w="95885" h="95885">
              <a:moveTo>
                <a:pt x="53963" y="95288"/>
              </a:moveTo>
              <a:lnTo>
                <a:pt x="41326" y="95288"/>
              </a:lnTo>
              <a:lnTo>
                <a:pt x="35249" y="94079"/>
              </a:lnTo>
              <a:lnTo>
                <a:pt x="1209" y="60039"/>
              </a:lnTo>
              <a:lnTo>
                <a:pt x="0" y="53962"/>
              </a:lnTo>
              <a:lnTo>
                <a:pt x="0" y="41325"/>
              </a:lnTo>
              <a:lnTo>
                <a:pt x="23575" y="6042"/>
              </a:lnTo>
              <a:lnTo>
                <a:pt x="41326" y="0"/>
              </a:lnTo>
              <a:lnTo>
                <a:pt x="53963" y="0"/>
              </a:lnTo>
              <a:lnTo>
                <a:pt x="89245" y="23572"/>
              </a:lnTo>
              <a:lnTo>
                <a:pt x="95290" y="47645"/>
              </a:lnTo>
              <a:lnTo>
                <a:pt x="95290" y="53962"/>
              </a:lnTo>
              <a:lnTo>
                <a:pt x="71715" y="89242"/>
              </a:lnTo>
              <a:lnTo>
                <a:pt x="53963" y="95288"/>
              </a:lnTo>
              <a:close/>
            </a:path>
          </a:pathLst>
        </a:custGeom>
        <a:solidFill>
          <a:srgbClr val="04A2BF"/>
        </a:solidFill>
      </xdr:spPr>
    </xdr:sp>
    <xdr:clientData/>
  </xdr:oneCellAnchor>
  <xdr:oneCellAnchor>
    <xdr:from>
      <xdr:col>7</xdr:col>
      <xdr:colOff>47644</xdr:colOff>
      <xdr:row>16</xdr:row>
      <xdr:rowOff>85880</xdr:rowOff>
    </xdr:from>
    <xdr:ext cx="95885" cy="95885"/>
    <xdr:sp macro="" textlink="">
      <xdr:nvSpPr>
        <xdr:cNvPr id="271" name="Shape 26">
          <a:extLst>
            <a:ext uri="{FF2B5EF4-FFF2-40B4-BE49-F238E27FC236}">
              <a16:creationId xmlns:a16="http://schemas.microsoft.com/office/drawing/2014/main" id="{75D29F2E-30A9-46C1-9CCC-9D4A5066BF0C}"/>
            </a:ext>
          </a:extLst>
        </xdr:cNvPr>
        <xdr:cNvSpPr/>
      </xdr:nvSpPr>
      <xdr:spPr>
        <a:xfrm>
          <a:off x="4486294" y="3438680"/>
          <a:ext cx="95885" cy="95885"/>
        </a:xfrm>
        <a:custGeom>
          <a:avLst/>
          <a:gdLst/>
          <a:ahLst/>
          <a:cxnLst/>
          <a:rect l="0" t="0" r="0" b="0"/>
          <a:pathLst>
            <a:path w="95885" h="95885">
              <a:moveTo>
                <a:pt x="53963" y="95289"/>
              </a:moveTo>
              <a:lnTo>
                <a:pt x="41326" y="95289"/>
              </a:lnTo>
              <a:lnTo>
                <a:pt x="35248" y="94078"/>
              </a:lnTo>
              <a:lnTo>
                <a:pt x="1208" y="60039"/>
              </a:lnTo>
              <a:lnTo>
                <a:pt x="0" y="53962"/>
              </a:lnTo>
              <a:lnTo>
                <a:pt x="0" y="41326"/>
              </a:lnTo>
              <a:lnTo>
                <a:pt x="23574" y="6043"/>
              </a:lnTo>
              <a:lnTo>
                <a:pt x="41326" y="0"/>
              </a:lnTo>
              <a:lnTo>
                <a:pt x="53963" y="0"/>
              </a:lnTo>
              <a:lnTo>
                <a:pt x="89245" y="23573"/>
              </a:lnTo>
              <a:lnTo>
                <a:pt x="95290" y="47645"/>
              </a:lnTo>
              <a:lnTo>
                <a:pt x="95290" y="53962"/>
              </a:lnTo>
              <a:lnTo>
                <a:pt x="71714" y="89242"/>
              </a:lnTo>
              <a:lnTo>
                <a:pt x="53963" y="95289"/>
              </a:lnTo>
              <a:close/>
            </a:path>
          </a:pathLst>
        </a:custGeom>
        <a:solidFill>
          <a:srgbClr val="04A2BF"/>
        </a:solidFill>
      </xdr:spPr>
    </xdr:sp>
    <xdr:clientData/>
  </xdr:oneCellAnchor>
  <xdr:oneCellAnchor>
    <xdr:from>
      <xdr:col>7</xdr:col>
      <xdr:colOff>152683</xdr:colOff>
      <xdr:row>22</xdr:row>
      <xdr:rowOff>89739</xdr:rowOff>
    </xdr:from>
    <xdr:ext cx="95885" cy="95885"/>
    <xdr:sp macro="" textlink="">
      <xdr:nvSpPr>
        <xdr:cNvPr id="272" name="Shape 27">
          <a:extLst>
            <a:ext uri="{FF2B5EF4-FFF2-40B4-BE49-F238E27FC236}">
              <a16:creationId xmlns:a16="http://schemas.microsoft.com/office/drawing/2014/main" id="{45BC42EE-EF49-45D9-BF25-CAEC6589793D}"/>
            </a:ext>
          </a:extLst>
        </xdr:cNvPr>
        <xdr:cNvSpPr/>
      </xdr:nvSpPr>
      <xdr:spPr>
        <a:xfrm>
          <a:off x="4591333" y="4699839"/>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5" y="23570"/>
              </a:lnTo>
              <a:lnTo>
                <a:pt x="95290" y="47645"/>
              </a:lnTo>
              <a:lnTo>
                <a:pt x="95289" y="53962"/>
              </a:lnTo>
              <a:lnTo>
                <a:pt x="71714" y="89242"/>
              </a:lnTo>
              <a:lnTo>
                <a:pt x="53962" y="95289"/>
              </a:lnTo>
              <a:close/>
            </a:path>
          </a:pathLst>
        </a:custGeom>
        <a:solidFill>
          <a:srgbClr val="04A2BF"/>
        </a:solidFill>
      </xdr:spPr>
    </xdr:sp>
    <xdr:clientData/>
  </xdr:oneCellAnchor>
  <xdr:oneCellAnchor>
    <xdr:from>
      <xdr:col>7</xdr:col>
      <xdr:colOff>95289</xdr:colOff>
      <xdr:row>27</xdr:row>
      <xdr:rowOff>90299</xdr:rowOff>
    </xdr:from>
    <xdr:ext cx="95885" cy="95885"/>
    <xdr:sp macro="" textlink="">
      <xdr:nvSpPr>
        <xdr:cNvPr id="273" name="Shape 28">
          <a:extLst>
            <a:ext uri="{FF2B5EF4-FFF2-40B4-BE49-F238E27FC236}">
              <a16:creationId xmlns:a16="http://schemas.microsoft.com/office/drawing/2014/main" id="{68C5B0A5-BC96-43A6-9370-F6F4FDEE11DB}"/>
            </a:ext>
          </a:extLst>
        </xdr:cNvPr>
        <xdr:cNvSpPr/>
      </xdr:nvSpPr>
      <xdr:spPr>
        <a:xfrm>
          <a:off x="4533939" y="5748149"/>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4" y="23572"/>
              </a:lnTo>
              <a:lnTo>
                <a:pt x="95290" y="47645"/>
              </a:lnTo>
              <a:lnTo>
                <a:pt x="95290" y="53962"/>
              </a:lnTo>
              <a:lnTo>
                <a:pt x="71714" y="89242"/>
              </a:lnTo>
              <a:lnTo>
                <a:pt x="53962" y="95289"/>
              </a:lnTo>
              <a:close/>
            </a:path>
          </a:pathLst>
        </a:custGeom>
        <a:solidFill>
          <a:srgbClr val="04A2BF"/>
        </a:solidFill>
      </xdr:spPr>
    </xdr:sp>
    <xdr:clientData/>
  </xdr:oneCellAnchor>
  <xdr:oneCellAnchor>
    <xdr:from>
      <xdr:col>8</xdr:col>
      <xdr:colOff>109582</xdr:colOff>
      <xdr:row>28</xdr:row>
      <xdr:rowOff>90412</xdr:rowOff>
    </xdr:from>
    <xdr:ext cx="95885" cy="95885"/>
    <xdr:sp macro="" textlink="">
      <xdr:nvSpPr>
        <xdr:cNvPr id="274" name="Shape 29">
          <a:extLst>
            <a:ext uri="{FF2B5EF4-FFF2-40B4-BE49-F238E27FC236}">
              <a16:creationId xmlns:a16="http://schemas.microsoft.com/office/drawing/2014/main" id="{AF0B38E8-4D08-47A4-A8B7-5B6B6EB014BA}"/>
            </a:ext>
          </a:extLst>
        </xdr:cNvPr>
        <xdr:cNvSpPr/>
      </xdr:nvSpPr>
      <xdr:spPr>
        <a:xfrm>
          <a:off x="4776832" y="5957812"/>
          <a:ext cx="95885" cy="95885"/>
        </a:xfrm>
        <a:custGeom>
          <a:avLst/>
          <a:gdLst/>
          <a:ahLst/>
          <a:cxnLst/>
          <a:rect l="0" t="0" r="0" b="0"/>
          <a:pathLst>
            <a:path w="95885" h="95885">
              <a:moveTo>
                <a:pt x="53963" y="95290"/>
              </a:moveTo>
              <a:lnTo>
                <a:pt x="41326" y="95290"/>
              </a:lnTo>
              <a:lnTo>
                <a:pt x="35249" y="94079"/>
              </a:lnTo>
              <a:lnTo>
                <a:pt x="1209" y="60039"/>
              </a:lnTo>
              <a:lnTo>
                <a:pt x="0" y="53962"/>
              </a:lnTo>
              <a:lnTo>
                <a:pt x="0" y="41325"/>
              </a:lnTo>
              <a:lnTo>
                <a:pt x="23574" y="6043"/>
              </a:lnTo>
              <a:lnTo>
                <a:pt x="41326" y="0"/>
              </a:lnTo>
              <a:lnTo>
                <a:pt x="53963" y="0"/>
              </a:lnTo>
              <a:lnTo>
                <a:pt x="89245" y="23570"/>
              </a:lnTo>
              <a:lnTo>
                <a:pt x="95290" y="47645"/>
              </a:lnTo>
              <a:lnTo>
                <a:pt x="95290" y="53962"/>
              </a:lnTo>
              <a:lnTo>
                <a:pt x="71715" y="89243"/>
              </a:lnTo>
              <a:lnTo>
                <a:pt x="53963" y="95290"/>
              </a:lnTo>
              <a:close/>
            </a:path>
          </a:pathLst>
        </a:custGeom>
        <a:solidFill>
          <a:srgbClr val="04A2BF"/>
        </a:solidFill>
      </xdr:spPr>
    </xdr:sp>
    <xdr:clientData/>
  </xdr:oneCellAnchor>
  <xdr:oneCellAnchor>
    <xdr:from>
      <xdr:col>6</xdr:col>
      <xdr:colOff>395576</xdr:colOff>
      <xdr:row>3</xdr:row>
      <xdr:rowOff>84423</xdr:rowOff>
    </xdr:from>
    <xdr:ext cx="95885" cy="95885"/>
    <xdr:sp macro="" textlink="">
      <xdr:nvSpPr>
        <xdr:cNvPr id="275" name="Shape 30">
          <a:extLst>
            <a:ext uri="{FF2B5EF4-FFF2-40B4-BE49-F238E27FC236}">
              <a16:creationId xmlns:a16="http://schemas.microsoft.com/office/drawing/2014/main" id="{BDE8213B-C2B7-48F4-B894-A81D57413C04}"/>
            </a:ext>
          </a:extLst>
        </xdr:cNvPr>
        <xdr:cNvSpPr/>
      </xdr:nvSpPr>
      <xdr:spPr>
        <a:xfrm>
          <a:off x="4367501" y="713073"/>
          <a:ext cx="95885" cy="95885"/>
        </a:xfrm>
        <a:custGeom>
          <a:avLst/>
          <a:gdLst/>
          <a:ahLst/>
          <a:cxnLst/>
          <a:rect l="0" t="0" r="0" b="0"/>
          <a:pathLst>
            <a:path w="95885" h="95885">
              <a:moveTo>
                <a:pt x="53963" y="95288"/>
              </a:moveTo>
              <a:lnTo>
                <a:pt x="41326" y="95288"/>
              </a:lnTo>
              <a:lnTo>
                <a:pt x="35248" y="94080"/>
              </a:lnTo>
              <a:lnTo>
                <a:pt x="1208" y="60040"/>
              </a:lnTo>
              <a:lnTo>
                <a:pt x="0" y="53962"/>
              </a:lnTo>
              <a:lnTo>
                <a:pt x="0" y="41326"/>
              </a:lnTo>
              <a:lnTo>
                <a:pt x="23574" y="6042"/>
              </a:lnTo>
              <a:lnTo>
                <a:pt x="41326" y="0"/>
              </a:lnTo>
              <a:lnTo>
                <a:pt x="53963" y="0"/>
              </a:lnTo>
              <a:lnTo>
                <a:pt x="89245" y="23573"/>
              </a:lnTo>
              <a:lnTo>
                <a:pt x="95290" y="47645"/>
              </a:lnTo>
              <a:lnTo>
                <a:pt x="95290" y="53962"/>
              </a:lnTo>
              <a:lnTo>
                <a:pt x="71714" y="89243"/>
              </a:lnTo>
              <a:lnTo>
                <a:pt x="53963" y="95288"/>
              </a:lnTo>
              <a:close/>
            </a:path>
          </a:pathLst>
        </a:custGeom>
        <a:solidFill>
          <a:srgbClr val="04A2BF"/>
        </a:solidFill>
      </xdr:spPr>
    </xdr:sp>
    <xdr:clientData/>
  </xdr:oneCellAnchor>
  <xdr:oneCellAnchor>
    <xdr:from>
      <xdr:col>6</xdr:col>
      <xdr:colOff>357337</xdr:colOff>
      <xdr:row>5</xdr:row>
      <xdr:rowOff>84647</xdr:rowOff>
    </xdr:from>
    <xdr:ext cx="95885" cy="95885"/>
    <xdr:sp macro="" textlink="">
      <xdr:nvSpPr>
        <xdr:cNvPr id="276" name="Shape 31">
          <a:extLst>
            <a:ext uri="{FF2B5EF4-FFF2-40B4-BE49-F238E27FC236}">
              <a16:creationId xmlns:a16="http://schemas.microsoft.com/office/drawing/2014/main" id="{89FB6FD8-BCE5-4B5F-A59A-3AAFB112D038}"/>
            </a:ext>
          </a:extLst>
        </xdr:cNvPr>
        <xdr:cNvSpPr/>
      </xdr:nvSpPr>
      <xdr:spPr>
        <a:xfrm>
          <a:off x="4329262" y="1132397"/>
          <a:ext cx="95885" cy="95885"/>
        </a:xfrm>
        <a:custGeom>
          <a:avLst/>
          <a:gdLst/>
          <a:ahLst/>
          <a:cxnLst/>
          <a:rect l="0" t="0" r="0" b="0"/>
          <a:pathLst>
            <a:path w="95885" h="95885">
              <a:moveTo>
                <a:pt x="53962" y="95290"/>
              </a:moveTo>
              <a:lnTo>
                <a:pt x="41326" y="95290"/>
              </a:lnTo>
              <a:lnTo>
                <a:pt x="35249" y="94080"/>
              </a:lnTo>
              <a:lnTo>
                <a:pt x="1208" y="60040"/>
              </a:lnTo>
              <a:lnTo>
                <a:pt x="0" y="53962"/>
              </a:lnTo>
              <a:lnTo>
                <a:pt x="0" y="41325"/>
              </a:lnTo>
              <a:lnTo>
                <a:pt x="23574" y="6042"/>
              </a:lnTo>
              <a:lnTo>
                <a:pt x="41326" y="0"/>
              </a:lnTo>
              <a:lnTo>
                <a:pt x="53962" y="0"/>
              </a:lnTo>
              <a:lnTo>
                <a:pt x="89245" y="23572"/>
              </a:lnTo>
              <a:lnTo>
                <a:pt x="95290" y="47645"/>
              </a:lnTo>
              <a:lnTo>
                <a:pt x="95290" y="53962"/>
              </a:lnTo>
              <a:lnTo>
                <a:pt x="71714" y="89243"/>
              </a:lnTo>
              <a:lnTo>
                <a:pt x="53962" y="95290"/>
              </a:lnTo>
              <a:close/>
            </a:path>
          </a:pathLst>
        </a:custGeom>
        <a:solidFill>
          <a:srgbClr val="04A2BF"/>
        </a:solidFill>
      </xdr:spPr>
    </xdr:sp>
    <xdr:clientData/>
  </xdr:oneCellAnchor>
  <xdr:oneCellAnchor>
    <xdr:from>
      <xdr:col>6</xdr:col>
      <xdr:colOff>195344</xdr:colOff>
      <xdr:row>7</xdr:row>
      <xdr:rowOff>84871</xdr:rowOff>
    </xdr:from>
    <xdr:ext cx="95885" cy="95885"/>
    <xdr:sp macro="" textlink="">
      <xdr:nvSpPr>
        <xdr:cNvPr id="277" name="Shape 32">
          <a:extLst>
            <a:ext uri="{FF2B5EF4-FFF2-40B4-BE49-F238E27FC236}">
              <a16:creationId xmlns:a16="http://schemas.microsoft.com/office/drawing/2014/main" id="{A2A125B1-1265-4796-AFB9-1A5D9ED8F147}"/>
            </a:ext>
          </a:extLst>
        </xdr:cNvPr>
        <xdr:cNvSpPr/>
      </xdr:nvSpPr>
      <xdr:spPr>
        <a:xfrm>
          <a:off x="4167269" y="1551721"/>
          <a:ext cx="95885" cy="95885"/>
        </a:xfrm>
        <a:custGeom>
          <a:avLst/>
          <a:gdLst/>
          <a:ahLst/>
          <a:cxnLst/>
          <a:rect l="0" t="0" r="0" b="0"/>
          <a:pathLst>
            <a:path w="95885" h="95885">
              <a:moveTo>
                <a:pt x="53963" y="95288"/>
              </a:moveTo>
              <a:lnTo>
                <a:pt x="41326" y="95288"/>
              </a:lnTo>
              <a:lnTo>
                <a:pt x="35248" y="94077"/>
              </a:lnTo>
              <a:lnTo>
                <a:pt x="1208" y="60039"/>
              </a:lnTo>
              <a:lnTo>
                <a:pt x="0" y="53962"/>
              </a:lnTo>
              <a:lnTo>
                <a:pt x="0" y="41325"/>
              </a:lnTo>
              <a:lnTo>
                <a:pt x="23574" y="6042"/>
              </a:lnTo>
              <a:lnTo>
                <a:pt x="41326" y="0"/>
              </a:lnTo>
              <a:lnTo>
                <a:pt x="53963" y="0"/>
              </a:lnTo>
              <a:lnTo>
                <a:pt x="89245" y="23572"/>
              </a:lnTo>
              <a:lnTo>
                <a:pt x="95290" y="47645"/>
              </a:lnTo>
              <a:lnTo>
                <a:pt x="95290" y="53962"/>
              </a:lnTo>
              <a:lnTo>
                <a:pt x="71714" y="89243"/>
              </a:lnTo>
              <a:lnTo>
                <a:pt x="53963" y="95288"/>
              </a:lnTo>
              <a:close/>
            </a:path>
          </a:pathLst>
        </a:custGeom>
        <a:solidFill>
          <a:srgbClr val="04A2BF"/>
        </a:solidFill>
      </xdr:spPr>
    </xdr:sp>
    <xdr:clientData/>
  </xdr:oneCellAnchor>
  <xdr:oneCellAnchor>
    <xdr:from>
      <xdr:col>6</xdr:col>
      <xdr:colOff>109583</xdr:colOff>
      <xdr:row>8</xdr:row>
      <xdr:rowOff>84983</xdr:rowOff>
    </xdr:from>
    <xdr:ext cx="95885" cy="95885"/>
    <xdr:sp macro="" textlink="">
      <xdr:nvSpPr>
        <xdr:cNvPr id="278" name="Shape 33">
          <a:extLst>
            <a:ext uri="{FF2B5EF4-FFF2-40B4-BE49-F238E27FC236}">
              <a16:creationId xmlns:a16="http://schemas.microsoft.com/office/drawing/2014/main" id="{969E1A64-4936-4F57-B6F3-BB70BB6C49BB}"/>
            </a:ext>
          </a:extLst>
        </xdr:cNvPr>
        <xdr:cNvSpPr/>
      </xdr:nvSpPr>
      <xdr:spPr>
        <a:xfrm>
          <a:off x="4081508" y="1761383"/>
          <a:ext cx="95885" cy="95885"/>
        </a:xfrm>
        <a:custGeom>
          <a:avLst/>
          <a:gdLst/>
          <a:ahLst/>
          <a:cxnLst/>
          <a:rect l="0" t="0" r="0" b="0"/>
          <a:pathLst>
            <a:path w="95885" h="95885">
              <a:moveTo>
                <a:pt x="53962" y="95288"/>
              </a:moveTo>
              <a:lnTo>
                <a:pt x="41326" y="95288"/>
              </a:lnTo>
              <a:lnTo>
                <a:pt x="35249" y="94080"/>
              </a:lnTo>
              <a:lnTo>
                <a:pt x="1208" y="60040"/>
              </a:lnTo>
              <a:lnTo>
                <a:pt x="0" y="53962"/>
              </a:lnTo>
              <a:lnTo>
                <a:pt x="0" y="41325"/>
              </a:lnTo>
              <a:lnTo>
                <a:pt x="23574" y="6041"/>
              </a:lnTo>
              <a:lnTo>
                <a:pt x="41326" y="0"/>
              </a:lnTo>
              <a:lnTo>
                <a:pt x="53962" y="0"/>
              </a:lnTo>
              <a:lnTo>
                <a:pt x="89245"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6</xdr:col>
      <xdr:colOff>204873</xdr:colOff>
      <xdr:row>9</xdr:row>
      <xdr:rowOff>85095</xdr:rowOff>
    </xdr:from>
    <xdr:ext cx="95885" cy="95885"/>
    <xdr:sp macro="" textlink="">
      <xdr:nvSpPr>
        <xdr:cNvPr id="279" name="Shape 34">
          <a:extLst>
            <a:ext uri="{FF2B5EF4-FFF2-40B4-BE49-F238E27FC236}">
              <a16:creationId xmlns:a16="http://schemas.microsoft.com/office/drawing/2014/main" id="{078F5B25-DD60-4BFF-9F5A-A1F9BE8514D9}"/>
            </a:ext>
          </a:extLst>
        </xdr:cNvPr>
        <xdr:cNvSpPr/>
      </xdr:nvSpPr>
      <xdr:spPr>
        <a:xfrm>
          <a:off x="4176798" y="1971045"/>
          <a:ext cx="95885" cy="95885"/>
        </a:xfrm>
        <a:custGeom>
          <a:avLst/>
          <a:gdLst/>
          <a:ahLst/>
          <a:cxnLst/>
          <a:rect l="0" t="0" r="0" b="0"/>
          <a:pathLst>
            <a:path w="95885" h="95885">
              <a:moveTo>
                <a:pt x="53962" y="95288"/>
              </a:moveTo>
              <a:lnTo>
                <a:pt x="41326" y="95288"/>
              </a:lnTo>
              <a:lnTo>
                <a:pt x="35249" y="94077"/>
              </a:lnTo>
              <a:lnTo>
                <a:pt x="1208" y="60037"/>
              </a:lnTo>
              <a:lnTo>
                <a:pt x="0" y="53961"/>
              </a:lnTo>
              <a:lnTo>
                <a:pt x="0" y="41325"/>
              </a:lnTo>
              <a:lnTo>
                <a:pt x="23574" y="6044"/>
              </a:lnTo>
              <a:lnTo>
                <a:pt x="41326" y="0"/>
              </a:lnTo>
              <a:lnTo>
                <a:pt x="53962" y="0"/>
              </a:lnTo>
              <a:lnTo>
                <a:pt x="89245" y="23572"/>
              </a:lnTo>
              <a:lnTo>
                <a:pt x="95290" y="47645"/>
              </a:lnTo>
              <a:lnTo>
                <a:pt x="95290" y="53961"/>
              </a:lnTo>
              <a:lnTo>
                <a:pt x="71714" y="89243"/>
              </a:lnTo>
              <a:lnTo>
                <a:pt x="53962" y="95288"/>
              </a:lnTo>
              <a:close/>
            </a:path>
          </a:pathLst>
        </a:custGeom>
        <a:solidFill>
          <a:srgbClr val="04A2BF"/>
        </a:solidFill>
      </xdr:spPr>
    </xdr:sp>
    <xdr:clientData/>
  </xdr:oneCellAnchor>
  <xdr:oneCellAnchor>
    <xdr:from>
      <xdr:col>6</xdr:col>
      <xdr:colOff>52409</xdr:colOff>
      <xdr:row>10</xdr:row>
      <xdr:rowOff>85207</xdr:rowOff>
    </xdr:from>
    <xdr:ext cx="95885" cy="95885"/>
    <xdr:sp macro="" textlink="">
      <xdr:nvSpPr>
        <xdr:cNvPr id="280" name="Shape 35">
          <a:extLst>
            <a:ext uri="{FF2B5EF4-FFF2-40B4-BE49-F238E27FC236}">
              <a16:creationId xmlns:a16="http://schemas.microsoft.com/office/drawing/2014/main" id="{400F87B7-3FDA-4D84-8177-9E316555C0A6}"/>
            </a:ext>
          </a:extLst>
        </xdr:cNvPr>
        <xdr:cNvSpPr/>
      </xdr:nvSpPr>
      <xdr:spPr>
        <a:xfrm>
          <a:off x="4024334" y="2180707"/>
          <a:ext cx="95885" cy="95885"/>
        </a:xfrm>
        <a:custGeom>
          <a:avLst/>
          <a:gdLst/>
          <a:ahLst/>
          <a:cxnLst/>
          <a:rect l="0" t="0" r="0" b="0"/>
          <a:pathLst>
            <a:path w="95885" h="95885">
              <a:moveTo>
                <a:pt x="53962" y="95288"/>
              </a:moveTo>
              <a:lnTo>
                <a:pt x="41326" y="95288"/>
              </a:lnTo>
              <a:lnTo>
                <a:pt x="35249" y="94077"/>
              </a:lnTo>
              <a:lnTo>
                <a:pt x="1208" y="60037"/>
              </a:lnTo>
              <a:lnTo>
                <a:pt x="0" y="53961"/>
              </a:lnTo>
              <a:lnTo>
                <a:pt x="0" y="41325"/>
              </a:lnTo>
              <a:lnTo>
                <a:pt x="23574" y="6044"/>
              </a:lnTo>
              <a:lnTo>
                <a:pt x="41326" y="0"/>
              </a:lnTo>
              <a:lnTo>
                <a:pt x="53962" y="0"/>
              </a:lnTo>
              <a:lnTo>
                <a:pt x="89245" y="23572"/>
              </a:lnTo>
              <a:lnTo>
                <a:pt x="95290" y="47645"/>
              </a:lnTo>
              <a:lnTo>
                <a:pt x="95290" y="53961"/>
              </a:lnTo>
              <a:lnTo>
                <a:pt x="71714" y="89243"/>
              </a:lnTo>
              <a:lnTo>
                <a:pt x="53962" y="95288"/>
              </a:lnTo>
              <a:close/>
            </a:path>
          </a:pathLst>
        </a:custGeom>
        <a:solidFill>
          <a:srgbClr val="04A2BF"/>
        </a:solidFill>
      </xdr:spPr>
    </xdr:sp>
    <xdr:clientData/>
  </xdr:oneCellAnchor>
  <xdr:oneCellAnchor>
    <xdr:from>
      <xdr:col>9</xdr:col>
      <xdr:colOff>266811</xdr:colOff>
      <xdr:row>11</xdr:row>
      <xdr:rowOff>85319</xdr:rowOff>
    </xdr:from>
    <xdr:ext cx="95885" cy="95885"/>
    <xdr:sp macro="" textlink="">
      <xdr:nvSpPr>
        <xdr:cNvPr id="281" name="Shape 36">
          <a:extLst>
            <a:ext uri="{FF2B5EF4-FFF2-40B4-BE49-F238E27FC236}">
              <a16:creationId xmlns:a16="http://schemas.microsoft.com/office/drawing/2014/main" id="{80F0C148-CFF3-4AE3-A864-8A17F71578BE}"/>
            </a:ext>
          </a:extLst>
        </xdr:cNvPr>
        <xdr:cNvSpPr/>
      </xdr:nvSpPr>
      <xdr:spPr>
        <a:xfrm>
          <a:off x="5162661" y="2390369"/>
          <a:ext cx="95885" cy="95885"/>
        </a:xfrm>
        <a:custGeom>
          <a:avLst/>
          <a:gdLst/>
          <a:ahLst/>
          <a:cxnLst/>
          <a:rect l="0" t="0" r="0" b="0"/>
          <a:pathLst>
            <a:path w="95885" h="95885">
              <a:moveTo>
                <a:pt x="53962" y="95288"/>
              </a:moveTo>
              <a:lnTo>
                <a:pt x="41326" y="95288"/>
              </a:lnTo>
              <a:lnTo>
                <a:pt x="35249" y="94080"/>
              </a:lnTo>
              <a:lnTo>
                <a:pt x="1209" y="60039"/>
              </a:lnTo>
              <a:lnTo>
                <a:pt x="0" y="53962"/>
              </a:lnTo>
              <a:lnTo>
                <a:pt x="0" y="41325"/>
              </a:lnTo>
              <a:lnTo>
                <a:pt x="23574" y="6042"/>
              </a:lnTo>
              <a:lnTo>
                <a:pt x="41326" y="0"/>
              </a:lnTo>
              <a:lnTo>
                <a:pt x="53962" y="0"/>
              </a:lnTo>
              <a:lnTo>
                <a:pt x="89245" y="23571"/>
              </a:lnTo>
              <a:lnTo>
                <a:pt x="95290" y="47645"/>
              </a:lnTo>
              <a:lnTo>
                <a:pt x="95290" y="53962"/>
              </a:lnTo>
              <a:lnTo>
                <a:pt x="71715" y="89244"/>
              </a:lnTo>
              <a:lnTo>
                <a:pt x="53962" y="95288"/>
              </a:lnTo>
              <a:close/>
            </a:path>
          </a:pathLst>
        </a:custGeom>
        <a:solidFill>
          <a:srgbClr val="04A2BF"/>
        </a:solidFill>
      </xdr:spPr>
    </xdr:sp>
    <xdr:clientData/>
  </xdr:oneCellAnchor>
  <xdr:oneCellAnchor>
    <xdr:from>
      <xdr:col>9</xdr:col>
      <xdr:colOff>66702</xdr:colOff>
      <xdr:row>12</xdr:row>
      <xdr:rowOff>85431</xdr:rowOff>
    </xdr:from>
    <xdr:ext cx="95885" cy="95885"/>
    <xdr:sp macro="" textlink="">
      <xdr:nvSpPr>
        <xdr:cNvPr id="282" name="Shape 37">
          <a:extLst>
            <a:ext uri="{FF2B5EF4-FFF2-40B4-BE49-F238E27FC236}">
              <a16:creationId xmlns:a16="http://schemas.microsoft.com/office/drawing/2014/main" id="{7460C399-CD90-4B86-A92D-AF858C668D0B}"/>
            </a:ext>
          </a:extLst>
        </xdr:cNvPr>
        <xdr:cNvSpPr/>
      </xdr:nvSpPr>
      <xdr:spPr>
        <a:xfrm>
          <a:off x="4962552" y="2600031"/>
          <a:ext cx="95885" cy="95885"/>
        </a:xfrm>
        <a:custGeom>
          <a:avLst/>
          <a:gdLst/>
          <a:ahLst/>
          <a:cxnLst/>
          <a:rect l="0" t="0" r="0" b="0"/>
          <a:pathLst>
            <a:path w="95885" h="95885">
              <a:moveTo>
                <a:pt x="53963" y="95288"/>
              </a:moveTo>
              <a:lnTo>
                <a:pt x="41326" y="95288"/>
              </a:lnTo>
              <a:lnTo>
                <a:pt x="35249" y="94079"/>
              </a:lnTo>
              <a:lnTo>
                <a:pt x="1208" y="60039"/>
              </a:lnTo>
              <a:lnTo>
                <a:pt x="0" y="53962"/>
              </a:lnTo>
              <a:lnTo>
                <a:pt x="0" y="41325"/>
              </a:lnTo>
              <a:lnTo>
                <a:pt x="23574" y="6042"/>
              </a:lnTo>
              <a:lnTo>
                <a:pt x="41326" y="0"/>
              </a:lnTo>
              <a:lnTo>
                <a:pt x="53963" y="0"/>
              </a:lnTo>
              <a:lnTo>
                <a:pt x="89245" y="23572"/>
              </a:lnTo>
              <a:lnTo>
                <a:pt x="95290" y="41325"/>
              </a:lnTo>
              <a:lnTo>
                <a:pt x="95290" y="47645"/>
              </a:lnTo>
              <a:lnTo>
                <a:pt x="95290" y="53962"/>
              </a:lnTo>
              <a:lnTo>
                <a:pt x="71715" y="89242"/>
              </a:lnTo>
              <a:lnTo>
                <a:pt x="60040" y="94079"/>
              </a:lnTo>
              <a:lnTo>
                <a:pt x="53963" y="95288"/>
              </a:lnTo>
              <a:close/>
            </a:path>
          </a:pathLst>
        </a:custGeom>
        <a:solidFill>
          <a:srgbClr val="04A2BF"/>
        </a:solidFill>
      </xdr:spPr>
    </xdr:sp>
    <xdr:clientData/>
  </xdr:oneCellAnchor>
  <xdr:oneCellAnchor>
    <xdr:from>
      <xdr:col>9</xdr:col>
      <xdr:colOff>38115</xdr:colOff>
      <xdr:row>14</xdr:row>
      <xdr:rowOff>85656</xdr:rowOff>
    </xdr:from>
    <xdr:ext cx="95885" cy="95885"/>
    <xdr:sp macro="" textlink="">
      <xdr:nvSpPr>
        <xdr:cNvPr id="283" name="Shape 38">
          <a:extLst>
            <a:ext uri="{FF2B5EF4-FFF2-40B4-BE49-F238E27FC236}">
              <a16:creationId xmlns:a16="http://schemas.microsoft.com/office/drawing/2014/main" id="{636DE674-F7D2-451B-8968-9D0B36F53BB4}"/>
            </a:ext>
          </a:extLst>
        </xdr:cNvPr>
        <xdr:cNvSpPr/>
      </xdr:nvSpPr>
      <xdr:spPr>
        <a:xfrm>
          <a:off x="4933965" y="3019356"/>
          <a:ext cx="95885" cy="95885"/>
        </a:xfrm>
        <a:custGeom>
          <a:avLst/>
          <a:gdLst/>
          <a:ahLst/>
          <a:cxnLst/>
          <a:rect l="0" t="0" r="0" b="0"/>
          <a:pathLst>
            <a:path w="95885" h="95885">
              <a:moveTo>
                <a:pt x="53962" y="95288"/>
              </a:moveTo>
              <a:lnTo>
                <a:pt x="41326" y="95288"/>
              </a:lnTo>
              <a:lnTo>
                <a:pt x="35249" y="94080"/>
              </a:lnTo>
              <a:lnTo>
                <a:pt x="1209" y="60039"/>
              </a:lnTo>
              <a:lnTo>
                <a:pt x="0" y="53962"/>
              </a:lnTo>
              <a:lnTo>
                <a:pt x="0" y="41325"/>
              </a:lnTo>
              <a:lnTo>
                <a:pt x="23574" y="6042"/>
              </a:lnTo>
              <a:lnTo>
                <a:pt x="41326" y="0"/>
              </a:lnTo>
              <a:lnTo>
                <a:pt x="53962" y="0"/>
              </a:lnTo>
              <a:lnTo>
                <a:pt x="89245" y="23571"/>
              </a:lnTo>
              <a:lnTo>
                <a:pt x="95290" y="47645"/>
              </a:lnTo>
              <a:lnTo>
                <a:pt x="95290" y="53962"/>
              </a:lnTo>
              <a:lnTo>
                <a:pt x="71715" y="89243"/>
              </a:lnTo>
              <a:lnTo>
                <a:pt x="53962" y="95288"/>
              </a:lnTo>
              <a:close/>
            </a:path>
          </a:pathLst>
        </a:custGeom>
        <a:solidFill>
          <a:srgbClr val="04A2BF"/>
        </a:solidFill>
      </xdr:spPr>
    </xdr:sp>
    <xdr:clientData/>
  </xdr:oneCellAnchor>
  <xdr:oneCellAnchor>
    <xdr:from>
      <xdr:col>9</xdr:col>
      <xdr:colOff>47644</xdr:colOff>
      <xdr:row>15</xdr:row>
      <xdr:rowOff>85768</xdr:rowOff>
    </xdr:from>
    <xdr:ext cx="95885" cy="95885"/>
    <xdr:sp macro="" textlink="">
      <xdr:nvSpPr>
        <xdr:cNvPr id="284" name="Shape 39">
          <a:extLst>
            <a:ext uri="{FF2B5EF4-FFF2-40B4-BE49-F238E27FC236}">
              <a16:creationId xmlns:a16="http://schemas.microsoft.com/office/drawing/2014/main" id="{317CF89A-D5B2-4DCD-97F4-1A753596115A}"/>
            </a:ext>
          </a:extLst>
        </xdr:cNvPr>
        <xdr:cNvSpPr/>
      </xdr:nvSpPr>
      <xdr:spPr>
        <a:xfrm>
          <a:off x="4943494" y="3229018"/>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6"/>
              </a:lnTo>
              <a:lnTo>
                <a:pt x="23574" y="6042"/>
              </a:lnTo>
              <a:lnTo>
                <a:pt x="41327"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257282</xdr:colOff>
      <xdr:row>17</xdr:row>
      <xdr:rowOff>85992</xdr:rowOff>
    </xdr:from>
    <xdr:ext cx="95885" cy="95885"/>
    <xdr:sp macro="" textlink="">
      <xdr:nvSpPr>
        <xdr:cNvPr id="285" name="Shape 40">
          <a:extLst>
            <a:ext uri="{FF2B5EF4-FFF2-40B4-BE49-F238E27FC236}">
              <a16:creationId xmlns:a16="http://schemas.microsoft.com/office/drawing/2014/main" id="{F3788170-E9A2-4A93-9AA9-F0E82C31CF9C}"/>
            </a:ext>
          </a:extLst>
        </xdr:cNvPr>
        <xdr:cNvSpPr/>
      </xdr:nvSpPr>
      <xdr:spPr>
        <a:xfrm>
          <a:off x="5153132" y="3648342"/>
          <a:ext cx="95885" cy="95885"/>
        </a:xfrm>
        <a:custGeom>
          <a:avLst/>
          <a:gdLst/>
          <a:ahLst/>
          <a:cxnLst/>
          <a:rect l="0" t="0" r="0" b="0"/>
          <a:pathLst>
            <a:path w="95885" h="95885">
              <a:moveTo>
                <a:pt x="53963" y="95289"/>
              </a:moveTo>
              <a:lnTo>
                <a:pt x="41326" y="95289"/>
              </a:lnTo>
              <a:lnTo>
                <a:pt x="35249" y="94079"/>
              </a:lnTo>
              <a:lnTo>
                <a:pt x="1208" y="60039"/>
              </a:lnTo>
              <a:lnTo>
                <a:pt x="0" y="53962"/>
              </a:lnTo>
              <a:lnTo>
                <a:pt x="0" y="41325"/>
              </a:lnTo>
              <a:lnTo>
                <a:pt x="23574" y="6043"/>
              </a:lnTo>
              <a:lnTo>
                <a:pt x="41326" y="0"/>
              </a:lnTo>
              <a:lnTo>
                <a:pt x="53963" y="0"/>
              </a:lnTo>
              <a:lnTo>
                <a:pt x="89245" y="23570"/>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114347</xdr:colOff>
      <xdr:row>18</xdr:row>
      <xdr:rowOff>86104</xdr:rowOff>
    </xdr:from>
    <xdr:ext cx="95885" cy="95885"/>
    <xdr:sp macro="" textlink="">
      <xdr:nvSpPr>
        <xdr:cNvPr id="286" name="Shape 41">
          <a:extLst>
            <a:ext uri="{FF2B5EF4-FFF2-40B4-BE49-F238E27FC236}">
              <a16:creationId xmlns:a16="http://schemas.microsoft.com/office/drawing/2014/main" id="{D48E057A-B0D0-4529-BD18-77EBDE51D883}"/>
            </a:ext>
          </a:extLst>
        </xdr:cNvPr>
        <xdr:cNvSpPr/>
      </xdr:nvSpPr>
      <xdr:spPr>
        <a:xfrm>
          <a:off x="5010197" y="3858004"/>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5" y="6043"/>
              </a:lnTo>
              <a:lnTo>
                <a:pt x="41326" y="0"/>
              </a:lnTo>
              <a:lnTo>
                <a:pt x="53963" y="0"/>
              </a:lnTo>
              <a:lnTo>
                <a:pt x="89245" y="23573"/>
              </a:lnTo>
              <a:lnTo>
                <a:pt x="95290" y="41326"/>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9</xdr:col>
      <xdr:colOff>133405</xdr:colOff>
      <xdr:row>19</xdr:row>
      <xdr:rowOff>102103</xdr:rowOff>
    </xdr:from>
    <xdr:ext cx="95885" cy="95885"/>
    <xdr:sp macro="" textlink="">
      <xdr:nvSpPr>
        <xdr:cNvPr id="287" name="Shape 42">
          <a:extLst>
            <a:ext uri="{FF2B5EF4-FFF2-40B4-BE49-F238E27FC236}">
              <a16:creationId xmlns:a16="http://schemas.microsoft.com/office/drawing/2014/main" id="{46F978EE-7127-48A4-A9F0-496D846C7C4F}"/>
            </a:ext>
          </a:extLst>
        </xdr:cNvPr>
        <xdr:cNvSpPr/>
      </xdr:nvSpPr>
      <xdr:spPr>
        <a:xfrm>
          <a:off x="5029255" y="4083553"/>
          <a:ext cx="95885" cy="95885"/>
        </a:xfrm>
        <a:custGeom>
          <a:avLst/>
          <a:gdLst/>
          <a:ahLst/>
          <a:cxnLst/>
          <a:rect l="0" t="0" r="0" b="0"/>
          <a:pathLst>
            <a:path w="95885" h="95885">
              <a:moveTo>
                <a:pt x="53963" y="95289"/>
              </a:moveTo>
              <a:lnTo>
                <a:pt x="41326" y="95289"/>
              </a:lnTo>
              <a:lnTo>
                <a:pt x="35249" y="94078"/>
              </a:lnTo>
              <a:lnTo>
                <a:pt x="1208" y="60037"/>
              </a:lnTo>
              <a:lnTo>
                <a:pt x="0" y="53960"/>
              </a:lnTo>
              <a:lnTo>
                <a:pt x="0" y="41325"/>
              </a:lnTo>
              <a:lnTo>
                <a:pt x="23574" y="6043"/>
              </a:lnTo>
              <a:lnTo>
                <a:pt x="41326" y="0"/>
              </a:lnTo>
              <a:lnTo>
                <a:pt x="53963" y="0"/>
              </a:lnTo>
              <a:lnTo>
                <a:pt x="89244" y="23572"/>
              </a:lnTo>
              <a:lnTo>
                <a:pt x="95290" y="47645"/>
              </a:lnTo>
              <a:lnTo>
                <a:pt x="95290" y="53960"/>
              </a:lnTo>
              <a:lnTo>
                <a:pt x="71715" y="89242"/>
              </a:lnTo>
              <a:lnTo>
                <a:pt x="53963" y="95289"/>
              </a:lnTo>
              <a:close/>
            </a:path>
          </a:pathLst>
        </a:custGeom>
        <a:solidFill>
          <a:srgbClr val="04A2BF"/>
        </a:solidFill>
      </xdr:spPr>
    </xdr:sp>
    <xdr:clientData/>
  </xdr:oneCellAnchor>
  <xdr:oneCellAnchor>
    <xdr:from>
      <xdr:col>10</xdr:col>
      <xdr:colOff>58563</xdr:colOff>
      <xdr:row>20</xdr:row>
      <xdr:rowOff>89515</xdr:rowOff>
    </xdr:from>
    <xdr:ext cx="95885" cy="95885"/>
    <xdr:sp macro="" textlink="">
      <xdr:nvSpPr>
        <xdr:cNvPr id="288" name="Shape 43">
          <a:extLst>
            <a:ext uri="{FF2B5EF4-FFF2-40B4-BE49-F238E27FC236}">
              <a16:creationId xmlns:a16="http://schemas.microsoft.com/office/drawing/2014/main" id="{8AA3C978-AB4F-471D-849D-9EF413A22FCC}"/>
            </a:ext>
          </a:extLst>
        </xdr:cNvPr>
        <xdr:cNvSpPr/>
      </xdr:nvSpPr>
      <xdr:spPr>
        <a:xfrm>
          <a:off x="5249688" y="428051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4"/>
              </a:lnTo>
              <a:lnTo>
                <a:pt x="41326" y="0"/>
              </a:lnTo>
              <a:lnTo>
                <a:pt x="53963" y="0"/>
              </a:lnTo>
              <a:lnTo>
                <a:pt x="89245" y="23572"/>
              </a:lnTo>
              <a:lnTo>
                <a:pt x="95290" y="41325"/>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9</xdr:col>
      <xdr:colOff>228695</xdr:colOff>
      <xdr:row>21</xdr:row>
      <xdr:rowOff>89627</xdr:rowOff>
    </xdr:from>
    <xdr:ext cx="95885" cy="95885"/>
    <xdr:sp macro="" textlink="">
      <xdr:nvSpPr>
        <xdr:cNvPr id="289" name="Shape 44">
          <a:extLst>
            <a:ext uri="{FF2B5EF4-FFF2-40B4-BE49-F238E27FC236}">
              <a16:creationId xmlns:a16="http://schemas.microsoft.com/office/drawing/2014/main" id="{A992C21F-801C-4F72-B0AB-3AE92509A72B}"/>
            </a:ext>
          </a:extLst>
        </xdr:cNvPr>
        <xdr:cNvSpPr/>
      </xdr:nvSpPr>
      <xdr:spPr>
        <a:xfrm>
          <a:off x="5124545" y="4490177"/>
          <a:ext cx="95885" cy="95885"/>
        </a:xfrm>
        <a:custGeom>
          <a:avLst/>
          <a:gdLst/>
          <a:ahLst/>
          <a:cxnLst/>
          <a:rect l="0" t="0" r="0" b="0"/>
          <a:pathLst>
            <a:path w="95885" h="95885">
              <a:moveTo>
                <a:pt x="53962" y="95289"/>
              </a:moveTo>
              <a:lnTo>
                <a:pt x="41327" y="95289"/>
              </a:lnTo>
              <a:lnTo>
                <a:pt x="35249" y="94078"/>
              </a:lnTo>
              <a:lnTo>
                <a:pt x="1208" y="60039"/>
              </a:lnTo>
              <a:lnTo>
                <a:pt x="0" y="53962"/>
              </a:lnTo>
              <a:lnTo>
                <a:pt x="0" y="41325"/>
              </a:lnTo>
              <a:lnTo>
                <a:pt x="23574" y="6043"/>
              </a:lnTo>
              <a:lnTo>
                <a:pt x="41327" y="0"/>
              </a:lnTo>
              <a:lnTo>
                <a:pt x="53962" y="0"/>
              </a:lnTo>
              <a:lnTo>
                <a:pt x="89244" y="23572"/>
              </a:lnTo>
              <a:lnTo>
                <a:pt x="95290" y="47645"/>
              </a:lnTo>
              <a:lnTo>
                <a:pt x="95290" y="53962"/>
              </a:lnTo>
              <a:lnTo>
                <a:pt x="71714" y="89242"/>
              </a:lnTo>
              <a:lnTo>
                <a:pt x="53962" y="95289"/>
              </a:lnTo>
              <a:close/>
            </a:path>
          </a:pathLst>
        </a:custGeom>
        <a:solidFill>
          <a:srgbClr val="04A2BF"/>
        </a:solidFill>
      </xdr:spPr>
    </xdr:sp>
    <xdr:clientData/>
  </xdr:oneCellAnchor>
  <xdr:oneCellAnchor>
    <xdr:from>
      <xdr:col>9</xdr:col>
      <xdr:colOff>114347</xdr:colOff>
      <xdr:row>23</xdr:row>
      <xdr:rowOff>89851</xdr:rowOff>
    </xdr:from>
    <xdr:ext cx="95885" cy="95885"/>
    <xdr:sp macro="" textlink="">
      <xdr:nvSpPr>
        <xdr:cNvPr id="290" name="Shape 45">
          <a:extLst>
            <a:ext uri="{FF2B5EF4-FFF2-40B4-BE49-F238E27FC236}">
              <a16:creationId xmlns:a16="http://schemas.microsoft.com/office/drawing/2014/main" id="{D6D65A4B-3FE6-4005-B8E2-51ABE151EDA5}"/>
            </a:ext>
          </a:extLst>
        </xdr:cNvPr>
        <xdr:cNvSpPr/>
      </xdr:nvSpPr>
      <xdr:spPr>
        <a:xfrm>
          <a:off x="5010197" y="4909501"/>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5" y="6043"/>
              </a:lnTo>
              <a:lnTo>
                <a:pt x="41326" y="0"/>
              </a:lnTo>
              <a:lnTo>
                <a:pt x="53963" y="0"/>
              </a:lnTo>
              <a:lnTo>
                <a:pt x="89245" y="23573"/>
              </a:lnTo>
              <a:lnTo>
                <a:pt x="95290" y="41326"/>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9</xdr:col>
      <xdr:colOff>0</xdr:colOff>
      <xdr:row>24</xdr:row>
      <xdr:rowOff>89963</xdr:rowOff>
    </xdr:from>
    <xdr:ext cx="95885" cy="95885"/>
    <xdr:sp macro="" textlink="">
      <xdr:nvSpPr>
        <xdr:cNvPr id="291" name="Shape 46">
          <a:extLst>
            <a:ext uri="{FF2B5EF4-FFF2-40B4-BE49-F238E27FC236}">
              <a16:creationId xmlns:a16="http://schemas.microsoft.com/office/drawing/2014/main" id="{039201D7-3D06-4412-9165-1BB1F3BE10B7}"/>
            </a:ext>
          </a:extLst>
        </xdr:cNvPr>
        <xdr:cNvSpPr/>
      </xdr:nvSpPr>
      <xdr:spPr>
        <a:xfrm>
          <a:off x="4895850" y="5119163"/>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6"/>
              </a:lnTo>
              <a:lnTo>
                <a:pt x="23574" y="6043"/>
              </a:lnTo>
              <a:lnTo>
                <a:pt x="41327"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10</xdr:col>
      <xdr:colOff>29976</xdr:colOff>
      <xdr:row>25</xdr:row>
      <xdr:rowOff>90075</xdr:rowOff>
    </xdr:from>
    <xdr:ext cx="95885" cy="95885"/>
    <xdr:sp macro="" textlink="">
      <xdr:nvSpPr>
        <xdr:cNvPr id="292" name="Shape 47">
          <a:extLst>
            <a:ext uri="{FF2B5EF4-FFF2-40B4-BE49-F238E27FC236}">
              <a16:creationId xmlns:a16="http://schemas.microsoft.com/office/drawing/2014/main" id="{E460D671-2833-4BE0-AB64-D4546BE2C6B7}"/>
            </a:ext>
          </a:extLst>
        </xdr:cNvPr>
        <xdr:cNvSpPr/>
      </xdr:nvSpPr>
      <xdr:spPr>
        <a:xfrm>
          <a:off x="5221101" y="5328825"/>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5"/>
              </a:lnTo>
              <a:lnTo>
                <a:pt x="23574" y="6043"/>
              </a:lnTo>
              <a:lnTo>
                <a:pt x="41327" y="0"/>
              </a:lnTo>
              <a:lnTo>
                <a:pt x="53963" y="0"/>
              </a:lnTo>
              <a:lnTo>
                <a:pt x="89245" y="23570"/>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190579</xdr:colOff>
      <xdr:row>26</xdr:row>
      <xdr:rowOff>90188</xdr:rowOff>
    </xdr:from>
    <xdr:ext cx="95885" cy="95885"/>
    <xdr:sp macro="" textlink="">
      <xdr:nvSpPr>
        <xdr:cNvPr id="293" name="Shape 48">
          <a:extLst>
            <a:ext uri="{FF2B5EF4-FFF2-40B4-BE49-F238E27FC236}">
              <a16:creationId xmlns:a16="http://schemas.microsoft.com/office/drawing/2014/main" id="{588DB243-A53A-4B11-B73E-196F61E1AFAD}"/>
            </a:ext>
          </a:extLst>
        </xdr:cNvPr>
        <xdr:cNvSpPr/>
      </xdr:nvSpPr>
      <xdr:spPr>
        <a:xfrm>
          <a:off x="5086429" y="5538488"/>
          <a:ext cx="95885" cy="95885"/>
        </a:xfrm>
        <a:custGeom>
          <a:avLst/>
          <a:gdLst/>
          <a:ahLst/>
          <a:cxnLst/>
          <a:rect l="0" t="0" r="0" b="0"/>
          <a:pathLst>
            <a:path w="95885" h="95885">
              <a:moveTo>
                <a:pt x="53963" y="95289"/>
              </a:moveTo>
              <a:lnTo>
                <a:pt x="41326" y="95289"/>
              </a:lnTo>
              <a:lnTo>
                <a:pt x="35249" y="94077"/>
              </a:lnTo>
              <a:lnTo>
                <a:pt x="1209" y="60039"/>
              </a:lnTo>
              <a:lnTo>
                <a:pt x="0" y="53962"/>
              </a:lnTo>
              <a:lnTo>
                <a:pt x="0" y="41325"/>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57173</xdr:colOff>
      <xdr:row>29</xdr:row>
      <xdr:rowOff>90523</xdr:rowOff>
    </xdr:from>
    <xdr:ext cx="95885" cy="95885"/>
    <xdr:sp macro="" textlink="">
      <xdr:nvSpPr>
        <xdr:cNvPr id="294" name="Shape 49">
          <a:extLst>
            <a:ext uri="{FF2B5EF4-FFF2-40B4-BE49-F238E27FC236}">
              <a16:creationId xmlns:a16="http://schemas.microsoft.com/office/drawing/2014/main" id="{027C35A8-DDBD-47D0-B542-0690B308A475}"/>
            </a:ext>
          </a:extLst>
        </xdr:cNvPr>
        <xdr:cNvSpPr/>
      </xdr:nvSpPr>
      <xdr:spPr>
        <a:xfrm>
          <a:off x="4953023" y="6167473"/>
          <a:ext cx="95885" cy="95885"/>
        </a:xfrm>
        <a:custGeom>
          <a:avLst/>
          <a:gdLst/>
          <a:ahLst/>
          <a:cxnLst/>
          <a:rect l="0" t="0" r="0" b="0"/>
          <a:pathLst>
            <a:path w="95885" h="95885">
              <a:moveTo>
                <a:pt x="53963" y="95288"/>
              </a:moveTo>
              <a:lnTo>
                <a:pt x="41326" y="95288"/>
              </a:lnTo>
              <a:lnTo>
                <a:pt x="35249" y="94077"/>
              </a:lnTo>
              <a:lnTo>
                <a:pt x="1208" y="60037"/>
              </a:lnTo>
              <a:lnTo>
                <a:pt x="0" y="53960"/>
              </a:lnTo>
              <a:lnTo>
                <a:pt x="0" y="41326"/>
              </a:lnTo>
              <a:lnTo>
                <a:pt x="23574" y="6041"/>
              </a:lnTo>
              <a:lnTo>
                <a:pt x="41326" y="0"/>
              </a:lnTo>
              <a:lnTo>
                <a:pt x="53963" y="0"/>
              </a:lnTo>
              <a:lnTo>
                <a:pt x="89245" y="23573"/>
              </a:lnTo>
              <a:lnTo>
                <a:pt x="95290" y="47645"/>
              </a:lnTo>
              <a:lnTo>
                <a:pt x="95290" y="53960"/>
              </a:lnTo>
              <a:lnTo>
                <a:pt x="71715" y="89243"/>
              </a:lnTo>
              <a:lnTo>
                <a:pt x="53963" y="95288"/>
              </a:lnTo>
              <a:close/>
            </a:path>
          </a:pathLst>
        </a:custGeom>
        <a:solidFill>
          <a:srgbClr val="04A2BF"/>
        </a:solidFill>
      </xdr:spPr>
    </xdr:sp>
    <xdr:clientData/>
  </xdr:oneCellAnchor>
  <xdr:oneCellAnchor>
    <xdr:from>
      <xdr:col>9</xdr:col>
      <xdr:colOff>257282</xdr:colOff>
      <xdr:row>30</xdr:row>
      <xdr:rowOff>90636</xdr:rowOff>
    </xdr:from>
    <xdr:ext cx="95885" cy="95885"/>
    <xdr:sp macro="" textlink="">
      <xdr:nvSpPr>
        <xdr:cNvPr id="295" name="Shape 50">
          <a:extLst>
            <a:ext uri="{FF2B5EF4-FFF2-40B4-BE49-F238E27FC236}">
              <a16:creationId xmlns:a16="http://schemas.microsoft.com/office/drawing/2014/main" id="{F25B3E41-61CA-48FE-8486-3D8A1A80EB1C}"/>
            </a:ext>
          </a:extLst>
        </xdr:cNvPr>
        <xdr:cNvSpPr/>
      </xdr:nvSpPr>
      <xdr:spPr>
        <a:xfrm>
          <a:off x="5153132" y="6377136"/>
          <a:ext cx="95885" cy="95885"/>
        </a:xfrm>
        <a:custGeom>
          <a:avLst/>
          <a:gdLst/>
          <a:ahLst/>
          <a:cxnLst/>
          <a:rect l="0" t="0" r="0" b="0"/>
          <a:pathLst>
            <a:path w="95885" h="95885">
              <a:moveTo>
                <a:pt x="53963" y="95288"/>
              </a:moveTo>
              <a:lnTo>
                <a:pt x="41326" y="95288"/>
              </a:lnTo>
              <a:lnTo>
                <a:pt x="35249" y="94077"/>
              </a:lnTo>
              <a:lnTo>
                <a:pt x="1208" y="60037"/>
              </a:lnTo>
              <a:lnTo>
                <a:pt x="0" y="53960"/>
              </a:lnTo>
              <a:lnTo>
                <a:pt x="0" y="41324"/>
              </a:lnTo>
              <a:lnTo>
                <a:pt x="23574" y="6041"/>
              </a:lnTo>
              <a:lnTo>
                <a:pt x="41326" y="0"/>
              </a:lnTo>
              <a:lnTo>
                <a:pt x="53963" y="0"/>
              </a:lnTo>
              <a:lnTo>
                <a:pt x="89245" y="23573"/>
              </a:lnTo>
              <a:lnTo>
                <a:pt x="95290" y="47645"/>
              </a:lnTo>
              <a:lnTo>
                <a:pt x="95290" y="53960"/>
              </a:lnTo>
              <a:lnTo>
                <a:pt x="71715" y="89243"/>
              </a:lnTo>
              <a:lnTo>
                <a:pt x="53963" y="95288"/>
              </a:lnTo>
              <a:close/>
            </a:path>
          </a:pathLst>
        </a:custGeom>
        <a:solidFill>
          <a:srgbClr val="04A2BF"/>
        </a:solidFill>
      </xdr:spPr>
    </xdr:sp>
    <xdr:clientData/>
  </xdr:oneCellAnchor>
  <xdr:oneCellAnchor>
    <xdr:from>
      <xdr:col>10</xdr:col>
      <xdr:colOff>68092</xdr:colOff>
      <xdr:row>31</xdr:row>
      <xdr:rowOff>90747</xdr:rowOff>
    </xdr:from>
    <xdr:ext cx="95885" cy="95885"/>
    <xdr:sp macro="" textlink="">
      <xdr:nvSpPr>
        <xdr:cNvPr id="296" name="Shape 51">
          <a:extLst>
            <a:ext uri="{FF2B5EF4-FFF2-40B4-BE49-F238E27FC236}">
              <a16:creationId xmlns:a16="http://schemas.microsoft.com/office/drawing/2014/main" id="{3B6AB4EF-DBF4-4A35-AAD0-9531006870F1}"/>
            </a:ext>
          </a:extLst>
        </xdr:cNvPr>
        <xdr:cNvSpPr/>
      </xdr:nvSpPr>
      <xdr:spPr>
        <a:xfrm>
          <a:off x="5259217" y="6586797"/>
          <a:ext cx="95885" cy="95885"/>
        </a:xfrm>
        <a:custGeom>
          <a:avLst/>
          <a:gdLst/>
          <a:ahLst/>
          <a:cxnLst/>
          <a:rect l="0" t="0" r="0" b="0"/>
          <a:pathLst>
            <a:path w="95885" h="95885">
              <a:moveTo>
                <a:pt x="53963" y="95290"/>
              </a:moveTo>
              <a:lnTo>
                <a:pt x="41326" y="95290"/>
              </a:lnTo>
              <a:lnTo>
                <a:pt x="35249" y="94079"/>
              </a:lnTo>
              <a:lnTo>
                <a:pt x="1209" y="60037"/>
              </a:lnTo>
              <a:lnTo>
                <a:pt x="0" y="53960"/>
              </a:lnTo>
              <a:lnTo>
                <a:pt x="0" y="41324"/>
              </a:lnTo>
              <a:lnTo>
                <a:pt x="23574" y="6041"/>
              </a:lnTo>
              <a:lnTo>
                <a:pt x="41326" y="0"/>
              </a:lnTo>
              <a:lnTo>
                <a:pt x="53963" y="0"/>
              </a:lnTo>
              <a:lnTo>
                <a:pt x="89245" y="23570"/>
              </a:lnTo>
              <a:lnTo>
                <a:pt x="95290" y="47645"/>
              </a:lnTo>
              <a:lnTo>
                <a:pt x="95290" y="53960"/>
              </a:lnTo>
              <a:lnTo>
                <a:pt x="71714" y="89243"/>
              </a:lnTo>
              <a:lnTo>
                <a:pt x="53963" y="95290"/>
              </a:lnTo>
              <a:close/>
            </a:path>
          </a:pathLst>
        </a:custGeom>
        <a:solidFill>
          <a:srgbClr val="04A2BF"/>
        </a:solidFill>
      </xdr:spPr>
    </xdr:sp>
    <xdr:clientData/>
  </xdr:oneCellAnchor>
  <xdr:oneCellAnchor>
    <xdr:from>
      <xdr:col>0</xdr:col>
      <xdr:colOff>0</xdr:colOff>
      <xdr:row>0</xdr:row>
      <xdr:rowOff>1204849</xdr:rowOff>
    </xdr:from>
    <xdr:ext cx="352573" cy="343044"/>
    <xdr:pic>
      <xdr:nvPicPr>
        <xdr:cNvPr id="297" name="image6.png">
          <a:extLst>
            <a:ext uri="{FF2B5EF4-FFF2-40B4-BE49-F238E27FC236}">
              <a16:creationId xmlns:a16="http://schemas.microsoft.com/office/drawing/2014/main" id="{064ECCBF-E48A-4B24-8816-4B0298D46BB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14249"/>
          <a:ext cx="352573" cy="343044"/>
        </a:xfrm>
        <a:prstGeom prst="rect">
          <a:avLst/>
        </a:prstGeom>
      </xdr:spPr>
    </xdr:pic>
    <xdr:clientData/>
  </xdr:oneCellAnchor>
  <xdr:oneCellAnchor>
    <xdr:from>
      <xdr:col>2</xdr:col>
      <xdr:colOff>50091</xdr:colOff>
      <xdr:row>0</xdr:row>
      <xdr:rowOff>197954</xdr:rowOff>
    </xdr:from>
    <xdr:ext cx="165100" cy="289560"/>
    <xdr:sp macro="" textlink="">
      <xdr:nvSpPr>
        <xdr:cNvPr id="298" name="Shape 17">
          <a:extLst>
            <a:ext uri="{FF2B5EF4-FFF2-40B4-BE49-F238E27FC236}">
              <a16:creationId xmlns:a16="http://schemas.microsoft.com/office/drawing/2014/main" id="{C695C913-2EA3-4319-A397-B19E36D376B5}"/>
            </a:ext>
          </a:extLst>
        </xdr:cNvPr>
        <xdr:cNvSpPr/>
      </xdr:nvSpPr>
      <xdr:spPr>
        <a:xfrm>
          <a:off x="612066"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0</xdr:col>
      <xdr:colOff>4764</xdr:colOff>
      <xdr:row>0</xdr:row>
      <xdr:rowOff>199219</xdr:rowOff>
    </xdr:from>
    <xdr:ext cx="533400" cy="291465"/>
    <xdr:grpSp>
      <xdr:nvGrpSpPr>
        <xdr:cNvPr id="299" name="Group 18">
          <a:extLst>
            <a:ext uri="{FF2B5EF4-FFF2-40B4-BE49-F238E27FC236}">
              <a16:creationId xmlns:a16="http://schemas.microsoft.com/office/drawing/2014/main" id="{D9D297A8-5B71-45CE-B07F-AF6FA9BD5130}"/>
            </a:ext>
          </a:extLst>
        </xdr:cNvPr>
        <xdr:cNvGrpSpPr/>
      </xdr:nvGrpSpPr>
      <xdr:grpSpPr>
        <a:xfrm>
          <a:off x="4764" y="199219"/>
          <a:ext cx="533400" cy="291465"/>
          <a:chOff x="0" y="0"/>
          <a:chExt cx="533400" cy="291465"/>
        </a:xfrm>
      </xdr:grpSpPr>
      <xdr:sp macro="" textlink="">
        <xdr:nvSpPr>
          <xdr:cNvPr id="300" name="Shape 19">
            <a:extLst>
              <a:ext uri="{FF2B5EF4-FFF2-40B4-BE49-F238E27FC236}">
                <a16:creationId xmlns:a16="http://schemas.microsoft.com/office/drawing/2014/main" id="{B18AD79E-84B3-B451-BA7F-19AEA58E92DA}"/>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301" name="Shape 20">
            <a:extLst>
              <a:ext uri="{FF2B5EF4-FFF2-40B4-BE49-F238E27FC236}">
                <a16:creationId xmlns:a16="http://schemas.microsoft.com/office/drawing/2014/main" id="{FA11CF52-36BF-CB81-707A-13D89B283F4B}"/>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0</xdr:col>
      <xdr:colOff>4764</xdr:colOff>
      <xdr:row>1</xdr:row>
      <xdr:rowOff>1264</xdr:rowOff>
    </xdr:from>
    <xdr:ext cx="6784975" cy="29209"/>
    <xdr:grpSp>
      <xdr:nvGrpSpPr>
        <xdr:cNvPr id="302" name="Group 21">
          <a:extLst>
            <a:ext uri="{FF2B5EF4-FFF2-40B4-BE49-F238E27FC236}">
              <a16:creationId xmlns:a16="http://schemas.microsoft.com/office/drawing/2014/main" id="{DD1DCF58-DB40-420E-9E6E-DEE12C8096C9}"/>
            </a:ext>
          </a:extLst>
        </xdr:cNvPr>
        <xdr:cNvGrpSpPr/>
      </xdr:nvGrpSpPr>
      <xdr:grpSpPr>
        <a:xfrm>
          <a:off x="4764" y="210814"/>
          <a:ext cx="6784975" cy="29209"/>
          <a:chOff x="0" y="0"/>
          <a:chExt cx="6784975" cy="29209"/>
        </a:xfrm>
      </xdr:grpSpPr>
      <xdr:sp macro="" textlink="">
        <xdr:nvSpPr>
          <xdr:cNvPr id="303" name="Shape 22">
            <a:extLst>
              <a:ext uri="{FF2B5EF4-FFF2-40B4-BE49-F238E27FC236}">
                <a16:creationId xmlns:a16="http://schemas.microsoft.com/office/drawing/2014/main" id="{E28AB39A-6313-68CC-E874-E3C617948135}"/>
              </a:ext>
            </a:extLst>
          </xdr:cNvPr>
          <xdr:cNvSpPr/>
        </xdr:nvSpPr>
        <xdr:spPr>
          <a:xfrm>
            <a:off x="0" y="0"/>
            <a:ext cx="762635" cy="29209"/>
          </a:xfrm>
          <a:custGeom>
            <a:avLst/>
            <a:gdLst/>
            <a:ahLst/>
            <a:cxnLst/>
            <a:rect l="0" t="0" r="0" b="0"/>
            <a:pathLst>
              <a:path w="762635" h="29209">
                <a:moveTo>
                  <a:pt x="762320" y="28587"/>
                </a:moveTo>
                <a:lnTo>
                  <a:pt x="0" y="28587"/>
                </a:lnTo>
                <a:lnTo>
                  <a:pt x="0" y="0"/>
                </a:lnTo>
                <a:lnTo>
                  <a:pt x="762320" y="0"/>
                </a:lnTo>
                <a:lnTo>
                  <a:pt x="762320" y="28587"/>
                </a:lnTo>
                <a:close/>
              </a:path>
            </a:pathLst>
          </a:custGeom>
          <a:solidFill>
            <a:srgbClr val="04A2BF"/>
          </a:solidFill>
        </xdr:spPr>
      </xdr:sp>
      <xdr:sp macro="" textlink="">
        <xdr:nvSpPr>
          <xdr:cNvPr id="304" name="Shape 23">
            <a:extLst>
              <a:ext uri="{FF2B5EF4-FFF2-40B4-BE49-F238E27FC236}">
                <a16:creationId xmlns:a16="http://schemas.microsoft.com/office/drawing/2014/main" id="{59457C97-B17A-24DF-43FF-C4952DF2CC35}"/>
              </a:ext>
            </a:extLst>
          </xdr:cNvPr>
          <xdr:cNvSpPr/>
        </xdr:nvSpPr>
        <xdr:spPr>
          <a:xfrm>
            <a:off x="762320" y="0"/>
            <a:ext cx="6022340" cy="29209"/>
          </a:xfrm>
          <a:custGeom>
            <a:avLst/>
            <a:gdLst/>
            <a:ahLst/>
            <a:cxnLst/>
            <a:rect l="0" t="0" r="0" b="0"/>
            <a:pathLst>
              <a:path w="6022340" h="29209">
                <a:moveTo>
                  <a:pt x="6022329" y="28587"/>
                </a:moveTo>
                <a:lnTo>
                  <a:pt x="0" y="28587"/>
                </a:lnTo>
                <a:lnTo>
                  <a:pt x="0" y="0"/>
                </a:lnTo>
                <a:lnTo>
                  <a:pt x="6022329" y="0"/>
                </a:lnTo>
                <a:lnTo>
                  <a:pt x="6022329" y="28587"/>
                </a:lnTo>
                <a:close/>
              </a:path>
            </a:pathLst>
          </a:custGeom>
          <a:solidFill>
            <a:srgbClr val="727272"/>
          </a:solidFill>
        </xdr:spPr>
      </xdr:sp>
    </xdr:grpSp>
    <xdr:clientData/>
  </xdr:oneCellAnchor>
  <xdr:oneCellAnchor>
    <xdr:from>
      <xdr:col>7</xdr:col>
      <xdr:colOff>66702</xdr:colOff>
      <xdr:row>5</xdr:row>
      <xdr:rowOff>84647</xdr:rowOff>
    </xdr:from>
    <xdr:ext cx="95885" cy="95885"/>
    <xdr:sp macro="" textlink="">
      <xdr:nvSpPr>
        <xdr:cNvPr id="305" name="Shape 24">
          <a:extLst>
            <a:ext uri="{FF2B5EF4-FFF2-40B4-BE49-F238E27FC236}">
              <a16:creationId xmlns:a16="http://schemas.microsoft.com/office/drawing/2014/main" id="{AC499BD8-F7D6-4DED-8754-488C78331772}"/>
            </a:ext>
          </a:extLst>
        </xdr:cNvPr>
        <xdr:cNvSpPr/>
      </xdr:nvSpPr>
      <xdr:spPr>
        <a:xfrm>
          <a:off x="4505352" y="1132397"/>
          <a:ext cx="95885" cy="95885"/>
        </a:xfrm>
        <a:custGeom>
          <a:avLst/>
          <a:gdLst/>
          <a:ahLst/>
          <a:cxnLst/>
          <a:rect l="0" t="0" r="0" b="0"/>
          <a:pathLst>
            <a:path w="95885" h="95885">
              <a:moveTo>
                <a:pt x="53963" y="95290"/>
              </a:moveTo>
              <a:lnTo>
                <a:pt x="41326" y="95290"/>
              </a:lnTo>
              <a:lnTo>
                <a:pt x="35249" y="94080"/>
              </a:lnTo>
              <a:lnTo>
                <a:pt x="1208" y="60040"/>
              </a:lnTo>
              <a:lnTo>
                <a:pt x="0" y="53962"/>
              </a:lnTo>
              <a:lnTo>
                <a:pt x="0" y="41325"/>
              </a:lnTo>
              <a:lnTo>
                <a:pt x="23574" y="6042"/>
              </a:lnTo>
              <a:lnTo>
                <a:pt x="41326" y="0"/>
              </a:lnTo>
              <a:lnTo>
                <a:pt x="53963" y="0"/>
              </a:lnTo>
              <a:lnTo>
                <a:pt x="89245" y="23572"/>
              </a:lnTo>
              <a:lnTo>
                <a:pt x="95290" y="47645"/>
              </a:lnTo>
              <a:lnTo>
                <a:pt x="95290" y="53962"/>
              </a:lnTo>
              <a:lnTo>
                <a:pt x="71714" y="89243"/>
              </a:lnTo>
              <a:lnTo>
                <a:pt x="53963" y="95290"/>
              </a:lnTo>
              <a:close/>
            </a:path>
          </a:pathLst>
        </a:custGeom>
        <a:solidFill>
          <a:srgbClr val="04A2BF"/>
        </a:solidFill>
      </xdr:spPr>
    </xdr:sp>
    <xdr:clientData/>
  </xdr:oneCellAnchor>
  <xdr:oneCellAnchor>
    <xdr:from>
      <xdr:col>7</xdr:col>
      <xdr:colOff>133405</xdr:colOff>
      <xdr:row>9</xdr:row>
      <xdr:rowOff>85095</xdr:rowOff>
    </xdr:from>
    <xdr:ext cx="95885" cy="95885"/>
    <xdr:sp macro="" textlink="">
      <xdr:nvSpPr>
        <xdr:cNvPr id="306" name="Shape 25">
          <a:extLst>
            <a:ext uri="{FF2B5EF4-FFF2-40B4-BE49-F238E27FC236}">
              <a16:creationId xmlns:a16="http://schemas.microsoft.com/office/drawing/2014/main" id="{C51A9D69-530B-4334-BC68-C9DBA384986D}"/>
            </a:ext>
          </a:extLst>
        </xdr:cNvPr>
        <xdr:cNvSpPr/>
      </xdr:nvSpPr>
      <xdr:spPr>
        <a:xfrm>
          <a:off x="4572055" y="1971045"/>
          <a:ext cx="95885" cy="95885"/>
        </a:xfrm>
        <a:custGeom>
          <a:avLst/>
          <a:gdLst/>
          <a:ahLst/>
          <a:cxnLst/>
          <a:rect l="0" t="0" r="0" b="0"/>
          <a:pathLst>
            <a:path w="95885" h="95885">
              <a:moveTo>
                <a:pt x="53962" y="95288"/>
              </a:moveTo>
              <a:lnTo>
                <a:pt x="41326" y="95288"/>
              </a:lnTo>
              <a:lnTo>
                <a:pt x="35248" y="94077"/>
              </a:lnTo>
              <a:lnTo>
                <a:pt x="1208" y="60037"/>
              </a:lnTo>
              <a:lnTo>
                <a:pt x="0" y="53961"/>
              </a:lnTo>
              <a:lnTo>
                <a:pt x="0" y="41325"/>
              </a:lnTo>
              <a:lnTo>
                <a:pt x="23574" y="6044"/>
              </a:lnTo>
              <a:lnTo>
                <a:pt x="41326" y="0"/>
              </a:lnTo>
              <a:lnTo>
                <a:pt x="53962" y="0"/>
              </a:lnTo>
              <a:lnTo>
                <a:pt x="89245" y="23572"/>
              </a:lnTo>
              <a:lnTo>
                <a:pt x="95290" y="47645"/>
              </a:lnTo>
              <a:lnTo>
                <a:pt x="95289" y="53961"/>
              </a:lnTo>
              <a:lnTo>
                <a:pt x="71714" y="89243"/>
              </a:lnTo>
              <a:lnTo>
                <a:pt x="53962" y="95288"/>
              </a:lnTo>
              <a:close/>
            </a:path>
          </a:pathLst>
        </a:custGeom>
        <a:solidFill>
          <a:srgbClr val="04A2BF"/>
        </a:solidFill>
      </xdr:spPr>
    </xdr:sp>
    <xdr:clientData/>
  </xdr:oneCellAnchor>
  <xdr:oneCellAnchor>
    <xdr:from>
      <xdr:col>7</xdr:col>
      <xdr:colOff>162212</xdr:colOff>
      <xdr:row>10</xdr:row>
      <xdr:rowOff>85207</xdr:rowOff>
    </xdr:from>
    <xdr:ext cx="95885" cy="95885"/>
    <xdr:sp macro="" textlink="">
      <xdr:nvSpPr>
        <xdr:cNvPr id="307" name="Shape 26">
          <a:extLst>
            <a:ext uri="{FF2B5EF4-FFF2-40B4-BE49-F238E27FC236}">
              <a16:creationId xmlns:a16="http://schemas.microsoft.com/office/drawing/2014/main" id="{0F960A76-960A-4939-8CB3-A33074467943}"/>
            </a:ext>
          </a:extLst>
        </xdr:cNvPr>
        <xdr:cNvSpPr/>
      </xdr:nvSpPr>
      <xdr:spPr>
        <a:xfrm>
          <a:off x="4600862" y="2180707"/>
          <a:ext cx="95885" cy="95885"/>
        </a:xfrm>
        <a:custGeom>
          <a:avLst/>
          <a:gdLst/>
          <a:ahLst/>
          <a:cxnLst/>
          <a:rect l="0" t="0" r="0" b="0"/>
          <a:pathLst>
            <a:path w="95885" h="95885">
              <a:moveTo>
                <a:pt x="53963" y="95288"/>
              </a:moveTo>
              <a:lnTo>
                <a:pt x="41326" y="95288"/>
              </a:lnTo>
              <a:lnTo>
                <a:pt x="35248" y="94077"/>
              </a:lnTo>
              <a:lnTo>
                <a:pt x="1208" y="60037"/>
              </a:lnTo>
              <a:lnTo>
                <a:pt x="0" y="53961"/>
              </a:lnTo>
              <a:lnTo>
                <a:pt x="0" y="41325"/>
              </a:lnTo>
              <a:lnTo>
                <a:pt x="23574" y="6044"/>
              </a:lnTo>
              <a:lnTo>
                <a:pt x="41326" y="0"/>
              </a:lnTo>
              <a:lnTo>
                <a:pt x="53963" y="0"/>
              </a:lnTo>
              <a:lnTo>
                <a:pt x="89245" y="23572"/>
              </a:lnTo>
              <a:lnTo>
                <a:pt x="95290" y="47645"/>
              </a:lnTo>
              <a:lnTo>
                <a:pt x="95289" y="53961"/>
              </a:lnTo>
              <a:lnTo>
                <a:pt x="71714" y="89243"/>
              </a:lnTo>
              <a:lnTo>
                <a:pt x="53963" y="95288"/>
              </a:lnTo>
              <a:close/>
            </a:path>
          </a:pathLst>
        </a:custGeom>
        <a:solidFill>
          <a:srgbClr val="04A2BF"/>
        </a:solidFill>
      </xdr:spPr>
    </xdr:sp>
    <xdr:clientData/>
  </xdr:oneCellAnchor>
  <xdr:oneCellAnchor>
    <xdr:from>
      <xdr:col>6</xdr:col>
      <xdr:colOff>443221</xdr:colOff>
      <xdr:row>12</xdr:row>
      <xdr:rowOff>85431</xdr:rowOff>
    </xdr:from>
    <xdr:ext cx="95885" cy="95885"/>
    <xdr:sp macro="" textlink="">
      <xdr:nvSpPr>
        <xdr:cNvPr id="308" name="Shape 27">
          <a:extLst>
            <a:ext uri="{FF2B5EF4-FFF2-40B4-BE49-F238E27FC236}">
              <a16:creationId xmlns:a16="http://schemas.microsoft.com/office/drawing/2014/main" id="{DFF7A939-AF3A-4628-B57F-E9B554D82A9E}"/>
            </a:ext>
          </a:extLst>
        </xdr:cNvPr>
        <xdr:cNvSpPr/>
      </xdr:nvSpPr>
      <xdr:spPr>
        <a:xfrm>
          <a:off x="4415146" y="2600031"/>
          <a:ext cx="95885" cy="95885"/>
        </a:xfrm>
        <a:custGeom>
          <a:avLst/>
          <a:gdLst/>
          <a:ahLst/>
          <a:cxnLst/>
          <a:rect l="0" t="0" r="0" b="0"/>
          <a:pathLst>
            <a:path w="95885" h="95885">
              <a:moveTo>
                <a:pt x="53963" y="95288"/>
              </a:moveTo>
              <a:lnTo>
                <a:pt x="41326" y="95288"/>
              </a:lnTo>
              <a:lnTo>
                <a:pt x="35248" y="94079"/>
              </a:lnTo>
              <a:lnTo>
                <a:pt x="1208" y="60039"/>
              </a:lnTo>
              <a:lnTo>
                <a:pt x="0" y="53962"/>
              </a:lnTo>
              <a:lnTo>
                <a:pt x="0" y="41325"/>
              </a:lnTo>
              <a:lnTo>
                <a:pt x="23574" y="6042"/>
              </a:lnTo>
              <a:lnTo>
                <a:pt x="41326" y="0"/>
              </a:lnTo>
              <a:lnTo>
                <a:pt x="53963" y="0"/>
              </a:lnTo>
              <a:lnTo>
                <a:pt x="89245" y="23572"/>
              </a:lnTo>
              <a:lnTo>
                <a:pt x="95290" y="47645"/>
              </a:lnTo>
              <a:lnTo>
                <a:pt x="95290" y="53962"/>
              </a:lnTo>
              <a:lnTo>
                <a:pt x="71714" y="89242"/>
              </a:lnTo>
              <a:lnTo>
                <a:pt x="53963" y="95288"/>
              </a:lnTo>
              <a:close/>
            </a:path>
          </a:pathLst>
        </a:custGeom>
        <a:solidFill>
          <a:srgbClr val="04A2BF"/>
        </a:solidFill>
      </xdr:spPr>
    </xdr:sp>
    <xdr:clientData/>
  </xdr:oneCellAnchor>
  <xdr:oneCellAnchor>
    <xdr:from>
      <xdr:col>7</xdr:col>
      <xdr:colOff>95289</xdr:colOff>
      <xdr:row>13</xdr:row>
      <xdr:rowOff>85544</xdr:rowOff>
    </xdr:from>
    <xdr:ext cx="95885" cy="95885"/>
    <xdr:sp macro="" textlink="">
      <xdr:nvSpPr>
        <xdr:cNvPr id="309" name="Shape 28">
          <a:extLst>
            <a:ext uri="{FF2B5EF4-FFF2-40B4-BE49-F238E27FC236}">
              <a16:creationId xmlns:a16="http://schemas.microsoft.com/office/drawing/2014/main" id="{0DBBF6A4-7F5C-4497-9BB1-61D3F836885A}"/>
            </a:ext>
          </a:extLst>
        </xdr:cNvPr>
        <xdr:cNvSpPr/>
      </xdr:nvSpPr>
      <xdr:spPr>
        <a:xfrm>
          <a:off x="4533939" y="2809694"/>
          <a:ext cx="95885" cy="95885"/>
        </a:xfrm>
        <a:custGeom>
          <a:avLst/>
          <a:gdLst/>
          <a:ahLst/>
          <a:cxnLst/>
          <a:rect l="0" t="0" r="0" b="0"/>
          <a:pathLst>
            <a:path w="95885" h="95885">
              <a:moveTo>
                <a:pt x="53962" y="95288"/>
              </a:moveTo>
              <a:lnTo>
                <a:pt x="41326" y="95288"/>
              </a:lnTo>
              <a:lnTo>
                <a:pt x="35249" y="94079"/>
              </a:lnTo>
              <a:lnTo>
                <a:pt x="1208" y="60039"/>
              </a:lnTo>
              <a:lnTo>
                <a:pt x="0" y="53962"/>
              </a:lnTo>
              <a:lnTo>
                <a:pt x="0" y="41325"/>
              </a:lnTo>
              <a:lnTo>
                <a:pt x="23574" y="6042"/>
              </a:lnTo>
              <a:lnTo>
                <a:pt x="41326" y="0"/>
              </a:lnTo>
              <a:lnTo>
                <a:pt x="53962" y="0"/>
              </a:lnTo>
              <a:lnTo>
                <a:pt x="89244" y="23572"/>
              </a:lnTo>
              <a:lnTo>
                <a:pt x="95290" y="47645"/>
              </a:lnTo>
              <a:lnTo>
                <a:pt x="95290" y="53962"/>
              </a:lnTo>
              <a:lnTo>
                <a:pt x="71714" y="89242"/>
              </a:lnTo>
              <a:lnTo>
                <a:pt x="53962" y="95288"/>
              </a:lnTo>
              <a:close/>
            </a:path>
          </a:pathLst>
        </a:custGeom>
        <a:solidFill>
          <a:srgbClr val="04A2BF"/>
        </a:solidFill>
      </xdr:spPr>
    </xdr:sp>
    <xdr:clientData/>
  </xdr:oneCellAnchor>
  <xdr:oneCellAnchor>
    <xdr:from>
      <xdr:col>8</xdr:col>
      <xdr:colOff>42880</xdr:colOff>
      <xdr:row>14</xdr:row>
      <xdr:rowOff>85656</xdr:rowOff>
    </xdr:from>
    <xdr:ext cx="95885" cy="95885"/>
    <xdr:sp macro="" textlink="">
      <xdr:nvSpPr>
        <xdr:cNvPr id="310" name="Shape 29">
          <a:extLst>
            <a:ext uri="{FF2B5EF4-FFF2-40B4-BE49-F238E27FC236}">
              <a16:creationId xmlns:a16="http://schemas.microsoft.com/office/drawing/2014/main" id="{92CECF2F-3B2C-45DD-A1FA-DF4ED3CE8FC2}"/>
            </a:ext>
          </a:extLst>
        </xdr:cNvPr>
        <xdr:cNvSpPr/>
      </xdr:nvSpPr>
      <xdr:spPr>
        <a:xfrm>
          <a:off x="4710130" y="3019356"/>
          <a:ext cx="95885" cy="95885"/>
        </a:xfrm>
        <a:custGeom>
          <a:avLst/>
          <a:gdLst/>
          <a:ahLst/>
          <a:cxnLst/>
          <a:rect l="0" t="0" r="0" b="0"/>
          <a:pathLst>
            <a:path w="95885" h="95885">
              <a:moveTo>
                <a:pt x="53963" y="95288"/>
              </a:moveTo>
              <a:lnTo>
                <a:pt x="41326" y="95288"/>
              </a:lnTo>
              <a:lnTo>
                <a:pt x="35249" y="94080"/>
              </a:lnTo>
              <a:lnTo>
                <a:pt x="1208" y="60039"/>
              </a:lnTo>
              <a:lnTo>
                <a:pt x="0" y="53962"/>
              </a:lnTo>
              <a:lnTo>
                <a:pt x="0" y="41325"/>
              </a:lnTo>
              <a:lnTo>
                <a:pt x="23574" y="6042"/>
              </a:lnTo>
              <a:lnTo>
                <a:pt x="41326" y="0"/>
              </a:lnTo>
              <a:lnTo>
                <a:pt x="53963" y="0"/>
              </a:lnTo>
              <a:lnTo>
                <a:pt x="89245" y="23571"/>
              </a:lnTo>
              <a:lnTo>
                <a:pt x="95290" y="47645"/>
              </a:lnTo>
              <a:lnTo>
                <a:pt x="95290" y="53962"/>
              </a:lnTo>
              <a:lnTo>
                <a:pt x="71715" y="89243"/>
              </a:lnTo>
              <a:lnTo>
                <a:pt x="53963" y="95288"/>
              </a:lnTo>
              <a:close/>
            </a:path>
          </a:pathLst>
        </a:custGeom>
        <a:solidFill>
          <a:srgbClr val="04A2BF"/>
        </a:solidFill>
      </xdr:spPr>
    </xdr:sp>
    <xdr:clientData/>
  </xdr:oneCellAnchor>
  <xdr:oneCellAnchor>
    <xdr:from>
      <xdr:col>8</xdr:col>
      <xdr:colOff>109582</xdr:colOff>
      <xdr:row>15</xdr:row>
      <xdr:rowOff>85768</xdr:rowOff>
    </xdr:from>
    <xdr:ext cx="95885" cy="95885"/>
    <xdr:sp macro="" textlink="">
      <xdr:nvSpPr>
        <xdr:cNvPr id="311" name="Shape 30">
          <a:extLst>
            <a:ext uri="{FF2B5EF4-FFF2-40B4-BE49-F238E27FC236}">
              <a16:creationId xmlns:a16="http://schemas.microsoft.com/office/drawing/2014/main" id="{C4120BA1-5C4A-4BD7-818B-58C76F61B820}"/>
            </a:ext>
          </a:extLst>
        </xdr:cNvPr>
        <xdr:cNvSpPr/>
      </xdr:nvSpPr>
      <xdr:spPr>
        <a:xfrm>
          <a:off x="4776832" y="3229018"/>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4" y="6042"/>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8</xdr:col>
      <xdr:colOff>4763</xdr:colOff>
      <xdr:row>16</xdr:row>
      <xdr:rowOff>85880</xdr:rowOff>
    </xdr:from>
    <xdr:ext cx="95885" cy="95885"/>
    <xdr:sp macro="" textlink="">
      <xdr:nvSpPr>
        <xdr:cNvPr id="312" name="Shape 31">
          <a:extLst>
            <a:ext uri="{FF2B5EF4-FFF2-40B4-BE49-F238E27FC236}">
              <a16:creationId xmlns:a16="http://schemas.microsoft.com/office/drawing/2014/main" id="{9CDBD355-A55A-42DE-88FA-6642ABB6220D}"/>
            </a:ext>
          </a:extLst>
        </xdr:cNvPr>
        <xdr:cNvSpPr/>
      </xdr:nvSpPr>
      <xdr:spPr>
        <a:xfrm>
          <a:off x="4672013" y="3438680"/>
          <a:ext cx="95885" cy="95885"/>
        </a:xfrm>
        <a:custGeom>
          <a:avLst/>
          <a:gdLst/>
          <a:ahLst/>
          <a:cxnLst/>
          <a:rect l="0" t="0" r="0" b="0"/>
          <a:pathLst>
            <a:path w="95885" h="95885">
              <a:moveTo>
                <a:pt x="53963" y="95289"/>
              </a:moveTo>
              <a:lnTo>
                <a:pt x="41327" y="95289"/>
              </a:lnTo>
              <a:lnTo>
                <a:pt x="35249" y="94078"/>
              </a:lnTo>
              <a:lnTo>
                <a:pt x="1209" y="60039"/>
              </a:lnTo>
              <a:lnTo>
                <a:pt x="0" y="53962"/>
              </a:lnTo>
              <a:lnTo>
                <a:pt x="0" y="41326"/>
              </a:lnTo>
              <a:lnTo>
                <a:pt x="23574" y="6043"/>
              </a:lnTo>
              <a:lnTo>
                <a:pt x="41327"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8</xdr:col>
      <xdr:colOff>119112</xdr:colOff>
      <xdr:row>17</xdr:row>
      <xdr:rowOff>85992</xdr:rowOff>
    </xdr:from>
    <xdr:ext cx="95885" cy="95885"/>
    <xdr:sp macro="" textlink="">
      <xdr:nvSpPr>
        <xdr:cNvPr id="313" name="Shape 32">
          <a:extLst>
            <a:ext uri="{FF2B5EF4-FFF2-40B4-BE49-F238E27FC236}">
              <a16:creationId xmlns:a16="http://schemas.microsoft.com/office/drawing/2014/main" id="{FA8FE55B-FDEB-4811-B3CF-36B7DB7F6335}"/>
            </a:ext>
          </a:extLst>
        </xdr:cNvPr>
        <xdr:cNvSpPr/>
      </xdr:nvSpPr>
      <xdr:spPr>
        <a:xfrm>
          <a:off x="4786362" y="3648342"/>
          <a:ext cx="95885" cy="95885"/>
        </a:xfrm>
        <a:custGeom>
          <a:avLst/>
          <a:gdLst/>
          <a:ahLst/>
          <a:cxnLst/>
          <a:rect l="0" t="0" r="0" b="0"/>
          <a:pathLst>
            <a:path w="95885" h="95885">
              <a:moveTo>
                <a:pt x="53962" y="95289"/>
              </a:moveTo>
              <a:lnTo>
                <a:pt x="41326" y="95289"/>
              </a:lnTo>
              <a:lnTo>
                <a:pt x="35248" y="94079"/>
              </a:lnTo>
              <a:lnTo>
                <a:pt x="1208" y="60039"/>
              </a:lnTo>
              <a:lnTo>
                <a:pt x="0" y="53962"/>
              </a:lnTo>
              <a:lnTo>
                <a:pt x="0" y="41325"/>
              </a:lnTo>
              <a:lnTo>
                <a:pt x="23573" y="6043"/>
              </a:lnTo>
              <a:lnTo>
                <a:pt x="41326" y="0"/>
              </a:lnTo>
              <a:lnTo>
                <a:pt x="53962" y="0"/>
              </a:lnTo>
              <a:lnTo>
                <a:pt x="89244" y="23570"/>
              </a:lnTo>
              <a:lnTo>
                <a:pt x="95290" y="41325"/>
              </a:lnTo>
              <a:lnTo>
                <a:pt x="95290" y="47645"/>
              </a:lnTo>
              <a:lnTo>
                <a:pt x="95290" y="53962"/>
              </a:lnTo>
              <a:lnTo>
                <a:pt x="71714" y="89242"/>
              </a:lnTo>
              <a:lnTo>
                <a:pt x="60040" y="94078"/>
              </a:lnTo>
              <a:lnTo>
                <a:pt x="53962" y="95289"/>
              </a:lnTo>
              <a:close/>
            </a:path>
          </a:pathLst>
        </a:custGeom>
        <a:solidFill>
          <a:srgbClr val="04A2BF"/>
        </a:solidFill>
      </xdr:spPr>
    </xdr:sp>
    <xdr:clientData/>
  </xdr:oneCellAnchor>
  <xdr:oneCellAnchor>
    <xdr:from>
      <xdr:col>7</xdr:col>
      <xdr:colOff>181270</xdr:colOff>
      <xdr:row>19</xdr:row>
      <xdr:rowOff>102103</xdr:rowOff>
    </xdr:from>
    <xdr:ext cx="95885" cy="95885"/>
    <xdr:sp macro="" textlink="">
      <xdr:nvSpPr>
        <xdr:cNvPr id="314" name="Shape 33">
          <a:extLst>
            <a:ext uri="{FF2B5EF4-FFF2-40B4-BE49-F238E27FC236}">
              <a16:creationId xmlns:a16="http://schemas.microsoft.com/office/drawing/2014/main" id="{42B56EE1-F19B-4D0E-BA24-0AA4981EF5FF}"/>
            </a:ext>
          </a:extLst>
        </xdr:cNvPr>
        <xdr:cNvSpPr/>
      </xdr:nvSpPr>
      <xdr:spPr>
        <a:xfrm>
          <a:off x="4619920" y="4083553"/>
          <a:ext cx="95885" cy="95885"/>
        </a:xfrm>
        <a:custGeom>
          <a:avLst/>
          <a:gdLst/>
          <a:ahLst/>
          <a:cxnLst/>
          <a:rect l="0" t="0" r="0" b="0"/>
          <a:pathLst>
            <a:path w="95885" h="95885">
              <a:moveTo>
                <a:pt x="53963" y="95289"/>
              </a:moveTo>
              <a:lnTo>
                <a:pt x="41326" y="95289"/>
              </a:lnTo>
              <a:lnTo>
                <a:pt x="35248" y="94078"/>
              </a:lnTo>
              <a:lnTo>
                <a:pt x="1208" y="60037"/>
              </a:lnTo>
              <a:lnTo>
                <a:pt x="0" y="53960"/>
              </a:lnTo>
              <a:lnTo>
                <a:pt x="0" y="41325"/>
              </a:lnTo>
              <a:lnTo>
                <a:pt x="23574" y="6043"/>
              </a:lnTo>
              <a:lnTo>
                <a:pt x="41326" y="0"/>
              </a:lnTo>
              <a:lnTo>
                <a:pt x="53963" y="0"/>
              </a:lnTo>
              <a:lnTo>
                <a:pt x="89245" y="23572"/>
              </a:lnTo>
              <a:lnTo>
                <a:pt x="95290" y="47645"/>
              </a:lnTo>
              <a:lnTo>
                <a:pt x="95289" y="53960"/>
              </a:lnTo>
              <a:lnTo>
                <a:pt x="71714" y="89242"/>
              </a:lnTo>
              <a:lnTo>
                <a:pt x="53963" y="95289"/>
              </a:lnTo>
              <a:close/>
            </a:path>
          </a:pathLst>
        </a:custGeom>
        <a:solidFill>
          <a:srgbClr val="04A2BF"/>
        </a:solidFill>
      </xdr:spPr>
    </xdr:sp>
    <xdr:clientData/>
  </xdr:oneCellAnchor>
  <xdr:oneCellAnchor>
    <xdr:from>
      <xdr:col>7</xdr:col>
      <xdr:colOff>200328</xdr:colOff>
      <xdr:row>20</xdr:row>
      <xdr:rowOff>89515</xdr:rowOff>
    </xdr:from>
    <xdr:ext cx="95885" cy="95885"/>
    <xdr:sp macro="" textlink="">
      <xdr:nvSpPr>
        <xdr:cNvPr id="315" name="Shape 34">
          <a:extLst>
            <a:ext uri="{FF2B5EF4-FFF2-40B4-BE49-F238E27FC236}">
              <a16:creationId xmlns:a16="http://schemas.microsoft.com/office/drawing/2014/main" id="{02005194-1323-4AD6-8A66-77EE6C4ADE28}"/>
            </a:ext>
          </a:extLst>
        </xdr:cNvPr>
        <xdr:cNvSpPr/>
      </xdr:nvSpPr>
      <xdr:spPr>
        <a:xfrm>
          <a:off x="4638978" y="428051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4"/>
              </a:lnTo>
              <a:lnTo>
                <a:pt x="41326" y="0"/>
              </a:lnTo>
              <a:lnTo>
                <a:pt x="53963" y="0"/>
              </a:lnTo>
              <a:lnTo>
                <a:pt x="89245" y="23572"/>
              </a:lnTo>
              <a:lnTo>
                <a:pt x="95290" y="47645"/>
              </a:lnTo>
              <a:lnTo>
                <a:pt x="95289" y="53962"/>
              </a:lnTo>
              <a:lnTo>
                <a:pt x="71714" y="89242"/>
              </a:lnTo>
              <a:lnTo>
                <a:pt x="53963" y="95289"/>
              </a:lnTo>
              <a:close/>
            </a:path>
          </a:pathLst>
        </a:custGeom>
        <a:solidFill>
          <a:srgbClr val="04A2BF"/>
        </a:solidFill>
      </xdr:spPr>
    </xdr:sp>
    <xdr:clientData/>
  </xdr:oneCellAnchor>
  <xdr:oneCellAnchor>
    <xdr:from>
      <xdr:col>8</xdr:col>
      <xdr:colOff>23821</xdr:colOff>
      <xdr:row>21</xdr:row>
      <xdr:rowOff>89627</xdr:rowOff>
    </xdr:from>
    <xdr:ext cx="95885" cy="95885"/>
    <xdr:sp macro="" textlink="">
      <xdr:nvSpPr>
        <xdr:cNvPr id="316" name="Shape 35">
          <a:extLst>
            <a:ext uri="{FF2B5EF4-FFF2-40B4-BE49-F238E27FC236}">
              <a16:creationId xmlns:a16="http://schemas.microsoft.com/office/drawing/2014/main" id="{A00BE63A-8F77-4450-BCE0-0D8C163A0BA9}"/>
            </a:ext>
          </a:extLst>
        </xdr:cNvPr>
        <xdr:cNvSpPr/>
      </xdr:nvSpPr>
      <xdr:spPr>
        <a:xfrm>
          <a:off x="4691071" y="4490177"/>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3"/>
              </a:lnTo>
              <a:lnTo>
                <a:pt x="41326" y="0"/>
              </a:lnTo>
              <a:lnTo>
                <a:pt x="53963" y="0"/>
              </a:lnTo>
              <a:lnTo>
                <a:pt x="89245" y="23572"/>
              </a:lnTo>
              <a:lnTo>
                <a:pt x="95290" y="41325"/>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8</xdr:col>
      <xdr:colOff>100054</xdr:colOff>
      <xdr:row>22</xdr:row>
      <xdr:rowOff>89739</xdr:rowOff>
    </xdr:from>
    <xdr:ext cx="95885" cy="95885"/>
    <xdr:sp macro="" textlink="">
      <xdr:nvSpPr>
        <xdr:cNvPr id="317" name="Shape 36">
          <a:extLst>
            <a:ext uri="{FF2B5EF4-FFF2-40B4-BE49-F238E27FC236}">
              <a16:creationId xmlns:a16="http://schemas.microsoft.com/office/drawing/2014/main" id="{59D891D4-94CE-4D5E-A04B-0E9C1F062E77}"/>
            </a:ext>
          </a:extLst>
        </xdr:cNvPr>
        <xdr:cNvSpPr/>
      </xdr:nvSpPr>
      <xdr:spPr>
        <a:xfrm>
          <a:off x="4767304" y="4699839"/>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3"/>
              </a:lnTo>
              <a:lnTo>
                <a:pt x="41326" y="0"/>
              </a:lnTo>
              <a:lnTo>
                <a:pt x="53963" y="0"/>
              </a:lnTo>
              <a:lnTo>
                <a:pt x="89245" y="23570"/>
              </a:lnTo>
              <a:lnTo>
                <a:pt x="95290" y="47645"/>
              </a:lnTo>
              <a:lnTo>
                <a:pt x="95290" y="53962"/>
              </a:lnTo>
              <a:lnTo>
                <a:pt x="71714" y="89242"/>
              </a:lnTo>
              <a:lnTo>
                <a:pt x="53963" y="95289"/>
              </a:lnTo>
              <a:close/>
            </a:path>
          </a:pathLst>
        </a:custGeom>
        <a:solidFill>
          <a:srgbClr val="04A2BF"/>
        </a:solidFill>
      </xdr:spPr>
    </xdr:sp>
    <xdr:clientData/>
  </xdr:oneCellAnchor>
  <xdr:oneCellAnchor>
    <xdr:from>
      <xdr:col>7</xdr:col>
      <xdr:colOff>9528</xdr:colOff>
      <xdr:row>24</xdr:row>
      <xdr:rowOff>89963</xdr:rowOff>
    </xdr:from>
    <xdr:ext cx="95885" cy="95885"/>
    <xdr:sp macro="" textlink="">
      <xdr:nvSpPr>
        <xdr:cNvPr id="318" name="Shape 37">
          <a:extLst>
            <a:ext uri="{FF2B5EF4-FFF2-40B4-BE49-F238E27FC236}">
              <a16:creationId xmlns:a16="http://schemas.microsoft.com/office/drawing/2014/main" id="{2AFA7F8A-655A-4D60-97B3-1C4371500314}"/>
            </a:ext>
          </a:extLst>
        </xdr:cNvPr>
        <xdr:cNvSpPr/>
      </xdr:nvSpPr>
      <xdr:spPr>
        <a:xfrm>
          <a:off x="4448178" y="5119163"/>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6"/>
              </a:lnTo>
              <a:lnTo>
                <a:pt x="23574" y="6043"/>
              </a:lnTo>
              <a:lnTo>
                <a:pt x="41326" y="0"/>
              </a:lnTo>
              <a:lnTo>
                <a:pt x="53962" y="0"/>
              </a:lnTo>
              <a:lnTo>
                <a:pt x="89244" y="23573"/>
              </a:lnTo>
              <a:lnTo>
                <a:pt x="95290" y="47645"/>
              </a:lnTo>
              <a:lnTo>
                <a:pt x="95289" y="53962"/>
              </a:lnTo>
              <a:lnTo>
                <a:pt x="71714" y="89242"/>
              </a:lnTo>
              <a:lnTo>
                <a:pt x="53962" y="95289"/>
              </a:lnTo>
              <a:close/>
            </a:path>
          </a:pathLst>
        </a:custGeom>
        <a:solidFill>
          <a:srgbClr val="04A2BF"/>
        </a:solidFill>
      </xdr:spPr>
    </xdr:sp>
    <xdr:clientData/>
  </xdr:oneCellAnchor>
  <xdr:oneCellAnchor>
    <xdr:from>
      <xdr:col>8</xdr:col>
      <xdr:colOff>100054</xdr:colOff>
      <xdr:row>26</xdr:row>
      <xdr:rowOff>90188</xdr:rowOff>
    </xdr:from>
    <xdr:ext cx="95885" cy="95885"/>
    <xdr:sp macro="" textlink="">
      <xdr:nvSpPr>
        <xdr:cNvPr id="319" name="Shape 38">
          <a:extLst>
            <a:ext uri="{FF2B5EF4-FFF2-40B4-BE49-F238E27FC236}">
              <a16:creationId xmlns:a16="http://schemas.microsoft.com/office/drawing/2014/main" id="{C1A8F67B-AD8A-4CEA-A3E4-D6BBBE08FB45}"/>
            </a:ext>
          </a:extLst>
        </xdr:cNvPr>
        <xdr:cNvSpPr/>
      </xdr:nvSpPr>
      <xdr:spPr>
        <a:xfrm>
          <a:off x="4767304" y="5538488"/>
          <a:ext cx="95885" cy="95885"/>
        </a:xfrm>
        <a:custGeom>
          <a:avLst/>
          <a:gdLst/>
          <a:ahLst/>
          <a:cxnLst/>
          <a:rect l="0" t="0" r="0" b="0"/>
          <a:pathLst>
            <a:path w="95885" h="95885">
              <a:moveTo>
                <a:pt x="53963" y="95289"/>
              </a:moveTo>
              <a:lnTo>
                <a:pt x="41326" y="95289"/>
              </a:lnTo>
              <a:lnTo>
                <a:pt x="35249" y="94077"/>
              </a:lnTo>
              <a:lnTo>
                <a:pt x="1208" y="60039"/>
              </a:lnTo>
              <a:lnTo>
                <a:pt x="0" y="53962"/>
              </a:lnTo>
              <a:lnTo>
                <a:pt x="0" y="41325"/>
              </a:lnTo>
              <a:lnTo>
                <a:pt x="23574" y="6043"/>
              </a:lnTo>
              <a:lnTo>
                <a:pt x="41326" y="0"/>
              </a:lnTo>
              <a:lnTo>
                <a:pt x="53963" y="0"/>
              </a:lnTo>
              <a:lnTo>
                <a:pt x="89245" y="23573"/>
              </a:lnTo>
              <a:lnTo>
                <a:pt x="95290" y="47645"/>
              </a:lnTo>
              <a:lnTo>
                <a:pt x="95290" y="53962"/>
              </a:lnTo>
              <a:lnTo>
                <a:pt x="71714" y="89242"/>
              </a:lnTo>
              <a:lnTo>
                <a:pt x="53963" y="95289"/>
              </a:lnTo>
              <a:close/>
            </a:path>
          </a:pathLst>
        </a:custGeom>
        <a:solidFill>
          <a:srgbClr val="04A2BF"/>
        </a:solidFill>
      </xdr:spPr>
    </xdr:sp>
    <xdr:clientData/>
  </xdr:oneCellAnchor>
  <xdr:oneCellAnchor>
    <xdr:from>
      <xdr:col>8</xdr:col>
      <xdr:colOff>33351</xdr:colOff>
      <xdr:row>27</xdr:row>
      <xdr:rowOff>90299</xdr:rowOff>
    </xdr:from>
    <xdr:ext cx="95885" cy="95885"/>
    <xdr:sp macro="" textlink="">
      <xdr:nvSpPr>
        <xdr:cNvPr id="320" name="Shape 39">
          <a:extLst>
            <a:ext uri="{FF2B5EF4-FFF2-40B4-BE49-F238E27FC236}">
              <a16:creationId xmlns:a16="http://schemas.microsoft.com/office/drawing/2014/main" id="{38088CF5-7526-4CD9-8A10-93172E2C9FF0}"/>
            </a:ext>
          </a:extLst>
        </xdr:cNvPr>
        <xdr:cNvSpPr/>
      </xdr:nvSpPr>
      <xdr:spPr>
        <a:xfrm>
          <a:off x="4700601" y="5748149"/>
          <a:ext cx="95885" cy="95885"/>
        </a:xfrm>
        <a:custGeom>
          <a:avLst/>
          <a:gdLst/>
          <a:ahLst/>
          <a:cxnLst/>
          <a:rect l="0" t="0" r="0" b="0"/>
          <a:pathLst>
            <a:path w="95885" h="95885">
              <a:moveTo>
                <a:pt x="53962" y="95289"/>
              </a:moveTo>
              <a:lnTo>
                <a:pt x="41326" y="95289"/>
              </a:lnTo>
              <a:lnTo>
                <a:pt x="35248" y="94078"/>
              </a:lnTo>
              <a:lnTo>
                <a:pt x="1208" y="60039"/>
              </a:lnTo>
              <a:lnTo>
                <a:pt x="0" y="53962"/>
              </a:lnTo>
              <a:lnTo>
                <a:pt x="0" y="41325"/>
              </a:lnTo>
              <a:lnTo>
                <a:pt x="23574" y="6043"/>
              </a:lnTo>
              <a:lnTo>
                <a:pt x="41326" y="0"/>
              </a:lnTo>
              <a:lnTo>
                <a:pt x="53962" y="0"/>
              </a:lnTo>
              <a:lnTo>
                <a:pt x="89244" y="23572"/>
              </a:lnTo>
              <a:lnTo>
                <a:pt x="95290" y="47645"/>
              </a:lnTo>
              <a:lnTo>
                <a:pt x="95289" y="53962"/>
              </a:lnTo>
              <a:lnTo>
                <a:pt x="71714" y="89242"/>
              </a:lnTo>
              <a:lnTo>
                <a:pt x="53962" y="95289"/>
              </a:lnTo>
              <a:close/>
            </a:path>
          </a:pathLst>
        </a:custGeom>
        <a:solidFill>
          <a:srgbClr val="04A2BF"/>
        </a:solidFill>
      </xdr:spPr>
    </xdr:sp>
    <xdr:clientData/>
  </xdr:oneCellAnchor>
  <xdr:oneCellAnchor>
    <xdr:from>
      <xdr:col>7</xdr:col>
      <xdr:colOff>143154</xdr:colOff>
      <xdr:row>30</xdr:row>
      <xdr:rowOff>90636</xdr:rowOff>
    </xdr:from>
    <xdr:ext cx="95885" cy="95885"/>
    <xdr:sp macro="" textlink="">
      <xdr:nvSpPr>
        <xdr:cNvPr id="321" name="Shape 40">
          <a:extLst>
            <a:ext uri="{FF2B5EF4-FFF2-40B4-BE49-F238E27FC236}">
              <a16:creationId xmlns:a16="http://schemas.microsoft.com/office/drawing/2014/main" id="{4395A47A-613E-40E0-BE62-3FE75C66551F}"/>
            </a:ext>
          </a:extLst>
        </xdr:cNvPr>
        <xdr:cNvSpPr/>
      </xdr:nvSpPr>
      <xdr:spPr>
        <a:xfrm>
          <a:off x="4581804" y="6377136"/>
          <a:ext cx="95885" cy="95885"/>
        </a:xfrm>
        <a:custGeom>
          <a:avLst/>
          <a:gdLst/>
          <a:ahLst/>
          <a:cxnLst/>
          <a:rect l="0" t="0" r="0" b="0"/>
          <a:pathLst>
            <a:path w="95885" h="95885">
              <a:moveTo>
                <a:pt x="53962" y="95288"/>
              </a:moveTo>
              <a:lnTo>
                <a:pt x="41326" y="95288"/>
              </a:lnTo>
              <a:lnTo>
                <a:pt x="35249" y="94077"/>
              </a:lnTo>
              <a:lnTo>
                <a:pt x="1208" y="60037"/>
              </a:lnTo>
              <a:lnTo>
                <a:pt x="0" y="53960"/>
              </a:lnTo>
              <a:lnTo>
                <a:pt x="0" y="41324"/>
              </a:lnTo>
              <a:lnTo>
                <a:pt x="23574" y="6041"/>
              </a:lnTo>
              <a:lnTo>
                <a:pt x="41326" y="0"/>
              </a:lnTo>
              <a:lnTo>
                <a:pt x="53962" y="0"/>
              </a:lnTo>
              <a:lnTo>
                <a:pt x="89245" y="23573"/>
              </a:lnTo>
              <a:lnTo>
                <a:pt x="95290" y="47645"/>
              </a:lnTo>
              <a:lnTo>
                <a:pt x="95289" y="53960"/>
              </a:lnTo>
              <a:lnTo>
                <a:pt x="71714" y="89243"/>
              </a:lnTo>
              <a:lnTo>
                <a:pt x="53962" y="95288"/>
              </a:lnTo>
              <a:close/>
            </a:path>
          </a:pathLst>
        </a:custGeom>
        <a:solidFill>
          <a:srgbClr val="04A2BF"/>
        </a:solidFill>
      </xdr:spPr>
    </xdr:sp>
    <xdr:clientData/>
  </xdr:oneCellAnchor>
  <xdr:oneCellAnchor>
    <xdr:from>
      <xdr:col>8</xdr:col>
      <xdr:colOff>90524</xdr:colOff>
      <xdr:row>31</xdr:row>
      <xdr:rowOff>90747</xdr:rowOff>
    </xdr:from>
    <xdr:ext cx="95885" cy="95885"/>
    <xdr:sp macro="" textlink="">
      <xdr:nvSpPr>
        <xdr:cNvPr id="322" name="Shape 41">
          <a:extLst>
            <a:ext uri="{FF2B5EF4-FFF2-40B4-BE49-F238E27FC236}">
              <a16:creationId xmlns:a16="http://schemas.microsoft.com/office/drawing/2014/main" id="{3F926DD5-14FB-4706-9A96-C0AA60E2F383}"/>
            </a:ext>
          </a:extLst>
        </xdr:cNvPr>
        <xdr:cNvSpPr/>
      </xdr:nvSpPr>
      <xdr:spPr>
        <a:xfrm>
          <a:off x="4757774" y="6586797"/>
          <a:ext cx="95885" cy="95885"/>
        </a:xfrm>
        <a:custGeom>
          <a:avLst/>
          <a:gdLst/>
          <a:ahLst/>
          <a:cxnLst/>
          <a:rect l="0" t="0" r="0" b="0"/>
          <a:pathLst>
            <a:path w="95885" h="95885">
              <a:moveTo>
                <a:pt x="53963" y="95290"/>
              </a:moveTo>
              <a:lnTo>
                <a:pt x="41326" y="95290"/>
              </a:lnTo>
              <a:lnTo>
                <a:pt x="35249" y="94079"/>
              </a:lnTo>
              <a:lnTo>
                <a:pt x="1208" y="60037"/>
              </a:lnTo>
              <a:lnTo>
                <a:pt x="0" y="53960"/>
              </a:lnTo>
              <a:lnTo>
                <a:pt x="0" y="41324"/>
              </a:lnTo>
              <a:lnTo>
                <a:pt x="23574" y="6041"/>
              </a:lnTo>
              <a:lnTo>
                <a:pt x="41326" y="0"/>
              </a:lnTo>
              <a:lnTo>
                <a:pt x="53963" y="0"/>
              </a:lnTo>
              <a:lnTo>
                <a:pt x="89245" y="23570"/>
              </a:lnTo>
              <a:lnTo>
                <a:pt x="95290" y="47645"/>
              </a:lnTo>
              <a:lnTo>
                <a:pt x="95290" y="53960"/>
              </a:lnTo>
              <a:lnTo>
                <a:pt x="71715" y="89243"/>
              </a:lnTo>
              <a:lnTo>
                <a:pt x="53963" y="95290"/>
              </a:lnTo>
              <a:close/>
            </a:path>
          </a:pathLst>
        </a:custGeom>
        <a:solidFill>
          <a:srgbClr val="04A2BF"/>
        </a:solidFill>
      </xdr:spPr>
    </xdr:sp>
    <xdr:clientData/>
  </xdr:oneCellAnchor>
  <xdr:oneCellAnchor>
    <xdr:from>
      <xdr:col>6</xdr:col>
      <xdr:colOff>395576</xdr:colOff>
      <xdr:row>3</xdr:row>
      <xdr:rowOff>84423</xdr:rowOff>
    </xdr:from>
    <xdr:ext cx="95885" cy="95885"/>
    <xdr:sp macro="" textlink="">
      <xdr:nvSpPr>
        <xdr:cNvPr id="323" name="Shape 42">
          <a:extLst>
            <a:ext uri="{FF2B5EF4-FFF2-40B4-BE49-F238E27FC236}">
              <a16:creationId xmlns:a16="http://schemas.microsoft.com/office/drawing/2014/main" id="{03D03AA7-E41C-4B25-9A76-25E1CB0F24A2}"/>
            </a:ext>
          </a:extLst>
        </xdr:cNvPr>
        <xdr:cNvSpPr/>
      </xdr:nvSpPr>
      <xdr:spPr>
        <a:xfrm>
          <a:off x="4367501" y="713073"/>
          <a:ext cx="95885" cy="95885"/>
        </a:xfrm>
        <a:custGeom>
          <a:avLst/>
          <a:gdLst/>
          <a:ahLst/>
          <a:cxnLst/>
          <a:rect l="0" t="0" r="0" b="0"/>
          <a:pathLst>
            <a:path w="95885" h="95885">
              <a:moveTo>
                <a:pt x="53963" y="95288"/>
              </a:moveTo>
              <a:lnTo>
                <a:pt x="41326" y="95288"/>
              </a:lnTo>
              <a:lnTo>
                <a:pt x="35248" y="94080"/>
              </a:lnTo>
              <a:lnTo>
                <a:pt x="1208" y="60040"/>
              </a:lnTo>
              <a:lnTo>
                <a:pt x="0" y="53962"/>
              </a:lnTo>
              <a:lnTo>
                <a:pt x="0" y="41326"/>
              </a:lnTo>
              <a:lnTo>
                <a:pt x="23574" y="6042"/>
              </a:lnTo>
              <a:lnTo>
                <a:pt x="41326" y="0"/>
              </a:lnTo>
              <a:lnTo>
                <a:pt x="53963" y="0"/>
              </a:lnTo>
              <a:lnTo>
                <a:pt x="89245" y="23573"/>
              </a:lnTo>
              <a:lnTo>
                <a:pt x="95290" y="47645"/>
              </a:lnTo>
              <a:lnTo>
                <a:pt x="95290" y="53962"/>
              </a:lnTo>
              <a:lnTo>
                <a:pt x="71714" y="89243"/>
              </a:lnTo>
              <a:lnTo>
                <a:pt x="53963" y="95288"/>
              </a:lnTo>
              <a:close/>
            </a:path>
          </a:pathLst>
        </a:custGeom>
        <a:solidFill>
          <a:srgbClr val="04A2BF"/>
        </a:solidFill>
      </xdr:spPr>
    </xdr:sp>
    <xdr:clientData/>
  </xdr:oneCellAnchor>
  <xdr:oneCellAnchor>
    <xdr:from>
      <xdr:col>6</xdr:col>
      <xdr:colOff>195344</xdr:colOff>
      <xdr:row>4</xdr:row>
      <xdr:rowOff>84535</xdr:rowOff>
    </xdr:from>
    <xdr:ext cx="95885" cy="95885"/>
    <xdr:sp macro="" textlink="">
      <xdr:nvSpPr>
        <xdr:cNvPr id="324" name="Shape 43">
          <a:extLst>
            <a:ext uri="{FF2B5EF4-FFF2-40B4-BE49-F238E27FC236}">
              <a16:creationId xmlns:a16="http://schemas.microsoft.com/office/drawing/2014/main" id="{012AFF29-4D77-4356-930E-B04F984E4BBE}"/>
            </a:ext>
          </a:extLst>
        </xdr:cNvPr>
        <xdr:cNvSpPr/>
      </xdr:nvSpPr>
      <xdr:spPr>
        <a:xfrm>
          <a:off x="4167269" y="922735"/>
          <a:ext cx="95885" cy="95885"/>
        </a:xfrm>
        <a:custGeom>
          <a:avLst/>
          <a:gdLst/>
          <a:ahLst/>
          <a:cxnLst/>
          <a:rect l="0" t="0" r="0" b="0"/>
          <a:pathLst>
            <a:path w="95885" h="95885">
              <a:moveTo>
                <a:pt x="53963" y="95288"/>
              </a:moveTo>
              <a:lnTo>
                <a:pt x="41326" y="95288"/>
              </a:lnTo>
              <a:lnTo>
                <a:pt x="35248" y="94080"/>
              </a:lnTo>
              <a:lnTo>
                <a:pt x="1208" y="60039"/>
              </a:lnTo>
              <a:lnTo>
                <a:pt x="0" y="53962"/>
              </a:lnTo>
              <a:lnTo>
                <a:pt x="0" y="41325"/>
              </a:lnTo>
              <a:lnTo>
                <a:pt x="23574" y="6042"/>
              </a:lnTo>
              <a:lnTo>
                <a:pt x="41326" y="0"/>
              </a:lnTo>
              <a:lnTo>
                <a:pt x="53963" y="0"/>
              </a:lnTo>
              <a:lnTo>
                <a:pt x="89245" y="23572"/>
              </a:lnTo>
              <a:lnTo>
                <a:pt x="95290" y="47645"/>
              </a:lnTo>
              <a:lnTo>
                <a:pt x="95290" y="53962"/>
              </a:lnTo>
              <a:lnTo>
                <a:pt x="71714" y="89243"/>
              </a:lnTo>
              <a:lnTo>
                <a:pt x="53963" y="95288"/>
              </a:lnTo>
              <a:close/>
            </a:path>
          </a:pathLst>
        </a:custGeom>
        <a:solidFill>
          <a:srgbClr val="04A2BF"/>
        </a:solidFill>
      </xdr:spPr>
    </xdr:sp>
    <xdr:clientData/>
  </xdr:oneCellAnchor>
  <xdr:oneCellAnchor>
    <xdr:from>
      <xdr:col>6</xdr:col>
      <xdr:colOff>195344</xdr:colOff>
      <xdr:row>6</xdr:row>
      <xdr:rowOff>84759</xdr:rowOff>
    </xdr:from>
    <xdr:ext cx="95885" cy="95885"/>
    <xdr:sp macro="" textlink="">
      <xdr:nvSpPr>
        <xdr:cNvPr id="325" name="Shape 44">
          <a:extLst>
            <a:ext uri="{FF2B5EF4-FFF2-40B4-BE49-F238E27FC236}">
              <a16:creationId xmlns:a16="http://schemas.microsoft.com/office/drawing/2014/main" id="{A4122418-7E17-4D5F-8005-9A6134FB9C34}"/>
            </a:ext>
          </a:extLst>
        </xdr:cNvPr>
        <xdr:cNvSpPr/>
      </xdr:nvSpPr>
      <xdr:spPr>
        <a:xfrm>
          <a:off x="4167269" y="1342059"/>
          <a:ext cx="95885" cy="95885"/>
        </a:xfrm>
        <a:custGeom>
          <a:avLst/>
          <a:gdLst/>
          <a:ahLst/>
          <a:cxnLst/>
          <a:rect l="0" t="0" r="0" b="0"/>
          <a:pathLst>
            <a:path w="95885" h="95885">
              <a:moveTo>
                <a:pt x="53963" y="95288"/>
              </a:moveTo>
              <a:lnTo>
                <a:pt x="41326" y="95288"/>
              </a:lnTo>
              <a:lnTo>
                <a:pt x="35248" y="94080"/>
              </a:lnTo>
              <a:lnTo>
                <a:pt x="1208" y="60039"/>
              </a:lnTo>
              <a:lnTo>
                <a:pt x="0" y="53962"/>
              </a:lnTo>
              <a:lnTo>
                <a:pt x="0" y="41325"/>
              </a:lnTo>
              <a:lnTo>
                <a:pt x="23574" y="6042"/>
              </a:lnTo>
              <a:lnTo>
                <a:pt x="41326" y="0"/>
              </a:lnTo>
              <a:lnTo>
                <a:pt x="53963" y="0"/>
              </a:lnTo>
              <a:lnTo>
                <a:pt x="89245" y="23572"/>
              </a:lnTo>
              <a:lnTo>
                <a:pt x="95290" y="47645"/>
              </a:lnTo>
              <a:lnTo>
                <a:pt x="95290" y="53962"/>
              </a:lnTo>
              <a:lnTo>
                <a:pt x="71714" y="89243"/>
              </a:lnTo>
              <a:lnTo>
                <a:pt x="53963" y="95288"/>
              </a:lnTo>
              <a:close/>
            </a:path>
          </a:pathLst>
        </a:custGeom>
        <a:solidFill>
          <a:srgbClr val="04A2BF"/>
        </a:solidFill>
      </xdr:spPr>
    </xdr:sp>
    <xdr:clientData/>
  </xdr:oneCellAnchor>
  <xdr:oneCellAnchor>
    <xdr:from>
      <xdr:col>8</xdr:col>
      <xdr:colOff>214626</xdr:colOff>
      <xdr:row>7</xdr:row>
      <xdr:rowOff>84871</xdr:rowOff>
    </xdr:from>
    <xdr:ext cx="95885" cy="95885"/>
    <xdr:sp macro="" textlink="">
      <xdr:nvSpPr>
        <xdr:cNvPr id="326" name="Shape 45">
          <a:extLst>
            <a:ext uri="{FF2B5EF4-FFF2-40B4-BE49-F238E27FC236}">
              <a16:creationId xmlns:a16="http://schemas.microsoft.com/office/drawing/2014/main" id="{91FA6B3D-0D6D-46F7-968C-59061B736C6C}"/>
            </a:ext>
          </a:extLst>
        </xdr:cNvPr>
        <xdr:cNvSpPr/>
      </xdr:nvSpPr>
      <xdr:spPr>
        <a:xfrm>
          <a:off x="4881876" y="1551721"/>
          <a:ext cx="95885" cy="95885"/>
        </a:xfrm>
        <a:custGeom>
          <a:avLst/>
          <a:gdLst/>
          <a:ahLst/>
          <a:cxnLst/>
          <a:rect l="0" t="0" r="0" b="0"/>
          <a:pathLst>
            <a:path w="95885" h="95885">
              <a:moveTo>
                <a:pt x="53962" y="95288"/>
              </a:moveTo>
              <a:lnTo>
                <a:pt x="41326" y="95288"/>
              </a:lnTo>
              <a:lnTo>
                <a:pt x="35248" y="94077"/>
              </a:lnTo>
              <a:lnTo>
                <a:pt x="1208" y="60039"/>
              </a:lnTo>
              <a:lnTo>
                <a:pt x="0" y="53962"/>
              </a:lnTo>
              <a:lnTo>
                <a:pt x="0" y="41325"/>
              </a:lnTo>
              <a:lnTo>
                <a:pt x="23574" y="6042"/>
              </a:lnTo>
              <a:lnTo>
                <a:pt x="41326" y="0"/>
              </a:lnTo>
              <a:lnTo>
                <a:pt x="53962" y="0"/>
              </a:lnTo>
              <a:lnTo>
                <a:pt x="89245" y="23572"/>
              </a:lnTo>
              <a:lnTo>
                <a:pt x="95290" y="47645"/>
              </a:lnTo>
              <a:lnTo>
                <a:pt x="95289" y="53962"/>
              </a:lnTo>
              <a:lnTo>
                <a:pt x="71715" y="89243"/>
              </a:lnTo>
              <a:lnTo>
                <a:pt x="53962" y="95288"/>
              </a:lnTo>
              <a:close/>
            </a:path>
          </a:pathLst>
        </a:custGeom>
        <a:solidFill>
          <a:srgbClr val="04A2BF"/>
        </a:solidFill>
      </xdr:spPr>
    </xdr:sp>
    <xdr:clientData/>
  </xdr:oneCellAnchor>
  <xdr:oneCellAnchor>
    <xdr:from>
      <xdr:col>8</xdr:col>
      <xdr:colOff>214626</xdr:colOff>
      <xdr:row>8</xdr:row>
      <xdr:rowOff>84983</xdr:rowOff>
    </xdr:from>
    <xdr:ext cx="95885" cy="95885"/>
    <xdr:sp macro="" textlink="">
      <xdr:nvSpPr>
        <xdr:cNvPr id="327" name="Shape 46">
          <a:extLst>
            <a:ext uri="{FF2B5EF4-FFF2-40B4-BE49-F238E27FC236}">
              <a16:creationId xmlns:a16="http://schemas.microsoft.com/office/drawing/2014/main" id="{A0D15381-2BBE-4307-804D-A58DC1DFA661}"/>
            </a:ext>
          </a:extLst>
        </xdr:cNvPr>
        <xdr:cNvSpPr/>
      </xdr:nvSpPr>
      <xdr:spPr>
        <a:xfrm>
          <a:off x="4881876" y="1761383"/>
          <a:ext cx="95885" cy="95885"/>
        </a:xfrm>
        <a:custGeom>
          <a:avLst/>
          <a:gdLst/>
          <a:ahLst/>
          <a:cxnLst/>
          <a:rect l="0" t="0" r="0" b="0"/>
          <a:pathLst>
            <a:path w="95885" h="95885">
              <a:moveTo>
                <a:pt x="53962" y="95288"/>
              </a:moveTo>
              <a:lnTo>
                <a:pt x="41326" y="95288"/>
              </a:lnTo>
              <a:lnTo>
                <a:pt x="35248" y="94080"/>
              </a:lnTo>
              <a:lnTo>
                <a:pt x="1208" y="60040"/>
              </a:lnTo>
              <a:lnTo>
                <a:pt x="0" y="53962"/>
              </a:lnTo>
              <a:lnTo>
                <a:pt x="0" y="41325"/>
              </a:lnTo>
              <a:lnTo>
                <a:pt x="23574" y="6041"/>
              </a:lnTo>
              <a:lnTo>
                <a:pt x="41326" y="0"/>
              </a:lnTo>
              <a:lnTo>
                <a:pt x="53962" y="0"/>
              </a:lnTo>
              <a:lnTo>
                <a:pt x="89245" y="23572"/>
              </a:lnTo>
              <a:lnTo>
                <a:pt x="95290" y="47645"/>
              </a:lnTo>
              <a:lnTo>
                <a:pt x="95289" y="53962"/>
              </a:lnTo>
              <a:lnTo>
                <a:pt x="71715" y="89243"/>
              </a:lnTo>
              <a:lnTo>
                <a:pt x="53962" y="95288"/>
              </a:lnTo>
              <a:close/>
            </a:path>
          </a:pathLst>
        </a:custGeom>
        <a:solidFill>
          <a:srgbClr val="04A2BF"/>
        </a:solidFill>
      </xdr:spPr>
    </xdr:sp>
    <xdr:clientData/>
  </xdr:oneCellAnchor>
  <xdr:oneCellAnchor>
    <xdr:from>
      <xdr:col>9</xdr:col>
      <xdr:colOff>142934</xdr:colOff>
      <xdr:row>11</xdr:row>
      <xdr:rowOff>85319</xdr:rowOff>
    </xdr:from>
    <xdr:ext cx="95885" cy="95885"/>
    <xdr:sp macro="" textlink="">
      <xdr:nvSpPr>
        <xdr:cNvPr id="328" name="Shape 47">
          <a:extLst>
            <a:ext uri="{FF2B5EF4-FFF2-40B4-BE49-F238E27FC236}">
              <a16:creationId xmlns:a16="http://schemas.microsoft.com/office/drawing/2014/main" id="{EABBDDBC-ACD7-4350-9588-60362C146C75}"/>
            </a:ext>
          </a:extLst>
        </xdr:cNvPr>
        <xdr:cNvSpPr/>
      </xdr:nvSpPr>
      <xdr:spPr>
        <a:xfrm>
          <a:off x="5038784" y="2390369"/>
          <a:ext cx="95885" cy="95885"/>
        </a:xfrm>
        <a:custGeom>
          <a:avLst/>
          <a:gdLst/>
          <a:ahLst/>
          <a:cxnLst/>
          <a:rect l="0" t="0" r="0" b="0"/>
          <a:pathLst>
            <a:path w="95885" h="95885">
              <a:moveTo>
                <a:pt x="53963" y="95288"/>
              </a:moveTo>
              <a:lnTo>
                <a:pt x="41326" y="95288"/>
              </a:lnTo>
              <a:lnTo>
                <a:pt x="35249" y="94080"/>
              </a:lnTo>
              <a:lnTo>
                <a:pt x="1208" y="60039"/>
              </a:lnTo>
              <a:lnTo>
                <a:pt x="0" y="53962"/>
              </a:lnTo>
              <a:lnTo>
                <a:pt x="0" y="41325"/>
              </a:lnTo>
              <a:lnTo>
                <a:pt x="23574" y="6042"/>
              </a:lnTo>
              <a:lnTo>
                <a:pt x="41326" y="0"/>
              </a:lnTo>
              <a:lnTo>
                <a:pt x="53963" y="0"/>
              </a:lnTo>
              <a:lnTo>
                <a:pt x="89245" y="23571"/>
              </a:lnTo>
              <a:lnTo>
                <a:pt x="95290" y="41325"/>
              </a:lnTo>
              <a:lnTo>
                <a:pt x="95290" y="47645"/>
              </a:lnTo>
              <a:lnTo>
                <a:pt x="95290" y="53962"/>
              </a:lnTo>
              <a:lnTo>
                <a:pt x="71715" y="89244"/>
              </a:lnTo>
              <a:lnTo>
                <a:pt x="60041" y="94080"/>
              </a:lnTo>
              <a:lnTo>
                <a:pt x="53963" y="95288"/>
              </a:lnTo>
              <a:close/>
            </a:path>
          </a:pathLst>
        </a:custGeom>
        <a:solidFill>
          <a:srgbClr val="04A2BF"/>
        </a:solidFill>
      </xdr:spPr>
    </xdr:sp>
    <xdr:clientData/>
  </xdr:oneCellAnchor>
  <xdr:oneCellAnchor>
    <xdr:from>
      <xdr:col>9</xdr:col>
      <xdr:colOff>76231</xdr:colOff>
      <xdr:row>18</xdr:row>
      <xdr:rowOff>86104</xdr:rowOff>
    </xdr:from>
    <xdr:ext cx="95885" cy="95885"/>
    <xdr:sp macro="" textlink="">
      <xdr:nvSpPr>
        <xdr:cNvPr id="329" name="Shape 48">
          <a:extLst>
            <a:ext uri="{FF2B5EF4-FFF2-40B4-BE49-F238E27FC236}">
              <a16:creationId xmlns:a16="http://schemas.microsoft.com/office/drawing/2014/main" id="{54AA1CD7-1F2B-4ACE-BCE5-F5CF31BCFBDB}"/>
            </a:ext>
          </a:extLst>
        </xdr:cNvPr>
        <xdr:cNvSpPr/>
      </xdr:nvSpPr>
      <xdr:spPr>
        <a:xfrm>
          <a:off x="4972081" y="3858004"/>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4" y="6043"/>
              </a:lnTo>
              <a:lnTo>
                <a:pt x="41326" y="0"/>
              </a:lnTo>
              <a:lnTo>
                <a:pt x="53963" y="0"/>
              </a:lnTo>
              <a:lnTo>
                <a:pt x="89245" y="23573"/>
              </a:lnTo>
              <a:lnTo>
                <a:pt x="95290" y="47645"/>
              </a:lnTo>
              <a:lnTo>
                <a:pt x="95290" y="53962"/>
              </a:lnTo>
              <a:lnTo>
                <a:pt x="71714" y="89242"/>
              </a:lnTo>
              <a:lnTo>
                <a:pt x="53963" y="95289"/>
              </a:lnTo>
              <a:close/>
            </a:path>
          </a:pathLst>
        </a:custGeom>
        <a:solidFill>
          <a:srgbClr val="04A2BF"/>
        </a:solidFill>
      </xdr:spPr>
    </xdr:sp>
    <xdr:clientData/>
  </xdr:oneCellAnchor>
  <xdr:oneCellAnchor>
    <xdr:from>
      <xdr:col>9</xdr:col>
      <xdr:colOff>57173</xdr:colOff>
      <xdr:row>23</xdr:row>
      <xdr:rowOff>89851</xdr:rowOff>
    </xdr:from>
    <xdr:ext cx="95885" cy="95885"/>
    <xdr:sp macro="" textlink="">
      <xdr:nvSpPr>
        <xdr:cNvPr id="330" name="Shape 49">
          <a:extLst>
            <a:ext uri="{FF2B5EF4-FFF2-40B4-BE49-F238E27FC236}">
              <a16:creationId xmlns:a16="http://schemas.microsoft.com/office/drawing/2014/main" id="{04367D6F-3A23-4352-8BCB-B3C4C64305BA}"/>
            </a:ext>
          </a:extLst>
        </xdr:cNvPr>
        <xdr:cNvSpPr/>
      </xdr:nvSpPr>
      <xdr:spPr>
        <a:xfrm>
          <a:off x="4953023" y="4909501"/>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6"/>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152463</xdr:colOff>
      <xdr:row>25</xdr:row>
      <xdr:rowOff>90075</xdr:rowOff>
    </xdr:from>
    <xdr:ext cx="95885" cy="95885"/>
    <xdr:sp macro="" textlink="">
      <xdr:nvSpPr>
        <xdr:cNvPr id="331" name="Shape 50">
          <a:extLst>
            <a:ext uri="{FF2B5EF4-FFF2-40B4-BE49-F238E27FC236}">
              <a16:creationId xmlns:a16="http://schemas.microsoft.com/office/drawing/2014/main" id="{A81F62F2-A6E5-48EC-970A-49725A1F53CA}"/>
            </a:ext>
          </a:extLst>
        </xdr:cNvPr>
        <xdr:cNvSpPr/>
      </xdr:nvSpPr>
      <xdr:spPr>
        <a:xfrm>
          <a:off x="5048313" y="5328825"/>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5" y="23570"/>
              </a:lnTo>
              <a:lnTo>
                <a:pt x="95290" y="47645"/>
              </a:lnTo>
              <a:lnTo>
                <a:pt x="95290" y="53962"/>
              </a:lnTo>
              <a:lnTo>
                <a:pt x="71714" y="89242"/>
              </a:lnTo>
              <a:lnTo>
                <a:pt x="53962" y="95289"/>
              </a:lnTo>
              <a:close/>
            </a:path>
          </a:pathLst>
        </a:custGeom>
        <a:solidFill>
          <a:srgbClr val="04A2BF"/>
        </a:solidFill>
      </xdr:spPr>
    </xdr:sp>
    <xdr:clientData/>
  </xdr:oneCellAnchor>
  <xdr:oneCellAnchor>
    <xdr:from>
      <xdr:col>9</xdr:col>
      <xdr:colOff>47644</xdr:colOff>
      <xdr:row>28</xdr:row>
      <xdr:rowOff>90412</xdr:rowOff>
    </xdr:from>
    <xdr:ext cx="95885" cy="95885"/>
    <xdr:sp macro="" textlink="">
      <xdr:nvSpPr>
        <xdr:cNvPr id="332" name="Shape 51">
          <a:extLst>
            <a:ext uri="{FF2B5EF4-FFF2-40B4-BE49-F238E27FC236}">
              <a16:creationId xmlns:a16="http://schemas.microsoft.com/office/drawing/2014/main" id="{846C94A9-7DBC-42FA-A122-187B30C1E89D}"/>
            </a:ext>
          </a:extLst>
        </xdr:cNvPr>
        <xdr:cNvSpPr/>
      </xdr:nvSpPr>
      <xdr:spPr>
        <a:xfrm>
          <a:off x="4943494" y="5957812"/>
          <a:ext cx="95885" cy="95885"/>
        </a:xfrm>
        <a:custGeom>
          <a:avLst/>
          <a:gdLst/>
          <a:ahLst/>
          <a:cxnLst/>
          <a:rect l="0" t="0" r="0" b="0"/>
          <a:pathLst>
            <a:path w="95885" h="95885">
              <a:moveTo>
                <a:pt x="53963" y="95290"/>
              </a:moveTo>
              <a:lnTo>
                <a:pt x="41327" y="95290"/>
              </a:lnTo>
              <a:lnTo>
                <a:pt x="35249" y="94079"/>
              </a:lnTo>
              <a:lnTo>
                <a:pt x="1208" y="60039"/>
              </a:lnTo>
              <a:lnTo>
                <a:pt x="0" y="53962"/>
              </a:lnTo>
              <a:lnTo>
                <a:pt x="0" y="41325"/>
              </a:lnTo>
              <a:lnTo>
                <a:pt x="23574" y="6043"/>
              </a:lnTo>
              <a:lnTo>
                <a:pt x="41327" y="0"/>
              </a:lnTo>
              <a:lnTo>
                <a:pt x="53963" y="0"/>
              </a:lnTo>
              <a:lnTo>
                <a:pt x="89245" y="23570"/>
              </a:lnTo>
              <a:lnTo>
                <a:pt x="95290" y="47645"/>
              </a:lnTo>
              <a:lnTo>
                <a:pt x="95290" y="53962"/>
              </a:lnTo>
              <a:lnTo>
                <a:pt x="71715" y="89243"/>
              </a:lnTo>
              <a:lnTo>
                <a:pt x="53963" y="95290"/>
              </a:lnTo>
              <a:close/>
            </a:path>
          </a:pathLst>
        </a:custGeom>
        <a:solidFill>
          <a:srgbClr val="04A2BF"/>
        </a:solidFill>
      </xdr:spPr>
    </xdr:sp>
    <xdr:clientData/>
  </xdr:oneCellAnchor>
  <xdr:oneCellAnchor>
    <xdr:from>
      <xdr:col>9</xdr:col>
      <xdr:colOff>9528</xdr:colOff>
      <xdr:row>29</xdr:row>
      <xdr:rowOff>90523</xdr:rowOff>
    </xdr:from>
    <xdr:ext cx="95885" cy="95885"/>
    <xdr:sp macro="" textlink="">
      <xdr:nvSpPr>
        <xdr:cNvPr id="333" name="Shape 52">
          <a:extLst>
            <a:ext uri="{FF2B5EF4-FFF2-40B4-BE49-F238E27FC236}">
              <a16:creationId xmlns:a16="http://schemas.microsoft.com/office/drawing/2014/main" id="{D7F54157-66D2-414E-BE52-01639A78BAB8}"/>
            </a:ext>
          </a:extLst>
        </xdr:cNvPr>
        <xdr:cNvSpPr/>
      </xdr:nvSpPr>
      <xdr:spPr>
        <a:xfrm>
          <a:off x="4905378" y="6167473"/>
          <a:ext cx="95885" cy="95885"/>
        </a:xfrm>
        <a:custGeom>
          <a:avLst/>
          <a:gdLst/>
          <a:ahLst/>
          <a:cxnLst/>
          <a:rect l="0" t="0" r="0" b="0"/>
          <a:pathLst>
            <a:path w="95885" h="95885">
              <a:moveTo>
                <a:pt x="53962" y="95288"/>
              </a:moveTo>
              <a:lnTo>
                <a:pt x="41326" y="95288"/>
              </a:lnTo>
              <a:lnTo>
                <a:pt x="35248" y="94077"/>
              </a:lnTo>
              <a:lnTo>
                <a:pt x="1208" y="60037"/>
              </a:lnTo>
              <a:lnTo>
                <a:pt x="0" y="53960"/>
              </a:lnTo>
              <a:lnTo>
                <a:pt x="0" y="41326"/>
              </a:lnTo>
              <a:lnTo>
                <a:pt x="23573" y="6041"/>
              </a:lnTo>
              <a:lnTo>
                <a:pt x="41326" y="0"/>
              </a:lnTo>
              <a:lnTo>
                <a:pt x="53962" y="0"/>
              </a:lnTo>
              <a:lnTo>
                <a:pt x="89244" y="23573"/>
              </a:lnTo>
              <a:lnTo>
                <a:pt x="95290" y="47645"/>
              </a:lnTo>
              <a:lnTo>
                <a:pt x="95289" y="53960"/>
              </a:lnTo>
              <a:lnTo>
                <a:pt x="71714" y="89243"/>
              </a:lnTo>
              <a:lnTo>
                <a:pt x="53962" y="95288"/>
              </a:lnTo>
              <a:close/>
            </a:path>
          </a:pathLst>
        </a:custGeom>
        <a:solidFill>
          <a:srgbClr val="04A2BF"/>
        </a:solidFill>
      </xdr:spPr>
    </xdr:sp>
    <xdr:clientData/>
  </xdr:oneCellAnchor>
  <xdr:oneCellAnchor>
    <xdr:from>
      <xdr:col>0</xdr:col>
      <xdr:colOff>0</xdr:colOff>
      <xdr:row>0</xdr:row>
      <xdr:rowOff>1204849</xdr:rowOff>
    </xdr:from>
    <xdr:ext cx="352573" cy="343044"/>
    <xdr:pic>
      <xdr:nvPicPr>
        <xdr:cNvPr id="334" name="image6.png">
          <a:extLst>
            <a:ext uri="{FF2B5EF4-FFF2-40B4-BE49-F238E27FC236}">
              <a16:creationId xmlns:a16="http://schemas.microsoft.com/office/drawing/2014/main" id="{1351810C-409C-439C-A8A1-B97D693FBB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19024"/>
          <a:ext cx="352573" cy="343044"/>
        </a:xfrm>
        <a:prstGeom prst="rect">
          <a:avLst/>
        </a:prstGeom>
      </xdr:spPr>
    </xdr:pic>
    <xdr:clientData/>
  </xdr:oneCellAnchor>
  <xdr:oneCellAnchor>
    <xdr:from>
      <xdr:col>2</xdr:col>
      <xdr:colOff>50091</xdr:colOff>
      <xdr:row>0</xdr:row>
      <xdr:rowOff>197954</xdr:rowOff>
    </xdr:from>
    <xdr:ext cx="165100" cy="289560"/>
    <xdr:sp macro="" textlink="">
      <xdr:nvSpPr>
        <xdr:cNvPr id="335" name="Shape 17">
          <a:extLst>
            <a:ext uri="{FF2B5EF4-FFF2-40B4-BE49-F238E27FC236}">
              <a16:creationId xmlns:a16="http://schemas.microsoft.com/office/drawing/2014/main" id="{B2B0EDB7-E197-4EDC-8667-BC5101C6C955}"/>
            </a:ext>
          </a:extLst>
        </xdr:cNvPr>
        <xdr:cNvSpPr/>
      </xdr:nvSpPr>
      <xdr:spPr>
        <a:xfrm>
          <a:off x="612066"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0</xdr:col>
      <xdr:colOff>4764</xdr:colOff>
      <xdr:row>0</xdr:row>
      <xdr:rowOff>199219</xdr:rowOff>
    </xdr:from>
    <xdr:ext cx="533400" cy="291465"/>
    <xdr:grpSp>
      <xdr:nvGrpSpPr>
        <xdr:cNvPr id="336" name="Group 18">
          <a:extLst>
            <a:ext uri="{FF2B5EF4-FFF2-40B4-BE49-F238E27FC236}">
              <a16:creationId xmlns:a16="http://schemas.microsoft.com/office/drawing/2014/main" id="{95798DDA-9DDF-4991-ADE7-29936F8C08B3}"/>
            </a:ext>
          </a:extLst>
        </xdr:cNvPr>
        <xdr:cNvGrpSpPr/>
      </xdr:nvGrpSpPr>
      <xdr:grpSpPr>
        <a:xfrm>
          <a:off x="4764" y="199219"/>
          <a:ext cx="533400" cy="291465"/>
          <a:chOff x="0" y="0"/>
          <a:chExt cx="533400" cy="291465"/>
        </a:xfrm>
      </xdr:grpSpPr>
      <xdr:sp macro="" textlink="">
        <xdr:nvSpPr>
          <xdr:cNvPr id="337" name="Shape 19">
            <a:extLst>
              <a:ext uri="{FF2B5EF4-FFF2-40B4-BE49-F238E27FC236}">
                <a16:creationId xmlns:a16="http://schemas.microsoft.com/office/drawing/2014/main" id="{8471C0BA-5C84-0AB9-1576-B03BD5E52742}"/>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338" name="Shape 20">
            <a:extLst>
              <a:ext uri="{FF2B5EF4-FFF2-40B4-BE49-F238E27FC236}">
                <a16:creationId xmlns:a16="http://schemas.microsoft.com/office/drawing/2014/main" id="{927D81CC-2F06-9AFF-69DE-5CD9E9CC2DC5}"/>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0</xdr:col>
      <xdr:colOff>4764</xdr:colOff>
      <xdr:row>1</xdr:row>
      <xdr:rowOff>1264</xdr:rowOff>
    </xdr:from>
    <xdr:ext cx="6784975" cy="29209"/>
    <xdr:grpSp>
      <xdr:nvGrpSpPr>
        <xdr:cNvPr id="339" name="Group 21">
          <a:extLst>
            <a:ext uri="{FF2B5EF4-FFF2-40B4-BE49-F238E27FC236}">
              <a16:creationId xmlns:a16="http://schemas.microsoft.com/office/drawing/2014/main" id="{0F05E3DC-C4B5-4A93-B6C5-E0964DF330B0}"/>
            </a:ext>
          </a:extLst>
        </xdr:cNvPr>
        <xdr:cNvGrpSpPr/>
      </xdr:nvGrpSpPr>
      <xdr:grpSpPr>
        <a:xfrm>
          <a:off x="4764" y="210814"/>
          <a:ext cx="6784975" cy="29209"/>
          <a:chOff x="0" y="0"/>
          <a:chExt cx="6784975" cy="29209"/>
        </a:xfrm>
      </xdr:grpSpPr>
      <xdr:sp macro="" textlink="">
        <xdr:nvSpPr>
          <xdr:cNvPr id="340" name="Shape 22">
            <a:extLst>
              <a:ext uri="{FF2B5EF4-FFF2-40B4-BE49-F238E27FC236}">
                <a16:creationId xmlns:a16="http://schemas.microsoft.com/office/drawing/2014/main" id="{59575F27-C07D-64C1-0519-60EC48C92678}"/>
              </a:ext>
            </a:extLst>
          </xdr:cNvPr>
          <xdr:cNvSpPr/>
        </xdr:nvSpPr>
        <xdr:spPr>
          <a:xfrm>
            <a:off x="0" y="0"/>
            <a:ext cx="762635" cy="29209"/>
          </a:xfrm>
          <a:custGeom>
            <a:avLst/>
            <a:gdLst/>
            <a:ahLst/>
            <a:cxnLst/>
            <a:rect l="0" t="0" r="0" b="0"/>
            <a:pathLst>
              <a:path w="762635" h="29209">
                <a:moveTo>
                  <a:pt x="762320" y="28587"/>
                </a:moveTo>
                <a:lnTo>
                  <a:pt x="0" y="28587"/>
                </a:lnTo>
                <a:lnTo>
                  <a:pt x="0" y="0"/>
                </a:lnTo>
                <a:lnTo>
                  <a:pt x="762320" y="0"/>
                </a:lnTo>
                <a:lnTo>
                  <a:pt x="762320" y="28587"/>
                </a:lnTo>
                <a:close/>
              </a:path>
            </a:pathLst>
          </a:custGeom>
          <a:solidFill>
            <a:srgbClr val="04A2BF"/>
          </a:solidFill>
        </xdr:spPr>
      </xdr:sp>
      <xdr:sp macro="" textlink="">
        <xdr:nvSpPr>
          <xdr:cNvPr id="341" name="Shape 23">
            <a:extLst>
              <a:ext uri="{FF2B5EF4-FFF2-40B4-BE49-F238E27FC236}">
                <a16:creationId xmlns:a16="http://schemas.microsoft.com/office/drawing/2014/main" id="{1C081205-DDF4-529D-5B8D-7E665E5E5A5F}"/>
              </a:ext>
            </a:extLst>
          </xdr:cNvPr>
          <xdr:cNvSpPr/>
        </xdr:nvSpPr>
        <xdr:spPr>
          <a:xfrm>
            <a:off x="762320" y="0"/>
            <a:ext cx="6022340" cy="29209"/>
          </a:xfrm>
          <a:custGeom>
            <a:avLst/>
            <a:gdLst/>
            <a:ahLst/>
            <a:cxnLst/>
            <a:rect l="0" t="0" r="0" b="0"/>
            <a:pathLst>
              <a:path w="6022340" h="29209">
                <a:moveTo>
                  <a:pt x="6022329" y="28587"/>
                </a:moveTo>
                <a:lnTo>
                  <a:pt x="0" y="28587"/>
                </a:lnTo>
                <a:lnTo>
                  <a:pt x="0" y="0"/>
                </a:lnTo>
                <a:lnTo>
                  <a:pt x="6022329" y="0"/>
                </a:lnTo>
                <a:lnTo>
                  <a:pt x="6022329" y="28587"/>
                </a:lnTo>
                <a:close/>
              </a:path>
            </a:pathLst>
          </a:custGeom>
          <a:solidFill>
            <a:srgbClr val="727272"/>
          </a:solidFill>
        </xdr:spPr>
      </xdr:sp>
    </xdr:grpSp>
    <xdr:clientData/>
  </xdr:oneCellAnchor>
  <xdr:oneCellAnchor>
    <xdr:from>
      <xdr:col>8</xdr:col>
      <xdr:colOff>52408</xdr:colOff>
      <xdr:row>3</xdr:row>
      <xdr:rowOff>84423</xdr:rowOff>
    </xdr:from>
    <xdr:ext cx="95885" cy="95885"/>
    <xdr:sp macro="" textlink="">
      <xdr:nvSpPr>
        <xdr:cNvPr id="342" name="Shape 24">
          <a:extLst>
            <a:ext uri="{FF2B5EF4-FFF2-40B4-BE49-F238E27FC236}">
              <a16:creationId xmlns:a16="http://schemas.microsoft.com/office/drawing/2014/main" id="{4292036F-85CE-4138-938E-81274F64F04D}"/>
            </a:ext>
          </a:extLst>
        </xdr:cNvPr>
        <xdr:cNvSpPr/>
      </xdr:nvSpPr>
      <xdr:spPr>
        <a:xfrm>
          <a:off x="4719658" y="1132173"/>
          <a:ext cx="95885" cy="95885"/>
        </a:xfrm>
        <a:custGeom>
          <a:avLst/>
          <a:gdLst/>
          <a:ahLst/>
          <a:cxnLst/>
          <a:rect l="0" t="0" r="0" b="0"/>
          <a:pathLst>
            <a:path w="95885" h="95885">
              <a:moveTo>
                <a:pt x="53963" y="95288"/>
              </a:moveTo>
              <a:lnTo>
                <a:pt x="41326" y="95288"/>
              </a:lnTo>
              <a:lnTo>
                <a:pt x="35249" y="94080"/>
              </a:lnTo>
              <a:lnTo>
                <a:pt x="1209" y="60040"/>
              </a:lnTo>
              <a:lnTo>
                <a:pt x="0" y="53962"/>
              </a:lnTo>
              <a:lnTo>
                <a:pt x="0" y="41326"/>
              </a:lnTo>
              <a:lnTo>
                <a:pt x="23574" y="6042"/>
              </a:lnTo>
              <a:lnTo>
                <a:pt x="41326" y="0"/>
              </a:lnTo>
              <a:lnTo>
                <a:pt x="53963" y="0"/>
              </a:lnTo>
              <a:lnTo>
                <a:pt x="89245" y="23573"/>
              </a:lnTo>
              <a:lnTo>
                <a:pt x="95290" y="47645"/>
              </a:lnTo>
              <a:lnTo>
                <a:pt x="95290" y="53962"/>
              </a:lnTo>
              <a:lnTo>
                <a:pt x="71714" y="89243"/>
              </a:lnTo>
              <a:lnTo>
                <a:pt x="53963" y="95288"/>
              </a:lnTo>
              <a:close/>
            </a:path>
          </a:pathLst>
        </a:custGeom>
        <a:solidFill>
          <a:srgbClr val="04A2BF"/>
        </a:solidFill>
      </xdr:spPr>
    </xdr:sp>
    <xdr:clientData/>
  </xdr:oneCellAnchor>
  <xdr:oneCellAnchor>
    <xdr:from>
      <xdr:col>8</xdr:col>
      <xdr:colOff>157451</xdr:colOff>
      <xdr:row>4</xdr:row>
      <xdr:rowOff>84535</xdr:rowOff>
    </xdr:from>
    <xdr:ext cx="95885" cy="95885"/>
    <xdr:sp macro="" textlink="">
      <xdr:nvSpPr>
        <xdr:cNvPr id="343" name="Shape 25">
          <a:extLst>
            <a:ext uri="{FF2B5EF4-FFF2-40B4-BE49-F238E27FC236}">
              <a16:creationId xmlns:a16="http://schemas.microsoft.com/office/drawing/2014/main" id="{FFDAD73E-8580-4CFD-8495-157B97AF7BC1}"/>
            </a:ext>
          </a:extLst>
        </xdr:cNvPr>
        <xdr:cNvSpPr/>
      </xdr:nvSpPr>
      <xdr:spPr>
        <a:xfrm>
          <a:off x="4824701" y="1398985"/>
          <a:ext cx="95885" cy="95885"/>
        </a:xfrm>
        <a:custGeom>
          <a:avLst/>
          <a:gdLst/>
          <a:ahLst/>
          <a:cxnLst/>
          <a:rect l="0" t="0" r="0" b="0"/>
          <a:pathLst>
            <a:path w="95885" h="95885">
              <a:moveTo>
                <a:pt x="53963" y="95288"/>
              </a:moveTo>
              <a:lnTo>
                <a:pt x="41326" y="95288"/>
              </a:lnTo>
              <a:lnTo>
                <a:pt x="35249" y="94080"/>
              </a:lnTo>
              <a:lnTo>
                <a:pt x="1209" y="60039"/>
              </a:lnTo>
              <a:lnTo>
                <a:pt x="0" y="53962"/>
              </a:lnTo>
              <a:lnTo>
                <a:pt x="0" y="41325"/>
              </a:lnTo>
              <a:lnTo>
                <a:pt x="23574" y="6042"/>
              </a:lnTo>
              <a:lnTo>
                <a:pt x="41326" y="0"/>
              </a:lnTo>
              <a:lnTo>
                <a:pt x="53963" y="0"/>
              </a:lnTo>
              <a:lnTo>
                <a:pt x="89244" y="23572"/>
              </a:lnTo>
              <a:lnTo>
                <a:pt x="95290" y="47645"/>
              </a:lnTo>
              <a:lnTo>
                <a:pt x="95290" y="53962"/>
              </a:lnTo>
              <a:lnTo>
                <a:pt x="71715" y="89243"/>
              </a:lnTo>
              <a:lnTo>
                <a:pt x="53963" y="95288"/>
              </a:lnTo>
              <a:close/>
            </a:path>
          </a:pathLst>
        </a:custGeom>
        <a:solidFill>
          <a:srgbClr val="04A2BF"/>
        </a:solidFill>
      </xdr:spPr>
    </xdr:sp>
    <xdr:clientData/>
  </xdr:oneCellAnchor>
  <xdr:oneCellAnchor>
    <xdr:from>
      <xdr:col>8</xdr:col>
      <xdr:colOff>14293</xdr:colOff>
      <xdr:row>5</xdr:row>
      <xdr:rowOff>84647</xdr:rowOff>
    </xdr:from>
    <xdr:ext cx="95885" cy="95885"/>
    <xdr:sp macro="" textlink="">
      <xdr:nvSpPr>
        <xdr:cNvPr id="344" name="Shape 26">
          <a:extLst>
            <a:ext uri="{FF2B5EF4-FFF2-40B4-BE49-F238E27FC236}">
              <a16:creationId xmlns:a16="http://schemas.microsoft.com/office/drawing/2014/main" id="{C7F774C4-8CD0-4906-9C11-2FE472F534FD}"/>
            </a:ext>
          </a:extLst>
        </xdr:cNvPr>
        <xdr:cNvSpPr/>
      </xdr:nvSpPr>
      <xdr:spPr>
        <a:xfrm>
          <a:off x="4681543" y="1665797"/>
          <a:ext cx="95885" cy="95885"/>
        </a:xfrm>
        <a:custGeom>
          <a:avLst/>
          <a:gdLst/>
          <a:ahLst/>
          <a:cxnLst/>
          <a:rect l="0" t="0" r="0" b="0"/>
          <a:pathLst>
            <a:path w="95885" h="95885">
              <a:moveTo>
                <a:pt x="53963" y="95290"/>
              </a:moveTo>
              <a:lnTo>
                <a:pt x="41326" y="95290"/>
              </a:lnTo>
              <a:lnTo>
                <a:pt x="35249" y="94080"/>
              </a:lnTo>
              <a:lnTo>
                <a:pt x="1209" y="60040"/>
              </a:lnTo>
              <a:lnTo>
                <a:pt x="0" y="53962"/>
              </a:lnTo>
              <a:lnTo>
                <a:pt x="0" y="41325"/>
              </a:lnTo>
              <a:lnTo>
                <a:pt x="23574" y="6042"/>
              </a:lnTo>
              <a:lnTo>
                <a:pt x="41326" y="0"/>
              </a:lnTo>
              <a:lnTo>
                <a:pt x="53963" y="0"/>
              </a:lnTo>
              <a:lnTo>
                <a:pt x="89245" y="23572"/>
              </a:lnTo>
              <a:lnTo>
                <a:pt x="95290" y="47645"/>
              </a:lnTo>
              <a:lnTo>
                <a:pt x="95290" y="53962"/>
              </a:lnTo>
              <a:lnTo>
                <a:pt x="71715" y="89243"/>
              </a:lnTo>
              <a:lnTo>
                <a:pt x="53963" y="95290"/>
              </a:lnTo>
              <a:close/>
            </a:path>
          </a:pathLst>
        </a:custGeom>
        <a:solidFill>
          <a:srgbClr val="04A2BF"/>
        </a:solidFill>
      </xdr:spPr>
    </xdr:sp>
    <xdr:clientData/>
  </xdr:oneCellAnchor>
  <xdr:oneCellAnchor>
    <xdr:from>
      <xdr:col>8</xdr:col>
      <xdr:colOff>176509</xdr:colOff>
      <xdr:row>7</xdr:row>
      <xdr:rowOff>84871</xdr:rowOff>
    </xdr:from>
    <xdr:ext cx="95885" cy="95885"/>
    <xdr:sp macro="" textlink="">
      <xdr:nvSpPr>
        <xdr:cNvPr id="345" name="Shape 27">
          <a:extLst>
            <a:ext uri="{FF2B5EF4-FFF2-40B4-BE49-F238E27FC236}">
              <a16:creationId xmlns:a16="http://schemas.microsoft.com/office/drawing/2014/main" id="{2BA4CE6B-8A8B-46BB-A9B4-C89DE15F8836}"/>
            </a:ext>
          </a:extLst>
        </xdr:cNvPr>
        <xdr:cNvSpPr/>
      </xdr:nvSpPr>
      <xdr:spPr>
        <a:xfrm>
          <a:off x="4843759" y="2199421"/>
          <a:ext cx="95885" cy="95885"/>
        </a:xfrm>
        <a:custGeom>
          <a:avLst/>
          <a:gdLst/>
          <a:ahLst/>
          <a:cxnLst/>
          <a:rect l="0" t="0" r="0" b="0"/>
          <a:pathLst>
            <a:path w="95885" h="95885">
              <a:moveTo>
                <a:pt x="53962" y="95288"/>
              </a:moveTo>
              <a:lnTo>
                <a:pt x="41326" y="95288"/>
              </a:lnTo>
              <a:lnTo>
                <a:pt x="35249" y="94077"/>
              </a:lnTo>
              <a:lnTo>
                <a:pt x="1209" y="60039"/>
              </a:lnTo>
              <a:lnTo>
                <a:pt x="0" y="53962"/>
              </a:lnTo>
              <a:lnTo>
                <a:pt x="0" y="41325"/>
              </a:lnTo>
              <a:lnTo>
                <a:pt x="23574" y="6042"/>
              </a:lnTo>
              <a:lnTo>
                <a:pt x="41326" y="0"/>
              </a:lnTo>
              <a:lnTo>
                <a:pt x="53962" y="0"/>
              </a:lnTo>
              <a:lnTo>
                <a:pt x="89244"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7</xdr:col>
      <xdr:colOff>28586</xdr:colOff>
      <xdr:row>8</xdr:row>
      <xdr:rowOff>84983</xdr:rowOff>
    </xdr:from>
    <xdr:ext cx="95885" cy="95885"/>
    <xdr:sp macro="" textlink="">
      <xdr:nvSpPr>
        <xdr:cNvPr id="346" name="Shape 28">
          <a:extLst>
            <a:ext uri="{FF2B5EF4-FFF2-40B4-BE49-F238E27FC236}">
              <a16:creationId xmlns:a16="http://schemas.microsoft.com/office/drawing/2014/main" id="{F61C7402-D1C6-4ED5-B3E0-89618A20BEE0}"/>
            </a:ext>
          </a:extLst>
        </xdr:cNvPr>
        <xdr:cNvSpPr/>
      </xdr:nvSpPr>
      <xdr:spPr>
        <a:xfrm>
          <a:off x="4467236" y="2466233"/>
          <a:ext cx="95885" cy="95885"/>
        </a:xfrm>
        <a:custGeom>
          <a:avLst/>
          <a:gdLst/>
          <a:ahLst/>
          <a:cxnLst/>
          <a:rect l="0" t="0" r="0" b="0"/>
          <a:pathLst>
            <a:path w="95885" h="95885">
              <a:moveTo>
                <a:pt x="53962" y="95288"/>
              </a:moveTo>
              <a:lnTo>
                <a:pt x="41326" y="95288"/>
              </a:lnTo>
              <a:lnTo>
                <a:pt x="35249" y="94080"/>
              </a:lnTo>
              <a:lnTo>
                <a:pt x="1208" y="60040"/>
              </a:lnTo>
              <a:lnTo>
                <a:pt x="0" y="53962"/>
              </a:lnTo>
              <a:lnTo>
                <a:pt x="0" y="41325"/>
              </a:lnTo>
              <a:lnTo>
                <a:pt x="23574" y="6041"/>
              </a:lnTo>
              <a:lnTo>
                <a:pt x="41326" y="0"/>
              </a:lnTo>
              <a:lnTo>
                <a:pt x="53962" y="0"/>
              </a:lnTo>
              <a:lnTo>
                <a:pt x="89244"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7</xdr:col>
      <xdr:colOff>133405</xdr:colOff>
      <xdr:row>10</xdr:row>
      <xdr:rowOff>85207</xdr:rowOff>
    </xdr:from>
    <xdr:ext cx="95885" cy="95885"/>
    <xdr:sp macro="" textlink="">
      <xdr:nvSpPr>
        <xdr:cNvPr id="347" name="Shape 29">
          <a:extLst>
            <a:ext uri="{FF2B5EF4-FFF2-40B4-BE49-F238E27FC236}">
              <a16:creationId xmlns:a16="http://schemas.microsoft.com/office/drawing/2014/main" id="{43A4A79E-19F2-4EAB-8EB9-F6732B5AEB68}"/>
            </a:ext>
          </a:extLst>
        </xdr:cNvPr>
        <xdr:cNvSpPr/>
      </xdr:nvSpPr>
      <xdr:spPr>
        <a:xfrm>
          <a:off x="4572055" y="2999857"/>
          <a:ext cx="95885" cy="95885"/>
        </a:xfrm>
        <a:custGeom>
          <a:avLst/>
          <a:gdLst/>
          <a:ahLst/>
          <a:cxnLst/>
          <a:rect l="0" t="0" r="0" b="0"/>
          <a:pathLst>
            <a:path w="95885" h="95885">
              <a:moveTo>
                <a:pt x="53962" y="95288"/>
              </a:moveTo>
              <a:lnTo>
                <a:pt x="41326" y="95288"/>
              </a:lnTo>
              <a:lnTo>
                <a:pt x="35248" y="94077"/>
              </a:lnTo>
              <a:lnTo>
                <a:pt x="1208" y="60037"/>
              </a:lnTo>
              <a:lnTo>
                <a:pt x="0" y="53961"/>
              </a:lnTo>
              <a:lnTo>
                <a:pt x="0" y="41325"/>
              </a:lnTo>
              <a:lnTo>
                <a:pt x="23574" y="6044"/>
              </a:lnTo>
              <a:lnTo>
                <a:pt x="41326" y="0"/>
              </a:lnTo>
              <a:lnTo>
                <a:pt x="53962" y="0"/>
              </a:lnTo>
              <a:lnTo>
                <a:pt x="89245" y="23572"/>
              </a:lnTo>
              <a:lnTo>
                <a:pt x="95290" y="47645"/>
              </a:lnTo>
              <a:lnTo>
                <a:pt x="95289" y="53961"/>
              </a:lnTo>
              <a:lnTo>
                <a:pt x="71714" y="89243"/>
              </a:lnTo>
              <a:lnTo>
                <a:pt x="53962" y="95288"/>
              </a:lnTo>
              <a:close/>
            </a:path>
          </a:pathLst>
        </a:custGeom>
        <a:solidFill>
          <a:srgbClr val="04A2BF"/>
        </a:solidFill>
      </xdr:spPr>
    </xdr:sp>
    <xdr:clientData/>
  </xdr:oneCellAnchor>
  <xdr:oneCellAnchor>
    <xdr:from>
      <xdr:col>7</xdr:col>
      <xdr:colOff>171741</xdr:colOff>
      <xdr:row>11</xdr:row>
      <xdr:rowOff>85319</xdr:rowOff>
    </xdr:from>
    <xdr:ext cx="95885" cy="95885"/>
    <xdr:sp macro="" textlink="">
      <xdr:nvSpPr>
        <xdr:cNvPr id="348" name="Shape 30">
          <a:extLst>
            <a:ext uri="{FF2B5EF4-FFF2-40B4-BE49-F238E27FC236}">
              <a16:creationId xmlns:a16="http://schemas.microsoft.com/office/drawing/2014/main" id="{0CD7B7E6-E796-49FE-B0E0-ADB1340CB80E}"/>
            </a:ext>
          </a:extLst>
        </xdr:cNvPr>
        <xdr:cNvSpPr/>
      </xdr:nvSpPr>
      <xdr:spPr>
        <a:xfrm>
          <a:off x="4610391" y="3266669"/>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4" y="23571"/>
              </a:lnTo>
              <a:lnTo>
                <a:pt x="95290" y="41325"/>
              </a:lnTo>
              <a:lnTo>
                <a:pt x="95290" y="47645"/>
              </a:lnTo>
              <a:lnTo>
                <a:pt x="95290" y="53962"/>
              </a:lnTo>
              <a:lnTo>
                <a:pt x="71714" y="89244"/>
              </a:lnTo>
              <a:lnTo>
                <a:pt x="60040" y="94080"/>
              </a:lnTo>
              <a:lnTo>
                <a:pt x="53962" y="95288"/>
              </a:lnTo>
              <a:close/>
            </a:path>
          </a:pathLst>
        </a:custGeom>
        <a:solidFill>
          <a:srgbClr val="04A2BF"/>
        </a:solidFill>
      </xdr:spPr>
    </xdr:sp>
    <xdr:clientData/>
  </xdr:oneCellAnchor>
  <xdr:oneCellAnchor>
    <xdr:from>
      <xdr:col>7</xdr:col>
      <xdr:colOff>57173</xdr:colOff>
      <xdr:row>12</xdr:row>
      <xdr:rowOff>85431</xdr:rowOff>
    </xdr:from>
    <xdr:ext cx="95885" cy="95885"/>
    <xdr:sp macro="" textlink="">
      <xdr:nvSpPr>
        <xdr:cNvPr id="349" name="Shape 31">
          <a:extLst>
            <a:ext uri="{FF2B5EF4-FFF2-40B4-BE49-F238E27FC236}">
              <a16:creationId xmlns:a16="http://schemas.microsoft.com/office/drawing/2014/main" id="{00F1E0B3-3DD8-4427-860D-83A2D9E1050A}"/>
            </a:ext>
          </a:extLst>
        </xdr:cNvPr>
        <xdr:cNvSpPr/>
      </xdr:nvSpPr>
      <xdr:spPr>
        <a:xfrm>
          <a:off x="4495823" y="3533481"/>
          <a:ext cx="95885" cy="95885"/>
        </a:xfrm>
        <a:custGeom>
          <a:avLst/>
          <a:gdLst/>
          <a:ahLst/>
          <a:cxnLst/>
          <a:rect l="0" t="0" r="0" b="0"/>
          <a:pathLst>
            <a:path w="95885" h="95885">
              <a:moveTo>
                <a:pt x="53962" y="95288"/>
              </a:moveTo>
              <a:lnTo>
                <a:pt x="41326" y="95288"/>
              </a:lnTo>
              <a:lnTo>
                <a:pt x="35249" y="94079"/>
              </a:lnTo>
              <a:lnTo>
                <a:pt x="1208" y="60039"/>
              </a:lnTo>
              <a:lnTo>
                <a:pt x="0" y="53962"/>
              </a:lnTo>
              <a:lnTo>
                <a:pt x="0" y="41325"/>
              </a:lnTo>
              <a:lnTo>
                <a:pt x="23574" y="6042"/>
              </a:lnTo>
              <a:lnTo>
                <a:pt x="41326" y="0"/>
              </a:lnTo>
              <a:lnTo>
                <a:pt x="53962" y="0"/>
              </a:lnTo>
              <a:lnTo>
                <a:pt x="89245" y="23572"/>
              </a:lnTo>
              <a:lnTo>
                <a:pt x="95290" y="47645"/>
              </a:lnTo>
              <a:lnTo>
                <a:pt x="95290" y="53962"/>
              </a:lnTo>
              <a:lnTo>
                <a:pt x="71714" y="89242"/>
              </a:lnTo>
              <a:lnTo>
                <a:pt x="53962" y="95288"/>
              </a:lnTo>
              <a:close/>
            </a:path>
          </a:pathLst>
        </a:custGeom>
        <a:solidFill>
          <a:srgbClr val="04A2BF"/>
        </a:solidFill>
      </xdr:spPr>
    </xdr:sp>
    <xdr:clientData/>
  </xdr:oneCellAnchor>
  <xdr:oneCellAnchor>
    <xdr:from>
      <xdr:col>7</xdr:col>
      <xdr:colOff>209857</xdr:colOff>
      <xdr:row>13</xdr:row>
      <xdr:rowOff>85544</xdr:rowOff>
    </xdr:from>
    <xdr:ext cx="95885" cy="95885"/>
    <xdr:sp macro="" textlink="">
      <xdr:nvSpPr>
        <xdr:cNvPr id="350" name="Shape 32">
          <a:extLst>
            <a:ext uri="{FF2B5EF4-FFF2-40B4-BE49-F238E27FC236}">
              <a16:creationId xmlns:a16="http://schemas.microsoft.com/office/drawing/2014/main" id="{BB5F973D-E992-41C9-ACED-0896DAD6C695}"/>
            </a:ext>
          </a:extLst>
        </xdr:cNvPr>
        <xdr:cNvSpPr/>
      </xdr:nvSpPr>
      <xdr:spPr>
        <a:xfrm>
          <a:off x="4648507" y="3800294"/>
          <a:ext cx="95885" cy="95885"/>
        </a:xfrm>
        <a:custGeom>
          <a:avLst/>
          <a:gdLst/>
          <a:ahLst/>
          <a:cxnLst/>
          <a:rect l="0" t="0" r="0" b="0"/>
          <a:pathLst>
            <a:path w="95885" h="95885">
              <a:moveTo>
                <a:pt x="53963" y="95288"/>
              </a:moveTo>
              <a:lnTo>
                <a:pt x="41326" y="95288"/>
              </a:lnTo>
              <a:lnTo>
                <a:pt x="35249" y="94079"/>
              </a:lnTo>
              <a:lnTo>
                <a:pt x="1208" y="60039"/>
              </a:lnTo>
              <a:lnTo>
                <a:pt x="0" y="53962"/>
              </a:lnTo>
              <a:lnTo>
                <a:pt x="0" y="41325"/>
              </a:lnTo>
              <a:lnTo>
                <a:pt x="23574" y="6042"/>
              </a:lnTo>
              <a:lnTo>
                <a:pt x="41326" y="0"/>
              </a:lnTo>
              <a:lnTo>
                <a:pt x="53963" y="0"/>
              </a:lnTo>
              <a:lnTo>
                <a:pt x="89244" y="23572"/>
              </a:lnTo>
              <a:lnTo>
                <a:pt x="95290" y="47645"/>
              </a:lnTo>
              <a:lnTo>
                <a:pt x="95289" y="53962"/>
              </a:lnTo>
              <a:lnTo>
                <a:pt x="71714" y="89242"/>
              </a:lnTo>
              <a:lnTo>
                <a:pt x="53963" y="95288"/>
              </a:lnTo>
              <a:close/>
            </a:path>
          </a:pathLst>
        </a:custGeom>
        <a:solidFill>
          <a:srgbClr val="04A2BF"/>
        </a:solidFill>
      </xdr:spPr>
    </xdr:sp>
    <xdr:clientData/>
  </xdr:oneCellAnchor>
  <xdr:oneCellAnchor>
    <xdr:from>
      <xdr:col>7</xdr:col>
      <xdr:colOff>143154</xdr:colOff>
      <xdr:row>14</xdr:row>
      <xdr:rowOff>85656</xdr:rowOff>
    </xdr:from>
    <xdr:ext cx="95885" cy="95885"/>
    <xdr:sp macro="" textlink="">
      <xdr:nvSpPr>
        <xdr:cNvPr id="351" name="Shape 33">
          <a:extLst>
            <a:ext uri="{FF2B5EF4-FFF2-40B4-BE49-F238E27FC236}">
              <a16:creationId xmlns:a16="http://schemas.microsoft.com/office/drawing/2014/main" id="{5796C021-FB89-46A6-939A-D796142E41D5}"/>
            </a:ext>
          </a:extLst>
        </xdr:cNvPr>
        <xdr:cNvSpPr/>
      </xdr:nvSpPr>
      <xdr:spPr>
        <a:xfrm>
          <a:off x="4581804" y="4067106"/>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5" y="23571"/>
              </a:lnTo>
              <a:lnTo>
                <a:pt x="95290" y="47645"/>
              </a:lnTo>
              <a:lnTo>
                <a:pt x="95289" y="53962"/>
              </a:lnTo>
              <a:lnTo>
                <a:pt x="71714" y="89243"/>
              </a:lnTo>
              <a:lnTo>
                <a:pt x="53962" y="95288"/>
              </a:lnTo>
              <a:close/>
            </a:path>
          </a:pathLst>
        </a:custGeom>
        <a:solidFill>
          <a:srgbClr val="04A2BF"/>
        </a:solidFill>
      </xdr:spPr>
    </xdr:sp>
    <xdr:clientData/>
  </xdr:oneCellAnchor>
  <xdr:oneCellAnchor>
    <xdr:from>
      <xdr:col>7</xdr:col>
      <xdr:colOff>123876</xdr:colOff>
      <xdr:row>16</xdr:row>
      <xdr:rowOff>85880</xdr:rowOff>
    </xdr:from>
    <xdr:ext cx="95885" cy="95885"/>
    <xdr:sp macro="" textlink="">
      <xdr:nvSpPr>
        <xdr:cNvPr id="352" name="Shape 34">
          <a:extLst>
            <a:ext uri="{FF2B5EF4-FFF2-40B4-BE49-F238E27FC236}">
              <a16:creationId xmlns:a16="http://schemas.microsoft.com/office/drawing/2014/main" id="{135738D9-4673-472F-BCC7-623402D3BAA3}"/>
            </a:ext>
          </a:extLst>
        </xdr:cNvPr>
        <xdr:cNvSpPr/>
      </xdr:nvSpPr>
      <xdr:spPr>
        <a:xfrm>
          <a:off x="4562526" y="4600730"/>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6"/>
              </a:lnTo>
              <a:lnTo>
                <a:pt x="23574" y="6043"/>
              </a:lnTo>
              <a:lnTo>
                <a:pt x="41326" y="0"/>
              </a:lnTo>
              <a:lnTo>
                <a:pt x="53962" y="0"/>
              </a:lnTo>
              <a:lnTo>
                <a:pt x="89245" y="23573"/>
              </a:lnTo>
              <a:lnTo>
                <a:pt x="95290" y="47645"/>
              </a:lnTo>
              <a:lnTo>
                <a:pt x="95290" y="53962"/>
              </a:lnTo>
              <a:lnTo>
                <a:pt x="71714" y="89242"/>
              </a:lnTo>
              <a:lnTo>
                <a:pt x="53962" y="95289"/>
              </a:lnTo>
              <a:close/>
            </a:path>
          </a:pathLst>
        </a:custGeom>
        <a:solidFill>
          <a:srgbClr val="04A2BF"/>
        </a:solidFill>
      </xdr:spPr>
    </xdr:sp>
    <xdr:clientData/>
  </xdr:oneCellAnchor>
  <xdr:oneCellAnchor>
    <xdr:from>
      <xdr:col>7</xdr:col>
      <xdr:colOff>219386</xdr:colOff>
      <xdr:row>17</xdr:row>
      <xdr:rowOff>85992</xdr:rowOff>
    </xdr:from>
    <xdr:ext cx="95885" cy="95885"/>
    <xdr:sp macro="" textlink="">
      <xdr:nvSpPr>
        <xdr:cNvPr id="353" name="Shape 35">
          <a:extLst>
            <a:ext uri="{FF2B5EF4-FFF2-40B4-BE49-F238E27FC236}">
              <a16:creationId xmlns:a16="http://schemas.microsoft.com/office/drawing/2014/main" id="{D3BF9631-3820-4130-9C97-8CAAF156DA3F}"/>
            </a:ext>
          </a:extLst>
        </xdr:cNvPr>
        <xdr:cNvSpPr/>
      </xdr:nvSpPr>
      <xdr:spPr>
        <a:xfrm>
          <a:off x="4658036" y="4867542"/>
          <a:ext cx="95885" cy="95885"/>
        </a:xfrm>
        <a:custGeom>
          <a:avLst/>
          <a:gdLst/>
          <a:ahLst/>
          <a:cxnLst/>
          <a:rect l="0" t="0" r="0" b="0"/>
          <a:pathLst>
            <a:path w="95885" h="95885">
              <a:moveTo>
                <a:pt x="53963" y="95289"/>
              </a:moveTo>
              <a:lnTo>
                <a:pt x="41326" y="95289"/>
              </a:lnTo>
              <a:lnTo>
                <a:pt x="35249" y="94079"/>
              </a:lnTo>
              <a:lnTo>
                <a:pt x="1208" y="60039"/>
              </a:lnTo>
              <a:lnTo>
                <a:pt x="0" y="53962"/>
              </a:lnTo>
              <a:lnTo>
                <a:pt x="0" y="41325"/>
              </a:lnTo>
              <a:lnTo>
                <a:pt x="23574" y="6043"/>
              </a:lnTo>
              <a:lnTo>
                <a:pt x="41326" y="0"/>
              </a:lnTo>
              <a:lnTo>
                <a:pt x="53963" y="0"/>
              </a:lnTo>
              <a:lnTo>
                <a:pt x="89245" y="23570"/>
              </a:lnTo>
              <a:lnTo>
                <a:pt x="95290" y="47645"/>
              </a:lnTo>
              <a:lnTo>
                <a:pt x="95289" y="53962"/>
              </a:lnTo>
              <a:lnTo>
                <a:pt x="71714" y="89242"/>
              </a:lnTo>
              <a:lnTo>
                <a:pt x="53963" y="95289"/>
              </a:lnTo>
              <a:close/>
            </a:path>
          </a:pathLst>
        </a:custGeom>
        <a:solidFill>
          <a:srgbClr val="04A2BF"/>
        </a:solidFill>
      </xdr:spPr>
    </xdr:sp>
    <xdr:clientData/>
  </xdr:oneCellAnchor>
  <xdr:oneCellAnchor>
    <xdr:from>
      <xdr:col>8</xdr:col>
      <xdr:colOff>147922</xdr:colOff>
      <xdr:row>18</xdr:row>
      <xdr:rowOff>86104</xdr:rowOff>
    </xdr:from>
    <xdr:ext cx="95885" cy="95885"/>
    <xdr:sp macro="" textlink="">
      <xdr:nvSpPr>
        <xdr:cNvPr id="354" name="Shape 36">
          <a:extLst>
            <a:ext uri="{FF2B5EF4-FFF2-40B4-BE49-F238E27FC236}">
              <a16:creationId xmlns:a16="http://schemas.microsoft.com/office/drawing/2014/main" id="{F582D020-5F21-4E70-9249-0DD77959D827}"/>
            </a:ext>
          </a:extLst>
        </xdr:cNvPr>
        <xdr:cNvSpPr/>
      </xdr:nvSpPr>
      <xdr:spPr>
        <a:xfrm>
          <a:off x="4815172" y="5134354"/>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4" y="6043"/>
              </a:lnTo>
              <a:lnTo>
                <a:pt x="41326" y="0"/>
              </a:lnTo>
              <a:lnTo>
                <a:pt x="53963" y="0"/>
              </a:lnTo>
              <a:lnTo>
                <a:pt x="89245" y="23573"/>
              </a:lnTo>
              <a:lnTo>
                <a:pt x="95290" y="47645"/>
              </a:lnTo>
              <a:lnTo>
                <a:pt x="95290" y="53962"/>
              </a:lnTo>
              <a:lnTo>
                <a:pt x="71714" y="89242"/>
              </a:lnTo>
              <a:lnTo>
                <a:pt x="53963" y="95289"/>
              </a:lnTo>
              <a:close/>
            </a:path>
          </a:pathLst>
        </a:custGeom>
        <a:solidFill>
          <a:srgbClr val="04A2BF"/>
        </a:solidFill>
      </xdr:spPr>
    </xdr:sp>
    <xdr:clientData/>
  </xdr:oneCellAnchor>
  <xdr:oneCellAnchor>
    <xdr:from>
      <xdr:col>7</xdr:col>
      <xdr:colOff>38115</xdr:colOff>
      <xdr:row>19</xdr:row>
      <xdr:rowOff>102103</xdr:rowOff>
    </xdr:from>
    <xdr:ext cx="95885" cy="95885"/>
    <xdr:sp macro="" textlink="">
      <xdr:nvSpPr>
        <xdr:cNvPr id="355" name="Shape 37">
          <a:extLst>
            <a:ext uri="{FF2B5EF4-FFF2-40B4-BE49-F238E27FC236}">
              <a16:creationId xmlns:a16="http://schemas.microsoft.com/office/drawing/2014/main" id="{91D3ED6B-84AE-4B1F-B6C0-7BCE838A69EF}"/>
            </a:ext>
          </a:extLst>
        </xdr:cNvPr>
        <xdr:cNvSpPr/>
      </xdr:nvSpPr>
      <xdr:spPr>
        <a:xfrm>
          <a:off x="4476765" y="5426578"/>
          <a:ext cx="95885" cy="95885"/>
        </a:xfrm>
        <a:custGeom>
          <a:avLst/>
          <a:gdLst/>
          <a:ahLst/>
          <a:cxnLst/>
          <a:rect l="0" t="0" r="0" b="0"/>
          <a:pathLst>
            <a:path w="95885" h="95885">
              <a:moveTo>
                <a:pt x="53962" y="95289"/>
              </a:moveTo>
              <a:lnTo>
                <a:pt x="41326" y="95289"/>
              </a:lnTo>
              <a:lnTo>
                <a:pt x="35249" y="94078"/>
              </a:lnTo>
              <a:lnTo>
                <a:pt x="1208" y="60037"/>
              </a:lnTo>
              <a:lnTo>
                <a:pt x="0" y="53960"/>
              </a:lnTo>
              <a:lnTo>
                <a:pt x="0" y="41325"/>
              </a:lnTo>
              <a:lnTo>
                <a:pt x="23574" y="6043"/>
              </a:lnTo>
              <a:lnTo>
                <a:pt x="41326" y="0"/>
              </a:lnTo>
              <a:lnTo>
                <a:pt x="53962" y="0"/>
              </a:lnTo>
              <a:lnTo>
                <a:pt x="89244" y="23572"/>
              </a:lnTo>
              <a:lnTo>
                <a:pt x="95290" y="47645"/>
              </a:lnTo>
              <a:lnTo>
                <a:pt x="95290" y="53960"/>
              </a:lnTo>
              <a:lnTo>
                <a:pt x="71714" y="89242"/>
              </a:lnTo>
              <a:lnTo>
                <a:pt x="53962" y="95289"/>
              </a:lnTo>
              <a:close/>
            </a:path>
          </a:pathLst>
        </a:custGeom>
        <a:solidFill>
          <a:srgbClr val="04A2BF"/>
        </a:solidFill>
      </xdr:spPr>
    </xdr:sp>
    <xdr:clientData/>
  </xdr:oneCellAnchor>
  <xdr:oneCellAnchor>
    <xdr:from>
      <xdr:col>7</xdr:col>
      <xdr:colOff>123876</xdr:colOff>
      <xdr:row>20</xdr:row>
      <xdr:rowOff>89515</xdr:rowOff>
    </xdr:from>
    <xdr:ext cx="95885" cy="95885"/>
    <xdr:sp macro="" textlink="">
      <xdr:nvSpPr>
        <xdr:cNvPr id="356" name="Shape 38">
          <a:extLst>
            <a:ext uri="{FF2B5EF4-FFF2-40B4-BE49-F238E27FC236}">
              <a16:creationId xmlns:a16="http://schemas.microsoft.com/office/drawing/2014/main" id="{3294F412-93B7-49C9-A3F0-7D2304B10ADF}"/>
            </a:ext>
          </a:extLst>
        </xdr:cNvPr>
        <xdr:cNvSpPr/>
      </xdr:nvSpPr>
      <xdr:spPr>
        <a:xfrm>
          <a:off x="4562526" y="5690215"/>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4"/>
              </a:lnTo>
              <a:lnTo>
                <a:pt x="41326" y="0"/>
              </a:lnTo>
              <a:lnTo>
                <a:pt x="53962" y="0"/>
              </a:lnTo>
              <a:lnTo>
                <a:pt x="89245" y="23572"/>
              </a:lnTo>
              <a:lnTo>
                <a:pt x="95290" y="47645"/>
              </a:lnTo>
              <a:lnTo>
                <a:pt x="95290" y="53962"/>
              </a:lnTo>
              <a:lnTo>
                <a:pt x="71714" y="89242"/>
              </a:lnTo>
              <a:lnTo>
                <a:pt x="53962" y="95289"/>
              </a:lnTo>
              <a:close/>
            </a:path>
          </a:pathLst>
        </a:custGeom>
        <a:solidFill>
          <a:srgbClr val="04A2BF"/>
        </a:solidFill>
      </xdr:spPr>
    </xdr:sp>
    <xdr:clientData/>
  </xdr:oneCellAnchor>
  <xdr:oneCellAnchor>
    <xdr:from>
      <xdr:col>7</xdr:col>
      <xdr:colOff>76231</xdr:colOff>
      <xdr:row>21</xdr:row>
      <xdr:rowOff>89627</xdr:rowOff>
    </xdr:from>
    <xdr:ext cx="95885" cy="95885"/>
    <xdr:sp macro="" textlink="">
      <xdr:nvSpPr>
        <xdr:cNvPr id="357" name="Shape 39">
          <a:extLst>
            <a:ext uri="{FF2B5EF4-FFF2-40B4-BE49-F238E27FC236}">
              <a16:creationId xmlns:a16="http://schemas.microsoft.com/office/drawing/2014/main" id="{5AE76D2B-11E2-4710-ACC8-FA42DE25E31C}"/>
            </a:ext>
          </a:extLst>
        </xdr:cNvPr>
        <xdr:cNvSpPr/>
      </xdr:nvSpPr>
      <xdr:spPr>
        <a:xfrm>
          <a:off x="4514881" y="5957027"/>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5" y="23572"/>
              </a:lnTo>
              <a:lnTo>
                <a:pt x="95290" y="41325"/>
              </a:lnTo>
              <a:lnTo>
                <a:pt x="95290" y="47645"/>
              </a:lnTo>
              <a:lnTo>
                <a:pt x="95290" y="53962"/>
              </a:lnTo>
              <a:lnTo>
                <a:pt x="71714" y="89242"/>
              </a:lnTo>
              <a:lnTo>
                <a:pt x="60040" y="94078"/>
              </a:lnTo>
              <a:lnTo>
                <a:pt x="53962" y="95289"/>
              </a:lnTo>
              <a:close/>
            </a:path>
          </a:pathLst>
        </a:custGeom>
        <a:solidFill>
          <a:srgbClr val="04A2BF"/>
        </a:solidFill>
      </xdr:spPr>
    </xdr:sp>
    <xdr:clientData/>
  </xdr:oneCellAnchor>
  <xdr:oneCellAnchor>
    <xdr:from>
      <xdr:col>7</xdr:col>
      <xdr:colOff>0</xdr:colOff>
      <xdr:row>26</xdr:row>
      <xdr:rowOff>90188</xdr:rowOff>
    </xdr:from>
    <xdr:ext cx="95885" cy="95885"/>
    <xdr:sp macro="" textlink="">
      <xdr:nvSpPr>
        <xdr:cNvPr id="358" name="Shape 40">
          <a:extLst>
            <a:ext uri="{FF2B5EF4-FFF2-40B4-BE49-F238E27FC236}">
              <a16:creationId xmlns:a16="http://schemas.microsoft.com/office/drawing/2014/main" id="{7BCA010D-8151-4E1B-B7B0-0C8BBD738EE5}"/>
            </a:ext>
          </a:extLst>
        </xdr:cNvPr>
        <xdr:cNvSpPr/>
      </xdr:nvSpPr>
      <xdr:spPr>
        <a:xfrm>
          <a:off x="4438650" y="7291088"/>
          <a:ext cx="95885" cy="95885"/>
        </a:xfrm>
        <a:custGeom>
          <a:avLst/>
          <a:gdLst/>
          <a:ahLst/>
          <a:cxnLst/>
          <a:rect l="0" t="0" r="0" b="0"/>
          <a:pathLst>
            <a:path w="95885" h="95885">
              <a:moveTo>
                <a:pt x="53963" y="95289"/>
              </a:moveTo>
              <a:lnTo>
                <a:pt x="41326" y="95289"/>
              </a:lnTo>
              <a:lnTo>
                <a:pt x="35248" y="94077"/>
              </a:lnTo>
              <a:lnTo>
                <a:pt x="1208" y="60039"/>
              </a:lnTo>
              <a:lnTo>
                <a:pt x="0" y="53962"/>
              </a:lnTo>
              <a:lnTo>
                <a:pt x="0" y="41325"/>
              </a:lnTo>
              <a:lnTo>
                <a:pt x="23574" y="6043"/>
              </a:lnTo>
              <a:lnTo>
                <a:pt x="41326" y="0"/>
              </a:lnTo>
              <a:lnTo>
                <a:pt x="53963" y="0"/>
              </a:lnTo>
              <a:lnTo>
                <a:pt x="89245" y="23573"/>
              </a:lnTo>
              <a:lnTo>
                <a:pt x="95290" y="47645"/>
              </a:lnTo>
              <a:lnTo>
                <a:pt x="95290" y="53962"/>
              </a:lnTo>
              <a:lnTo>
                <a:pt x="71714" y="89242"/>
              </a:lnTo>
              <a:lnTo>
                <a:pt x="53963" y="95289"/>
              </a:lnTo>
              <a:close/>
            </a:path>
          </a:pathLst>
        </a:custGeom>
        <a:solidFill>
          <a:srgbClr val="04A2BF"/>
        </a:solidFill>
      </xdr:spPr>
    </xdr:sp>
    <xdr:clientData/>
  </xdr:oneCellAnchor>
  <xdr:oneCellAnchor>
    <xdr:from>
      <xdr:col>7</xdr:col>
      <xdr:colOff>57173</xdr:colOff>
      <xdr:row>29</xdr:row>
      <xdr:rowOff>90523</xdr:rowOff>
    </xdr:from>
    <xdr:ext cx="95885" cy="95885"/>
    <xdr:sp macro="" textlink="">
      <xdr:nvSpPr>
        <xdr:cNvPr id="359" name="Shape 41">
          <a:extLst>
            <a:ext uri="{FF2B5EF4-FFF2-40B4-BE49-F238E27FC236}">
              <a16:creationId xmlns:a16="http://schemas.microsoft.com/office/drawing/2014/main" id="{59E63079-E979-4AF8-BBA0-B7C8617645B8}"/>
            </a:ext>
          </a:extLst>
        </xdr:cNvPr>
        <xdr:cNvSpPr/>
      </xdr:nvSpPr>
      <xdr:spPr>
        <a:xfrm>
          <a:off x="4495823" y="8091523"/>
          <a:ext cx="95885" cy="95885"/>
        </a:xfrm>
        <a:custGeom>
          <a:avLst/>
          <a:gdLst/>
          <a:ahLst/>
          <a:cxnLst/>
          <a:rect l="0" t="0" r="0" b="0"/>
          <a:pathLst>
            <a:path w="95885" h="95885">
              <a:moveTo>
                <a:pt x="53962" y="95288"/>
              </a:moveTo>
              <a:lnTo>
                <a:pt x="41326" y="95288"/>
              </a:lnTo>
              <a:lnTo>
                <a:pt x="35249" y="94077"/>
              </a:lnTo>
              <a:lnTo>
                <a:pt x="1208" y="60037"/>
              </a:lnTo>
              <a:lnTo>
                <a:pt x="0" y="53960"/>
              </a:lnTo>
              <a:lnTo>
                <a:pt x="0" y="41326"/>
              </a:lnTo>
              <a:lnTo>
                <a:pt x="23574" y="6041"/>
              </a:lnTo>
              <a:lnTo>
                <a:pt x="41326" y="0"/>
              </a:lnTo>
              <a:lnTo>
                <a:pt x="53962" y="0"/>
              </a:lnTo>
              <a:lnTo>
                <a:pt x="89245" y="23573"/>
              </a:lnTo>
              <a:lnTo>
                <a:pt x="95290" y="47645"/>
              </a:lnTo>
              <a:lnTo>
                <a:pt x="95290" y="53960"/>
              </a:lnTo>
              <a:lnTo>
                <a:pt x="71714" y="89243"/>
              </a:lnTo>
              <a:lnTo>
                <a:pt x="53962" y="95288"/>
              </a:lnTo>
              <a:close/>
            </a:path>
          </a:pathLst>
        </a:custGeom>
        <a:solidFill>
          <a:srgbClr val="04A2BF"/>
        </a:solidFill>
      </xdr:spPr>
    </xdr:sp>
    <xdr:clientData/>
  </xdr:oneCellAnchor>
  <xdr:oneCellAnchor>
    <xdr:from>
      <xdr:col>7</xdr:col>
      <xdr:colOff>38115</xdr:colOff>
      <xdr:row>30</xdr:row>
      <xdr:rowOff>90636</xdr:rowOff>
    </xdr:from>
    <xdr:ext cx="95885" cy="95885"/>
    <xdr:sp macro="" textlink="">
      <xdr:nvSpPr>
        <xdr:cNvPr id="360" name="Shape 42">
          <a:extLst>
            <a:ext uri="{FF2B5EF4-FFF2-40B4-BE49-F238E27FC236}">
              <a16:creationId xmlns:a16="http://schemas.microsoft.com/office/drawing/2014/main" id="{B859F45F-B31E-45E3-9D0E-FDF6C68C82BC}"/>
            </a:ext>
          </a:extLst>
        </xdr:cNvPr>
        <xdr:cNvSpPr/>
      </xdr:nvSpPr>
      <xdr:spPr>
        <a:xfrm>
          <a:off x="4476765" y="8358336"/>
          <a:ext cx="95885" cy="95885"/>
        </a:xfrm>
        <a:custGeom>
          <a:avLst/>
          <a:gdLst/>
          <a:ahLst/>
          <a:cxnLst/>
          <a:rect l="0" t="0" r="0" b="0"/>
          <a:pathLst>
            <a:path w="95885" h="95885">
              <a:moveTo>
                <a:pt x="53962" y="95288"/>
              </a:moveTo>
              <a:lnTo>
                <a:pt x="41326" y="95288"/>
              </a:lnTo>
              <a:lnTo>
                <a:pt x="35249" y="94077"/>
              </a:lnTo>
              <a:lnTo>
                <a:pt x="1208" y="60037"/>
              </a:lnTo>
              <a:lnTo>
                <a:pt x="0" y="53960"/>
              </a:lnTo>
              <a:lnTo>
                <a:pt x="0" y="41324"/>
              </a:lnTo>
              <a:lnTo>
                <a:pt x="23574" y="6041"/>
              </a:lnTo>
              <a:lnTo>
                <a:pt x="41326" y="0"/>
              </a:lnTo>
              <a:lnTo>
                <a:pt x="53962" y="0"/>
              </a:lnTo>
              <a:lnTo>
                <a:pt x="89244" y="23573"/>
              </a:lnTo>
              <a:lnTo>
                <a:pt x="95290" y="47645"/>
              </a:lnTo>
              <a:lnTo>
                <a:pt x="95290" y="53960"/>
              </a:lnTo>
              <a:lnTo>
                <a:pt x="71714" y="89243"/>
              </a:lnTo>
              <a:lnTo>
                <a:pt x="53962" y="95288"/>
              </a:lnTo>
              <a:close/>
            </a:path>
          </a:pathLst>
        </a:custGeom>
        <a:solidFill>
          <a:srgbClr val="04A2BF"/>
        </a:solidFill>
      </xdr:spPr>
    </xdr:sp>
    <xdr:clientData/>
  </xdr:oneCellAnchor>
  <xdr:oneCellAnchor>
    <xdr:from>
      <xdr:col>7</xdr:col>
      <xdr:colOff>0</xdr:colOff>
      <xdr:row>31</xdr:row>
      <xdr:rowOff>90747</xdr:rowOff>
    </xdr:from>
    <xdr:ext cx="95885" cy="95885"/>
    <xdr:sp macro="" textlink="">
      <xdr:nvSpPr>
        <xdr:cNvPr id="361" name="Shape 43">
          <a:extLst>
            <a:ext uri="{FF2B5EF4-FFF2-40B4-BE49-F238E27FC236}">
              <a16:creationId xmlns:a16="http://schemas.microsoft.com/office/drawing/2014/main" id="{64FBEE68-2FF1-42A4-8F40-8B3A3B09612C}"/>
            </a:ext>
          </a:extLst>
        </xdr:cNvPr>
        <xdr:cNvSpPr/>
      </xdr:nvSpPr>
      <xdr:spPr>
        <a:xfrm>
          <a:off x="4438650" y="8625147"/>
          <a:ext cx="95885" cy="95885"/>
        </a:xfrm>
        <a:custGeom>
          <a:avLst/>
          <a:gdLst/>
          <a:ahLst/>
          <a:cxnLst/>
          <a:rect l="0" t="0" r="0" b="0"/>
          <a:pathLst>
            <a:path w="95885" h="95885">
              <a:moveTo>
                <a:pt x="53963" y="95290"/>
              </a:moveTo>
              <a:lnTo>
                <a:pt x="41326" y="95290"/>
              </a:lnTo>
              <a:lnTo>
                <a:pt x="35248" y="94079"/>
              </a:lnTo>
              <a:lnTo>
                <a:pt x="1208" y="60037"/>
              </a:lnTo>
              <a:lnTo>
                <a:pt x="0" y="53960"/>
              </a:lnTo>
              <a:lnTo>
                <a:pt x="0" y="41324"/>
              </a:lnTo>
              <a:lnTo>
                <a:pt x="23574" y="6041"/>
              </a:lnTo>
              <a:lnTo>
                <a:pt x="41326" y="0"/>
              </a:lnTo>
              <a:lnTo>
                <a:pt x="53963" y="0"/>
              </a:lnTo>
              <a:lnTo>
                <a:pt x="89245" y="23570"/>
              </a:lnTo>
              <a:lnTo>
                <a:pt x="95290" y="47645"/>
              </a:lnTo>
              <a:lnTo>
                <a:pt x="95290" y="53960"/>
              </a:lnTo>
              <a:lnTo>
                <a:pt x="71714" y="89243"/>
              </a:lnTo>
              <a:lnTo>
                <a:pt x="53963" y="95290"/>
              </a:lnTo>
              <a:close/>
            </a:path>
          </a:pathLst>
        </a:custGeom>
        <a:solidFill>
          <a:srgbClr val="04A2BF"/>
        </a:solidFill>
      </xdr:spPr>
    </xdr:sp>
    <xdr:clientData/>
  </xdr:oneCellAnchor>
  <xdr:oneCellAnchor>
    <xdr:from>
      <xdr:col>9</xdr:col>
      <xdr:colOff>57173</xdr:colOff>
      <xdr:row>6</xdr:row>
      <xdr:rowOff>84759</xdr:rowOff>
    </xdr:from>
    <xdr:ext cx="95885" cy="95885"/>
    <xdr:sp macro="" textlink="">
      <xdr:nvSpPr>
        <xdr:cNvPr id="362" name="Shape 44">
          <a:extLst>
            <a:ext uri="{FF2B5EF4-FFF2-40B4-BE49-F238E27FC236}">
              <a16:creationId xmlns:a16="http://schemas.microsoft.com/office/drawing/2014/main" id="{55FA380B-0F57-472F-B0B8-BEE9EBCB9694}"/>
            </a:ext>
          </a:extLst>
        </xdr:cNvPr>
        <xdr:cNvSpPr/>
      </xdr:nvSpPr>
      <xdr:spPr>
        <a:xfrm>
          <a:off x="4953023" y="1932609"/>
          <a:ext cx="95885" cy="95885"/>
        </a:xfrm>
        <a:custGeom>
          <a:avLst/>
          <a:gdLst/>
          <a:ahLst/>
          <a:cxnLst/>
          <a:rect l="0" t="0" r="0" b="0"/>
          <a:pathLst>
            <a:path w="95885" h="95885">
              <a:moveTo>
                <a:pt x="53963" y="95288"/>
              </a:moveTo>
              <a:lnTo>
                <a:pt x="41326" y="95288"/>
              </a:lnTo>
              <a:lnTo>
                <a:pt x="35249" y="94080"/>
              </a:lnTo>
              <a:lnTo>
                <a:pt x="1208" y="60039"/>
              </a:lnTo>
              <a:lnTo>
                <a:pt x="0" y="53962"/>
              </a:lnTo>
              <a:lnTo>
                <a:pt x="0" y="41325"/>
              </a:lnTo>
              <a:lnTo>
                <a:pt x="23574" y="6042"/>
              </a:lnTo>
              <a:lnTo>
                <a:pt x="41326" y="0"/>
              </a:lnTo>
              <a:lnTo>
                <a:pt x="53963" y="0"/>
              </a:lnTo>
              <a:lnTo>
                <a:pt x="89245" y="23572"/>
              </a:lnTo>
              <a:lnTo>
                <a:pt x="95290" y="47645"/>
              </a:lnTo>
              <a:lnTo>
                <a:pt x="95290" y="53962"/>
              </a:lnTo>
              <a:lnTo>
                <a:pt x="71715" y="89243"/>
              </a:lnTo>
              <a:lnTo>
                <a:pt x="53963" y="95288"/>
              </a:lnTo>
              <a:close/>
            </a:path>
          </a:pathLst>
        </a:custGeom>
        <a:solidFill>
          <a:srgbClr val="04A2BF"/>
        </a:solidFill>
      </xdr:spPr>
    </xdr:sp>
    <xdr:clientData/>
  </xdr:oneCellAnchor>
  <xdr:oneCellAnchor>
    <xdr:from>
      <xdr:col>9</xdr:col>
      <xdr:colOff>190579</xdr:colOff>
      <xdr:row>9</xdr:row>
      <xdr:rowOff>85095</xdr:rowOff>
    </xdr:from>
    <xdr:ext cx="95885" cy="95885"/>
    <xdr:sp macro="" textlink="">
      <xdr:nvSpPr>
        <xdr:cNvPr id="363" name="Shape 45">
          <a:extLst>
            <a:ext uri="{FF2B5EF4-FFF2-40B4-BE49-F238E27FC236}">
              <a16:creationId xmlns:a16="http://schemas.microsoft.com/office/drawing/2014/main" id="{FCAF9F0A-BAD3-4AA3-AB11-653987E32653}"/>
            </a:ext>
          </a:extLst>
        </xdr:cNvPr>
        <xdr:cNvSpPr/>
      </xdr:nvSpPr>
      <xdr:spPr>
        <a:xfrm>
          <a:off x="5086429" y="2733045"/>
          <a:ext cx="95885" cy="95885"/>
        </a:xfrm>
        <a:custGeom>
          <a:avLst/>
          <a:gdLst/>
          <a:ahLst/>
          <a:cxnLst/>
          <a:rect l="0" t="0" r="0" b="0"/>
          <a:pathLst>
            <a:path w="95885" h="95885">
              <a:moveTo>
                <a:pt x="53963" y="95288"/>
              </a:moveTo>
              <a:lnTo>
                <a:pt x="41326" y="95288"/>
              </a:lnTo>
              <a:lnTo>
                <a:pt x="35249" y="94077"/>
              </a:lnTo>
              <a:lnTo>
                <a:pt x="1209" y="60037"/>
              </a:lnTo>
              <a:lnTo>
                <a:pt x="0" y="53961"/>
              </a:lnTo>
              <a:lnTo>
                <a:pt x="0" y="41325"/>
              </a:lnTo>
              <a:lnTo>
                <a:pt x="23574" y="6044"/>
              </a:lnTo>
              <a:lnTo>
                <a:pt x="41326" y="0"/>
              </a:lnTo>
              <a:lnTo>
                <a:pt x="53963" y="0"/>
              </a:lnTo>
              <a:lnTo>
                <a:pt x="89245" y="23572"/>
              </a:lnTo>
              <a:lnTo>
                <a:pt x="95290" y="47645"/>
              </a:lnTo>
              <a:lnTo>
                <a:pt x="95290" y="53961"/>
              </a:lnTo>
              <a:lnTo>
                <a:pt x="71715" y="89243"/>
              </a:lnTo>
              <a:lnTo>
                <a:pt x="53963" y="95288"/>
              </a:lnTo>
              <a:close/>
            </a:path>
          </a:pathLst>
        </a:custGeom>
        <a:solidFill>
          <a:srgbClr val="04A2BF"/>
        </a:solidFill>
      </xdr:spPr>
    </xdr:sp>
    <xdr:clientData/>
  </xdr:oneCellAnchor>
  <xdr:oneCellAnchor>
    <xdr:from>
      <xdr:col>6</xdr:col>
      <xdr:colOff>281105</xdr:colOff>
      <xdr:row>15</xdr:row>
      <xdr:rowOff>85768</xdr:rowOff>
    </xdr:from>
    <xdr:ext cx="95885" cy="95885"/>
    <xdr:sp macro="" textlink="">
      <xdr:nvSpPr>
        <xdr:cNvPr id="364" name="Shape 46">
          <a:extLst>
            <a:ext uri="{FF2B5EF4-FFF2-40B4-BE49-F238E27FC236}">
              <a16:creationId xmlns:a16="http://schemas.microsoft.com/office/drawing/2014/main" id="{2BFE761B-03C3-4781-BB0C-6363F1C8E564}"/>
            </a:ext>
          </a:extLst>
        </xdr:cNvPr>
        <xdr:cNvSpPr/>
      </xdr:nvSpPr>
      <xdr:spPr>
        <a:xfrm>
          <a:off x="4253030" y="4333918"/>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6"/>
              </a:lnTo>
              <a:lnTo>
                <a:pt x="23574" y="6042"/>
              </a:lnTo>
              <a:lnTo>
                <a:pt x="41326" y="0"/>
              </a:lnTo>
              <a:lnTo>
                <a:pt x="53963" y="0"/>
              </a:lnTo>
              <a:lnTo>
                <a:pt x="89245" y="23573"/>
              </a:lnTo>
              <a:lnTo>
                <a:pt x="95290" y="47645"/>
              </a:lnTo>
              <a:lnTo>
                <a:pt x="95290" y="53962"/>
              </a:lnTo>
              <a:lnTo>
                <a:pt x="71714" y="89242"/>
              </a:lnTo>
              <a:lnTo>
                <a:pt x="53963" y="95289"/>
              </a:lnTo>
              <a:close/>
            </a:path>
          </a:pathLst>
        </a:custGeom>
        <a:solidFill>
          <a:srgbClr val="04A2BF"/>
        </a:solidFill>
      </xdr:spPr>
    </xdr:sp>
    <xdr:clientData/>
  </xdr:oneCellAnchor>
  <xdr:oneCellAnchor>
    <xdr:from>
      <xdr:col>6</xdr:col>
      <xdr:colOff>347808</xdr:colOff>
      <xdr:row>22</xdr:row>
      <xdr:rowOff>89739</xdr:rowOff>
    </xdr:from>
    <xdr:ext cx="95885" cy="95885"/>
    <xdr:sp macro="" textlink="">
      <xdr:nvSpPr>
        <xdr:cNvPr id="365" name="Shape 47">
          <a:extLst>
            <a:ext uri="{FF2B5EF4-FFF2-40B4-BE49-F238E27FC236}">
              <a16:creationId xmlns:a16="http://schemas.microsoft.com/office/drawing/2014/main" id="{24D2E12F-C2AC-49B6-84C9-AB68906B73D6}"/>
            </a:ext>
          </a:extLst>
        </xdr:cNvPr>
        <xdr:cNvSpPr/>
      </xdr:nvSpPr>
      <xdr:spPr>
        <a:xfrm>
          <a:off x="4319733" y="6223839"/>
          <a:ext cx="95885" cy="95885"/>
        </a:xfrm>
        <a:custGeom>
          <a:avLst/>
          <a:gdLst/>
          <a:ahLst/>
          <a:cxnLst/>
          <a:rect l="0" t="0" r="0" b="0"/>
          <a:pathLst>
            <a:path w="95885" h="95885">
              <a:moveTo>
                <a:pt x="53962" y="95289"/>
              </a:moveTo>
              <a:lnTo>
                <a:pt x="41326" y="95289"/>
              </a:lnTo>
              <a:lnTo>
                <a:pt x="35248" y="94078"/>
              </a:lnTo>
              <a:lnTo>
                <a:pt x="1208" y="60039"/>
              </a:lnTo>
              <a:lnTo>
                <a:pt x="0" y="53962"/>
              </a:lnTo>
              <a:lnTo>
                <a:pt x="0" y="41325"/>
              </a:lnTo>
              <a:lnTo>
                <a:pt x="23574" y="6043"/>
              </a:lnTo>
              <a:lnTo>
                <a:pt x="41326" y="0"/>
              </a:lnTo>
              <a:lnTo>
                <a:pt x="53962" y="0"/>
              </a:lnTo>
              <a:lnTo>
                <a:pt x="89244" y="23570"/>
              </a:lnTo>
              <a:lnTo>
                <a:pt x="95290" y="47645"/>
              </a:lnTo>
              <a:lnTo>
                <a:pt x="95290" y="53962"/>
              </a:lnTo>
              <a:lnTo>
                <a:pt x="71714" y="89242"/>
              </a:lnTo>
              <a:lnTo>
                <a:pt x="53962" y="95289"/>
              </a:lnTo>
              <a:close/>
            </a:path>
          </a:pathLst>
        </a:custGeom>
        <a:solidFill>
          <a:srgbClr val="04A2BF"/>
        </a:solidFill>
      </xdr:spPr>
    </xdr:sp>
    <xdr:clientData/>
  </xdr:oneCellAnchor>
  <xdr:oneCellAnchor>
    <xdr:from>
      <xdr:col>6</xdr:col>
      <xdr:colOff>319221</xdr:colOff>
      <xdr:row>23</xdr:row>
      <xdr:rowOff>89851</xdr:rowOff>
    </xdr:from>
    <xdr:ext cx="95885" cy="95885"/>
    <xdr:sp macro="" textlink="">
      <xdr:nvSpPr>
        <xdr:cNvPr id="366" name="Shape 48">
          <a:extLst>
            <a:ext uri="{FF2B5EF4-FFF2-40B4-BE49-F238E27FC236}">
              <a16:creationId xmlns:a16="http://schemas.microsoft.com/office/drawing/2014/main" id="{FC7DF86D-2280-4211-BCC8-6EFCBF13C215}"/>
            </a:ext>
          </a:extLst>
        </xdr:cNvPr>
        <xdr:cNvSpPr/>
      </xdr:nvSpPr>
      <xdr:spPr>
        <a:xfrm>
          <a:off x="4291146" y="6490651"/>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6"/>
              </a:lnTo>
              <a:lnTo>
                <a:pt x="23574" y="6043"/>
              </a:lnTo>
              <a:lnTo>
                <a:pt x="41327" y="0"/>
              </a:lnTo>
              <a:lnTo>
                <a:pt x="53963" y="0"/>
              </a:lnTo>
              <a:lnTo>
                <a:pt x="89245" y="23573"/>
              </a:lnTo>
              <a:lnTo>
                <a:pt x="95290" y="47645"/>
              </a:lnTo>
              <a:lnTo>
                <a:pt x="95290" y="53962"/>
              </a:lnTo>
              <a:lnTo>
                <a:pt x="71714" y="89242"/>
              </a:lnTo>
              <a:lnTo>
                <a:pt x="53963" y="95289"/>
              </a:lnTo>
              <a:close/>
            </a:path>
          </a:pathLst>
        </a:custGeom>
        <a:solidFill>
          <a:srgbClr val="04A2BF"/>
        </a:solidFill>
      </xdr:spPr>
    </xdr:sp>
    <xdr:clientData/>
  </xdr:oneCellAnchor>
  <xdr:oneCellAnchor>
    <xdr:from>
      <xdr:col>6</xdr:col>
      <xdr:colOff>262047</xdr:colOff>
      <xdr:row>24</xdr:row>
      <xdr:rowOff>89963</xdr:rowOff>
    </xdr:from>
    <xdr:ext cx="95885" cy="95885"/>
    <xdr:sp macro="" textlink="">
      <xdr:nvSpPr>
        <xdr:cNvPr id="367" name="Shape 49">
          <a:extLst>
            <a:ext uri="{FF2B5EF4-FFF2-40B4-BE49-F238E27FC236}">
              <a16:creationId xmlns:a16="http://schemas.microsoft.com/office/drawing/2014/main" id="{FEEEC6EB-D77C-4F5E-8915-0E5FE1DDBC2E}"/>
            </a:ext>
          </a:extLst>
        </xdr:cNvPr>
        <xdr:cNvSpPr/>
      </xdr:nvSpPr>
      <xdr:spPr>
        <a:xfrm>
          <a:off x="4233972" y="6757463"/>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6"/>
              </a:lnTo>
              <a:lnTo>
                <a:pt x="23574" y="6043"/>
              </a:lnTo>
              <a:lnTo>
                <a:pt x="41326" y="0"/>
              </a:lnTo>
              <a:lnTo>
                <a:pt x="53963" y="0"/>
              </a:lnTo>
              <a:lnTo>
                <a:pt x="89245" y="23573"/>
              </a:lnTo>
              <a:lnTo>
                <a:pt x="95290" y="47645"/>
              </a:lnTo>
              <a:lnTo>
                <a:pt x="95290" y="53962"/>
              </a:lnTo>
              <a:lnTo>
                <a:pt x="71714" y="89242"/>
              </a:lnTo>
              <a:lnTo>
                <a:pt x="53963" y="95289"/>
              </a:lnTo>
              <a:close/>
            </a:path>
          </a:pathLst>
        </a:custGeom>
        <a:solidFill>
          <a:srgbClr val="04A2BF"/>
        </a:solidFill>
      </xdr:spPr>
    </xdr:sp>
    <xdr:clientData/>
  </xdr:oneCellAnchor>
  <xdr:oneCellAnchor>
    <xdr:from>
      <xdr:col>6</xdr:col>
      <xdr:colOff>395576</xdr:colOff>
      <xdr:row>25</xdr:row>
      <xdr:rowOff>90075</xdr:rowOff>
    </xdr:from>
    <xdr:ext cx="95885" cy="95885"/>
    <xdr:sp macro="" textlink="">
      <xdr:nvSpPr>
        <xdr:cNvPr id="368" name="Shape 50">
          <a:extLst>
            <a:ext uri="{FF2B5EF4-FFF2-40B4-BE49-F238E27FC236}">
              <a16:creationId xmlns:a16="http://schemas.microsoft.com/office/drawing/2014/main" id="{BD004B23-4813-468B-ADF5-BAFD11FC8683}"/>
            </a:ext>
          </a:extLst>
        </xdr:cNvPr>
        <xdr:cNvSpPr/>
      </xdr:nvSpPr>
      <xdr:spPr>
        <a:xfrm>
          <a:off x="4367501" y="7024275"/>
          <a:ext cx="95885" cy="95885"/>
        </a:xfrm>
        <a:custGeom>
          <a:avLst/>
          <a:gdLst/>
          <a:ahLst/>
          <a:cxnLst/>
          <a:rect l="0" t="0" r="0" b="0"/>
          <a:pathLst>
            <a:path w="95885" h="95885">
              <a:moveTo>
                <a:pt x="53963" y="95289"/>
              </a:moveTo>
              <a:lnTo>
                <a:pt x="41326" y="95289"/>
              </a:lnTo>
              <a:lnTo>
                <a:pt x="35248" y="94078"/>
              </a:lnTo>
              <a:lnTo>
                <a:pt x="1208" y="60039"/>
              </a:lnTo>
              <a:lnTo>
                <a:pt x="0" y="53962"/>
              </a:lnTo>
              <a:lnTo>
                <a:pt x="0" y="41325"/>
              </a:lnTo>
              <a:lnTo>
                <a:pt x="23574" y="6043"/>
              </a:lnTo>
              <a:lnTo>
                <a:pt x="41326" y="0"/>
              </a:lnTo>
              <a:lnTo>
                <a:pt x="53963" y="0"/>
              </a:lnTo>
              <a:lnTo>
                <a:pt x="89245" y="23570"/>
              </a:lnTo>
              <a:lnTo>
                <a:pt x="95290" y="47645"/>
              </a:lnTo>
              <a:lnTo>
                <a:pt x="95290" y="53962"/>
              </a:lnTo>
              <a:lnTo>
                <a:pt x="71714" y="89242"/>
              </a:lnTo>
              <a:lnTo>
                <a:pt x="53963" y="95289"/>
              </a:lnTo>
              <a:close/>
            </a:path>
          </a:pathLst>
        </a:custGeom>
        <a:solidFill>
          <a:srgbClr val="04A2BF"/>
        </a:solidFill>
      </xdr:spPr>
    </xdr:sp>
    <xdr:clientData/>
  </xdr:oneCellAnchor>
  <xdr:oneCellAnchor>
    <xdr:from>
      <xdr:col>6</xdr:col>
      <xdr:colOff>109583</xdr:colOff>
      <xdr:row>27</xdr:row>
      <xdr:rowOff>90299</xdr:rowOff>
    </xdr:from>
    <xdr:ext cx="95885" cy="95885"/>
    <xdr:sp macro="" textlink="">
      <xdr:nvSpPr>
        <xdr:cNvPr id="369" name="Shape 51">
          <a:extLst>
            <a:ext uri="{FF2B5EF4-FFF2-40B4-BE49-F238E27FC236}">
              <a16:creationId xmlns:a16="http://schemas.microsoft.com/office/drawing/2014/main" id="{AE6EC7C0-B5C2-4395-A500-B73DE536C3CD}"/>
            </a:ext>
          </a:extLst>
        </xdr:cNvPr>
        <xdr:cNvSpPr/>
      </xdr:nvSpPr>
      <xdr:spPr>
        <a:xfrm>
          <a:off x="4081508" y="7557899"/>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5" y="23572"/>
              </a:lnTo>
              <a:lnTo>
                <a:pt x="95290" y="47645"/>
              </a:lnTo>
              <a:lnTo>
                <a:pt x="95290" y="53962"/>
              </a:lnTo>
              <a:lnTo>
                <a:pt x="71714" y="89242"/>
              </a:lnTo>
              <a:lnTo>
                <a:pt x="53962" y="95289"/>
              </a:lnTo>
              <a:close/>
            </a:path>
          </a:pathLst>
        </a:custGeom>
        <a:solidFill>
          <a:srgbClr val="04A2BF"/>
        </a:solidFill>
      </xdr:spPr>
    </xdr:sp>
    <xdr:clientData/>
  </xdr:oneCellAnchor>
  <xdr:oneCellAnchor>
    <xdr:from>
      <xdr:col>6</xdr:col>
      <xdr:colOff>271576</xdr:colOff>
      <xdr:row>28</xdr:row>
      <xdr:rowOff>90412</xdr:rowOff>
    </xdr:from>
    <xdr:ext cx="95885" cy="95885"/>
    <xdr:sp macro="" textlink="">
      <xdr:nvSpPr>
        <xdr:cNvPr id="370" name="Shape 52">
          <a:extLst>
            <a:ext uri="{FF2B5EF4-FFF2-40B4-BE49-F238E27FC236}">
              <a16:creationId xmlns:a16="http://schemas.microsoft.com/office/drawing/2014/main" id="{382A01EA-519A-4D34-BAA9-DD39EA8A30A5}"/>
            </a:ext>
          </a:extLst>
        </xdr:cNvPr>
        <xdr:cNvSpPr/>
      </xdr:nvSpPr>
      <xdr:spPr>
        <a:xfrm>
          <a:off x="4243501" y="7824712"/>
          <a:ext cx="95885" cy="95885"/>
        </a:xfrm>
        <a:custGeom>
          <a:avLst/>
          <a:gdLst/>
          <a:ahLst/>
          <a:cxnLst/>
          <a:rect l="0" t="0" r="0" b="0"/>
          <a:pathLst>
            <a:path w="95885" h="95885">
              <a:moveTo>
                <a:pt x="53962" y="95290"/>
              </a:moveTo>
              <a:lnTo>
                <a:pt x="41326" y="95290"/>
              </a:lnTo>
              <a:lnTo>
                <a:pt x="35249" y="94079"/>
              </a:lnTo>
              <a:lnTo>
                <a:pt x="1208" y="60039"/>
              </a:lnTo>
              <a:lnTo>
                <a:pt x="0" y="53962"/>
              </a:lnTo>
              <a:lnTo>
                <a:pt x="0" y="41325"/>
              </a:lnTo>
              <a:lnTo>
                <a:pt x="23574" y="6043"/>
              </a:lnTo>
              <a:lnTo>
                <a:pt x="41326" y="0"/>
              </a:lnTo>
              <a:lnTo>
                <a:pt x="53962" y="0"/>
              </a:lnTo>
              <a:lnTo>
                <a:pt x="89245" y="23570"/>
              </a:lnTo>
              <a:lnTo>
                <a:pt x="95290" y="47645"/>
              </a:lnTo>
              <a:lnTo>
                <a:pt x="95290" y="53962"/>
              </a:lnTo>
              <a:lnTo>
                <a:pt x="71714" y="89243"/>
              </a:lnTo>
              <a:lnTo>
                <a:pt x="53962" y="95290"/>
              </a:lnTo>
              <a:close/>
            </a:path>
          </a:pathLst>
        </a:custGeom>
        <a:solidFill>
          <a:srgbClr val="04A2BF"/>
        </a:solidFill>
      </xdr:spPr>
    </xdr:sp>
    <xdr:clientData/>
  </xdr:oneCellAnchor>
  <xdr:oneCellAnchor>
    <xdr:from>
      <xdr:col>0</xdr:col>
      <xdr:colOff>0</xdr:colOff>
      <xdr:row>0</xdr:row>
      <xdr:rowOff>1204849</xdr:rowOff>
    </xdr:from>
    <xdr:ext cx="352573" cy="343044"/>
    <xdr:pic>
      <xdr:nvPicPr>
        <xdr:cNvPr id="371" name="image6.png">
          <a:extLst>
            <a:ext uri="{FF2B5EF4-FFF2-40B4-BE49-F238E27FC236}">
              <a16:creationId xmlns:a16="http://schemas.microsoft.com/office/drawing/2014/main" id="{5E73A13D-4A18-4E37-BC5A-4DEBF53B2BC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19024"/>
          <a:ext cx="352573" cy="343044"/>
        </a:xfrm>
        <a:prstGeom prst="rect">
          <a:avLst/>
        </a:prstGeom>
      </xdr:spPr>
    </xdr:pic>
    <xdr:clientData/>
  </xdr:oneCellAnchor>
  <xdr:oneCellAnchor>
    <xdr:from>
      <xdr:col>2</xdr:col>
      <xdr:colOff>50091</xdr:colOff>
      <xdr:row>0</xdr:row>
      <xdr:rowOff>197954</xdr:rowOff>
    </xdr:from>
    <xdr:ext cx="165100" cy="289560"/>
    <xdr:sp macro="" textlink="">
      <xdr:nvSpPr>
        <xdr:cNvPr id="372" name="Shape 17">
          <a:extLst>
            <a:ext uri="{FF2B5EF4-FFF2-40B4-BE49-F238E27FC236}">
              <a16:creationId xmlns:a16="http://schemas.microsoft.com/office/drawing/2014/main" id="{F1D4BC5C-BD2F-4F16-9F47-DBAC2FF71454}"/>
            </a:ext>
          </a:extLst>
        </xdr:cNvPr>
        <xdr:cNvSpPr/>
      </xdr:nvSpPr>
      <xdr:spPr>
        <a:xfrm>
          <a:off x="612066"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0</xdr:col>
      <xdr:colOff>4764</xdr:colOff>
      <xdr:row>0</xdr:row>
      <xdr:rowOff>199219</xdr:rowOff>
    </xdr:from>
    <xdr:ext cx="533400" cy="291465"/>
    <xdr:grpSp>
      <xdr:nvGrpSpPr>
        <xdr:cNvPr id="373" name="Group 18">
          <a:extLst>
            <a:ext uri="{FF2B5EF4-FFF2-40B4-BE49-F238E27FC236}">
              <a16:creationId xmlns:a16="http://schemas.microsoft.com/office/drawing/2014/main" id="{3D8DFFAF-FB58-4DE0-8A77-560FB25C9FD4}"/>
            </a:ext>
          </a:extLst>
        </xdr:cNvPr>
        <xdr:cNvGrpSpPr/>
      </xdr:nvGrpSpPr>
      <xdr:grpSpPr>
        <a:xfrm>
          <a:off x="4764" y="199219"/>
          <a:ext cx="533400" cy="291465"/>
          <a:chOff x="0" y="0"/>
          <a:chExt cx="533400" cy="291465"/>
        </a:xfrm>
      </xdr:grpSpPr>
      <xdr:sp macro="" textlink="">
        <xdr:nvSpPr>
          <xdr:cNvPr id="374" name="Shape 19">
            <a:extLst>
              <a:ext uri="{FF2B5EF4-FFF2-40B4-BE49-F238E27FC236}">
                <a16:creationId xmlns:a16="http://schemas.microsoft.com/office/drawing/2014/main" id="{305EDB39-E94B-EF26-3075-26353A24B93D}"/>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375" name="Shape 20">
            <a:extLst>
              <a:ext uri="{FF2B5EF4-FFF2-40B4-BE49-F238E27FC236}">
                <a16:creationId xmlns:a16="http://schemas.microsoft.com/office/drawing/2014/main" id="{D259121C-D9DC-185F-E72F-22DF7991AB05}"/>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0</xdr:col>
      <xdr:colOff>4764</xdr:colOff>
      <xdr:row>1</xdr:row>
      <xdr:rowOff>1264</xdr:rowOff>
    </xdr:from>
    <xdr:ext cx="6784975" cy="29209"/>
    <xdr:grpSp>
      <xdr:nvGrpSpPr>
        <xdr:cNvPr id="376" name="Group 21">
          <a:extLst>
            <a:ext uri="{FF2B5EF4-FFF2-40B4-BE49-F238E27FC236}">
              <a16:creationId xmlns:a16="http://schemas.microsoft.com/office/drawing/2014/main" id="{71F7F44A-9C8E-48F9-ADF6-5F5D475EBB6F}"/>
            </a:ext>
          </a:extLst>
        </xdr:cNvPr>
        <xdr:cNvGrpSpPr/>
      </xdr:nvGrpSpPr>
      <xdr:grpSpPr>
        <a:xfrm>
          <a:off x="4764" y="210814"/>
          <a:ext cx="6784975" cy="29209"/>
          <a:chOff x="0" y="0"/>
          <a:chExt cx="6784975" cy="29209"/>
        </a:xfrm>
      </xdr:grpSpPr>
      <xdr:sp macro="" textlink="">
        <xdr:nvSpPr>
          <xdr:cNvPr id="377" name="Shape 22">
            <a:extLst>
              <a:ext uri="{FF2B5EF4-FFF2-40B4-BE49-F238E27FC236}">
                <a16:creationId xmlns:a16="http://schemas.microsoft.com/office/drawing/2014/main" id="{7E32CD4A-8DFC-1426-2A1F-F50E36BC14B8}"/>
              </a:ext>
            </a:extLst>
          </xdr:cNvPr>
          <xdr:cNvSpPr/>
        </xdr:nvSpPr>
        <xdr:spPr>
          <a:xfrm>
            <a:off x="0" y="0"/>
            <a:ext cx="762635" cy="29209"/>
          </a:xfrm>
          <a:custGeom>
            <a:avLst/>
            <a:gdLst/>
            <a:ahLst/>
            <a:cxnLst/>
            <a:rect l="0" t="0" r="0" b="0"/>
            <a:pathLst>
              <a:path w="762635" h="29209">
                <a:moveTo>
                  <a:pt x="762320" y="28587"/>
                </a:moveTo>
                <a:lnTo>
                  <a:pt x="0" y="28587"/>
                </a:lnTo>
                <a:lnTo>
                  <a:pt x="0" y="0"/>
                </a:lnTo>
                <a:lnTo>
                  <a:pt x="762320" y="0"/>
                </a:lnTo>
                <a:lnTo>
                  <a:pt x="762320" y="28587"/>
                </a:lnTo>
                <a:close/>
              </a:path>
            </a:pathLst>
          </a:custGeom>
          <a:solidFill>
            <a:srgbClr val="04A2BF"/>
          </a:solidFill>
        </xdr:spPr>
      </xdr:sp>
      <xdr:sp macro="" textlink="">
        <xdr:nvSpPr>
          <xdr:cNvPr id="378" name="Shape 23">
            <a:extLst>
              <a:ext uri="{FF2B5EF4-FFF2-40B4-BE49-F238E27FC236}">
                <a16:creationId xmlns:a16="http://schemas.microsoft.com/office/drawing/2014/main" id="{391AF355-CA29-4112-6332-F089179806A8}"/>
              </a:ext>
            </a:extLst>
          </xdr:cNvPr>
          <xdr:cNvSpPr/>
        </xdr:nvSpPr>
        <xdr:spPr>
          <a:xfrm>
            <a:off x="762320" y="0"/>
            <a:ext cx="6022340" cy="29209"/>
          </a:xfrm>
          <a:custGeom>
            <a:avLst/>
            <a:gdLst/>
            <a:ahLst/>
            <a:cxnLst/>
            <a:rect l="0" t="0" r="0" b="0"/>
            <a:pathLst>
              <a:path w="6022340" h="29209">
                <a:moveTo>
                  <a:pt x="6022329" y="28587"/>
                </a:moveTo>
                <a:lnTo>
                  <a:pt x="0" y="28587"/>
                </a:lnTo>
                <a:lnTo>
                  <a:pt x="0" y="0"/>
                </a:lnTo>
                <a:lnTo>
                  <a:pt x="6022329" y="0"/>
                </a:lnTo>
                <a:lnTo>
                  <a:pt x="6022329" y="28587"/>
                </a:lnTo>
                <a:close/>
              </a:path>
            </a:pathLst>
          </a:custGeom>
          <a:solidFill>
            <a:srgbClr val="727272"/>
          </a:solidFill>
        </xdr:spPr>
      </xdr:sp>
    </xdr:grpSp>
    <xdr:clientData/>
  </xdr:oneCellAnchor>
  <xdr:oneCellAnchor>
    <xdr:from>
      <xdr:col>8</xdr:col>
      <xdr:colOff>33351</xdr:colOff>
      <xdr:row>3</xdr:row>
      <xdr:rowOff>84423</xdr:rowOff>
    </xdr:from>
    <xdr:ext cx="95885" cy="95885"/>
    <xdr:sp macro="" textlink="">
      <xdr:nvSpPr>
        <xdr:cNvPr id="379" name="Shape 24">
          <a:extLst>
            <a:ext uri="{FF2B5EF4-FFF2-40B4-BE49-F238E27FC236}">
              <a16:creationId xmlns:a16="http://schemas.microsoft.com/office/drawing/2014/main" id="{095B20C2-3153-46AD-86EC-30908C959032}"/>
            </a:ext>
          </a:extLst>
        </xdr:cNvPr>
        <xdr:cNvSpPr/>
      </xdr:nvSpPr>
      <xdr:spPr>
        <a:xfrm>
          <a:off x="4700601" y="1132173"/>
          <a:ext cx="95885" cy="95885"/>
        </a:xfrm>
        <a:custGeom>
          <a:avLst/>
          <a:gdLst/>
          <a:ahLst/>
          <a:cxnLst/>
          <a:rect l="0" t="0" r="0" b="0"/>
          <a:pathLst>
            <a:path w="95885" h="95885">
              <a:moveTo>
                <a:pt x="53962" y="95288"/>
              </a:moveTo>
              <a:lnTo>
                <a:pt x="41326" y="95288"/>
              </a:lnTo>
              <a:lnTo>
                <a:pt x="35248" y="94080"/>
              </a:lnTo>
              <a:lnTo>
                <a:pt x="1208" y="60040"/>
              </a:lnTo>
              <a:lnTo>
                <a:pt x="0" y="53962"/>
              </a:lnTo>
              <a:lnTo>
                <a:pt x="0" y="41326"/>
              </a:lnTo>
              <a:lnTo>
                <a:pt x="23574" y="6042"/>
              </a:lnTo>
              <a:lnTo>
                <a:pt x="41326" y="0"/>
              </a:lnTo>
              <a:lnTo>
                <a:pt x="53962" y="0"/>
              </a:lnTo>
              <a:lnTo>
                <a:pt x="89244" y="23573"/>
              </a:lnTo>
              <a:lnTo>
                <a:pt x="95290" y="47645"/>
              </a:lnTo>
              <a:lnTo>
                <a:pt x="95289" y="53962"/>
              </a:lnTo>
              <a:lnTo>
                <a:pt x="71714" y="89243"/>
              </a:lnTo>
              <a:lnTo>
                <a:pt x="53962" y="95288"/>
              </a:lnTo>
              <a:close/>
            </a:path>
          </a:pathLst>
        </a:custGeom>
        <a:solidFill>
          <a:srgbClr val="04A2BF"/>
        </a:solidFill>
      </xdr:spPr>
    </xdr:sp>
    <xdr:clientData/>
  </xdr:oneCellAnchor>
  <xdr:oneCellAnchor>
    <xdr:from>
      <xdr:col>8</xdr:col>
      <xdr:colOff>14293</xdr:colOff>
      <xdr:row>5</xdr:row>
      <xdr:rowOff>84647</xdr:rowOff>
    </xdr:from>
    <xdr:ext cx="95885" cy="95885"/>
    <xdr:sp macro="" textlink="">
      <xdr:nvSpPr>
        <xdr:cNvPr id="380" name="Shape 25">
          <a:extLst>
            <a:ext uri="{FF2B5EF4-FFF2-40B4-BE49-F238E27FC236}">
              <a16:creationId xmlns:a16="http://schemas.microsoft.com/office/drawing/2014/main" id="{E3835331-03A1-4878-84D9-A57F0A350362}"/>
            </a:ext>
          </a:extLst>
        </xdr:cNvPr>
        <xdr:cNvSpPr/>
      </xdr:nvSpPr>
      <xdr:spPr>
        <a:xfrm>
          <a:off x="4681543" y="1665797"/>
          <a:ext cx="95885" cy="95885"/>
        </a:xfrm>
        <a:custGeom>
          <a:avLst/>
          <a:gdLst/>
          <a:ahLst/>
          <a:cxnLst/>
          <a:rect l="0" t="0" r="0" b="0"/>
          <a:pathLst>
            <a:path w="95885" h="95885">
              <a:moveTo>
                <a:pt x="53963" y="95290"/>
              </a:moveTo>
              <a:lnTo>
                <a:pt x="41326" y="95290"/>
              </a:lnTo>
              <a:lnTo>
                <a:pt x="35249" y="94080"/>
              </a:lnTo>
              <a:lnTo>
                <a:pt x="1209" y="60040"/>
              </a:lnTo>
              <a:lnTo>
                <a:pt x="0" y="53962"/>
              </a:lnTo>
              <a:lnTo>
                <a:pt x="0" y="41325"/>
              </a:lnTo>
              <a:lnTo>
                <a:pt x="23574" y="6042"/>
              </a:lnTo>
              <a:lnTo>
                <a:pt x="41326" y="0"/>
              </a:lnTo>
              <a:lnTo>
                <a:pt x="53963" y="0"/>
              </a:lnTo>
              <a:lnTo>
                <a:pt x="89245" y="23572"/>
              </a:lnTo>
              <a:lnTo>
                <a:pt x="95290" y="47645"/>
              </a:lnTo>
              <a:lnTo>
                <a:pt x="95290" y="53962"/>
              </a:lnTo>
              <a:lnTo>
                <a:pt x="71715" y="89243"/>
              </a:lnTo>
              <a:lnTo>
                <a:pt x="53963" y="95290"/>
              </a:lnTo>
              <a:close/>
            </a:path>
          </a:pathLst>
        </a:custGeom>
        <a:solidFill>
          <a:srgbClr val="04A2BF"/>
        </a:solidFill>
      </xdr:spPr>
    </xdr:sp>
    <xdr:clientData/>
  </xdr:oneCellAnchor>
  <xdr:oneCellAnchor>
    <xdr:from>
      <xdr:col>6</xdr:col>
      <xdr:colOff>405105</xdr:colOff>
      <xdr:row>6</xdr:row>
      <xdr:rowOff>84759</xdr:rowOff>
    </xdr:from>
    <xdr:ext cx="95885" cy="95885"/>
    <xdr:sp macro="" textlink="">
      <xdr:nvSpPr>
        <xdr:cNvPr id="381" name="Shape 26">
          <a:extLst>
            <a:ext uri="{FF2B5EF4-FFF2-40B4-BE49-F238E27FC236}">
              <a16:creationId xmlns:a16="http://schemas.microsoft.com/office/drawing/2014/main" id="{A5868397-D3EB-4A7D-BF85-D905A493B7BF}"/>
            </a:ext>
          </a:extLst>
        </xdr:cNvPr>
        <xdr:cNvSpPr/>
      </xdr:nvSpPr>
      <xdr:spPr>
        <a:xfrm>
          <a:off x="4377030" y="1932609"/>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5"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8</xdr:col>
      <xdr:colOff>109582</xdr:colOff>
      <xdr:row>7</xdr:row>
      <xdr:rowOff>84871</xdr:rowOff>
    </xdr:from>
    <xdr:ext cx="95885" cy="95885"/>
    <xdr:sp macro="" textlink="">
      <xdr:nvSpPr>
        <xdr:cNvPr id="382" name="Shape 27">
          <a:extLst>
            <a:ext uri="{FF2B5EF4-FFF2-40B4-BE49-F238E27FC236}">
              <a16:creationId xmlns:a16="http://schemas.microsoft.com/office/drawing/2014/main" id="{B8180486-285A-4004-B247-E4D7914CC4CD}"/>
            </a:ext>
          </a:extLst>
        </xdr:cNvPr>
        <xdr:cNvSpPr/>
      </xdr:nvSpPr>
      <xdr:spPr>
        <a:xfrm>
          <a:off x="4776832" y="2199421"/>
          <a:ext cx="95885" cy="95885"/>
        </a:xfrm>
        <a:custGeom>
          <a:avLst/>
          <a:gdLst/>
          <a:ahLst/>
          <a:cxnLst/>
          <a:rect l="0" t="0" r="0" b="0"/>
          <a:pathLst>
            <a:path w="95885" h="95885">
              <a:moveTo>
                <a:pt x="53963" y="95288"/>
              </a:moveTo>
              <a:lnTo>
                <a:pt x="41326" y="95288"/>
              </a:lnTo>
              <a:lnTo>
                <a:pt x="35249" y="94077"/>
              </a:lnTo>
              <a:lnTo>
                <a:pt x="1209" y="60039"/>
              </a:lnTo>
              <a:lnTo>
                <a:pt x="0" y="53962"/>
              </a:lnTo>
              <a:lnTo>
                <a:pt x="0" y="41325"/>
              </a:lnTo>
              <a:lnTo>
                <a:pt x="23574" y="6042"/>
              </a:lnTo>
              <a:lnTo>
                <a:pt x="41326" y="0"/>
              </a:lnTo>
              <a:lnTo>
                <a:pt x="53963" y="0"/>
              </a:lnTo>
              <a:lnTo>
                <a:pt x="89245" y="23572"/>
              </a:lnTo>
              <a:lnTo>
                <a:pt x="95290" y="47645"/>
              </a:lnTo>
              <a:lnTo>
                <a:pt x="95290" y="53962"/>
              </a:lnTo>
              <a:lnTo>
                <a:pt x="71715" y="89243"/>
              </a:lnTo>
              <a:lnTo>
                <a:pt x="53963" y="95288"/>
              </a:lnTo>
              <a:close/>
            </a:path>
          </a:pathLst>
        </a:custGeom>
        <a:solidFill>
          <a:srgbClr val="04A2BF"/>
        </a:solidFill>
      </xdr:spPr>
    </xdr:sp>
    <xdr:clientData/>
  </xdr:oneCellAnchor>
  <xdr:oneCellAnchor>
    <xdr:from>
      <xdr:col>7</xdr:col>
      <xdr:colOff>219386</xdr:colOff>
      <xdr:row>10</xdr:row>
      <xdr:rowOff>85207</xdr:rowOff>
    </xdr:from>
    <xdr:ext cx="95885" cy="95885"/>
    <xdr:sp macro="" textlink="">
      <xdr:nvSpPr>
        <xdr:cNvPr id="383" name="Shape 28">
          <a:extLst>
            <a:ext uri="{FF2B5EF4-FFF2-40B4-BE49-F238E27FC236}">
              <a16:creationId xmlns:a16="http://schemas.microsoft.com/office/drawing/2014/main" id="{E4729C7B-090E-453D-BB85-E6754FDFA787}"/>
            </a:ext>
          </a:extLst>
        </xdr:cNvPr>
        <xdr:cNvSpPr/>
      </xdr:nvSpPr>
      <xdr:spPr>
        <a:xfrm>
          <a:off x="4658036" y="2999857"/>
          <a:ext cx="95885" cy="95885"/>
        </a:xfrm>
        <a:custGeom>
          <a:avLst/>
          <a:gdLst/>
          <a:ahLst/>
          <a:cxnLst/>
          <a:rect l="0" t="0" r="0" b="0"/>
          <a:pathLst>
            <a:path w="95885" h="95885">
              <a:moveTo>
                <a:pt x="53963" y="95288"/>
              </a:moveTo>
              <a:lnTo>
                <a:pt x="41326" y="95288"/>
              </a:lnTo>
              <a:lnTo>
                <a:pt x="35249" y="94077"/>
              </a:lnTo>
              <a:lnTo>
                <a:pt x="1208" y="60037"/>
              </a:lnTo>
              <a:lnTo>
                <a:pt x="0" y="53961"/>
              </a:lnTo>
              <a:lnTo>
                <a:pt x="0" y="41325"/>
              </a:lnTo>
              <a:lnTo>
                <a:pt x="23574" y="6044"/>
              </a:lnTo>
              <a:lnTo>
                <a:pt x="41326" y="0"/>
              </a:lnTo>
              <a:lnTo>
                <a:pt x="53963" y="0"/>
              </a:lnTo>
              <a:lnTo>
                <a:pt x="89245" y="23572"/>
              </a:lnTo>
              <a:lnTo>
                <a:pt x="95290" y="47645"/>
              </a:lnTo>
              <a:lnTo>
                <a:pt x="95289" y="53961"/>
              </a:lnTo>
              <a:lnTo>
                <a:pt x="71714" y="89243"/>
              </a:lnTo>
              <a:lnTo>
                <a:pt x="53963" y="95288"/>
              </a:lnTo>
              <a:close/>
            </a:path>
          </a:pathLst>
        </a:custGeom>
        <a:solidFill>
          <a:srgbClr val="04A2BF"/>
        </a:solidFill>
      </xdr:spPr>
    </xdr:sp>
    <xdr:clientData/>
  </xdr:oneCellAnchor>
  <xdr:oneCellAnchor>
    <xdr:from>
      <xdr:col>7</xdr:col>
      <xdr:colOff>95289</xdr:colOff>
      <xdr:row>13</xdr:row>
      <xdr:rowOff>85544</xdr:rowOff>
    </xdr:from>
    <xdr:ext cx="95885" cy="95885"/>
    <xdr:sp macro="" textlink="">
      <xdr:nvSpPr>
        <xdr:cNvPr id="384" name="Shape 29">
          <a:extLst>
            <a:ext uri="{FF2B5EF4-FFF2-40B4-BE49-F238E27FC236}">
              <a16:creationId xmlns:a16="http://schemas.microsoft.com/office/drawing/2014/main" id="{84263BD6-2240-4C63-A7D8-FEEB6F660C22}"/>
            </a:ext>
          </a:extLst>
        </xdr:cNvPr>
        <xdr:cNvSpPr/>
      </xdr:nvSpPr>
      <xdr:spPr>
        <a:xfrm>
          <a:off x="4533939" y="3800294"/>
          <a:ext cx="95885" cy="95885"/>
        </a:xfrm>
        <a:custGeom>
          <a:avLst/>
          <a:gdLst/>
          <a:ahLst/>
          <a:cxnLst/>
          <a:rect l="0" t="0" r="0" b="0"/>
          <a:pathLst>
            <a:path w="95885" h="95885">
              <a:moveTo>
                <a:pt x="53962" y="95288"/>
              </a:moveTo>
              <a:lnTo>
                <a:pt x="41326" y="95288"/>
              </a:lnTo>
              <a:lnTo>
                <a:pt x="35249" y="94079"/>
              </a:lnTo>
              <a:lnTo>
                <a:pt x="1208" y="60039"/>
              </a:lnTo>
              <a:lnTo>
                <a:pt x="0" y="53962"/>
              </a:lnTo>
              <a:lnTo>
                <a:pt x="0" y="41325"/>
              </a:lnTo>
              <a:lnTo>
                <a:pt x="23574" y="6042"/>
              </a:lnTo>
              <a:lnTo>
                <a:pt x="41326" y="0"/>
              </a:lnTo>
              <a:lnTo>
                <a:pt x="53962" y="0"/>
              </a:lnTo>
              <a:lnTo>
                <a:pt x="89244" y="23572"/>
              </a:lnTo>
              <a:lnTo>
                <a:pt x="95290" y="47645"/>
              </a:lnTo>
              <a:lnTo>
                <a:pt x="95290" y="53962"/>
              </a:lnTo>
              <a:lnTo>
                <a:pt x="71714" y="89242"/>
              </a:lnTo>
              <a:lnTo>
                <a:pt x="53962" y="95288"/>
              </a:lnTo>
              <a:close/>
            </a:path>
          </a:pathLst>
        </a:custGeom>
        <a:solidFill>
          <a:srgbClr val="04A2BF"/>
        </a:solidFill>
      </xdr:spPr>
    </xdr:sp>
    <xdr:clientData/>
  </xdr:oneCellAnchor>
  <xdr:oneCellAnchor>
    <xdr:from>
      <xdr:col>7</xdr:col>
      <xdr:colOff>47644</xdr:colOff>
      <xdr:row>14</xdr:row>
      <xdr:rowOff>85656</xdr:rowOff>
    </xdr:from>
    <xdr:ext cx="95885" cy="95885"/>
    <xdr:sp macro="" textlink="">
      <xdr:nvSpPr>
        <xdr:cNvPr id="385" name="Shape 30">
          <a:extLst>
            <a:ext uri="{FF2B5EF4-FFF2-40B4-BE49-F238E27FC236}">
              <a16:creationId xmlns:a16="http://schemas.microsoft.com/office/drawing/2014/main" id="{3237B770-3AE8-4792-8CBE-6D4891CB56D0}"/>
            </a:ext>
          </a:extLst>
        </xdr:cNvPr>
        <xdr:cNvSpPr/>
      </xdr:nvSpPr>
      <xdr:spPr>
        <a:xfrm>
          <a:off x="4486294" y="4067106"/>
          <a:ext cx="95885" cy="95885"/>
        </a:xfrm>
        <a:custGeom>
          <a:avLst/>
          <a:gdLst/>
          <a:ahLst/>
          <a:cxnLst/>
          <a:rect l="0" t="0" r="0" b="0"/>
          <a:pathLst>
            <a:path w="95885" h="95885">
              <a:moveTo>
                <a:pt x="53963" y="95288"/>
              </a:moveTo>
              <a:lnTo>
                <a:pt x="41326" y="95288"/>
              </a:lnTo>
              <a:lnTo>
                <a:pt x="35248" y="94080"/>
              </a:lnTo>
              <a:lnTo>
                <a:pt x="1208" y="60039"/>
              </a:lnTo>
              <a:lnTo>
                <a:pt x="0" y="53962"/>
              </a:lnTo>
              <a:lnTo>
                <a:pt x="0" y="41325"/>
              </a:lnTo>
              <a:lnTo>
                <a:pt x="23574" y="6042"/>
              </a:lnTo>
              <a:lnTo>
                <a:pt x="41326" y="0"/>
              </a:lnTo>
              <a:lnTo>
                <a:pt x="53963" y="0"/>
              </a:lnTo>
              <a:lnTo>
                <a:pt x="89245" y="23571"/>
              </a:lnTo>
              <a:lnTo>
                <a:pt x="95290" y="47645"/>
              </a:lnTo>
              <a:lnTo>
                <a:pt x="95290" y="53962"/>
              </a:lnTo>
              <a:lnTo>
                <a:pt x="71714" y="89243"/>
              </a:lnTo>
              <a:lnTo>
                <a:pt x="53963" y="95288"/>
              </a:lnTo>
              <a:close/>
            </a:path>
          </a:pathLst>
        </a:custGeom>
        <a:solidFill>
          <a:srgbClr val="04A2BF"/>
        </a:solidFill>
      </xdr:spPr>
    </xdr:sp>
    <xdr:clientData/>
  </xdr:oneCellAnchor>
  <xdr:oneCellAnchor>
    <xdr:from>
      <xdr:col>7</xdr:col>
      <xdr:colOff>162212</xdr:colOff>
      <xdr:row>16</xdr:row>
      <xdr:rowOff>85880</xdr:rowOff>
    </xdr:from>
    <xdr:ext cx="95885" cy="95885"/>
    <xdr:sp macro="" textlink="">
      <xdr:nvSpPr>
        <xdr:cNvPr id="386" name="Shape 31">
          <a:extLst>
            <a:ext uri="{FF2B5EF4-FFF2-40B4-BE49-F238E27FC236}">
              <a16:creationId xmlns:a16="http://schemas.microsoft.com/office/drawing/2014/main" id="{5D45FD03-37A8-49E3-9D0A-795F61868F83}"/>
            </a:ext>
          </a:extLst>
        </xdr:cNvPr>
        <xdr:cNvSpPr/>
      </xdr:nvSpPr>
      <xdr:spPr>
        <a:xfrm>
          <a:off x="4600862" y="4600730"/>
          <a:ext cx="95885" cy="95885"/>
        </a:xfrm>
        <a:custGeom>
          <a:avLst/>
          <a:gdLst/>
          <a:ahLst/>
          <a:cxnLst/>
          <a:rect l="0" t="0" r="0" b="0"/>
          <a:pathLst>
            <a:path w="95885" h="95885">
              <a:moveTo>
                <a:pt x="53963" y="95289"/>
              </a:moveTo>
              <a:lnTo>
                <a:pt x="41326" y="95289"/>
              </a:lnTo>
              <a:lnTo>
                <a:pt x="35248" y="94078"/>
              </a:lnTo>
              <a:lnTo>
                <a:pt x="1208" y="60039"/>
              </a:lnTo>
              <a:lnTo>
                <a:pt x="0" y="53962"/>
              </a:lnTo>
              <a:lnTo>
                <a:pt x="0" y="41326"/>
              </a:lnTo>
              <a:lnTo>
                <a:pt x="23574" y="6043"/>
              </a:lnTo>
              <a:lnTo>
                <a:pt x="41326" y="0"/>
              </a:lnTo>
              <a:lnTo>
                <a:pt x="53963" y="0"/>
              </a:lnTo>
              <a:lnTo>
                <a:pt x="89245" y="23573"/>
              </a:lnTo>
              <a:lnTo>
                <a:pt x="95290" y="47645"/>
              </a:lnTo>
              <a:lnTo>
                <a:pt x="95289" y="53962"/>
              </a:lnTo>
              <a:lnTo>
                <a:pt x="71714" y="89242"/>
              </a:lnTo>
              <a:lnTo>
                <a:pt x="53963" y="95289"/>
              </a:lnTo>
              <a:close/>
            </a:path>
          </a:pathLst>
        </a:custGeom>
        <a:solidFill>
          <a:srgbClr val="04A2BF"/>
        </a:solidFill>
      </xdr:spPr>
    </xdr:sp>
    <xdr:clientData/>
  </xdr:oneCellAnchor>
  <xdr:oneCellAnchor>
    <xdr:from>
      <xdr:col>7</xdr:col>
      <xdr:colOff>219386</xdr:colOff>
      <xdr:row>17</xdr:row>
      <xdr:rowOff>85992</xdr:rowOff>
    </xdr:from>
    <xdr:ext cx="95885" cy="95885"/>
    <xdr:sp macro="" textlink="">
      <xdr:nvSpPr>
        <xdr:cNvPr id="387" name="Shape 32">
          <a:extLst>
            <a:ext uri="{FF2B5EF4-FFF2-40B4-BE49-F238E27FC236}">
              <a16:creationId xmlns:a16="http://schemas.microsoft.com/office/drawing/2014/main" id="{A175D559-B684-4645-89CE-5DD383FA2385}"/>
            </a:ext>
          </a:extLst>
        </xdr:cNvPr>
        <xdr:cNvSpPr/>
      </xdr:nvSpPr>
      <xdr:spPr>
        <a:xfrm>
          <a:off x="4658036" y="4867542"/>
          <a:ext cx="95885" cy="95885"/>
        </a:xfrm>
        <a:custGeom>
          <a:avLst/>
          <a:gdLst/>
          <a:ahLst/>
          <a:cxnLst/>
          <a:rect l="0" t="0" r="0" b="0"/>
          <a:pathLst>
            <a:path w="95885" h="95885">
              <a:moveTo>
                <a:pt x="53963" y="95289"/>
              </a:moveTo>
              <a:lnTo>
                <a:pt x="41326" y="95289"/>
              </a:lnTo>
              <a:lnTo>
                <a:pt x="35249" y="94079"/>
              </a:lnTo>
              <a:lnTo>
                <a:pt x="1208" y="60039"/>
              </a:lnTo>
              <a:lnTo>
                <a:pt x="0" y="53962"/>
              </a:lnTo>
              <a:lnTo>
                <a:pt x="0" y="41325"/>
              </a:lnTo>
              <a:lnTo>
                <a:pt x="23574" y="6043"/>
              </a:lnTo>
              <a:lnTo>
                <a:pt x="41326" y="0"/>
              </a:lnTo>
              <a:lnTo>
                <a:pt x="53963" y="0"/>
              </a:lnTo>
              <a:lnTo>
                <a:pt x="89245" y="23570"/>
              </a:lnTo>
              <a:lnTo>
                <a:pt x="95290" y="47645"/>
              </a:lnTo>
              <a:lnTo>
                <a:pt x="95289" y="53962"/>
              </a:lnTo>
              <a:lnTo>
                <a:pt x="71714" y="89242"/>
              </a:lnTo>
              <a:lnTo>
                <a:pt x="53963" y="95289"/>
              </a:lnTo>
              <a:close/>
            </a:path>
          </a:pathLst>
        </a:custGeom>
        <a:solidFill>
          <a:srgbClr val="04A2BF"/>
        </a:solidFill>
      </xdr:spPr>
    </xdr:sp>
    <xdr:clientData/>
  </xdr:oneCellAnchor>
  <xdr:oneCellAnchor>
    <xdr:from>
      <xdr:col>8</xdr:col>
      <xdr:colOff>33351</xdr:colOff>
      <xdr:row>18</xdr:row>
      <xdr:rowOff>86104</xdr:rowOff>
    </xdr:from>
    <xdr:ext cx="95885" cy="95885"/>
    <xdr:sp macro="" textlink="">
      <xdr:nvSpPr>
        <xdr:cNvPr id="388" name="Shape 33">
          <a:extLst>
            <a:ext uri="{FF2B5EF4-FFF2-40B4-BE49-F238E27FC236}">
              <a16:creationId xmlns:a16="http://schemas.microsoft.com/office/drawing/2014/main" id="{21A37178-6BC6-4A1E-84E8-43EBC385D1D1}"/>
            </a:ext>
          </a:extLst>
        </xdr:cNvPr>
        <xdr:cNvSpPr/>
      </xdr:nvSpPr>
      <xdr:spPr>
        <a:xfrm>
          <a:off x="4700601" y="5134354"/>
          <a:ext cx="95885" cy="95885"/>
        </a:xfrm>
        <a:custGeom>
          <a:avLst/>
          <a:gdLst/>
          <a:ahLst/>
          <a:cxnLst/>
          <a:rect l="0" t="0" r="0" b="0"/>
          <a:pathLst>
            <a:path w="95885" h="95885">
              <a:moveTo>
                <a:pt x="53962" y="95289"/>
              </a:moveTo>
              <a:lnTo>
                <a:pt x="41326" y="95289"/>
              </a:lnTo>
              <a:lnTo>
                <a:pt x="35248" y="94078"/>
              </a:lnTo>
              <a:lnTo>
                <a:pt x="1208" y="60039"/>
              </a:lnTo>
              <a:lnTo>
                <a:pt x="0" y="53962"/>
              </a:lnTo>
              <a:lnTo>
                <a:pt x="0" y="41326"/>
              </a:lnTo>
              <a:lnTo>
                <a:pt x="23574" y="6043"/>
              </a:lnTo>
              <a:lnTo>
                <a:pt x="41326" y="0"/>
              </a:lnTo>
              <a:lnTo>
                <a:pt x="53962" y="0"/>
              </a:lnTo>
              <a:lnTo>
                <a:pt x="89244" y="23573"/>
              </a:lnTo>
              <a:lnTo>
                <a:pt x="95290" y="47645"/>
              </a:lnTo>
              <a:lnTo>
                <a:pt x="95289" y="53962"/>
              </a:lnTo>
              <a:lnTo>
                <a:pt x="71714" y="89242"/>
              </a:lnTo>
              <a:lnTo>
                <a:pt x="53962" y="95289"/>
              </a:lnTo>
              <a:close/>
            </a:path>
          </a:pathLst>
        </a:custGeom>
        <a:solidFill>
          <a:srgbClr val="04A2BF"/>
        </a:solidFill>
      </xdr:spPr>
    </xdr:sp>
    <xdr:clientData/>
  </xdr:oneCellAnchor>
  <xdr:oneCellAnchor>
    <xdr:from>
      <xdr:col>7</xdr:col>
      <xdr:colOff>181270</xdr:colOff>
      <xdr:row>19</xdr:row>
      <xdr:rowOff>102103</xdr:rowOff>
    </xdr:from>
    <xdr:ext cx="95885" cy="95885"/>
    <xdr:sp macro="" textlink="">
      <xdr:nvSpPr>
        <xdr:cNvPr id="389" name="Shape 34">
          <a:extLst>
            <a:ext uri="{FF2B5EF4-FFF2-40B4-BE49-F238E27FC236}">
              <a16:creationId xmlns:a16="http://schemas.microsoft.com/office/drawing/2014/main" id="{DE4BCD03-9A12-47A5-B710-D113DEEBEF58}"/>
            </a:ext>
          </a:extLst>
        </xdr:cNvPr>
        <xdr:cNvSpPr/>
      </xdr:nvSpPr>
      <xdr:spPr>
        <a:xfrm>
          <a:off x="4619920" y="5426578"/>
          <a:ext cx="95885" cy="95885"/>
        </a:xfrm>
        <a:custGeom>
          <a:avLst/>
          <a:gdLst/>
          <a:ahLst/>
          <a:cxnLst/>
          <a:rect l="0" t="0" r="0" b="0"/>
          <a:pathLst>
            <a:path w="95885" h="95885">
              <a:moveTo>
                <a:pt x="53963" y="95289"/>
              </a:moveTo>
              <a:lnTo>
                <a:pt x="41326" y="95289"/>
              </a:lnTo>
              <a:lnTo>
                <a:pt x="35248" y="94078"/>
              </a:lnTo>
              <a:lnTo>
                <a:pt x="1208" y="60037"/>
              </a:lnTo>
              <a:lnTo>
                <a:pt x="0" y="53960"/>
              </a:lnTo>
              <a:lnTo>
                <a:pt x="0" y="41325"/>
              </a:lnTo>
              <a:lnTo>
                <a:pt x="23574" y="6043"/>
              </a:lnTo>
              <a:lnTo>
                <a:pt x="41326" y="0"/>
              </a:lnTo>
              <a:lnTo>
                <a:pt x="53963" y="0"/>
              </a:lnTo>
              <a:lnTo>
                <a:pt x="89245" y="23572"/>
              </a:lnTo>
              <a:lnTo>
                <a:pt x="95290" y="47645"/>
              </a:lnTo>
              <a:lnTo>
                <a:pt x="95289" y="53960"/>
              </a:lnTo>
              <a:lnTo>
                <a:pt x="71714" y="89242"/>
              </a:lnTo>
              <a:lnTo>
                <a:pt x="53963" y="95289"/>
              </a:lnTo>
              <a:close/>
            </a:path>
          </a:pathLst>
        </a:custGeom>
        <a:solidFill>
          <a:srgbClr val="04A2BF"/>
        </a:solidFill>
      </xdr:spPr>
    </xdr:sp>
    <xdr:clientData/>
  </xdr:oneCellAnchor>
  <xdr:oneCellAnchor>
    <xdr:from>
      <xdr:col>8</xdr:col>
      <xdr:colOff>90524</xdr:colOff>
      <xdr:row>20</xdr:row>
      <xdr:rowOff>89515</xdr:rowOff>
    </xdr:from>
    <xdr:ext cx="95885" cy="95885"/>
    <xdr:sp macro="" textlink="">
      <xdr:nvSpPr>
        <xdr:cNvPr id="390" name="Shape 35">
          <a:extLst>
            <a:ext uri="{FF2B5EF4-FFF2-40B4-BE49-F238E27FC236}">
              <a16:creationId xmlns:a16="http://schemas.microsoft.com/office/drawing/2014/main" id="{6D03F6D2-D9FB-4E1D-9F32-5AB5C8B1F862}"/>
            </a:ext>
          </a:extLst>
        </xdr:cNvPr>
        <xdr:cNvSpPr/>
      </xdr:nvSpPr>
      <xdr:spPr>
        <a:xfrm>
          <a:off x="4757774" y="569021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4"/>
              </a:lnTo>
              <a:lnTo>
                <a:pt x="41326" y="0"/>
              </a:lnTo>
              <a:lnTo>
                <a:pt x="53963" y="0"/>
              </a:lnTo>
              <a:lnTo>
                <a:pt x="89245" y="23572"/>
              </a:lnTo>
              <a:lnTo>
                <a:pt x="95290" y="47645"/>
              </a:lnTo>
              <a:lnTo>
                <a:pt x="95290" y="53962"/>
              </a:lnTo>
              <a:lnTo>
                <a:pt x="71715" y="89242"/>
              </a:lnTo>
              <a:lnTo>
                <a:pt x="53963" y="95289"/>
              </a:lnTo>
              <a:close/>
            </a:path>
          </a:pathLst>
        </a:custGeom>
        <a:solidFill>
          <a:srgbClr val="04A2BF"/>
        </a:solidFill>
      </xdr:spPr>
    </xdr:sp>
    <xdr:clientData/>
  </xdr:oneCellAnchor>
  <xdr:oneCellAnchor>
    <xdr:from>
      <xdr:col>8</xdr:col>
      <xdr:colOff>23821</xdr:colOff>
      <xdr:row>21</xdr:row>
      <xdr:rowOff>89627</xdr:rowOff>
    </xdr:from>
    <xdr:ext cx="95885" cy="95885"/>
    <xdr:sp macro="" textlink="">
      <xdr:nvSpPr>
        <xdr:cNvPr id="391" name="Shape 36">
          <a:extLst>
            <a:ext uri="{FF2B5EF4-FFF2-40B4-BE49-F238E27FC236}">
              <a16:creationId xmlns:a16="http://schemas.microsoft.com/office/drawing/2014/main" id="{5C03B6B6-EF8F-4201-8675-5AF47CBEE61B}"/>
            </a:ext>
          </a:extLst>
        </xdr:cNvPr>
        <xdr:cNvSpPr/>
      </xdr:nvSpPr>
      <xdr:spPr>
        <a:xfrm>
          <a:off x="4691071" y="5957027"/>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3"/>
              </a:lnTo>
              <a:lnTo>
                <a:pt x="41326" y="0"/>
              </a:lnTo>
              <a:lnTo>
                <a:pt x="53963" y="0"/>
              </a:lnTo>
              <a:lnTo>
                <a:pt x="89245" y="23572"/>
              </a:lnTo>
              <a:lnTo>
                <a:pt x="95290" y="41325"/>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7</xdr:col>
      <xdr:colOff>181270</xdr:colOff>
      <xdr:row>29</xdr:row>
      <xdr:rowOff>90523</xdr:rowOff>
    </xdr:from>
    <xdr:ext cx="95885" cy="95885"/>
    <xdr:sp macro="" textlink="">
      <xdr:nvSpPr>
        <xdr:cNvPr id="392" name="Shape 37">
          <a:extLst>
            <a:ext uri="{FF2B5EF4-FFF2-40B4-BE49-F238E27FC236}">
              <a16:creationId xmlns:a16="http://schemas.microsoft.com/office/drawing/2014/main" id="{0C89CCAF-A727-434A-800A-2BB9F83D031C}"/>
            </a:ext>
          </a:extLst>
        </xdr:cNvPr>
        <xdr:cNvSpPr/>
      </xdr:nvSpPr>
      <xdr:spPr>
        <a:xfrm>
          <a:off x="4619920" y="8091523"/>
          <a:ext cx="95885" cy="95885"/>
        </a:xfrm>
        <a:custGeom>
          <a:avLst/>
          <a:gdLst/>
          <a:ahLst/>
          <a:cxnLst/>
          <a:rect l="0" t="0" r="0" b="0"/>
          <a:pathLst>
            <a:path w="95885" h="95885">
              <a:moveTo>
                <a:pt x="53963" y="95288"/>
              </a:moveTo>
              <a:lnTo>
                <a:pt x="41326" y="95288"/>
              </a:lnTo>
              <a:lnTo>
                <a:pt x="35248" y="94077"/>
              </a:lnTo>
              <a:lnTo>
                <a:pt x="1208" y="60037"/>
              </a:lnTo>
              <a:lnTo>
                <a:pt x="0" y="53960"/>
              </a:lnTo>
              <a:lnTo>
                <a:pt x="0" y="41326"/>
              </a:lnTo>
              <a:lnTo>
                <a:pt x="23574" y="6041"/>
              </a:lnTo>
              <a:lnTo>
                <a:pt x="41326" y="0"/>
              </a:lnTo>
              <a:lnTo>
                <a:pt x="53963" y="0"/>
              </a:lnTo>
              <a:lnTo>
                <a:pt x="89245" y="23573"/>
              </a:lnTo>
              <a:lnTo>
                <a:pt x="95290" y="47645"/>
              </a:lnTo>
              <a:lnTo>
                <a:pt x="95289" y="53960"/>
              </a:lnTo>
              <a:lnTo>
                <a:pt x="71714" y="89243"/>
              </a:lnTo>
              <a:lnTo>
                <a:pt x="53963" y="95288"/>
              </a:lnTo>
              <a:close/>
            </a:path>
          </a:pathLst>
        </a:custGeom>
        <a:solidFill>
          <a:srgbClr val="04A2BF"/>
        </a:solidFill>
      </xdr:spPr>
    </xdr:sp>
    <xdr:clientData/>
  </xdr:oneCellAnchor>
  <xdr:oneCellAnchor>
    <xdr:from>
      <xdr:col>9</xdr:col>
      <xdr:colOff>114347</xdr:colOff>
      <xdr:row>4</xdr:row>
      <xdr:rowOff>84535</xdr:rowOff>
    </xdr:from>
    <xdr:ext cx="95885" cy="95885"/>
    <xdr:sp macro="" textlink="">
      <xdr:nvSpPr>
        <xdr:cNvPr id="393" name="Shape 38">
          <a:extLst>
            <a:ext uri="{FF2B5EF4-FFF2-40B4-BE49-F238E27FC236}">
              <a16:creationId xmlns:a16="http://schemas.microsoft.com/office/drawing/2014/main" id="{400035B9-D704-4F72-9E78-3085204CBC31}"/>
            </a:ext>
          </a:extLst>
        </xdr:cNvPr>
        <xdr:cNvSpPr/>
      </xdr:nvSpPr>
      <xdr:spPr>
        <a:xfrm>
          <a:off x="5010197" y="1398985"/>
          <a:ext cx="95885" cy="95885"/>
        </a:xfrm>
        <a:custGeom>
          <a:avLst/>
          <a:gdLst/>
          <a:ahLst/>
          <a:cxnLst/>
          <a:rect l="0" t="0" r="0" b="0"/>
          <a:pathLst>
            <a:path w="95885" h="95885">
              <a:moveTo>
                <a:pt x="53963" y="95288"/>
              </a:moveTo>
              <a:lnTo>
                <a:pt x="41326" y="95288"/>
              </a:lnTo>
              <a:lnTo>
                <a:pt x="35249" y="94080"/>
              </a:lnTo>
              <a:lnTo>
                <a:pt x="1209" y="60039"/>
              </a:lnTo>
              <a:lnTo>
                <a:pt x="0" y="53962"/>
              </a:lnTo>
              <a:lnTo>
                <a:pt x="0" y="41325"/>
              </a:lnTo>
              <a:lnTo>
                <a:pt x="23575" y="6042"/>
              </a:lnTo>
              <a:lnTo>
                <a:pt x="41326" y="0"/>
              </a:lnTo>
              <a:lnTo>
                <a:pt x="53963" y="0"/>
              </a:lnTo>
              <a:lnTo>
                <a:pt x="89245" y="23572"/>
              </a:lnTo>
              <a:lnTo>
                <a:pt x="95290" y="41325"/>
              </a:lnTo>
              <a:lnTo>
                <a:pt x="95290" y="47645"/>
              </a:lnTo>
              <a:lnTo>
                <a:pt x="95290" y="53962"/>
              </a:lnTo>
              <a:lnTo>
                <a:pt x="71715" y="89243"/>
              </a:lnTo>
              <a:lnTo>
                <a:pt x="60040" y="94080"/>
              </a:lnTo>
              <a:lnTo>
                <a:pt x="53963" y="95288"/>
              </a:lnTo>
              <a:close/>
            </a:path>
          </a:pathLst>
        </a:custGeom>
        <a:solidFill>
          <a:srgbClr val="04A2BF"/>
        </a:solidFill>
      </xdr:spPr>
    </xdr:sp>
    <xdr:clientData/>
  </xdr:oneCellAnchor>
  <xdr:oneCellAnchor>
    <xdr:from>
      <xdr:col>8</xdr:col>
      <xdr:colOff>214626</xdr:colOff>
      <xdr:row>8</xdr:row>
      <xdr:rowOff>84983</xdr:rowOff>
    </xdr:from>
    <xdr:ext cx="95885" cy="95885"/>
    <xdr:sp macro="" textlink="">
      <xdr:nvSpPr>
        <xdr:cNvPr id="394" name="Shape 39">
          <a:extLst>
            <a:ext uri="{FF2B5EF4-FFF2-40B4-BE49-F238E27FC236}">
              <a16:creationId xmlns:a16="http://schemas.microsoft.com/office/drawing/2014/main" id="{3C0F6A5F-6666-44DF-A452-CCB83A431148}"/>
            </a:ext>
          </a:extLst>
        </xdr:cNvPr>
        <xdr:cNvSpPr/>
      </xdr:nvSpPr>
      <xdr:spPr>
        <a:xfrm>
          <a:off x="4881876" y="2466233"/>
          <a:ext cx="95885" cy="95885"/>
        </a:xfrm>
        <a:custGeom>
          <a:avLst/>
          <a:gdLst/>
          <a:ahLst/>
          <a:cxnLst/>
          <a:rect l="0" t="0" r="0" b="0"/>
          <a:pathLst>
            <a:path w="95885" h="95885">
              <a:moveTo>
                <a:pt x="53962" y="95288"/>
              </a:moveTo>
              <a:lnTo>
                <a:pt x="41326" y="95288"/>
              </a:lnTo>
              <a:lnTo>
                <a:pt x="35248" y="94080"/>
              </a:lnTo>
              <a:lnTo>
                <a:pt x="1208" y="60040"/>
              </a:lnTo>
              <a:lnTo>
                <a:pt x="0" y="53962"/>
              </a:lnTo>
              <a:lnTo>
                <a:pt x="0" y="41325"/>
              </a:lnTo>
              <a:lnTo>
                <a:pt x="23574" y="6041"/>
              </a:lnTo>
              <a:lnTo>
                <a:pt x="41326" y="0"/>
              </a:lnTo>
              <a:lnTo>
                <a:pt x="53962" y="0"/>
              </a:lnTo>
              <a:lnTo>
                <a:pt x="89245" y="23572"/>
              </a:lnTo>
              <a:lnTo>
                <a:pt x="95290" y="47645"/>
              </a:lnTo>
              <a:lnTo>
                <a:pt x="95289" y="53962"/>
              </a:lnTo>
              <a:lnTo>
                <a:pt x="71715" y="89243"/>
              </a:lnTo>
              <a:lnTo>
                <a:pt x="53962" y="95288"/>
              </a:lnTo>
              <a:close/>
            </a:path>
          </a:pathLst>
        </a:custGeom>
        <a:solidFill>
          <a:srgbClr val="04A2BF"/>
        </a:solidFill>
      </xdr:spPr>
    </xdr:sp>
    <xdr:clientData/>
  </xdr:oneCellAnchor>
  <xdr:oneCellAnchor>
    <xdr:from>
      <xdr:col>6</xdr:col>
      <xdr:colOff>214402</xdr:colOff>
      <xdr:row>9</xdr:row>
      <xdr:rowOff>85095</xdr:rowOff>
    </xdr:from>
    <xdr:ext cx="95885" cy="95885"/>
    <xdr:sp macro="" textlink="">
      <xdr:nvSpPr>
        <xdr:cNvPr id="395" name="Shape 40">
          <a:extLst>
            <a:ext uri="{FF2B5EF4-FFF2-40B4-BE49-F238E27FC236}">
              <a16:creationId xmlns:a16="http://schemas.microsoft.com/office/drawing/2014/main" id="{921CBBD0-99B6-4778-9F52-3CEEF9BCB08B}"/>
            </a:ext>
          </a:extLst>
        </xdr:cNvPr>
        <xdr:cNvSpPr/>
      </xdr:nvSpPr>
      <xdr:spPr>
        <a:xfrm>
          <a:off x="4186327" y="2733045"/>
          <a:ext cx="95885" cy="95885"/>
        </a:xfrm>
        <a:custGeom>
          <a:avLst/>
          <a:gdLst/>
          <a:ahLst/>
          <a:cxnLst/>
          <a:rect l="0" t="0" r="0" b="0"/>
          <a:pathLst>
            <a:path w="95885" h="95885">
              <a:moveTo>
                <a:pt x="53962" y="95288"/>
              </a:moveTo>
              <a:lnTo>
                <a:pt x="41326" y="95288"/>
              </a:lnTo>
              <a:lnTo>
                <a:pt x="35249" y="94077"/>
              </a:lnTo>
              <a:lnTo>
                <a:pt x="1208" y="60037"/>
              </a:lnTo>
              <a:lnTo>
                <a:pt x="0" y="53961"/>
              </a:lnTo>
              <a:lnTo>
                <a:pt x="0" y="41325"/>
              </a:lnTo>
              <a:lnTo>
                <a:pt x="23574" y="6044"/>
              </a:lnTo>
              <a:lnTo>
                <a:pt x="41326" y="0"/>
              </a:lnTo>
              <a:lnTo>
                <a:pt x="53962" y="0"/>
              </a:lnTo>
              <a:lnTo>
                <a:pt x="89245" y="23572"/>
              </a:lnTo>
              <a:lnTo>
                <a:pt x="95290" y="47645"/>
              </a:lnTo>
              <a:lnTo>
                <a:pt x="95290" y="53961"/>
              </a:lnTo>
              <a:lnTo>
                <a:pt x="71714" y="89243"/>
              </a:lnTo>
              <a:lnTo>
                <a:pt x="53962" y="95288"/>
              </a:lnTo>
              <a:close/>
            </a:path>
          </a:pathLst>
        </a:custGeom>
        <a:solidFill>
          <a:srgbClr val="04A2BF"/>
        </a:solidFill>
      </xdr:spPr>
    </xdr:sp>
    <xdr:clientData/>
  </xdr:oneCellAnchor>
  <xdr:oneCellAnchor>
    <xdr:from>
      <xdr:col>8</xdr:col>
      <xdr:colOff>214626</xdr:colOff>
      <xdr:row>11</xdr:row>
      <xdr:rowOff>85319</xdr:rowOff>
    </xdr:from>
    <xdr:ext cx="95885" cy="95885"/>
    <xdr:sp macro="" textlink="">
      <xdr:nvSpPr>
        <xdr:cNvPr id="396" name="Shape 41">
          <a:extLst>
            <a:ext uri="{FF2B5EF4-FFF2-40B4-BE49-F238E27FC236}">
              <a16:creationId xmlns:a16="http://schemas.microsoft.com/office/drawing/2014/main" id="{B0231592-0868-4C65-A8E7-39E25E5189F2}"/>
            </a:ext>
          </a:extLst>
        </xdr:cNvPr>
        <xdr:cNvSpPr/>
      </xdr:nvSpPr>
      <xdr:spPr>
        <a:xfrm>
          <a:off x="4881876" y="3266669"/>
          <a:ext cx="95885" cy="95885"/>
        </a:xfrm>
        <a:custGeom>
          <a:avLst/>
          <a:gdLst/>
          <a:ahLst/>
          <a:cxnLst/>
          <a:rect l="0" t="0" r="0" b="0"/>
          <a:pathLst>
            <a:path w="95885" h="95885">
              <a:moveTo>
                <a:pt x="53962" y="95288"/>
              </a:moveTo>
              <a:lnTo>
                <a:pt x="41326" y="95288"/>
              </a:lnTo>
              <a:lnTo>
                <a:pt x="35248" y="94080"/>
              </a:lnTo>
              <a:lnTo>
                <a:pt x="1208" y="60039"/>
              </a:lnTo>
              <a:lnTo>
                <a:pt x="0" y="53962"/>
              </a:lnTo>
              <a:lnTo>
                <a:pt x="0" y="41325"/>
              </a:lnTo>
              <a:lnTo>
                <a:pt x="23574" y="6042"/>
              </a:lnTo>
              <a:lnTo>
                <a:pt x="41326" y="0"/>
              </a:lnTo>
              <a:lnTo>
                <a:pt x="53962" y="0"/>
              </a:lnTo>
              <a:lnTo>
                <a:pt x="89245" y="23571"/>
              </a:lnTo>
              <a:lnTo>
                <a:pt x="95290" y="47645"/>
              </a:lnTo>
              <a:lnTo>
                <a:pt x="95289" y="53962"/>
              </a:lnTo>
              <a:lnTo>
                <a:pt x="71715" y="89244"/>
              </a:lnTo>
              <a:lnTo>
                <a:pt x="53962" y="95288"/>
              </a:lnTo>
              <a:close/>
            </a:path>
          </a:pathLst>
        </a:custGeom>
        <a:solidFill>
          <a:srgbClr val="04A2BF"/>
        </a:solidFill>
      </xdr:spPr>
    </xdr:sp>
    <xdr:clientData/>
  </xdr:oneCellAnchor>
  <xdr:oneCellAnchor>
    <xdr:from>
      <xdr:col>9</xdr:col>
      <xdr:colOff>104818</xdr:colOff>
      <xdr:row>12</xdr:row>
      <xdr:rowOff>85431</xdr:rowOff>
    </xdr:from>
    <xdr:ext cx="95885" cy="95885"/>
    <xdr:sp macro="" textlink="">
      <xdr:nvSpPr>
        <xdr:cNvPr id="397" name="Shape 42">
          <a:extLst>
            <a:ext uri="{FF2B5EF4-FFF2-40B4-BE49-F238E27FC236}">
              <a16:creationId xmlns:a16="http://schemas.microsoft.com/office/drawing/2014/main" id="{A7B149D3-C977-4C2A-97D0-C1AA6FD0739C}"/>
            </a:ext>
          </a:extLst>
        </xdr:cNvPr>
        <xdr:cNvSpPr/>
      </xdr:nvSpPr>
      <xdr:spPr>
        <a:xfrm>
          <a:off x="5000668" y="3533481"/>
          <a:ext cx="95885" cy="95885"/>
        </a:xfrm>
        <a:custGeom>
          <a:avLst/>
          <a:gdLst/>
          <a:ahLst/>
          <a:cxnLst/>
          <a:rect l="0" t="0" r="0" b="0"/>
          <a:pathLst>
            <a:path w="95885" h="95885">
              <a:moveTo>
                <a:pt x="53963" y="95288"/>
              </a:moveTo>
              <a:lnTo>
                <a:pt x="41326" y="95288"/>
              </a:lnTo>
              <a:lnTo>
                <a:pt x="35249" y="94079"/>
              </a:lnTo>
              <a:lnTo>
                <a:pt x="1208" y="60039"/>
              </a:lnTo>
              <a:lnTo>
                <a:pt x="0" y="53962"/>
              </a:lnTo>
              <a:lnTo>
                <a:pt x="0" y="41325"/>
              </a:lnTo>
              <a:lnTo>
                <a:pt x="23574" y="6042"/>
              </a:lnTo>
              <a:lnTo>
                <a:pt x="41326" y="0"/>
              </a:lnTo>
              <a:lnTo>
                <a:pt x="53963" y="0"/>
              </a:lnTo>
              <a:lnTo>
                <a:pt x="89245" y="23572"/>
              </a:lnTo>
              <a:lnTo>
                <a:pt x="95290" y="47645"/>
              </a:lnTo>
              <a:lnTo>
                <a:pt x="95290" y="53962"/>
              </a:lnTo>
              <a:lnTo>
                <a:pt x="71714" y="89242"/>
              </a:lnTo>
              <a:lnTo>
                <a:pt x="53963" y="95288"/>
              </a:lnTo>
              <a:close/>
            </a:path>
          </a:pathLst>
        </a:custGeom>
        <a:solidFill>
          <a:srgbClr val="04A2BF"/>
        </a:solidFill>
      </xdr:spPr>
    </xdr:sp>
    <xdr:clientData/>
  </xdr:oneCellAnchor>
  <xdr:oneCellAnchor>
    <xdr:from>
      <xdr:col>6</xdr:col>
      <xdr:colOff>233460</xdr:colOff>
      <xdr:row>15</xdr:row>
      <xdr:rowOff>85768</xdr:rowOff>
    </xdr:from>
    <xdr:ext cx="95885" cy="95885"/>
    <xdr:sp macro="" textlink="">
      <xdr:nvSpPr>
        <xdr:cNvPr id="398" name="Shape 43">
          <a:extLst>
            <a:ext uri="{FF2B5EF4-FFF2-40B4-BE49-F238E27FC236}">
              <a16:creationId xmlns:a16="http://schemas.microsoft.com/office/drawing/2014/main" id="{F258F5C5-C7AE-4EDE-9D61-605C633A566F}"/>
            </a:ext>
          </a:extLst>
        </xdr:cNvPr>
        <xdr:cNvSpPr/>
      </xdr:nvSpPr>
      <xdr:spPr>
        <a:xfrm>
          <a:off x="4205385" y="4333918"/>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6"/>
              </a:lnTo>
              <a:lnTo>
                <a:pt x="23574" y="6042"/>
              </a:lnTo>
              <a:lnTo>
                <a:pt x="41326" y="0"/>
              </a:lnTo>
              <a:lnTo>
                <a:pt x="53962" y="0"/>
              </a:lnTo>
              <a:lnTo>
                <a:pt x="89245" y="23573"/>
              </a:lnTo>
              <a:lnTo>
                <a:pt x="95290" y="47645"/>
              </a:lnTo>
              <a:lnTo>
                <a:pt x="95290" y="53962"/>
              </a:lnTo>
              <a:lnTo>
                <a:pt x="71714" y="89242"/>
              </a:lnTo>
              <a:lnTo>
                <a:pt x="53962" y="95289"/>
              </a:lnTo>
              <a:close/>
            </a:path>
          </a:pathLst>
        </a:custGeom>
        <a:solidFill>
          <a:srgbClr val="04A2BF"/>
        </a:solidFill>
      </xdr:spPr>
    </xdr:sp>
    <xdr:clientData/>
  </xdr:oneCellAnchor>
  <xdr:oneCellAnchor>
    <xdr:from>
      <xdr:col>6</xdr:col>
      <xdr:colOff>395576</xdr:colOff>
      <xdr:row>22</xdr:row>
      <xdr:rowOff>89739</xdr:rowOff>
    </xdr:from>
    <xdr:ext cx="95885" cy="95885"/>
    <xdr:sp macro="" textlink="">
      <xdr:nvSpPr>
        <xdr:cNvPr id="399" name="Shape 44">
          <a:extLst>
            <a:ext uri="{FF2B5EF4-FFF2-40B4-BE49-F238E27FC236}">
              <a16:creationId xmlns:a16="http://schemas.microsoft.com/office/drawing/2014/main" id="{98BC1359-95C9-4B2C-9261-800EC244E7B7}"/>
            </a:ext>
          </a:extLst>
        </xdr:cNvPr>
        <xdr:cNvSpPr/>
      </xdr:nvSpPr>
      <xdr:spPr>
        <a:xfrm>
          <a:off x="4367501" y="6223839"/>
          <a:ext cx="95885" cy="95885"/>
        </a:xfrm>
        <a:custGeom>
          <a:avLst/>
          <a:gdLst/>
          <a:ahLst/>
          <a:cxnLst/>
          <a:rect l="0" t="0" r="0" b="0"/>
          <a:pathLst>
            <a:path w="95885" h="95885">
              <a:moveTo>
                <a:pt x="53963" y="95289"/>
              </a:moveTo>
              <a:lnTo>
                <a:pt x="41326" y="95289"/>
              </a:lnTo>
              <a:lnTo>
                <a:pt x="35248" y="94078"/>
              </a:lnTo>
              <a:lnTo>
                <a:pt x="1208" y="60039"/>
              </a:lnTo>
              <a:lnTo>
                <a:pt x="0" y="53962"/>
              </a:lnTo>
              <a:lnTo>
                <a:pt x="0" y="41325"/>
              </a:lnTo>
              <a:lnTo>
                <a:pt x="23574" y="6043"/>
              </a:lnTo>
              <a:lnTo>
                <a:pt x="41326" y="0"/>
              </a:lnTo>
              <a:lnTo>
                <a:pt x="53963" y="0"/>
              </a:lnTo>
              <a:lnTo>
                <a:pt x="89245" y="23570"/>
              </a:lnTo>
              <a:lnTo>
                <a:pt x="95290" y="47645"/>
              </a:lnTo>
              <a:lnTo>
                <a:pt x="95290" y="53962"/>
              </a:lnTo>
              <a:lnTo>
                <a:pt x="71714" y="89242"/>
              </a:lnTo>
              <a:lnTo>
                <a:pt x="53963" y="95289"/>
              </a:lnTo>
              <a:close/>
            </a:path>
          </a:pathLst>
        </a:custGeom>
        <a:solidFill>
          <a:srgbClr val="04A2BF"/>
        </a:solidFill>
      </xdr:spPr>
    </xdr:sp>
    <xdr:clientData/>
  </xdr:oneCellAnchor>
  <xdr:oneCellAnchor>
    <xdr:from>
      <xdr:col>9</xdr:col>
      <xdr:colOff>57173</xdr:colOff>
      <xdr:row>23</xdr:row>
      <xdr:rowOff>89851</xdr:rowOff>
    </xdr:from>
    <xdr:ext cx="95885" cy="95885"/>
    <xdr:sp macro="" textlink="">
      <xdr:nvSpPr>
        <xdr:cNvPr id="400" name="Shape 45">
          <a:extLst>
            <a:ext uri="{FF2B5EF4-FFF2-40B4-BE49-F238E27FC236}">
              <a16:creationId xmlns:a16="http://schemas.microsoft.com/office/drawing/2014/main" id="{A391668D-285E-4C25-82A1-99423B883609}"/>
            </a:ext>
          </a:extLst>
        </xdr:cNvPr>
        <xdr:cNvSpPr/>
      </xdr:nvSpPr>
      <xdr:spPr>
        <a:xfrm>
          <a:off x="4953023" y="6490651"/>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6"/>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6</xdr:col>
      <xdr:colOff>100054</xdr:colOff>
      <xdr:row>24</xdr:row>
      <xdr:rowOff>89963</xdr:rowOff>
    </xdr:from>
    <xdr:ext cx="95885" cy="95885"/>
    <xdr:sp macro="" textlink="">
      <xdr:nvSpPr>
        <xdr:cNvPr id="401" name="Shape 46">
          <a:extLst>
            <a:ext uri="{FF2B5EF4-FFF2-40B4-BE49-F238E27FC236}">
              <a16:creationId xmlns:a16="http://schemas.microsoft.com/office/drawing/2014/main" id="{6FE5E284-FF11-41D2-A1C5-071CD2FA9CE5}"/>
            </a:ext>
          </a:extLst>
        </xdr:cNvPr>
        <xdr:cNvSpPr/>
      </xdr:nvSpPr>
      <xdr:spPr>
        <a:xfrm>
          <a:off x="4071979" y="6757463"/>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6"/>
              </a:lnTo>
              <a:lnTo>
                <a:pt x="23574" y="6043"/>
              </a:lnTo>
              <a:lnTo>
                <a:pt x="41326" y="0"/>
              </a:lnTo>
              <a:lnTo>
                <a:pt x="53962" y="0"/>
              </a:lnTo>
              <a:lnTo>
                <a:pt x="89245" y="23573"/>
              </a:lnTo>
              <a:lnTo>
                <a:pt x="95290" y="47645"/>
              </a:lnTo>
              <a:lnTo>
                <a:pt x="95290" y="53962"/>
              </a:lnTo>
              <a:lnTo>
                <a:pt x="71714" y="89242"/>
              </a:lnTo>
              <a:lnTo>
                <a:pt x="53962" y="95289"/>
              </a:lnTo>
              <a:close/>
            </a:path>
          </a:pathLst>
        </a:custGeom>
        <a:solidFill>
          <a:srgbClr val="04A2BF"/>
        </a:solidFill>
      </xdr:spPr>
    </xdr:sp>
    <xdr:clientData/>
  </xdr:oneCellAnchor>
  <xdr:oneCellAnchor>
    <xdr:from>
      <xdr:col>9</xdr:col>
      <xdr:colOff>66702</xdr:colOff>
      <xdr:row>25</xdr:row>
      <xdr:rowOff>90075</xdr:rowOff>
    </xdr:from>
    <xdr:ext cx="95885" cy="95885"/>
    <xdr:sp macro="" textlink="">
      <xdr:nvSpPr>
        <xdr:cNvPr id="402" name="Shape 47">
          <a:extLst>
            <a:ext uri="{FF2B5EF4-FFF2-40B4-BE49-F238E27FC236}">
              <a16:creationId xmlns:a16="http://schemas.microsoft.com/office/drawing/2014/main" id="{B9B1DBA9-542A-42E9-BE2B-C5BC891102E7}"/>
            </a:ext>
          </a:extLst>
        </xdr:cNvPr>
        <xdr:cNvSpPr/>
      </xdr:nvSpPr>
      <xdr:spPr>
        <a:xfrm>
          <a:off x="4962552" y="702427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3"/>
              </a:lnTo>
              <a:lnTo>
                <a:pt x="41326" y="0"/>
              </a:lnTo>
              <a:lnTo>
                <a:pt x="53963" y="0"/>
              </a:lnTo>
              <a:lnTo>
                <a:pt x="89245" y="23570"/>
              </a:lnTo>
              <a:lnTo>
                <a:pt x="95290" y="41325"/>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9</xdr:col>
      <xdr:colOff>57173</xdr:colOff>
      <xdr:row>26</xdr:row>
      <xdr:rowOff>90188</xdr:rowOff>
    </xdr:from>
    <xdr:ext cx="95885" cy="95885"/>
    <xdr:sp macro="" textlink="">
      <xdr:nvSpPr>
        <xdr:cNvPr id="403" name="Shape 48">
          <a:extLst>
            <a:ext uri="{FF2B5EF4-FFF2-40B4-BE49-F238E27FC236}">
              <a16:creationId xmlns:a16="http://schemas.microsoft.com/office/drawing/2014/main" id="{42ADE003-A7E9-43BF-BB92-965C5854DF92}"/>
            </a:ext>
          </a:extLst>
        </xdr:cNvPr>
        <xdr:cNvSpPr/>
      </xdr:nvSpPr>
      <xdr:spPr>
        <a:xfrm>
          <a:off x="4953023" y="7291088"/>
          <a:ext cx="95885" cy="95885"/>
        </a:xfrm>
        <a:custGeom>
          <a:avLst/>
          <a:gdLst/>
          <a:ahLst/>
          <a:cxnLst/>
          <a:rect l="0" t="0" r="0" b="0"/>
          <a:pathLst>
            <a:path w="95885" h="95885">
              <a:moveTo>
                <a:pt x="53963" y="95289"/>
              </a:moveTo>
              <a:lnTo>
                <a:pt x="41326" y="95289"/>
              </a:lnTo>
              <a:lnTo>
                <a:pt x="35249" y="94077"/>
              </a:lnTo>
              <a:lnTo>
                <a:pt x="1208" y="60039"/>
              </a:lnTo>
              <a:lnTo>
                <a:pt x="0" y="53962"/>
              </a:lnTo>
              <a:lnTo>
                <a:pt x="0" y="41325"/>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190579</xdr:colOff>
      <xdr:row>27</xdr:row>
      <xdr:rowOff>90299</xdr:rowOff>
    </xdr:from>
    <xdr:ext cx="95885" cy="95885"/>
    <xdr:sp macro="" textlink="">
      <xdr:nvSpPr>
        <xdr:cNvPr id="404" name="Shape 49">
          <a:extLst>
            <a:ext uri="{FF2B5EF4-FFF2-40B4-BE49-F238E27FC236}">
              <a16:creationId xmlns:a16="http://schemas.microsoft.com/office/drawing/2014/main" id="{7F8A537D-D5F2-4AD4-866F-17D5A2662234}"/>
            </a:ext>
          </a:extLst>
        </xdr:cNvPr>
        <xdr:cNvSpPr/>
      </xdr:nvSpPr>
      <xdr:spPr>
        <a:xfrm>
          <a:off x="5086429" y="7557899"/>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5"/>
              </a:lnTo>
              <a:lnTo>
                <a:pt x="23574" y="6043"/>
              </a:lnTo>
              <a:lnTo>
                <a:pt x="41326" y="0"/>
              </a:lnTo>
              <a:lnTo>
                <a:pt x="53963" y="0"/>
              </a:lnTo>
              <a:lnTo>
                <a:pt x="89245" y="23572"/>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209637</xdr:colOff>
      <xdr:row>28</xdr:row>
      <xdr:rowOff>90412</xdr:rowOff>
    </xdr:from>
    <xdr:ext cx="95885" cy="95885"/>
    <xdr:sp macro="" textlink="">
      <xdr:nvSpPr>
        <xdr:cNvPr id="405" name="Shape 50">
          <a:extLst>
            <a:ext uri="{FF2B5EF4-FFF2-40B4-BE49-F238E27FC236}">
              <a16:creationId xmlns:a16="http://schemas.microsoft.com/office/drawing/2014/main" id="{FF7736C2-54D0-434C-B165-0BE3B652EF5D}"/>
            </a:ext>
          </a:extLst>
        </xdr:cNvPr>
        <xdr:cNvSpPr/>
      </xdr:nvSpPr>
      <xdr:spPr>
        <a:xfrm>
          <a:off x="5105487" y="7824712"/>
          <a:ext cx="95885" cy="95885"/>
        </a:xfrm>
        <a:custGeom>
          <a:avLst/>
          <a:gdLst/>
          <a:ahLst/>
          <a:cxnLst/>
          <a:rect l="0" t="0" r="0" b="0"/>
          <a:pathLst>
            <a:path w="95885" h="95885">
              <a:moveTo>
                <a:pt x="53962" y="95290"/>
              </a:moveTo>
              <a:lnTo>
                <a:pt x="41325" y="95290"/>
              </a:lnTo>
              <a:lnTo>
                <a:pt x="35248" y="94079"/>
              </a:lnTo>
              <a:lnTo>
                <a:pt x="1208" y="60039"/>
              </a:lnTo>
              <a:lnTo>
                <a:pt x="0" y="53962"/>
              </a:lnTo>
              <a:lnTo>
                <a:pt x="0" y="41325"/>
              </a:lnTo>
              <a:lnTo>
                <a:pt x="23574" y="6043"/>
              </a:lnTo>
              <a:lnTo>
                <a:pt x="41325" y="0"/>
              </a:lnTo>
              <a:lnTo>
                <a:pt x="53962" y="0"/>
              </a:lnTo>
              <a:lnTo>
                <a:pt x="89244" y="23570"/>
              </a:lnTo>
              <a:lnTo>
                <a:pt x="95290" y="41325"/>
              </a:lnTo>
              <a:lnTo>
                <a:pt x="95290" y="47645"/>
              </a:lnTo>
              <a:lnTo>
                <a:pt x="95290" y="53962"/>
              </a:lnTo>
              <a:lnTo>
                <a:pt x="71714" y="89243"/>
              </a:lnTo>
              <a:lnTo>
                <a:pt x="60040" y="94079"/>
              </a:lnTo>
              <a:lnTo>
                <a:pt x="53962" y="95290"/>
              </a:lnTo>
              <a:close/>
            </a:path>
          </a:pathLst>
        </a:custGeom>
        <a:solidFill>
          <a:srgbClr val="04A2BF"/>
        </a:solidFill>
      </xdr:spPr>
    </xdr:sp>
    <xdr:clientData/>
  </xdr:oneCellAnchor>
  <xdr:oneCellAnchor>
    <xdr:from>
      <xdr:col>9</xdr:col>
      <xdr:colOff>66702</xdr:colOff>
      <xdr:row>30</xdr:row>
      <xdr:rowOff>90636</xdr:rowOff>
    </xdr:from>
    <xdr:ext cx="95885" cy="95885"/>
    <xdr:sp macro="" textlink="">
      <xdr:nvSpPr>
        <xdr:cNvPr id="406" name="Shape 51">
          <a:extLst>
            <a:ext uri="{FF2B5EF4-FFF2-40B4-BE49-F238E27FC236}">
              <a16:creationId xmlns:a16="http://schemas.microsoft.com/office/drawing/2014/main" id="{3F5327F9-D04A-43C2-8353-81B8AC771F1E}"/>
            </a:ext>
          </a:extLst>
        </xdr:cNvPr>
        <xdr:cNvSpPr/>
      </xdr:nvSpPr>
      <xdr:spPr>
        <a:xfrm>
          <a:off x="4962552" y="8358336"/>
          <a:ext cx="95885" cy="95885"/>
        </a:xfrm>
        <a:custGeom>
          <a:avLst/>
          <a:gdLst/>
          <a:ahLst/>
          <a:cxnLst/>
          <a:rect l="0" t="0" r="0" b="0"/>
          <a:pathLst>
            <a:path w="95885" h="95885">
              <a:moveTo>
                <a:pt x="53963" y="95288"/>
              </a:moveTo>
              <a:lnTo>
                <a:pt x="41326" y="95288"/>
              </a:lnTo>
              <a:lnTo>
                <a:pt x="35249" y="94077"/>
              </a:lnTo>
              <a:lnTo>
                <a:pt x="1208" y="60037"/>
              </a:lnTo>
              <a:lnTo>
                <a:pt x="0" y="53960"/>
              </a:lnTo>
              <a:lnTo>
                <a:pt x="0" y="41324"/>
              </a:lnTo>
              <a:lnTo>
                <a:pt x="23574" y="6041"/>
              </a:lnTo>
              <a:lnTo>
                <a:pt x="41326" y="0"/>
              </a:lnTo>
              <a:lnTo>
                <a:pt x="53963" y="0"/>
              </a:lnTo>
              <a:lnTo>
                <a:pt x="89245" y="23573"/>
              </a:lnTo>
              <a:lnTo>
                <a:pt x="95290" y="41324"/>
              </a:lnTo>
              <a:lnTo>
                <a:pt x="95290" y="47645"/>
              </a:lnTo>
              <a:lnTo>
                <a:pt x="95290" y="53960"/>
              </a:lnTo>
              <a:lnTo>
                <a:pt x="71715" y="89243"/>
              </a:lnTo>
              <a:lnTo>
                <a:pt x="60040" y="94077"/>
              </a:lnTo>
              <a:lnTo>
                <a:pt x="53963" y="95288"/>
              </a:lnTo>
              <a:close/>
            </a:path>
          </a:pathLst>
        </a:custGeom>
        <a:solidFill>
          <a:srgbClr val="04A2BF"/>
        </a:solidFill>
      </xdr:spPr>
    </xdr:sp>
    <xdr:clientData/>
  </xdr:oneCellAnchor>
  <xdr:oneCellAnchor>
    <xdr:from>
      <xdr:col>9</xdr:col>
      <xdr:colOff>190579</xdr:colOff>
      <xdr:row>31</xdr:row>
      <xdr:rowOff>90747</xdr:rowOff>
    </xdr:from>
    <xdr:ext cx="95885" cy="95885"/>
    <xdr:sp macro="" textlink="">
      <xdr:nvSpPr>
        <xdr:cNvPr id="407" name="Shape 52">
          <a:extLst>
            <a:ext uri="{FF2B5EF4-FFF2-40B4-BE49-F238E27FC236}">
              <a16:creationId xmlns:a16="http://schemas.microsoft.com/office/drawing/2014/main" id="{6B5E2E7F-47EB-43BB-A524-481AD418FFBE}"/>
            </a:ext>
          </a:extLst>
        </xdr:cNvPr>
        <xdr:cNvSpPr/>
      </xdr:nvSpPr>
      <xdr:spPr>
        <a:xfrm>
          <a:off x="5086429" y="8625147"/>
          <a:ext cx="95885" cy="95885"/>
        </a:xfrm>
        <a:custGeom>
          <a:avLst/>
          <a:gdLst/>
          <a:ahLst/>
          <a:cxnLst/>
          <a:rect l="0" t="0" r="0" b="0"/>
          <a:pathLst>
            <a:path w="95885" h="95885">
              <a:moveTo>
                <a:pt x="53963" y="95290"/>
              </a:moveTo>
              <a:lnTo>
                <a:pt x="41326" y="95290"/>
              </a:lnTo>
              <a:lnTo>
                <a:pt x="35249" y="94079"/>
              </a:lnTo>
              <a:lnTo>
                <a:pt x="1209" y="60037"/>
              </a:lnTo>
              <a:lnTo>
                <a:pt x="0" y="53960"/>
              </a:lnTo>
              <a:lnTo>
                <a:pt x="0" y="41324"/>
              </a:lnTo>
              <a:lnTo>
                <a:pt x="23574" y="6041"/>
              </a:lnTo>
              <a:lnTo>
                <a:pt x="41326" y="0"/>
              </a:lnTo>
              <a:lnTo>
                <a:pt x="53963" y="0"/>
              </a:lnTo>
              <a:lnTo>
                <a:pt x="89245" y="23570"/>
              </a:lnTo>
              <a:lnTo>
                <a:pt x="95290" y="47645"/>
              </a:lnTo>
              <a:lnTo>
                <a:pt x="95290" y="53960"/>
              </a:lnTo>
              <a:lnTo>
                <a:pt x="71715" y="89243"/>
              </a:lnTo>
              <a:lnTo>
                <a:pt x="53963" y="95290"/>
              </a:lnTo>
              <a:close/>
            </a:path>
          </a:pathLst>
        </a:custGeom>
        <a:solidFill>
          <a:srgbClr val="04A2BF"/>
        </a:solidFill>
      </xdr:spPr>
    </xdr:sp>
    <xdr:clientData/>
  </xdr:oneCellAnchor>
  <xdr:oneCellAnchor>
    <xdr:from>
      <xdr:col>0</xdr:col>
      <xdr:colOff>0</xdr:colOff>
      <xdr:row>0</xdr:row>
      <xdr:rowOff>1204849</xdr:rowOff>
    </xdr:from>
    <xdr:ext cx="352573" cy="343044"/>
    <xdr:pic>
      <xdr:nvPicPr>
        <xdr:cNvPr id="408" name="image6.png">
          <a:extLst>
            <a:ext uri="{FF2B5EF4-FFF2-40B4-BE49-F238E27FC236}">
              <a16:creationId xmlns:a16="http://schemas.microsoft.com/office/drawing/2014/main" id="{DBB3DFAD-0124-460F-BB16-6107AEB4722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19024"/>
          <a:ext cx="352573" cy="343044"/>
        </a:xfrm>
        <a:prstGeom prst="rect">
          <a:avLst/>
        </a:prstGeom>
      </xdr:spPr>
    </xdr:pic>
    <xdr:clientData/>
  </xdr:oneCellAnchor>
  <xdr:oneCellAnchor>
    <xdr:from>
      <xdr:col>2</xdr:col>
      <xdr:colOff>50091</xdr:colOff>
      <xdr:row>0</xdr:row>
      <xdr:rowOff>197954</xdr:rowOff>
    </xdr:from>
    <xdr:ext cx="165100" cy="289560"/>
    <xdr:sp macro="" textlink="">
      <xdr:nvSpPr>
        <xdr:cNvPr id="409" name="Shape 17">
          <a:extLst>
            <a:ext uri="{FF2B5EF4-FFF2-40B4-BE49-F238E27FC236}">
              <a16:creationId xmlns:a16="http://schemas.microsoft.com/office/drawing/2014/main" id="{E03931C7-40FD-4A74-BDDF-E64454B619ED}"/>
            </a:ext>
          </a:extLst>
        </xdr:cNvPr>
        <xdr:cNvSpPr/>
      </xdr:nvSpPr>
      <xdr:spPr>
        <a:xfrm>
          <a:off x="612066"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0</xdr:col>
      <xdr:colOff>4764</xdr:colOff>
      <xdr:row>0</xdr:row>
      <xdr:rowOff>199219</xdr:rowOff>
    </xdr:from>
    <xdr:ext cx="533400" cy="291465"/>
    <xdr:grpSp>
      <xdr:nvGrpSpPr>
        <xdr:cNvPr id="410" name="Group 18">
          <a:extLst>
            <a:ext uri="{FF2B5EF4-FFF2-40B4-BE49-F238E27FC236}">
              <a16:creationId xmlns:a16="http://schemas.microsoft.com/office/drawing/2014/main" id="{9A637DB4-5B6E-42A4-A444-632D5CE895E3}"/>
            </a:ext>
          </a:extLst>
        </xdr:cNvPr>
        <xdr:cNvGrpSpPr/>
      </xdr:nvGrpSpPr>
      <xdr:grpSpPr>
        <a:xfrm>
          <a:off x="4764" y="199219"/>
          <a:ext cx="533400" cy="291465"/>
          <a:chOff x="0" y="0"/>
          <a:chExt cx="533400" cy="291465"/>
        </a:xfrm>
      </xdr:grpSpPr>
      <xdr:sp macro="" textlink="">
        <xdr:nvSpPr>
          <xdr:cNvPr id="411" name="Shape 19">
            <a:extLst>
              <a:ext uri="{FF2B5EF4-FFF2-40B4-BE49-F238E27FC236}">
                <a16:creationId xmlns:a16="http://schemas.microsoft.com/office/drawing/2014/main" id="{4C438132-EF52-861F-D667-F6EACDFC5068}"/>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412" name="Shape 20">
            <a:extLst>
              <a:ext uri="{FF2B5EF4-FFF2-40B4-BE49-F238E27FC236}">
                <a16:creationId xmlns:a16="http://schemas.microsoft.com/office/drawing/2014/main" id="{680AB806-DF43-03B0-5CA2-D9BE8A409E41}"/>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0</xdr:col>
      <xdr:colOff>4764</xdr:colOff>
      <xdr:row>1</xdr:row>
      <xdr:rowOff>1264</xdr:rowOff>
    </xdr:from>
    <xdr:ext cx="6784975" cy="29209"/>
    <xdr:grpSp>
      <xdr:nvGrpSpPr>
        <xdr:cNvPr id="413" name="Group 21">
          <a:extLst>
            <a:ext uri="{FF2B5EF4-FFF2-40B4-BE49-F238E27FC236}">
              <a16:creationId xmlns:a16="http://schemas.microsoft.com/office/drawing/2014/main" id="{74758A53-41C3-4927-8C0A-2C27E1C0945A}"/>
            </a:ext>
          </a:extLst>
        </xdr:cNvPr>
        <xdr:cNvGrpSpPr/>
      </xdr:nvGrpSpPr>
      <xdr:grpSpPr>
        <a:xfrm>
          <a:off x="4764" y="210814"/>
          <a:ext cx="6784975" cy="29209"/>
          <a:chOff x="0" y="0"/>
          <a:chExt cx="6784975" cy="29209"/>
        </a:xfrm>
      </xdr:grpSpPr>
      <xdr:sp macro="" textlink="">
        <xdr:nvSpPr>
          <xdr:cNvPr id="414" name="Shape 22">
            <a:extLst>
              <a:ext uri="{FF2B5EF4-FFF2-40B4-BE49-F238E27FC236}">
                <a16:creationId xmlns:a16="http://schemas.microsoft.com/office/drawing/2014/main" id="{3FE2C262-EDFA-78E4-360F-A32BF46BFC7B}"/>
              </a:ext>
            </a:extLst>
          </xdr:cNvPr>
          <xdr:cNvSpPr/>
        </xdr:nvSpPr>
        <xdr:spPr>
          <a:xfrm>
            <a:off x="0" y="0"/>
            <a:ext cx="762635" cy="29209"/>
          </a:xfrm>
          <a:custGeom>
            <a:avLst/>
            <a:gdLst/>
            <a:ahLst/>
            <a:cxnLst/>
            <a:rect l="0" t="0" r="0" b="0"/>
            <a:pathLst>
              <a:path w="762635" h="29209">
                <a:moveTo>
                  <a:pt x="762320" y="28587"/>
                </a:moveTo>
                <a:lnTo>
                  <a:pt x="0" y="28587"/>
                </a:lnTo>
                <a:lnTo>
                  <a:pt x="0" y="0"/>
                </a:lnTo>
                <a:lnTo>
                  <a:pt x="762320" y="0"/>
                </a:lnTo>
                <a:lnTo>
                  <a:pt x="762320" y="28587"/>
                </a:lnTo>
                <a:close/>
              </a:path>
            </a:pathLst>
          </a:custGeom>
          <a:solidFill>
            <a:srgbClr val="04A2BF"/>
          </a:solidFill>
        </xdr:spPr>
      </xdr:sp>
      <xdr:sp macro="" textlink="">
        <xdr:nvSpPr>
          <xdr:cNvPr id="415" name="Shape 23">
            <a:extLst>
              <a:ext uri="{FF2B5EF4-FFF2-40B4-BE49-F238E27FC236}">
                <a16:creationId xmlns:a16="http://schemas.microsoft.com/office/drawing/2014/main" id="{BBBD3EBC-0E42-A075-A541-0BECAEDBC81F}"/>
              </a:ext>
            </a:extLst>
          </xdr:cNvPr>
          <xdr:cNvSpPr/>
        </xdr:nvSpPr>
        <xdr:spPr>
          <a:xfrm>
            <a:off x="762320" y="0"/>
            <a:ext cx="6022340" cy="29209"/>
          </a:xfrm>
          <a:custGeom>
            <a:avLst/>
            <a:gdLst/>
            <a:ahLst/>
            <a:cxnLst/>
            <a:rect l="0" t="0" r="0" b="0"/>
            <a:pathLst>
              <a:path w="6022340" h="29209">
                <a:moveTo>
                  <a:pt x="6022329" y="28587"/>
                </a:moveTo>
                <a:lnTo>
                  <a:pt x="0" y="28587"/>
                </a:lnTo>
                <a:lnTo>
                  <a:pt x="0" y="0"/>
                </a:lnTo>
                <a:lnTo>
                  <a:pt x="6022329" y="0"/>
                </a:lnTo>
                <a:lnTo>
                  <a:pt x="6022329" y="28587"/>
                </a:lnTo>
                <a:close/>
              </a:path>
            </a:pathLst>
          </a:custGeom>
          <a:solidFill>
            <a:srgbClr val="727272"/>
          </a:solidFill>
        </xdr:spPr>
      </xdr:sp>
    </xdr:grpSp>
    <xdr:clientData/>
  </xdr:oneCellAnchor>
  <xdr:oneCellAnchor>
    <xdr:from>
      <xdr:col>8</xdr:col>
      <xdr:colOff>119112</xdr:colOff>
      <xdr:row>3</xdr:row>
      <xdr:rowOff>84423</xdr:rowOff>
    </xdr:from>
    <xdr:ext cx="95885" cy="95885"/>
    <xdr:sp macro="" textlink="">
      <xdr:nvSpPr>
        <xdr:cNvPr id="416" name="Shape 24">
          <a:extLst>
            <a:ext uri="{FF2B5EF4-FFF2-40B4-BE49-F238E27FC236}">
              <a16:creationId xmlns:a16="http://schemas.microsoft.com/office/drawing/2014/main" id="{B7AE2B91-8F29-41B6-8994-7701117F4807}"/>
            </a:ext>
          </a:extLst>
        </xdr:cNvPr>
        <xdr:cNvSpPr/>
      </xdr:nvSpPr>
      <xdr:spPr>
        <a:xfrm>
          <a:off x="4786362" y="1132173"/>
          <a:ext cx="95885" cy="95885"/>
        </a:xfrm>
        <a:custGeom>
          <a:avLst/>
          <a:gdLst/>
          <a:ahLst/>
          <a:cxnLst/>
          <a:rect l="0" t="0" r="0" b="0"/>
          <a:pathLst>
            <a:path w="95885" h="95885">
              <a:moveTo>
                <a:pt x="53962" y="95288"/>
              </a:moveTo>
              <a:lnTo>
                <a:pt x="41326" y="95288"/>
              </a:lnTo>
              <a:lnTo>
                <a:pt x="35248" y="94080"/>
              </a:lnTo>
              <a:lnTo>
                <a:pt x="1208" y="60040"/>
              </a:lnTo>
              <a:lnTo>
                <a:pt x="0" y="53962"/>
              </a:lnTo>
              <a:lnTo>
                <a:pt x="0" y="41326"/>
              </a:lnTo>
              <a:lnTo>
                <a:pt x="23573" y="6042"/>
              </a:lnTo>
              <a:lnTo>
                <a:pt x="41326" y="0"/>
              </a:lnTo>
              <a:lnTo>
                <a:pt x="53962" y="0"/>
              </a:lnTo>
              <a:lnTo>
                <a:pt x="89244" y="23573"/>
              </a:lnTo>
              <a:lnTo>
                <a:pt x="95290" y="41326"/>
              </a:lnTo>
              <a:lnTo>
                <a:pt x="95290" y="47645"/>
              </a:lnTo>
              <a:lnTo>
                <a:pt x="95290" y="53962"/>
              </a:lnTo>
              <a:lnTo>
                <a:pt x="71714" y="89243"/>
              </a:lnTo>
              <a:lnTo>
                <a:pt x="60040" y="94080"/>
              </a:lnTo>
              <a:lnTo>
                <a:pt x="53962" y="95288"/>
              </a:lnTo>
              <a:close/>
            </a:path>
          </a:pathLst>
        </a:custGeom>
        <a:solidFill>
          <a:srgbClr val="04A2BF"/>
        </a:solidFill>
      </xdr:spPr>
    </xdr:sp>
    <xdr:clientData/>
  </xdr:oneCellAnchor>
  <xdr:oneCellAnchor>
    <xdr:from>
      <xdr:col>8</xdr:col>
      <xdr:colOff>14293</xdr:colOff>
      <xdr:row>4</xdr:row>
      <xdr:rowOff>84535</xdr:rowOff>
    </xdr:from>
    <xdr:ext cx="95885" cy="95885"/>
    <xdr:sp macro="" textlink="">
      <xdr:nvSpPr>
        <xdr:cNvPr id="417" name="Shape 25">
          <a:extLst>
            <a:ext uri="{FF2B5EF4-FFF2-40B4-BE49-F238E27FC236}">
              <a16:creationId xmlns:a16="http://schemas.microsoft.com/office/drawing/2014/main" id="{F232D4FD-9384-42C5-ADD9-0D67431B3492}"/>
            </a:ext>
          </a:extLst>
        </xdr:cNvPr>
        <xdr:cNvSpPr/>
      </xdr:nvSpPr>
      <xdr:spPr>
        <a:xfrm>
          <a:off x="4681543" y="1398985"/>
          <a:ext cx="95885" cy="95885"/>
        </a:xfrm>
        <a:custGeom>
          <a:avLst/>
          <a:gdLst/>
          <a:ahLst/>
          <a:cxnLst/>
          <a:rect l="0" t="0" r="0" b="0"/>
          <a:pathLst>
            <a:path w="95885" h="95885">
              <a:moveTo>
                <a:pt x="53963" y="95288"/>
              </a:moveTo>
              <a:lnTo>
                <a:pt x="41326" y="95288"/>
              </a:lnTo>
              <a:lnTo>
                <a:pt x="35249" y="94080"/>
              </a:lnTo>
              <a:lnTo>
                <a:pt x="1209" y="60039"/>
              </a:lnTo>
              <a:lnTo>
                <a:pt x="0" y="53962"/>
              </a:lnTo>
              <a:lnTo>
                <a:pt x="0" y="41325"/>
              </a:lnTo>
              <a:lnTo>
                <a:pt x="23574" y="6042"/>
              </a:lnTo>
              <a:lnTo>
                <a:pt x="41326" y="0"/>
              </a:lnTo>
              <a:lnTo>
                <a:pt x="53963" y="0"/>
              </a:lnTo>
              <a:lnTo>
                <a:pt x="89245" y="23572"/>
              </a:lnTo>
              <a:lnTo>
                <a:pt x="95290" y="47645"/>
              </a:lnTo>
              <a:lnTo>
                <a:pt x="95290" y="53962"/>
              </a:lnTo>
              <a:lnTo>
                <a:pt x="71715" y="89243"/>
              </a:lnTo>
              <a:lnTo>
                <a:pt x="53963" y="95288"/>
              </a:lnTo>
              <a:close/>
            </a:path>
          </a:pathLst>
        </a:custGeom>
        <a:solidFill>
          <a:srgbClr val="04A2BF"/>
        </a:solidFill>
      </xdr:spPr>
    </xdr:sp>
    <xdr:clientData/>
  </xdr:oneCellAnchor>
  <xdr:oneCellAnchor>
    <xdr:from>
      <xdr:col>6</xdr:col>
      <xdr:colOff>414634</xdr:colOff>
      <xdr:row>6</xdr:row>
      <xdr:rowOff>84759</xdr:rowOff>
    </xdr:from>
    <xdr:ext cx="95885" cy="95885"/>
    <xdr:sp macro="" textlink="">
      <xdr:nvSpPr>
        <xdr:cNvPr id="418" name="Shape 26">
          <a:extLst>
            <a:ext uri="{FF2B5EF4-FFF2-40B4-BE49-F238E27FC236}">
              <a16:creationId xmlns:a16="http://schemas.microsoft.com/office/drawing/2014/main" id="{B260BDFE-6F77-4F45-9BF1-102C9C76222E}"/>
            </a:ext>
          </a:extLst>
        </xdr:cNvPr>
        <xdr:cNvSpPr/>
      </xdr:nvSpPr>
      <xdr:spPr>
        <a:xfrm>
          <a:off x="4386559" y="1932609"/>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5"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7</xdr:col>
      <xdr:colOff>104818</xdr:colOff>
      <xdr:row>8</xdr:row>
      <xdr:rowOff>84983</xdr:rowOff>
    </xdr:from>
    <xdr:ext cx="95885" cy="95885"/>
    <xdr:sp macro="" textlink="">
      <xdr:nvSpPr>
        <xdr:cNvPr id="419" name="Shape 27">
          <a:extLst>
            <a:ext uri="{FF2B5EF4-FFF2-40B4-BE49-F238E27FC236}">
              <a16:creationId xmlns:a16="http://schemas.microsoft.com/office/drawing/2014/main" id="{D66B52DB-EB9F-471F-BF55-9A7847941416}"/>
            </a:ext>
          </a:extLst>
        </xdr:cNvPr>
        <xdr:cNvSpPr/>
      </xdr:nvSpPr>
      <xdr:spPr>
        <a:xfrm>
          <a:off x="4543468" y="2466233"/>
          <a:ext cx="95885" cy="95885"/>
        </a:xfrm>
        <a:custGeom>
          <a:avLst/>
          <a:gdLst/>
          <a:ahLst/>
          <a:cxnLst/>
          <a:rect l="0" t="0" r="0" b="0"/>
          <a:pathLst>
            <a:path w="95885" h="95885">
              <a:moveTo>
                <a:pt x="53963" y="95288"/>
              </a:moveTo>
              <a:lnTo>
                <a:pt x="41326" y="95288"/>
              </a:lnTo>
              <a:lnTo>
                <a:pt x="35249" y="94080"/>
              </a:lnTo>
              <a:lnTo>
                <a:pt x="1208" y="60040"/>
              </a:lnTo>
              <a:lnTo>
                <a:pt x="0" y="53962"/>
              </a:lnTo>
              <a:lnTo>
                <a:pt x="0" y="41325"/>
              </a:lnTo>
              <a:lnTo>
                <a:pt x="23574" y="6041"/>
              </a:lnTo>
              <a:lnTo>
                <a:pt x="41326" y="0"/>
              </a:lnTo>
              <a:lnTo>
                <a:pt x="53963" y="0"/>
              </a:lnTo>
              <a:lnTo>
                <a:pt x="89245" y="23572"/>
              </a:lnTo>
              <a:lnTo>
                <a:pt x="95290" y="47645"/>
              </a:lnTo>
              <a:lnTo>
                <a:pt x="95290" y="53962"/>
              </a:lnTo>
              <a:lnTo>
                <a:pt x="71714" y="89243"/>
              </a:lnTo>
              <a:lnTo>
                <a:pt x="53963" y="95288"/>
              </a:lnTo>
              <a:close/>
            </a:path>
          </a:pathLst>
        </a:custGeom>
        <a:solidFill>
          <a:srgbClr val="04A2BF"/>
        </a:solidFill>
      </xdr:spPr>
    </xdr:sp>
    <xdr:clientData/>
  </xdr:oneCellAnchor>
  <xdr:oneCellAnchor>
    <xdr:from>
      <xdr:col>7</xdr:col>
      <xdr:colOff>200328</xdr:colOff>
      <xdr:row>10</xdr:row>
      <xdr:rowOff>85207</xdr:rowOff>
    </xdr:from>
    <xdr:ext cx="95885" cy="95885"/>
    <xdr:sp macro="" textlink="">
      <xdr:nvSpPr>
        <xdr:cNvPr id="420" name="Shape 28">
          <a:extLst>
            <a:ext uri="{FF2B5EF4-FFF2-40B4-BE49-F238E27FC236}">
              <a16:creationId xmlns:a16="http://schemas.microsoft.com/office/drawing/2014/main" id="{E2E587D7-3E07-4BFD-B408-A4030C70A76F}"/>
            </a:ext>
          </a:extLst>
        </xdr:cNvPr>
        <xdr:cNvSpPr/>
      </xdr:nvSpPr>
      <xdr:spPr>
        <a:xfrm>
          <a:off x="4638978" y="2999857"/>
          <a:ext cx="95885" cy="95885"/>
        </a:xfrm>
        <a:custGeom>
          <a:avLst/>
          <a:gdLst/>
          <a:ahLst/>
          <a:cxnLst/>
          <a:rect l="0" t="0" r="0" b="0"/>
          <a:pathLst>
            <a:path w="95885" h="95885">
              <a:moveTo>
                <a:pt x="53963" y="95288"/>
              </a:moveTo>
              <a:lnTo>
                <a:pt x="41326" y="95288"/>
              </a:lnTo>
              <a:lnTo>
                <a:pt x="35249" y="94077"/>
              </a:lnTo>
              <a:lnTo>
                <a:pt x="1208" y="60037"/>
              </a:lnTo>
              <a:lnTo>
                <a:pt x="0" y="53961"/>
              </a:lnTo>
              <a:lnTo>
                <a:pt x="0" y="41325"/>
              </a:lnTo>
              <a:lnTo>
                <a:pt x="23574" y="6044"/>
              </a:lnTo>
              <a:lnTo>
                <a:pt x="41326" y="0"/>
              </a:lnTo>
              <a:lnTo>
                <a:pt x="53963" y="0"/>
              </a:lnTo>
              <a:lnTo>
                <a:pt x="89245" y="23572"/>
              </a:lnTo>
              <a:lnTo>
                <a:pt x="95290" y="47645"/>
              </a:lnTo>
              <a:lnTo>
                <a:pt x="95289" y="53961"/>
              </a:lnTo>
              <a:lnTo>
                <a:pt x="71714" y="89243"/>
              </a:lnTo>
              <a:lnTo>
                <a:pt x="53963" y="95288"/>
              </a:lnTo>
              <a:close/>
            </a:path>
          </a:pathLst>
        </a:custGeom>
        <a:solidFill>
          <a:srgbClr val="04A2BF"/>
        </a:solidFill>
      </xdr:spPr>
    </xdr:sp>
    <xdr:clientData/>
  </xdr:oneCellAnchor>
  <xdr:oneCellAnchor>
    <xdr:from>
      <xdr:col>8</xdr:col>
      <xdr:colOff>109582</xdr:colOff>
      <xdr:row>13</xdr:row>
      <xdr:rowOff>85544</xdr:rowOff>
    </xdr:from>
    <xdr:ext cx="95885" cy="95885"/>
    <xdr:sp macro="" textlink="">
      <xdr:nvSpPr>
        <xdr:cNvPr id="421" name="Shape 29">
          <a:extLst>
            <a:ext uri="{FF2B5EF4-FFF2-40B4-BE49-F238E27FC236}">
              <a16:creationId xmlns:a16="http://schemas.microsoft.com/office/drawing/2014/main" id="{BA70446F-ECC8-407B-800C-EFD85C56982D}"/>
            </a:ext>
          </a:extLst>
        </xdr:cNvPr>
        <xdr:cNvSpPr/>
      </xdr:nvSpPr>
      <xdr:spPr>
        <a:xfrm>
          <a:off x="4776832" y="3800294"/>
          <a:ext cx="95885" cy="95885"/>
        </a:xfrm>
        <a:custGeom>
          <a:avLst/>
          <a:gdLst/>
          <a:ahLst/>
          <a:cxnLst/>
          <a:rect l="0" t="0" r="0" b="0"/>
          <a:pathLst>
            <a:path w="95885" h="95885">
              <a:moveTo>
                <a:pt x="53963" y="95288"/>
              </a:moveTo>
              <a:lnTo>
                <a:pt x="41326" y="95288"/>
              </a:lnTo>
              <a:lnTo>
                <a:pt x="35249" y="94079"/>
              </a:lnTo>
              <a:lnTo>
                <a:pt x="1209" y="60039"/>
              </a:lnTo>
              <a:lnTo>
                <a:pt x="0" y="53962"/>
              </a:lnTo>
              <a:lnTo>
                <a:pt x="0" y="41325"/>
              </a:lnTo>
              <a:lnTo>
                <a:pt x="23574" y="6042"/>
              </a:lnTo>
              <a:lnTo>
                <a:pt x="41326" y="0"/>
              </a:lnTo>
              <a:lnTo>
                <a:pt x="53963" y="0"/>
              </a:lnTo>
              <a:lnTo>
                <a:pt x="89245" y="23572"/>
              </a:lnTo>
              <a:lnTo>
                <a:pt x="95290" y="47645"/>
              </a:lnTo>
              <a:lnTo>
                <a:pt x="95290" y="53962"/>
              </a:lnTo>
              <a:lnTo>
                <a:pt x="71715" y="89242"/>
              </a:lnTo>
              <a:lnTo>
                <a:pt x="53963" y="95288"/>
              </a:lnTo>
              <a:close/>
            </a:path>
          </a:pathLst>
        </a:custGeom>
        <a:solidFill>
          <a:srgbClr val="04A2BF"/>
        </a:solidFill>
      </xdr:spPr>
    </xdr:sp>
    <xdr:clientData/>
  </xdr:oneCellAnchor>
  <xdr:oneCellAnchor>
    <xdr:from>
      <xdr:col>7</xdr:col>
      <xdr:colOff>228914</xdr:colOff>
      <xdr:row>14</xdr:row>
      <xdr:rowOff>85656</xdr:rowOff>
    </xdr:from>
    <xdr:ext cx="95885" cy="95885"/>
    <xdr:sp macro="" textlink="">
      <xdr:nvSpPr>
        <xdr:cNvPr id="422" name="Shape 30">
          <a:extLst>
            <a:ext uri="{FF2B5EF4-FFF2-40B4-BE49-F238E27FC236}">
              <a16:creationId xmlns:a16="http://schemas.microsoft.com/office/drawing/2014/main" id="{908A665A-E328-4EE2-9430-84003B396F9B}"/>
            </a:ext>
          </a:extLst>
        </xdr:cNvPr>
        <xdr:cNvSpPr/>
      </xdr:nvSpPr>
      <xdr:spPr>
        <a:xfrm>
          <a:off x="4667564" y="4067106"/>
          <a:ext cx="95885" cy="95885"/>
        </a:xfrm>
        <a:custGeom>
          <a:avLst/>
          <a:gdLst/>
          <a:ahLst/>
          <a:cxnLst/>
          <a:rect l="0" t="0" r="0" b="0"/>
          <a:pathLst>
            <a:path w="95885" h="95885">
              <a:moveTo>
                <a:pt x="53963" y="95288"/>
              </a:moveTo>
              <a:lnTo>
                <a:pt x="41326" y="95288"/>
              </a:lnTo>
              <a:lnTo>
                <a:pt x="35249" y="94080"/>
              </a:lnTo>
              <a:lnTo>
                <a:pt x="1209" y="60039"/>
              </a:lnTo>
              <a:lnTo>
                <a:pt x="0" y="53962"/>
              </a:lnTo>
              <a:lnTo>
                <a:pt x="0" y="41325"/>
              </a:lnTo>
              <a:lnTo>
                <a:pt x="23574" y="6042"/>
              </a:lnTo>
              <a:lnTo>
                <a:pt x="41326" y="0"/>
              </a:lnTo>
              <a:lnTo>
                <a:pt x="53963" y="0"/>
              </a:lnTo>
              <a:lnTo>
                <a:pt x="89245" y="23571"/>
              </a:lnTo>
              <a:lnTo>
                <a:pt x="95290" y="47645"/>
              </a:lnTo>
              <a:lnTo>
                <a:pt x="95290" y="53962"/>
              </a:lnTo>
              <a:lnTo>
                <a:pt x="71715" y="89243"/>
              </a:lnTo>
              <a:lnTo>
                <a:pt x="53963" y="95288"/>
              </a:lnTo>
              <a:close/>
            </a:path>
          </a:pathLst>
        </a:custGeom>
        <a:solidFill>
          <a:srgbClr val="04A2BF"/>
        </a:solidFill>
      </xdr:spPr>
    </xdr:sp>
    <xdr:clientData/>
  </xdr:oneCellAnchor>
  <xdr:oneCellAnchor>
    <xdr:from>
      <xdr:col>7</xdr:col>
      <xdr:colOff>123876</xdr:colOff>
      <xdr:row>15</xdr:row>
      <xdr:rowOff>85768</xdr:rowOff>
    </xdr:from>
    <xdr:ext cx="95885" cy="95885"/>
    <xdr:sp macro="" textlink="">
      <xdr:nvSpPr>
        <xdr:cNvPr id="423" name="Shape 31">
          <a:extLst>
            <a:ext uri="{FF2B5EF4-FFF2-40B4-BE49-F238E27FC236}">
              <a16:creationId xmlns:a16="http://schemas.microsoft.com/office/drawing/2014/main" id="{980897DA-DF5F-4833-A63D-98EC85B3596B}"/>
            </a:ext>
          </a:extLst>
        </xdr:cNvPr>
        <xdr:cNvSpPr/>
      </xdr:nvSpPr>
      <xdr:spPr>
        <a:xfrm>
          <a:off x="4562526" y="4333918"/>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6"/>
              </a:lnTo>
              <a:lnTo>
                <a:pt x="23574" y="6042"/>
              </a:lnTo>
              <a:lnTo>
                <a:pt x="41326" y="0"/>
              </a:lnTo>
              <a:lnTo>
                <a:pt x="53962" y="0"/>
              </a:lnTo>
              <a:lnTo>
                <a:pt x="89245" y="23573"/>
              </a:lnTo>
              <a:lnTo>
                <a:pt x="95290" y="47645"/>
              </a:lnTo>
              <a:lnTo>
                <a:pt x="95290" y="53962"/>
              </a:lnTo>
              <a:lnTo>
                <a:pt x="71714" y="89242"/>
              </a:lnTo>
              <a:lnTo>
                <a:pt x="53962" y="95289"/>
              </a:lnTo>
              <a:close/>
            </a:path>
          </a:pathLst>
        </a:custGeom>
        <a:solidFill>
          <a:srgbClr val="04A2BF"/>
        </a:solidFill>
      </xdr:spPr>
    </xdr:sp>
    <xdr:clientData/>
  </xdr:oneCellAnchor>
  <xdr:oneCellAnchor>
    <xdr:from>
      <xdr:col>8</xdr:col>
      <xdr:colOff>42880</xdr:colOff>
      <xdr:row>19</xdr:row>
      <xdr:rowOff>102103</xdr:rowOff>
    </xdr:from>
    <xdr:ext cx="95885" cy="95885"/>
    <xdr:sp macro="" textlink="">
      <xdr:nvSpPr>
        <xdr:cNvPr id="424" name="Shape 32">
          <a:extLst>
            <a:ext uri="{FF2B5EF4-FFF2-40B4-BE49-F238E27FC236}">
              <a16:creationId xmlns:a16="http://schemas.microsoft.com/office/drawing/2014/main" id="{178EE07B-45E9-436E-B9C0-7A76C2115C67}"/>
            </a:ext>
          </a:extLst>
        </xdr:cNvPr>
        <xdr:cNvSpPr/>
      </xdr:nvSpPr>
      <xdr:spPr>
        <a:xfrm>
          <a:off x="4710130" y="5426578"/>
          <a:ext cx="95885" cy="95885"/>
        </a:xfrm>
        <a:custGeom>
          <a:avLst/>
          <a:gdLst/>
          <a:ahLst/>
          <a:cxnLst/>
          <a:rect l="0" t="0" r="0" b="0"/>
          <a:pathLst>
            <a:path w="95885" h="95885">
              <a:moveTo>
                <a:pt x="53963" y="95289"/>
              </a:moveTo>
              <a:lnTo>
                <a:pt x="41326" y="95289"/>
              </a:lnTo>
              <a:lnTo>
                <a:pt x="35249" y="94078"/>
              </a:lnTo>
              <a:lnTo>
                <a:pt x="1208" y="60037"/>
              </a:lnTo>
              <a:lnTo>
                <a:pt x="0" y="53960"/>
              </a:lnTo>
              <a:lnTo>
                <a:pt x="0" y="41325"/>
              </a:lnTo>
              <a:lnTo>
                <a:pt x="23574" y="6043"/>
              </a:lnTo>
              <a:lnTo>
                <a:pt x="41326" y="0"/>
              </a:lnTo>
              <a:lnTo>
                <a:pt x="53963" y="0"/>
              </a:lnTo>
              <a:lnTo>
                <a:pt x="89245" y="23572"/>
              </a:lnTo>
              <a:lnTo>
                <a:pt x="95290" y="47645"/>
              </a:lnTo>
              <a:lnTo>
                <a:pt x="95290" y="53960"/>
              </a:lnTo>
              <a:lnTo>
                <a:pt x="71715" y="89242"/>
              </a:lnTo>
              <a:lnTo>
                <a:pt x="53963" y="95289"/>
              </a:lnTo>
              <a:close/>
            </a:path>
          </a:pathLst>
        </a:custGeom>
        <a:solidFill>
          <a:srgbClr val="04A2BF"/>
        </a:solidFill>
      </xdr:spPr>
    </xdr:sp>
    <xdr:clientData/>
  </xdr:oneCellAnchor>
  <xdr:oneCellAnchor>
    <xdr:from>
      <xdr:col>7</xdr:col>
      <xdr:colOff>152683</xdr:colOff>
      <xdr:row>22</xdr:row>
      <xdr:rowOff>89739</xdr:rowOff>
    </xdr:from>
    <xdr:ext cx="95885" cy="95885"/>
    <xdr:sp macro="" textlink="">
      <xdr:nvSpPr>
        <xdr:cNvPr id="425" name="Shape 33">
          <a:extLst>
            <a:ext uri="{FF2B5EF4-FFF2-40B4-BE49-F238E27FC236}">
              <a16:creationId xmlns:a16="http://schemas.microsoft.com/office/drawing/2014/main" id="{B65F83C2-2BC7-47FC-A7C8-2D596DF432FA}"/>
            </a:ext>
          </a:extLst>
        </xdr:cNvPr>
        <xdr:cNvSpPr/>
      </xdr:nvSpPr>
      <xdr:spPr>
        <a:xfrm>
          <a:off x="4591333" y="6223839"/>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5" y="23570"/>
              </a:lnTo>
              <a:lnTo>
                <a:pt x="95290" y="47645"/>
              </a:lnTo>
              <a:lnTo>
                <a:pt x="95289" y="53962"/>
              </a:lnTo>
              <a:lnTo>
                <a:pt x="71714" y="89242"/>
              </a:lnTo>
              <a:lnTo>
                <a:pt x="53962" y="95289"/>
              </a:lnTo>
              <a:close/>
            </a:path>
          </a:pathLst>
        </a:custGeom>
        <a:solidFill>
          <a:srgbClr val="04A2BF"/>
        </a:solidFill>
      </xdr:spPr>
    </xdr:sp>
    <xdr:clientData/>
  </xdr:oneCellAnchor>
  <xdr:oneCellAnchor>
    <xdr:from>
      <xdr:col>7</xdr:col>
      <xdr:colOff>209857</xdr:colOff>
      <xdr:row>23</xdr:row>
      <xdr:rowOff>89851</xdr:rowOff>
    </xdr:from>
    <xdr:ext cx="95885" cy="95885"/>
    <xdr:sp macro="" textlink="">
      <xdr:nvSpPr>
        <xdr:cNvPr id="426" name="Shape 34">
          <a:extLst>
            <a:ext uri="{FF2B5EF4-FFF2-40B4-BE49-F238E27FC236}">
              <a16:creationId xmlns:a16="http://schemas.microsoft.com/office/drawing/2014/main" id="{944959EA-7F6A-4138-AEF1-2067D819F7DA}"/>
            </a:ext>
          </a:extLst>
        </xdr:cNvPr>
        <xdr:cNvSpPr/>
      </xdr:nvSpPr>
      <xdr:spPr>
        <a:xfrm>
          <a:off x="4648507" y="6490651"/>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6"/>
              </a:lnTo>
              <a:lnTo>
                <a:pt x="23574" y="6043"/>
              </a:lnTo>
              <a:lnTo>
                <a:pt x="41326" y="0"/>
              </a:lnTo>
              <a:lnTo>
                <a:pt x="53963" y="0"/>
              </a:lnTo>
              <a:lnTo>
                <a:pt x="89244" y="23573"/>
              </a:lnTo>
              <a:lnTo>
                <a:pt x="95290" y="47645"/>
              </a:lnTo>
              <a:lnTo>
                <a:pt x="95289" y="53962"/>
              </a:lnTo>
              <a:lnTo>
                <a:pt x="71714" y="89242"/>
              </a:lnTo>
              <a:lnTo>
                <a:pt x="53963" y="95289"/>
              </a:lnTo>
              <a:close/>
            </a:path>
          </a:pathLst>
        </a:custGeom>
        <a:solidFill>
          <a:srgbClr val="04A2BF"/>
        </a:solidFill>
      </xdr:spPr>
    </xdr:sp>
    <xdr:clientData/>
  </xdr:oneCellAnchor>
  <xdr:oneCellAnchor>
    <xdr:from>
      <xdr:col>8</xdr:col>
      <xdr:colOff>138393</xdr:colOff>
      <xdr:row>26</xdr:row>
      <xdr:rowOff>90188</xdr:rowOff>
    </xdr:from>
    <xdr:ext cx="95885" cy="95885"/>
    <xdr:sp macro="" textlink="">
      <xdr:nvSpPr>
        <xdr:cNvPr id="427" name="Shape 35">
          <a:extLst>
            <a:ext uri="{FF2B5EF4-FFF2-40B4-BE49-F238E27FC236}">
              <a16:creationId xmlns:a16="http://schemas.microsoft.com/office/drawing/2014/main" id="{5843EF52-AC29-425D-B71C-22C4972E2C04}"/>
            </a:ext>
          </a:extLst>
        </xdr:cNvPr>
        <xdr:cNvSpPr/>
      </xdr:nvSpPr>
      <xdr:spPr>
        <a:xfrm>
          <a:off x="4805643" y="7291088"/>
          <a:ext cx="95885" cy="95885"/>
        </a:xfrm>
        <a:custGeom>
          <a:avLst/>
          <a:gdLst/>
          <a:ahLst/>
          <a:cxnLst/>
          <a:rect l="0" t="0" r="0" b="0"/>
          <a:pathLst>
            <a:path w="95885" h="95885">
              <a:moveTo>
                <a:pt x="53963" y="95289"/>
              </a:moveTo>
              <a:lnTo>
                <a:pt x="41326" y="95289"/>
              </a:lnTo>
              <a:lnTo>
                <a:pt x="35249" y="94077"/>
              </a:lnTo>
              <a:lnTo>
                <a:pt x="1209" y="60039"/>
              </a:lnTo>
              <a:lnTo>
                <a:pt x="0" y="53962"/>
              </a:lnTo>
              <a:lnTo>
                <a:pt x="0" y="41325"/>
              </a:lnTo>
              <a:lnTo>
                <a:pt x="23574" y="6043"/>
              </a:lnTo>
              <a:lnTo>
                <a:pt x="41326" y="0"/>
              </a:lnTo>
              <a:lnTo>
                <a:pt x="53963" y="0"/>
              </a:lnTo>
              <a:lnTo>
                <a:pt x="89245" y="23573"/>
              </a:lnTo>
              <a:lnTo>
                <a:pt x="95290" y="41325"/>
              </a:lnTo>
              <a:lnTo>
                <a:pt x="95290" y="47645"/>
              </a:lnTo>
              <a:lnTo>
                <a:pt x="95290" y="53962"/>
              </a:lnTo>
              <a:lnTo>
                <a:pt x="71715" y="89242"/>
              </a:lnTo>
              <a:lnTo>
                <a:pt x="60040" y="94077"/>
              </a:lnTo>
              <a:lnTo>
                <a:pt x="53963" y="95289"/>
              </a:lnTo>
              <a:close/>
            </a:path>
          </a:pathLst>
        </a:custGeom>
        <a:solidFill>
          <a:srgbClr val="04A2BF"/>
        </a:solidFill>
      </xdr:spPr>
    </xdr:sp>
    <xdr:clientData/>
  </xdr:oneCellAnchor>
  <xdr:oneCellAnchor>
    <xdr:from>
      <xdr:col>7</xdr:col>
      <xdr:colOff>114347</xdr:colOff>
      <xdr:row>29</xdr:row>
      <xdr:rowOff>90523</xdr:rowOff>
    </xdr:from>
    <xdr:ext cx="95885" cy="95885"/>
    <xdr:sp macro="" textlink="">
      <xdr:nvSpPr>
        <xdr:cNvPr id="428" name="Shape 36">
          <a:extLst>
            <a:ext uri="{FF2B5EF4-FFF2-40B4-BE49-F238E27FC236}">
              <a16:creationId xmlns:a16="http://schemas.microsoft.com/office/drawing/2014/main" id="{7FCE03BE-FB93-4C6D-92C3-9A0A156186ED}"/>
            </a:ext>
          </a:extLst>
        </xdr:cNvPr>
        <xdr:cNvSpPr/>
      </xdr:nvSpPr>
      <xdr:spPr>
        <a:xfrm>
          <a:off x="4552997" y="8091523"/>
          <a:ext cx="95885" cy="95885"/>
        </a:xfrm>
        <a:custGeom>
          <a:avLst/>
          <a:gdLst/>
          <a:ahLst/>
          <a:cxnLst/>
          <a:rect l="0" t="0" r="0" b="0"/>
          <a:pathLst>
            <a:path w="95885" h="95885">
              <a:moveTo>
                <a:pt x="53962" y="95288"/>
              </a:moveTo>
              <a:lnTo>
                <a:pt x="41326" y="95288"/>
              </a:lnTo>
              <a:lnTo>
                <a:pt x="35249" y="94077"/>
              </a:lnTo>
              <a:lnTo>
                <a:pt x="1208" y="60037"/>
              </a:lnTo>
              <a:lnTo>
                <a:pt x="0" y="53960"/>
              </a:lnTo>
              <a:lnTo>
                <a:pt x="0" y="41326"/>
              </a:lnTo>
              <a:lnTo>
                <a:pt x="23574" y="6041"/>
              </a:lnTo>
              <a:lnTo>
                <a:pt x="41326" y="0"/>
              </a:lnTo>
              <a:lnTo>
                <a:pt x="53962" y="0"/>
              </a:lnTo>
              <a:lnTo>
                <a:pt x="89245" y="23573"/>
              </a:lnTo>
              <a:lnTo>
                <a:pt x="95290" y="47645"/>
              </a:lnTo>
              <a:lnTo>
                <a:pt x="95290" y="53960"/>
              </a:lnTo>
              <a:lnTo>
                <a:pt x="71714" y="89243"/>
              </a:lnTo>
              <a:lnTo>
                <a:pt x="53962" y="95288"/>
              </a:lnTo>
              <a:close/>
            </a:path>
          </a:pathLst>
        </a:custGeom>
        <a:solidFill>
          <a:srgbClr val="04A2BF"/>
        </a:solidFill>
      </xdr:spPr>
    </xdr:sp>
    <xdr:clientData/>
  </xdr:oneCellAnchor>
  <xdr:oneCellAnchor>
    <xdr:from>
      <xdr:col>7</xdr:col>
      <xdr:colOff>38115</xdr:colOff>
      <xdr:row>30</xdr:row>
      <xdr:rowOff>90636</xdr:rowOff>
    </xdr:from>
    <xdr:ext cx="95885" cy="95885"/>
    <xdr:sp macro="" textlink="">
      <xdr:nvSpPr>
        <xdr:cNvPr id="429" name="Shape 37">
          <a:extLst>
            <a:ext uri="{FF2B5EF4-FFF2-40B4-BE49-F238E27FC236}">
              <a16:creationId xmlns:a16="http://schemas.microsoft.com/office/drawing/2014/main" id="{7215CC0A-59E5-4632-8F43-8CEAA759F4A4}"/>
            </a:ext>
          </a:extLst>
        </xdr:cNvPr>
        <xdr:cNvSpPr/>
      </xdr:nvSpPr>
      <xdr:spPr>
        <a:xfrm>
          <a:off x="4476765" y="8358336"/>
          <a:ext cx="95885" cy="95885"/>
        </a:xfrm>
        <a:custGeom>
          <a:avLst/>
          <a:gdLst/>
          <a:ahLst/>
          <a:cxnLst/>
          <a:rect l="0" t="0" r="0" b="0"/>
          <a:pathLst>
            <a:path w="95885" h="95885">
              <a:moveTo>
                <a:pt x="53962" y="95288"/>
              </a:moveTo>
              <a:lnTo>
                <a:pt x="41326" y="95288"/>
              </a:lnTo>
              <a:lnTo>
                <a:pt x="35249" y="94077"/>
              </a:lnTo>
              <a:lnTo>
                <a:pt x="1208" y="60037"/>
              </a:lnTo>
              <a:lnTo>
                <a:pt x="0" y="53960"/>
              </a:lnTo>
              <a:lnTo>
                <a:pt x="0" y="41324"/>
              </a:lnTo>
              <a:lnTo>
                <a:pt x="23574" y="6041"/>
              </a:lnTo>
              <a:lnTo>
                <a:pt x="41326" y="0"/>
              </a:lnTo>
              <a:lnTo>
                <a:pt x="53962" y="0"/>
              </a:lnTo>
              <a:lnTo>
                <a:pt x="89244" y="23573"/>
              </a:lnTo>
              <a:lnTo>
                <a:pt x="95290" y="47645"/>
              </a:lnTo>
              <a:lnTo>
                <a:pt x="95290" y="53960"/>
              </a:lnTo>
              <a:lnTo>
                <a:pt x="71714" y="89243"/>
              </a:lnTo>
              <a:lnTo>
                <a:pt x="53962" y="95288"/>
              </a:lnTo>
              <a:close/>
            </a:path>
          </a:pathLst>
        </a:custGeom>
        <a:solidFill>
          <a:srgbClr val="04A2BF"/>
        </a:solidFill>
      </xdr:spPr>
    </xdr:sp>
    <xdr:clientData/>
  </xdr:oneCellAnchor>
  <xdr:oneCellAnchor>
    <xdr:from>
      <xdr:col>9</xdr:col>
      <xdr:colOff>76231</xdr:colOff>
      <xdr:row>5</xdr:row>
      <xdr:rowOff>84647</xdr:rowOff>
    </xdr:from>
    <xdr:ext cx="95885" cy="95885"/>
    <xdr:sp macro="" textlink="">
      <xdr:nvSpPr>
        <xdr:cNvPr id="430" name="Shape 38">
          <a:extLst>
            <a:ext uri="{FF2B5EF4-FFF2-40B4-BE49-F238E27FC236}">
              <a16:creationId xmlns:a16="http://schemas.microsoft.com/office/drawing/2014/main" id="{C63C2BE9-85ED-47F2-AF86-F099D6C1D287}"/>
            </a:ext>
          </a:extLst>
        </xdr:cNvPr>
        <xdr:cNvSpPr/>
      </xdr:nvSpPr>
      <xdr:spPr>
        <a:xfrm>
          <a:off x="4972081" y="1665797"/>
          <a:ext cx="95885" cy="95885"/>
        </a:xfrm>
        <a:custGeom>
          <a:avLst/>
          <a:gdLst/>
          <a:ahLst/>
          <a:cxnLst/>
          <a:rect l="0" t="0" r="0" b="0"/>
          <a:pathLst>
            <a:path w="95885" h="95885">
              <a:moveTo>
                <a:pt x="53963" y="95290"/>
              </a:moveTo>
              <a:lnTo>
                <a:pt x="41326" y="95290"/>
              </a:lnTo>
              <a:lnTo>
                <a:pt x="35249" y="94080"/>
              </a:lnTo>
              <a:lnTo>
                <a:pt x="1209" y="60040"/>
              </a:lnTo>
              <a:lnTo>
                <a:pt x="0" y="53962"/>
              </a:lnTo>
              <a:lnTo>
                <a:pt x="0" y="41325"/>
              </a:lnTo>
              <a:lnTo>
                <a:pt x="23574" y="6042"/>
              </a:lnTo>
              <a:lnTo>
                <a:pt x="41326" y="0"/>
              </a:lnTo>
              <a:lnTo>
                <a:pt x="53963" y="0"/>
              </a:lnTo>
              <a:lnTo>
                <a:pt x="89245" y="23572"/>
              </a:lnTo>
              <a:lnTo>
                <a:pt x="95290" y="47645"/>
              </a:lnTo>
              <a:lnTo>
                <a:pt x="95290" y="53962"/>
              </a:lnTo>
              <a:lnTo>
                <a:pt x="71714" y="89243"/>
              </a:lnTo>
              <a:lnTo>
                <a:pt x="53963" y="95290"/>
              </a:lnTo>
              <a:close/>
            </a:path>
          </a:pathLst>
        </a:custGeom>
        <a:solidFill>
          <a:srgbClr val="04A2BF"/>
        </a:solidFill>
      </xdr:spPr>
    </xdr:sp>
    <xdr:clientData/>
  </xdr:oneCellAnchor>
  <xdr:oneCellAnchor>
    <xdr:from>
      <xdr:col>9</xdr:col>
      <xdr:colOff>9528</xdr:colOff>
      <xdr:row>7</xdr:row>
      <xdr:rowOff>84871</xdr:rowOff>
    </xdr:from>
    <xdr:ext cx="95885" cy="95885"/>
    <xdr:sp macro="" textlink="">
      <xdr:nvSpPr>
        <xdr:cNvPr id="431" name="Shape 39">
          <a:extLst>
            <a:ext uri="{FF2B5EF4-FFF2-40B4-BE49-F238E27FC236}">
              <a16:creationId xmlns:a16="http://schemas.microsoft.com/office/drawing/2014/main" id="{7AB49C97-A0F0-48F2-A940-B53E15AF87D0}"/>
            </a:ext>
          </a:extLst>
        </xdr:cNvPr>
        <xdr:cNvSpPr/>
      </xdr:nvSpPr>
      <xdr:spPr>
        <a:xfrm>
          <a:off x="4905378" y="2199421"/>
          <a:ext cx="95885" cy="95885"/>
        </a:xfrm>
        <a:custGeom>
          <a:avLst/>
          <a:gdLst/>
          <a:ahLst/>
          <a:cxnLst/>
          <a:rect l="0" t="0" r="0" b="0"/>
          <a:pathLst>
            <a:path w="95885" h="95885">
              <a:moveTo>
                <a:pt x="53962" y="95288"/>
              </a:moveTo>
              <a:lnTo>
                <a:pt x="41326" y="95288"/>
              </a:lnTo>
              <a:lnTo>
                <a:pt x="35248" y="94077"/>
              </a:lnTo>
              <a:lnTo>
                <a:pt x="1208" y="60039"/>
              </a:lnTo>
              <a:lnTo>
                <a:pt x="0" y="53962"/>
              </a:lnTo>
              <a:lnTo>
                <a:pt x="0" y="41325"/>
              </a:lnTo>
              <a:lnTo>
                <a:pt x="23573" y="6042"/>
              </a:lnTo>
              <a:lnTo>
                <a:pt x="41326" y="0"/>
              </a:lnTo>
              <a:lnTo>
                <a:pt x="53962" y="0"/>
              </a:lnTo>
              <a:lnTo>
                <a:pt x="89244" y="23572"/>
              </a:lnTo>
              <a:lnTo>
                <a:pt x="95290" y="47645"/>
              </a:lnTo>
              <a:lnTo>
                <a:pt x="95289" y="53962"/>
              </a:lnTo>
              <a:lnTo>
                <a:pt x="71714" y="89243"/>
              </a:lnTo>
              <a:lnTo>
                <a:pt x="53962" y="95288"/>
              </a:lnTo>
              <a:close/>
            </a:path>
          </a:pathLst>
        </a:custGeom>
        <a:solidFill>
          <a:srgbClr val="04A2BF"/>
        </a:solidFill>
      </xdr:spPr>
    </xdr:sp>
    <xdr:clientData/>
  </xdr:oneCellAnchor>
  <xdr:oneCellAnchor>
    <xdr:from>
      <xdr:col>6</xdr:col>
      <xdr:colOff>328750</xdr:colOff>
      <xdr:row>9</xdr:row>
      <xdr:rowOff>85095</xdr:rowOff>
    </xdr:from>
    <xdr:ext cx="95885" cy="95885"/>
    <xdr:sp macro="" textlink="">
      <xdr:nvSpPr>
        <xdr:cNvPr id="432" name="Shape 40">
          <a:extLst>
            <a:ext uri="{FF2B5EF4-FFF2-40B4-BE49-F238E27FC236}">
              <a16:creationId xmlns:a16="http://schemas.microsoft.com/office/drawing/2014/main" id="{A1CD4119-CBFA-435F-96C5-C5E8D64CDF78}"/>
            </a:ext>
          </a:extLst>
        </xdr:cNvPr>
        <xdr:cNvSpPr/>
      </xdr:nvSpPr>
      <xdr:spPr>
        <a:xfrm>
          <a:off x="4300675" y="2733045"/>
          <a:ext cx="95885" cy="95885"/>
        </a:xfrm>
        <a:custGeom>
          <a:avLst/>
          <a:gdLst/>
          <a:ahLst/>
          <a:cxnLst/>
          <a:rect l="0" t="0" r="0" b="0"/>
          <a:pathLst>
            <a:path w="95885" h="95885">
              <a:moveTo>
                <a:pt x="53963" y="95288"/>
              </a:moveTo>
              <a:lnTo>
                <a:pt x="41326" y="95288"/>
              </a:lnTo>
              <a:lnTo>
                <a:pt x="35249" y="94077"/>
              </a:lnTo>
              <a:lnTo>
                <a:pt x="1208" y="60037"/>
              </a:lnTo>
              <a:lnTo>
                <a:pt x="0" y="53961"/>
              </a:lnTo>
              <a:lnTo>
                <a:pt x="0" y="41325"/>
              </a:lnTo>
              <a:lnTo>
                <a:pt x="23574" y="6044"/>
              </a:lnTo>
              <a:lnTo>
                <a:pt x="41326" y="0"/>
              </a:lnTo>
              <a:lnTo>
                <a:pt x="53963" y="0"/>
              </a:lnTo>
              <a:lnTo>
                <a:pt x="89245" y="23572"/>
              </a:lnTo>
              <a:lnTo>
                <a:pt x="95290" y="47645"/>
              </a:lnTo>
              <a:lnTo>
                <a:pt x="95290" y="53961"/>
              </a:lnTo>
              <a:lnTo>
                <a:pt x="71714" y="89243"/>
              </a:lnTo>
              <a:lnTo>
                <a:pt x="53963" y="95288"/>
              </a:lnTo>
              <a:close/>
            </a:path>
          </a:pathLst>
        </a:custGeom>
        <a:solidFill>
          <a:srgbClr val="04A2BF"/>
        </a:solidFill>
      </xdr:spPr>
    </xdr:sp>
    <xdr:clientData/>
  </xdr:oneCellAnchor>
  <xdr:oneCellAnchor>
    <xdr:from>
      <xdr:col>9</xdr:col>
      <xdr:colOff>28586</xdr:colOff>
      <xdr:row>11</xdr:row>
      <xdr:rowOff>85319</xdr:rowOff>
    </xdr:from>
    <xdr:ext cx="95885" cy="95885"/>
    <xdr:sp macro="" textlink="">
      <xdr:nvSpPr>
        <xdr:cNvPr id="433" name="Shape 41">
          <a:extLst>
            <a:ext uri="{FF2B5EF4-FFF2-40B4-BE49-F238E27FC236}">
              <a16:creationId xmlns:a16="http://schemas.microsoft.com/office/drawing/2014/main" id="{3E963D7F-F104-4359-A6F1-1FBBBAFCF87F}"/>
            </a:ext>
          </a:extLst>
        </xdr:cNvPr>
        <xdr:cNvSpPr/>
      </xdr:nvSpPr>
      <xdr:spPr>
        <a:xfrm>
          <a:off x="4924436" y="3266669"/>
          <a:ext cx="95885" cy="95885"/>
        </a:xfrm>
        <a:custGeom>
          <a:avLst/>
          <a:gdLst/>
          <a:ahLst/>
          <a:cxnLst/>
          <a:rect l="0" t="0" r="0" b="0"/>
          <a:pathLst>
            <a:path w="95885" h="95885">
              <a:moveTo>
                <a:pt x="53963" y="95288"/>
              </a:moveTo>
              <a:lnTo>
                <a:pt x="41327" y="95288"/>
              </a:lnTo>
              <a:lnTo>
                <a:pt x="35249" y="94080"/>
              </a:lnTo>
              <a:lnTo>
                <a:pt x="1208" y="60039"/>
              </a:lnTo>
              <a:lnTo>
                <a:pt x="0" y="53962"/>
              </a:lnTo>
              <a:lnTo>
                <a:pt x="0" y="41325"/>
              </a:lnTo>
              <a:lnTo>
                <a:pt x="23574" y="6042"/>
              </a:lnTo>
              <a:lnTo>
                <a:pt x="41327" y="0"/>
              </a:lnTo>
              <a:lnTo>
                <a:pt x="53963" y="0"/>
              </a:lnTo>
              <a:lnTo>
                <a:pt x="89244" y="23571"/>
              </a:lnTo>
              <a:lnTo>
                <a:pt x="95290" y="47645"/>
              </a:lnTo>
              <a:lnTo>
                <a:pt x="95290" y="53962"/>
              </a:lnTo>
              <a:lnTo>
                <a:pt x="71714" y="89244"/>
              </a:lnTo>
              <a:lnTo>
                <a:pt x="53963" y="95288"/>
              </a:lnTo>
              <a:close/>
            </a:path>
          </a:pathLst>
        </a:custGeom>
        <a:solidFill>
          <a:srgbClr val="04A2BF"/>
        </a:solidFill>
      </xdr:spPr>
    </xdr:sp>
    <xdr:clientData/>
  </xdr:oneCellAnchor>
  <xdr:oneCellAnchor>
    <xdr:from>
      <xdr:col>9</xdr:col>
      <xdr:colOff>219166</xdr:colOff>
      <xdr:row>12</xdr:row>
      <xdr:rowOff>85431</xdr:rowOff>
    </xdr:from>
    <xdr:ext cx="95885" cy="95885"/>
    <xdr:sp macro="" textlink="">
      <xdr:nvSpPr>
        <xdr:cNvPr id="434" name="Shape 42">
          <a:extLst>
            <a:ext uri="{FF2B5EF4-FFF2-40B4-BE49-F238E27FC236}">
              <a16:creationId xmlns:a16="http://schemas.microsoft.com/office/drawing/2014/main" id="{F35A29AD-0F3D-4630-88F4-F328D5D509FC}"/>
            </a:ext>
          </a:extLst>
        </xdr:cNvPr>
        <xdr:cNvSpPr/>
      </xdr:nvSpPr>
      <xdr:spPr>
        <a:xfrm>
          <a:off x="5115016" y="3533481"/>
          <a:ext cx="95885" cy="95885"/>
        </a:xfrm>
        <a:custGeom>
          <a:avLst/>
          <a:gdLst/>
          <a:ahLst/>
          <a:cxnLst/>
          <a:rect l="0" t="0" r="0" b="0"/>
          <a:pathLst>
            <a:path w="95885" h="95885">
              <a:moveTo>
                <a:pt x="53962" y="95288"/>
              </a:moveTo>
              <a:lnTo>
                <a:pt x="41326" y="95288"/>
              </a:lnTo>
              <a:lnTo>
                <a:pt x="35249" y="94079"/>
              </a:lnTo>
              <a:lnTo>
                <a:pt x="1209" y="60039"/>
              </a:lnTo>
              <a:lnTo>
                <a:pt x="0" y="53962"/>
              </a:lnTo>
              <a:lnTo>
                <a:pt x="0" y="41325"/>
              </a:lnTo>
              <a:lnTo>
                <a:pt x="23574" y="6042"/>
              </a:lnTo>
              <a:lnTo>
                <a:pt x="41326" y="0"/>
              </a:lnTo>
              <a:lnTo>
                <a:pt x="53962" y="0"/>
              </a:lnTo>
              <a:lnTo>
                <a:pt x="89245" y="23572"/>
              </a:lnTo>
              <a:lnTo>
                <a:pt x="95290" y="47645"/>
              </a:lnTo>
              <a:lnTo>
                <a:pt x="95290" y="53962"/>
              </a:lnTo>
              <a:lnTo>
                <a:pt x="71715" y="89242"/>
              </a:lnTo>
              <a:lnTo>
                <a:pt x="53962" y="95288"/>
              </a:lnTo>
              <a:close/>
            </a:path>
          </a:pathLst>
        </a:custGeom>
        <a:solidFill>
          <a:srgbClr val="04A2BF"/>
        </a:solidFill>
      </xdr:spPr>
    </xdr:sp>
    <xdr:clientData/>
  </xdr:oneCellAnchor>
  <xdr:oneCellAnchor>
    <xdr:from>
      <xdr:col>9</xdr:col>
      <xdr:colOff>200108</xdr:colOff>
      <xdr:row>16</xdr:row>
      <xdr:rowOff>85880</xdr:rowOff>
    </xdr:from>
    <xdr:ext cx="95885" cy="95885"/>
    <xdr:sp macro="" textlink="">
      <xdr:nvSpPr>
        <xdr:cNvPr id="435" name="Shape 43">
          <a:extLst>
            <a:ext uri="{FF2B5EF4-FFF2-40B4-BE49-F238E27FC236}">
              <a16:creationId xmlns:a16="http://schemas.microsoft.com/office/drawing/2014/main" id="{A9D21CF2-EE56-470B-9131-55840959AC22}"/>
            </a:ext>
          </a:extLst>
        </xdr:cNvPr>
        <xdr:cNvSpPr/>
      </xdr:nvSpPr>
      <xdr:spPr>
        <a:xfrm>
          <a:off x="5095958" y="4600730"/>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6"/>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190579</xdr:colOff>
      <xdr:row>17</xdr:row>
      <xdr:rowOff>85992</xdr:rowOff>
    </xdr:from>
    <xdr:ext cx="95885" cy="95885"/>
    <xdr:sp macro="" textlink="">
      <xdr:nvSpPr>
        <xdr:cNvPr id="436" name="Shape 44">
          <a:extLst>
            <a:ext uri="{FF2B5EF4-FFF2-40B4-BE49-F238E27FC236}">
              <a16:creationId xmlns:a16="http://schemas.microsoft.com/office/drawing/2014/main" id="{C01B573B-CFA0-463D-A996-8CFF5AD76EF6}"/>
            </a:ext>
          </a:extLst>
        </xdr:cNvPr>
        <xdr:cNvSpPr/>
      </xdr:nvSpPr>
      <xdr:spPr>
        <a:xfrm>
          <a:off x="5086429" y="4867542"/>
          <a:ext cx="95885" cy="95885"/>
        </a:xfrm>
        <a:custGeom>
          <a:avLst/>
          <a:gdLst/>
          <a:ahLst/>
          <a:cxnLst/>
          <a:rect l="0" t="0" r="0" b="0"/>
          <a:pathLst>
            <a:path w="95885" h="95885">
              <a:moveTo>
                <a:pt x="53963" y="95289"/>
              </a:moveTo>
              <a:lnTo>
                <a:pt x="41326" y="95289"/>
              </a:lnTo>
              <a:lnTo>
                <a:pt x="35249" y="94079"/>
              </a:lnTo>
              <a:lnTo>
                <a:pt x="1209" y="60039"/>
              </a:lnTo>
              <a:lnTo>
                <a:pt x="0" y="53962"/>
              </a:lnTo>
              <a:lnTo>
                <a:pt x="0" y="41325"/>
              </a:lnTo>
              <a:lnTo>
                <a:pt x="23574" y="6043"/>
              </a:lnTo>
              <a:lnTo>
                <a:pt x="41326" y="0"/>
              </a:lnTo>
              <a:lnTo>
                <a:pt x="53963" y="0"/>
              </a:lnTo>
              <a:lnTo>
                <a:pt x="89245" y="23570"/>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114347</xdr:colOff>
      <xdr:row>18</xdr:row>
      <xdr:rowOff>86104</xdr:rowOff>
    </xdr:from>
    <xdr:ext cx="95885" cy="95885"/>
    <xdr:sp macro="" textlink="">
      <xdr:nvSpPr>
        <xdr:cNvPr id="437" name="Shape 45">
          <a:extLst>
            <a:ext uri="{FF2B5EF4-FFF2-40B4-BE49-F238E27FC236}">
              <a16:creationId xmlns:a16="http://schemas.microsoft.com/office/drawing/2014/main" id="{E0C72053-3676-423F-9367-33E51F9C8A55}"/>
            </a:ext>
          </a:extLst>
        </xdr:cNvPr>
        <xdr:cNvSpPr/>
      </xdr:nvSpPr>
      <xdr:spPr>
        <a:xfrm>
          <a:off x="5010197" y="5134354"/>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5" y="6043"/>
              </a:lnTo>
              <a:lnTo>
                <a:pt x="41326" y="0"/>
              </a:lnTo>
              <a:lnTo>
                <a:pt x="53963" y="0"/>
              </a:lnTo>
              <a:lnTo>
                <a:pt x="89245" y="23573"/>
              </a:lnTo>
              <a:lnTo>
                <a:pt x="95290" y="41326"/>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6</xdr:col>
      <xdr:colOff>138170</xdr:colOff>
      <xdr:row>20</xdr:row>
      <xdr:rowOff>89515</xdr:rowOff>
    </xdr:from>
    <xdr:ext cx="95885" cy="95885"/>
    <xdr:sp macro="" textlink="">
      <xdr:nvSpPr>
        <xdr:cNvPr id="438" name="Shape 46">
          <a:extLst>
            <a:ext uri="{FF2B5EF4-FFF2-40B4-BE49-F238E27FC236}">
              <a16:creationId xmlns:a16="http://schemas.microsoft.com/office/drawing/2014/main" id="{80FD30B1-125E-4B13-91EE-BEEA7812DC27}"/>
            </a:ext>
          </a:extLst>
        </xdr:cNvPr>
        <xdr:cNvSpPr/>
      </xdr:nvSpPr>
      <xdr:spPr>
        <a:xfrm>
          <a:off x="4110095" y="569021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4"/>
              </a:lnTo>
              <a:lnTo>
                <a:pt x="41326" y="0"/>
              </a:lnTo>
              <a:lnTo>
                <a:pt x="53963" y="0"/>
              </a:lnTo>
              <a:lnTo>
                <a:pt x="89245" y="23572"/>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104818</xdr:colOff>
      <xdr:row>21</xdr:row>
      <xdr:rowOff>89627</xdr:rowOff>
    </xdr:from>
    <xdr:ext cx="95885" cy="95885"/>
    <xdr:sp macro="" textlink="">
      <xdr:nvSpPr>
        <xdr:cNvPr id="439" name="Shape 47">
          <a:extLst>
            <a:ext uri="{FF2B5EF4-FFF2-40B4-BE49-F238E27FC236}">
              <a16:creationId xmlns:a16="http://schemas.microsoft.com/office/drawing/2014/main" id="{F42E33C3-9744-4887-8436-B0E653919C5C}"/>
            </a:ext>
          </a:extLst>
        </xdr:cNvPr>
        <xdr:cNvSpPr/>
      </xdr:nvSpPr>
      <xdr:spPr>
        <a:xfrm>
          <a:off x="5000668" y="5957027"/>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3"/>
              </a:lnTo>
              <a:lnTo>
                <a:pt x="41326" y="0"/>
              </a:lnTo>
              <a:lnTo>
                <a:pt x="53963" y="0"/>
              </a:lnTo>
              <a:lnTo>
                <a:pt x="89245" y="23572"/>
              </a:lnTo>
              <a:lnTo>
                <a:pt x="95290" y="47645"/>
              </a:lnTo>
              <a:lnTo>
                <a:pt x="95290" y="53962"/>
              </a:lnTo>
              <a:lnTo>
                <a:pt x="71714" y="89242"/>
              </a:lnTo>
              <a:lnTo>
                <a:pt x="53963" y="95289"/>
              </a:lnTo>
              <a:close/>
            </a:path>
          </a:pathLst>
        </a:custGeom>
        <a:solidFill>
          <a:srgbClr val="04A2BF"/>
        </a:solidFill>
      </xdr:spPr>
    </xdr:sp>
    <xdr:clientData/>
  </xdr:oneCellAnchor>
  <xdr:oneCellAnchor>
    <xdr:from>
      <xdr:col>9</xdr:col>
      <xdr:colOff>85760</xdr:colOff>
      <xdr:row>24</xdr:row>
      <xdr:rowOff>89963</xdr:rowOff>
    </xdr:from>
    <xdr:ext cx="95885" cy="95885"/>
    <xdr:sp macro="" textlink="">
      <xdr:nvSpPr>
        <xdr:cNvPr id="440" name="Shape 48">
          <a:extLst>
            <a:ext uri="{FF2B5EF4-FFF2-40B4-BE49-F238E27FC236}">
              <a16:creationId xmlns:a16="http://schemas.microsoft.com/office/drawing/2014/main" id="{D6B1ACAA-9BD8-4C6A-912A-5DD6F31F9CA1}"/>
            </a:ext>
          </a:extLst>
        </xdr:cNvPr>
        <xdr:cNvSpPr/>
      </xdr:nvSpPr>
      <xdr:spPr>
        <a:xfrm>
          <a:off x="4981610" y="6757463"/>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28586</xdr:colOff>
      <xdr:row>25</xdr:row>
      <xdr:rowOff>90075</xdr:rowOff>
    </xdr:from>
    <xdr:ext cx="95885" cy="95885"/>
    <xdr:sp macro="" textlink="">
      <xdr:nvSpPr>
        <xdr:cNvPr id="441" name="Shape 49">
          <a:extLst>
            <a:ext uri="{FF2B5EF4-FFF2-40B4-BE49-F238E27FC236}">
              <a16:creationId xmlns:a16="http://schemas.microsoft.com/office/drawing/2014/main" id="{DB3AAC65-621A-4875-B0A6-FC56827FA6AB}"/>
            </a:ext>
          </a:extLst>
        </xdr:cNvPr>
        <xdr:cNvSpPr/>
      </xdr:nvSpPr>
      <xdr:spPr>
        <a:xfrm>
          <a:off x="4924436" y="7024275"/>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5"/>
              </a:lnTo>
              <a:lnTo>
                <a:pt x="23574" y="6043"/>
              </a:lnTo>
              <a:lnTo>
                <a:pt x="41327" y="0"/>
              </a:lnTo>
              <a:lnTo>
                <a:pt x="53963" y="0"/>
              </a:lnTo>
              <a:lnTo>
                <a:pt x="89244" y="23570"/>
              </a:lnTo>
              <a:lnTo>
                <a:pt x="95290" y="47645"/>
              </a:lnTo>
              <a:lnTo>
                <a:pt x="95290" y="53962"/>
              </a:lnTo>
              <a:lnTo>
                <a:pt x="71714" y="89242"/>
              </a:lnTo>
              <a:lnTo>
                <a:pt x="53963" y="95289"/>
              </a:lnTo>
              <a:close/>
            </a:path>
          </a:pathLst>
        </a:custGeom>
        <a:solidFill>
          <a:srgbClr val="04A2BF"/>
        </a:solidFill>
      </xdr:spPr>
    </xdr:sp>
    <xdr:clientData/>
  </xdr:oneCellAnchor>
  <xdr:oneCellAnchor>
    <xdr:from>
      <xdr:col>9</xdr:col>
      <xdr:colOff>0</xdr:colOff>
      <xdr:row>27</xdr:row>
      <xdr:rowOff>90299</xdr:rowOff>
    </xdr:from>
    <xdr:ext cx="95885" cy="95885"/>
    <xdr:sp macro="" textlink="">
      <xdr:nvSpPr>
        <xdr:cNvPr id="442" name="Shape 50">
          <a:extLst>
            <a:ext uri="{FF2B5EF4-FFF2-40B4-BE49-F238E27FC236}">
              <a16:creationId xmlns:a16="http://schemas.microsoft.com/office/drawing/2014/main" id="{F70579C5-7A81-401A-BE1A-53947C23BBB2}"/>
            </a:ext>
          </a:extLst>
        </xdr:cNvPr>
        <xdr:cNvSpPr/>
      </xdr:nvSpPr>
      <xdr:spPr>
        <a:xfrm>
          <a:off x="4895850" y="7557899"/>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5"/>
              </a:lnTo>
              <a:lnTo>
                <a:pt x="23574" y="6043"/>
              </a:lnTo>
              <a:lnTo>
                <a:pt x="41327" y="0"/>
              </a:lnTo>
              <a:lnTo>
                <a:pt x="53963" y="0"/>
              </a:lnTo>
              <a:lnTo>
                <a:pt x="89245" y="23572"/>
              </a:lnTo>
              <a:lnTo>
                <a:pt x="95290" y="47645"/>
              </a:lnTo>
              <a:lnTo>
                <a:pt x="95290" y="53962"/>
              </a:lnTo>
              <a:lnTo>
                <a:pt x="71715" y="89242"/>
              </a:lnTo>
              <a:lnTo>
                <a:pt x="53963" y="95289"/>
              </a:lnTo>
              <a:close/>
            </a:path>
          </a:pathLst>
        </a:custGeom>
        <a:solidFill>
          <a:srgbClr val="04A2BF"/>
        </a:solidFill>
      </xdr:spPr>
    </xdr:sp>
    <xdr:clientData/>
  </xdr:oneCellAnchor>
  <xdr:oneCellAnchor>
    <xdr:from>
      <xdr:col>8</xdr:col>
      <xdr:colOff>205096</xdr:colOff>
      <xdr:row>28</xdr:row>
      <xdr:rowOff>90412</xdr:rowOff>
    </xdr:from>
    <xdr:ext cx="95885" cy="95885"/>
    <xdr:sp macro="" textlink="">
      <xdr:nvSpPr>
        <xdr:cNvPr id="443" name="Shape 51">
          <a:extLst>
            <a:ext uri="{FF2B5EF4-FFF2-40B4-BE49-F238E27FC236}">
              <a16:creationId xmlns:a16="http://schemas.microsoft.com/office/drawing/2014/main" id="{95720976-D4F0-4789-A4B8-F2AF182F9393}"/>
            </a:ext>
          </a:extLst>
        </xdr:cNvPr>
        <xdr:cNvSpPr/>
      </xdr:nvSpPr>
      <xdr:spPr>
        <a:xfrm>
          <a:off x="4872346" y="7824712"/>
          <a:ext cx="95885" cy="95885"/>
        </a:xfrm>
        <a:custGeom>
          <a:avLst/>
          <a:gdLst/>
          <a:ahLst/>
          <a:cxnLst/>
          <a:rect l="0" t="0" r="0" b="0"/>
          <a:pathLst>
            <a:path w="95885" h="95885">
              <a:moveTo>
                <a:pt x="53963" y="95290"/>
              </a:moveTo>
              <a:lnTo>
                <a:pt x="41326" y="95290"/>
              </a:lnTo>
              <a:lnTo>
                <a:pt x="35249" y="94079"/>
              </a:lnTo>
              <a:lnTo>
                <a:pt x="1208" y="60039"/>
              </a:lnTo>
              <a:lnTo>
                <a:pt x="0" y="53962"/>
              </a:lnTo>
              <a:lnTo>
                <a:pt x="0" y="41325"/>
              </a:lnTo>
              <a:lnTo>
                <a:pt x="23574" y="6043"/>
              </a:lnTo>
              <a:lnTo>
                <a:pt x="41326" y="0"/>
              </a:lnTo>
              <a:lnTo>
                <a:pt x="53963" y="0"/>
              </a:lnTo>
              <a:lnTo>
                <a:pt x="89244" y="23570"/>
              </a:lnTo>
              <a:lnTo>
                <a:pt x="95290" y="47645"/>
              </a:lnTo>
              <a:lnTo>
                <a:pt x="95290" y="53962"/>
              </a:lnTo>
              <a:lnTo>
                <a:pt x="71714" y="89243"/>
              </a:lnTo>
              <a:lnTo>
                <a:pt x="53963" y="95290"/>
              </a:lnTo>
              <a:close/>
            </a:path>
          </a:pathLst>
        </a:custGeom>
        <a:solidFill>
          <a:srgbClr val="04A2BF"/>
        </a:solidFill>
      </xdr:spPr>
    </xdr:sp>
    <xdr:clientData/>
  </xdr:oneCellAnchor>
  <xdr:oneCellAnchor>
    <xdr:from>
      <xdr:col>6</xdr:col>
      <xdr:colOff>376518</xdr:colOff>
      <xdr:row>31</xdr:row>
      <xdr:rowOff>90747</xdr:rowOff>
    </xdr:from>
    <xdr:ext cx="95885" cy="95885"/>
    <xdr:sp macro="" textlink="">
      <xdr:nvSpPr>
        <xdr:cNvPr id="444" name="Shape 52">
          <a:extLst>
            <a:ext uri="{FF2B5EF4-FFF2-40B4-BE49-F238E27FC236}">
              <a16:creationId xmlns:a16="http://schemas.microsoft.com/office/drawing/2014/main" id="{3BD6C80E-A1D7-4E13-BE45-F21CAB4AC906}"/>
            </a:ext>
          </a:extLst>
        </xdr:cNvPr>
        <xdr:cNvSpPr/>
      </xdr:nvSpPr>
      <xdr:spPr>
        <a:xfrm>
          <a:off x="4348443" y="8625147"/>
          <a:ext cx="95885" cy="95885"/>
        </a:xfrm>
        <a:custGeom>
          <a:avLst/>
          <a:gdLst/>
          <a:ahLst/>
          <a:cxnLst/>
          <a:rect l="0" t="0" r="0" b="0"/>
          <a:pathLst>
            <a:path w="95885" h="95885">
              <a:moveTo>
                <a:pt x="53963" y="95290"/>
              </a:moveTo>
              <a:lnTo>
                <a:pt x="41326" y="95290"/>
              </a:lnTo>
              <a:lnTo>
                <a:pt x="35249" y="94079"/>
              </a:lnTo>
              <a:lnTo>
                <a:pt x="1208" y="60037"/>
              </a:lnTo>
              <a:lnTo>
                <a:pt x="0" y="53960"/>
              </a:lnTo>
              <a:lnTo>
                <a:pt x="0" y="41324"/>
              </a:lnTo>
              <a:lnTo>
                <a:pt x="23574" y="6041"/>
              </a:lnTo>
              <a:lnTo>
                <a:pt x="41326" y="0"/>
              </a:lnTo>
              <a:lnTo>
                <a:pt x="53963" y="0"/>
              </a:lnTo>
              <a:lnTo>
                <a:pt x="89245" y="23570"/>
              </a:lnTo>
              <a:lnTo>
                <a:pt x="95290" y="47645"/>
              </a:lnTo>
              <a:lnTo>
                <a:pt x="95290" y="53960"/>
              </a:lnTo>
              <a:lnTo>
                <a:pt x="71714" y="89243"/>
              </a:lnTo>
              <a:lnTo>
                <a:pt x="53963" y="95290"/>
              </a:lnTo>
              <a:close/>
            </a:path>
          </a:pathLst>
        </a:custGeom>
        <a:solidFill>
          <a:srgbClr val="04A2BF"/>
        </a:solidFill>
      </xdr:spPr>
    </xdr:sp>
    <xdr:clientData/>
  </xdr:oneCellAnchor>
  <xdr:oneCellAnchor>
    <xdr:from>
      <xdr:col>0</xdr:col>
      <xdr:colOff>0</xdr:colOff>
      <xdr:row>0</xdr:row>
      <xdr:rowOff>1204849</xdr:rowOff>
    </xdr:from>
    <xdr:ext cx="352573" cy="343044"/>
    <xdr:pic>
      <xdr:nvPicPr>
        <xdr:cNvPr id="445" name="image6.png">
          <a:extLst>
            <a:ext uri="{FF2B5EF4-FFF2-40B4-BE49-F238E27FC236}">
              <a16:creationId xmlns:a16="http://schemas.microsoft.com/office/drawing/2014/main" id="{D4F83611-C19E-4C4E-908A-DF5FDAC54A9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19024"/>
          <a:ext cx="352573" cy="343044"/>
        </a:xfrm>
        <a:prstGeom prst="rect">
          <a:avLst/>
        </a:prstGeom>
      </xdr:spPr>
    </xdr:pic>
    <xdr:clientData/>
  </xdr:oneCellAnchor>
  <xdr:oneCellAnchor>
    <xdr:from>
      <xdr:col>2</xdr:col>
      <xdr:colOff>50091</xdr:colOff>
      <xdr:row>0</xdr:row>
      <xdr:rowOff>197954</xdr:rowOff>
    </xdr:from>
    <xdr:ext cx="165100" cy="289560"/>
    <xdr:sp macro="" textlink="">
      <xdr:nvSpPr>
        <xdr:cNvPr id="446" name="Shape 16">
          <a:extLst>
            <a:ext uri="{FF2B5EF4-FFF2-40B4-BE49-F238E27FC236}">
              <a16:creationId xmlns:a16="http://schemas.microsoft.com/office/drawing/2014/main" id="{98E543C8-86FA-4BFA-A29A-9F5566FE42A8}"/>
            </a:ext>
          </a:extLst>
        </xdr:cNvPr>
        <xdr:cNvSpPr/>
      </xdr:nvSpPr>
      <xdr:spPr>
        <a:xfrm>
          <a:off x="612066"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0</xdr:col>
      <xdr:colOff>4764</xdr:colOff>
      <xdr:row>0</xdr:row>
      <xdr:rowOff>199219</xdr:rowOff>
    </xdr:from>
    <xdr:ext cx="533400" cy="291465"/>
    <xdr:grpSp>
      <xdr:nvGrpSpPr>
        <xdr:cNvPr id="447" name="Group 17">
          <a:extLst>
            <a:ext uri="{FF2B5EF4-FFF2-40B4-BE49-F238E27FC236}">
              <a16:creationId xmlns:a16="http://schemas.microsoft.com/office/drawing/2014/main" id="{4FB1FF25-BDB5-4752-A188-5F282DEA99DA}"/>
            </a:ext>
          </a:extLst>
        </xdr:cNvPr>
        <xdr:cNvGrpSpPr/>
      </xdr:nvGrpSpPr>
      <xdr:grpSpPr>
        <a:xfrm>
          <a:off x="4764" y="199219"/>
          <a:ext cx="533400" cy="291465"/>
          <a:chOff x="0" y="0"/>
          <a:chExt cx="533400" cy="291465"/>
        </a:xfrm>
      </xdr:grpSpPr>
      <xdr:sp macro="" textlink="">
        <xdr:nvSpPr>
          <xdr:cNvPr id="448" name="Shape 18">
            <a:extLst>
              <a:ext uri="{FF2B5EF4-FFF2-40B4-BE49-F238E27FC236}">
                <a16:creationId xmlns:a16="http://schemas.microsoft.com/office/drawing/2014/main" id="{7C30DD06-88BC-679C-A576-A82A40469295}"/>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449" name="Shape 19">
            <a:extLst>
              <a:ext uri="{FF2B5EF4-FFF2-40B4-BE49-F238E27FC236}">
                <a16:creationId xmlns:a16="http://schemas.microsoft.com/office/drawing/2014/main" id="{C86973F3-D718-CBF7-2F8E-ADC63C1E6DFC}"/>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0</xdr:col>
      <xdr:colOff>4764</xdr:colOff>
      <xdr:row>1</xdr:row>
      <xdr:rowOff>1264</xdr:rowOff>
    </xdr:from>
    <xdr:ext cx="6784975" cy="29209"/>
    <xdr:grpSp>
      <xdr:nvGrpSpPr>
        <xdr:cNvPr id="450" name="Group 20">
          <a:extLst>
            <a:ext uri="{FF2B5EF4-FFF2-40B4-BE49-F238E27FC236}">
              <a16:creationId xmlns:a16="http://schemas.microsoft.com/office/drawing/2014/main" id="{D73A9F92-80ED-4DE8-AD73-599D21E51A63}"/>
            </a:ext>
          </a:extLst>
        </xdr:cNvPr>
        <xdr:cNvGrpSpPr/>
      </xdr:nvGrpSpPr>
      <xdr:grpSpPr>
        <a:xfrm>
          <a:off x="4764" y="210814"/>
          <a:ext cx="6784975" cy="29209"/>
          <a:chOff x="0" y="0"/>
          <a:chExt cx="6784975" cy="29209"/>
        </a:xfrm>
      </xdr:grpSpPr>
      <xdr:sp macro="" textlink="">
        <xdr:nvSpPr>
          <xdr:cNvPr id="451" name="Shape 21">
            <a:extLst>
              <a:ext uri="{FF2B5EF4-FFF2-40B4-BE49-F238E27FC236}">
                <a16:creationId xmlns:a16="http://schemas.microsoft.com/office/drawing/2014/main" id="{A9332348-9D9C-B436-D502-4B9D31947687}"/>
              </a:ext>
            </a:extLst>
          </xdr:cNvPr>
          <xdr:cNvSpPr/>
        </xdr:nvSpPr>
        <xdr:spPr>
          <a:xfrm>
            <a:off x="0" y="0"/>
            <a:ext cx="762635" cy="29209"/>
          </a:xfrm>
          <a:custGeom>
            <a:avLst/>
            <a:gdLst/>
            <a:ahLst/>
            <a:cxnLst/>
            <a:rect l="0" t="0" r="0" b="0"/>
            <a:pathLst>
              <a:path w="762635" h="29209">
                <a:moveTo>
                  <a:pt x="762320" y="28587"/>
                </a:moveTo>
                <a:lnTo>
                  <a:pt x="0" y="28587"/>
                </a:lnTo>
                <a:lnTo>
                  <a:pt x="0" y="0"/>
                </a:lnTo>
                <a:lnTo>
                  <a:pt x="762320" y="0"/>
                </a:lnTo>
                <a:lnTo>
                  <a:pt x="762320" y="28587"/>
                </a:lnTo>
                <a:close/>
              </a:path>
            </a:pathLst>
          </a:custGeom>
          <a:solidFill>
            <a:srgbClr val="04A2BF"/>
          </a:solidFill>
        </xdr:spPr>
      </xdr:sp>
      <xdr:sp macro="" textlink="">
        <xdr:nvSpPr>
          <xdr:cNvPr id="452" name="Shape 22">
            <a:extLst>
              <a:ext uri="{FF2B5EF4-FFF2-40B4-BE49-F238E27FC236}">
                <a16:creationId xmlns:a16="http://schemas.microsoft.com/office/drawing/2014/main" id="{1740D6FA-C5CB-BD31-1861-9DAB4E309D5D}"/>
              </a:ext>
            </a:extLst>
          </xdr:cNvPr>
          <xdr:cNvSpPr/>
        </xdr:nvSpPr>
        <xdr:spPr>
          <a:xfrm>
            <a:off x="762320" y="0"/>
            <a:ext cx="6022340" cy="29209"/>
          </a:xfrm>
          <a:custGeom>
            <a:avLst/>
            <a:gdLst/>
            <a:ahLst/>
            <a:cxnLst/>
            <a:rect l="0" t="0" r="0" b="0"/>
            <a:pathLst>
              <a:path w="6022340" h="29209">
                <a:moveTo>
                  <a:pt x="6022329" y="28587"/>
                </a:moveTo>
                <a:lnTo>
                  <a:pt x="0" y="28587"/>
                </a:lnTo>
                <a:lnTo>
                  <a:pt x="0" y="0"/>
                </a:lnTo>
                <a:lnTo>
                  <a:pt x="6022329" y="0"/>
                </a:lnTo>
                <a:lnTo>
                  <a:pt x="6022329" y="28587"/>
                </a:lnTo>
                <a:close/>
              </a:path>
            </a:pathLst>
          </a:custGeom>
          <a:solidFill>
            <a:srgbClr val="727272"/>
          </a:solidFill>
        </xdr:spPr>
      </xdr:sp>
    </xdr:grpSp>
    <xdr:clientData/>
  </xdr:oneCellAnchor>
  <xdr:oneCellAnchor>
    <xdr:from>
      <xdr:col>6</xdr:col>
      <xdr:colOff>424163</xdr:colOff>
      <xdr:row>4</xdr:row>
      <xdr:rowOff>84535</xdr:rowOff>
    </xdr:from>
    <xdr:ext cx="95885" cy="95885"/>
    <xdr:sp macro="" textlink="">
      <xdr:nvSpPr>
        <xdr:cNvPr id="453" name="Shape 23">
          <a:extLst>
            <a:ext uri="{FF2B5EF4-FFF2-40B4-BE49-F238E27FC236}">
              <a16:creationId xmlns:a16="http://schemas.microsoft.com/office/drawing/2014/main" id="{88CE70C4-A413-4456-B53C-D5A996503161}"/>
            </a:ext>
          </a:extLst>
        </xdr:cNvPr>
        <xdr:cNvSpPr/>
      </xdr:nvSpPr>
      <xdr:spPr>
        <a:xfrm>
          <a:off x="4396088" y="1398985"/>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4"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6</xdr:col>
      <xdr:colOff>414634</xdr:colOff>
      <xdr:row>6</xdr:row>
      <xdr:rowOff>84759</xdr:rowOff>
    </xdr:from>
    <xdr:ext cx="95885" cy="95885"/>
    <xdr:sp macro="" textlink="">
      <xdr:nvSpPr>
        <xdr:cNvPr id="454" name="Shape 24">
          <a:extLst>
            <a:ext uri="{FF2B5EF4-FFF2-40B4-BE49-F238E27FC236}">
              <a16:creationId xmlns:a16="http://schemas.microsoft.com/office/drawing/2014/main" id="{F36CE402-2BAD-475F-89BC-E48A0AED663A}"/>
            </a:ext>
          </a:extLst>
        </xdr:cNvPr>
        <xdr:cNvSpPr/>
      </xdr:nvSpPr>
      <xdr:spPr>
        <a:xfrm>
          <a:off x="4386559" y="1932609"/>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5"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8</xdr:col>
      <xdr:colOff>186038</xdr:colOff>
      <xdr:row>13</xdr:row>
      <xdr:rowOff>85544</xdr:rowOff>
    </xdr:from>
    <xdr:ext cx="95885" cy="95885"/>
    <xdr:sp macro="" textlink="">
      <xdr:nvSpPr>
        <xdr:cNvPr id="455" name="Shape 25">
          <a:extLst>
            <a:ext uri="{FF2B5EF4-FFF2-40B4-BE49-F238E27FC236}">
              <a16:creationId xmlns:a16="http://schemas.microsoft.com/office/drawing/2014/main" id="{F95BEC22-3702-45F7-A80E-6B03449938A1}"/>
            </a:ext>
          </a:extLst>
        </xdr:cNvPr>
        <xdr:cNvSpPr/>
      </xdr:nvSpPr>
      <xdr:spPr>
        <a:xfrm>
          <a:off x="4853288" y="3800294"/>
          <a:ext cx="95885" cy="95885"/>
        </a:xfrm>
        <a:custGeom>
          <a:avLst/>
          <a:gdLst/>
          <a:ahLst/>
          <a:cxnLst/>
          <a:rect l="0" t="0" r="0" b="0"/>
          <a:pathLst>
            <a:path w="95885" h="95885">
              <a:moveTo>
                <a:pt x="53963" y="95288"/>
              </a:moveTo>
              <a:lnTo>
                <a:pt x="41326" y="95288"/>
              </a:lnTo>
              <a:lnTo>
                <a:pt x="35249" y="94079"/>
              </a:lnTo>
              <a:lnTo>
                <a:pt x="1209" y="60039"/>
              </a:lnTo>
              <a:lnTo>
                <a:pt x="0" y="53962"/>
              </a:lnTo>
              <a:lnTo>
                <a:pt x="0" y="41325"/>
              </a:lnTo>
              <a:lnTo>
                <a:pt x="23575" y="6042"/>
              </a:lnTo>
              <a:lnTo>
                <a:pt x="41326" y="0"/>
              </a:lnTo>
              <a:lnTo>
                <a:pt x="53963" y="0"/>
              </a:lnTo>
              <a:lnTo>
                <a:pt x="89245" y="23572"/>
              </a:lnTo>
              <a:lnTo>
                <a:pt x="95290" y="47645"/>
              </a:lnTo>
              <a:lnTo>
                <a:pt x="95290" y="53962"/>
              </a:lnTo>
              <a:lnTo>
                <a:pt x="71715" y="89242"/>
              </a:lnTo>
              <a:lnTo>
                <a:pt x="53963" y="95288"/>
              </a:lnTo>
              <a:close/>
            </a:path>
          </a:pathLst>
        </a:custGeom>
        <a:solidFill>
          <a:srgbClr val="04A2BF"/>
        </a:solidFill>
      </xdr:spPr>
    </xdr:sp>
    <xdr:clientData/>
  </xdr:oneCellAnchor>
  <xdr:oneCellAnchor>
    <xdr:from>
      <xdr:col>7</xdr:col>
      <xdr:colOff>47644</xdr:colOff>
      <xdr:row>16</xdr:row>
      <xdr:rowOff>85880</xdr:rowOff>
    </xdr:from>
    <xdr:ext cx="95885" cy="95885"/>
    <xdr:sp macro="" textlink="">
      <xdr:nvSpPr>
        <xdr:cNvPr id="456" name="Shape 26">
          <a:extLst>
            <a:ext uri="{FF2B5EF4-FFF2-40B4-BE49-F238E27FC236}">
              <a16:creationId xmlns:a16="http://schemas.microsoft.com/office/drawing/2014/main" id="{D4BDEA17-817D-4224-9CFB-FD4792813457}"/>
            </a:ext>
          </a:extLst>
        </xdr:cNvPr>
        <xdr:cNvSpPr/>
      </xdr:nvSpPr>
      <xdr:spPr>
        <a:xfrm>
          <a:off x="4486294" y="4600730"/>
          <a:ext cx="95885" cy="95885"/>
        </a:xfrm>
        <a:custGeom>
          <a:avLst/>
          <a:gdLst/>
          <a:ahLst/>
          <a:cxnLst/>
          <a:rect l="0" t="0" r="0" b="0"/>
          <a:pathLst>
            <a:path w="95885" h="95885">
              <a:moveTo>
                <a:pt x="53963" y="95289"/>
              </a:moveTo>
              <a:lnTo>
                <a:pt x="41326" y="95289"/>
              </a:lnTo>
              <a:lnTo>
                <a:pt x="35248" y="94078"/>
              </a:lnTo>
              <a:lnTo>
                <a:pt x="1208" y="60039"/>
              </a:lnTo>
              <a:lnTo>
                <a:pt x="0" y="53962"/>
              </a:lnTo>
              <a:lnTo>
                <a:pt x="0" y="41326"/>
              </a:lnTo>
              <a:lnTo>
                <a:pt x="23574" y="6043"/>
              </a:lnTo>
              <a:lnTo>
                <a:pt x="41326" y="0"/>
              </a:lnTo>
              <a:lnTo>
                <a:pt x="53963" y="0"/>
              </a:lnTo>
              <a:lnTo>
                <a:pt x="89245" y="23573"/>
              </a:lnTo>
              <a:lnTo>
                <a:pt x="95290" y="47645"/>
              </a:lnTo>
              <a:lnTo>
                <a:pt x="95290" y="53962"/>
              </a:lnTo>
              <a:lnTo>
                <a:pt x="71714" y="89242"/>
              </a:lnTo>
              <a:lnTo>
                <a:pt x="53963" y="95289"/>
              </a:lnTo>
              <a:close/>
            </a:path>
          </a:pathLst>
        </a:custGeom>
        <a:solidFill>
          <a:srgbClr val="04A2BF"/>
        </a:solidFill>
      </xdr:spPr>
    </xdr:sp>
    <xdr:clientData/>
  </xdr:oneCellAnchor>
  <xdr:oneCellAnchor>
    <xdr:from>
      <xdr:col>7</xdr:col>
      <xdr:colOff>152683</xdr:colOff>
      <xdr:row>22</xdr:row>
      <xdr:rowOff>89739</xdr:rowOff>
    </xdr:from>
    <xdr:ext cx="95885" cy="95885"/>
    <xdr:sp macro="" textlink="">
      <xdr:nvSpPr>
        <xdr:cNvPr id="457" name="Shape 27">
          <a:extLst>
            <a:ext uri="{FF2B5EF4-FFF2-40B4-BE49-F238E27FC236}">
              <a16:creationId xmlns:a16="http://schemas.microsoft.com/office/drawing/2014/main" id="{78AC1782-B5BE-4CC6-8EF2-8AB5E748C289}"/>
            </a:ext>
          </a:extLst>
        </xdr:cNvPr>
        <xdr:cNvSpPr/>
      </xdr:nvSpPr>
      <xdr:spPr>
        <a:xfrm>
          <a:off x="4591333" y="6223839"/>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5" y="23570"/>
              </a:lnTo>
              <a:lnTo>
                <a:pt x="95290" y="47645"/>
              </a:lnTo>
              <a:lnTo>
                <a:pt x="95289" y="53962"/>
              </a:lnTo>
              <a:lnTo>
                <a:pt x="71714" y="89242"/>
              </a:lnTo>
              <a:lnTo>
                <a:pt x="53962" y="95289"/>
              </a:lnTo>
              <a:close/>
            </a:path>
          </a:pathLst>
        </a:custGeom>
        <a:solidFill>
          <a:srgbClr val="04A2BF"/>
        </a:solidFill>
      </xdr:spPr>
    </xdr:sp>
    <xdr:clientData/>
  </xdr:oneCellAnchor>
  <xdr:oneCellAnchor>
    <xdr:from>
      <xdr:col>7</xdr:col>
      <xdr:colOff>95289</xdr:colOff>
      <xdr:row>27</xdr:row>
      <xdr:rowOff>90299</xdr:rowOff>
    </xdr:from>
    <xdr:ext cx="95885" cy="95885"/>
    <xdr:sp macro="" textlink="">
      <xdr:nvSpPr>
        <xdr:cNvPr id="458" name="Shape 28">
          <a:extLst>
            <a:ext uri="{FF2B5EF4-FFF2-40B4-BE49-F238E27FC236}">
              <a16:creationId xmlns:a16="http://schemas.microsoft.com/office/drawing/2014/main" id="{EE55CD33-79E1-4FC6-B68B-FE4F9B11E1CA}"/>
            </a:ext>
          </a:extLst>
        </xdr:cNvPr>
        <xdr:cNvSpPr/>
      </xdr:nvSpPr>
      <xdr:spPr>
        <a:xfrm>
          <a:off x="4533939" y="7557899"/>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4" y="23572"/>
              </a:lnTo>
              <a:lnTo>
                <a:pt x="95290" y="47645"/>
              </a:lnTo>
              <a:lnTo>
                <a:pt x="95290" y="53962"/>
              </a:lnTo>
              <a:lnTo>
                <a:pt x="71714" y="89242"/>
              </a:lnTo>
              <a:lnTo>
                <a:pt x="53962" y="95289"/>
              </a:lnTo>
              <a:close/>
            </a:path>
          </a:pathLst>
        </a:custGeom>
        <a:solidFill>
          <a:srgbClr val="04A2BF"/>
        </a:solidFill>
      </xdr:spPr>
    </xdr:sp>
    <xdr:clientData/>
  </xdr:oneCellAnchor>
  <xdr:oneCellAnchor>
    <xdr:from>
      <xdr:col>8</xdr:col>
      <xdr:colOff>109582</xdr:colOff>
      <xdr:row>28</xdr:row>
      <xdr:rowOff>90412</xdr:rowOff>
    </xdr:from>
    <xdr:ext cx="95885" cy="95885"/>
    <xdr:sp macro="" textlink="">
      <xdr:nvSpPr>
        <xdr:cNvPr id="459" name="Shape 29">
          <a:extLst>
            <a:ext uri="{FF2B5EF4-FFF2-40B4-BE49-F238E27FC236}">
              <a16:creationId xmlns:a16="http://schemas.microsoft.com/office/drawing/2014/main" id="{B1811C10-00DF-4392-9928-EB6136C7D108}"/>
            </a:ext>
          </a:extLst>
        </xdr:cNvPr>
        <xdr:cNvSpPr/>
      </xdr:nvSpPr>
      <xdr:spPr>
        <a:xfrm>
          <a:off x="4776832" y="7824712"/>
          <a:ext cx="95885" cy="95885"/>
        </a:xfrm>
        <a:custGeom>
          <a:avLst/>
          <a:gdLst/>
          <a:ahLst/>
          <a:cxnLst/>
          <a:rect l="0" t="0" r="0" b="0"/>
          <a:pathLst>
            <a:path w="95885" h="95885">
              <a:moveTo>
                <a:pt x="53963" y="95290"/>
              </a:moveTo>
              <a:lnTo>
                <a:pt x="41326" y="95290"/>
              </a:lnTo>
              <a:lnTo>
                <a:pt x="35249" y="94079"/>
              </a:lnTo>
              <a:lnTo>
                <a:pt x="1209" y="60039"/>
              </a:lnTo>
              <a:lnTo>
                <a:pt x="0" y="53962"/>
              </a:lnTo>
              <a:lnTo>
                <a:pt x="0" y="41325"/>
              </a:lnTo>
              <a:lnTo>
                <a:pt x="23574" y="6043"/>
              </a:lnTo>
              <a:lnTo>
                <a:pt x="41326" y="0"/>
              </a:lnTo>
              <a:lnTo>
                <a:pt x="53963" y="0"/>
              </a:lnTo>
              <a:lnTo>
                <a:pt x="89245" y="23570"/>
              </a:lnTo>
              <a:lnTo>
                <a:pt x="95290" y="47645"/>
              </a:lnTo>
              <a:lnTo>
                <a:pt x="95290" y="53962"/>
              </a:lnTo>
              <a:lnTo>
                <a:pt x="71715" y="89243"/>
              </a:lnTo>
              <a:lnTo>
                <a:pt x="53963" y="95290"/>
              </a:lnTo>
              <a:close/>
            </a:path>
          </a:pathLst>
        </a:custGeom>
        <a:solidFill>
          <a:srgbClr val="04A2BF"/>
        </a:solidFill>
      </xdr:spPr>
    </xdr:sp>
    <xdr:clientData/>
  </xdr:oneCellAnchor>
  <xdr:oneCellAnchor>
    <xdr:from>
      <xdr:col>6</xdr:col>
      <xdr:colOff>395576</xdr:colOff>
      <xdr:row>3</xdr:row>
      <xdr:rowOff>84423</xdr:rowOff>
    </xdr:from>
    <xdr:ext cx="95885" cy="95885"/>
    <xdr:sp macro="" textlink="">
      <xdr:nvSpPr>
        <xdr:cNvPr id="460" name="Shape 30">
          <a:extLst>
            <a:ext uri="{FF2B5EF4-FFF2-40B4-BE49-F238E27FC236}">
              <a16:creationId xmlns:a16="http://schemas.microsoft.com/office/drawing/2014/main" id="{DA833E03-23BA-4C73-BDB7-A2923EBF57C1}"/>
            </a:ext>
          </a:extLst>
        </xdr:cNvPr>
        <xdr:cNvSpPr/>
      </xdr:nvSpPr>
      <xdr:spPr>
        <a:xfrm>
          <a:off x="4367501" y="1132173"/>
          <a:ext cx="95885" cy="95885"/>
        </a:xfrm>
        <a:custGeom>
          <a:avLst/>
          <a:gdLst/>
          <a:ahLst/>
          <a:cxnLst/>
          <a:rect l="0" t="0" r="0" b="0"/>
          <a:pathLst>
            <a:path w="95885" h="95885">
              <a:moveTo>
                <a:pt x="53963" y="95288"/>
              </a:moveTo>
              <a:lnTo>
                <a:pt x="41326" y="95288"/>
              </a:lnTo>
              <a:lnTo>
                <a:pt x="35248" y="94080"/>
              </a:lnTo>
              <a:lnTo>
                <a:pt x="1208" y="60040"/>
              </a:lnTo>
              <a:lnTo>
                <a:pt x="0" y="53962"/>
              </a:lnTo>
              <a:lnTo>
                <a:pt x="0" y="41326"/>
              </a:lnTo>
              <a:lnTo>
                <a:pt x="23574" y="6042"/>
              </a:lnTo>
              <a:lnTo>
                <a:pt x="41326" y="0"/>
              </a:lnTo>
              <a:lnTo>
                <a:pt x="53963" y="0"/>
              </a:lnTo>
              <a:lnTo>
                <a:pt x="89245" y="23573"/>
              </a:lnTo>
              <a:lnTo>
                <a:pt x="95290" y="47645"/>
              </a:lnTo>
              <a:lnTo>
                <a:pt x="95290" y="53962"/>
              </a:lnTo>
              <a:lnTo>
                <a:pt x="71714" y="89243"/>
              </a:lnTo>
              <a:lnTo>
                <a:pt x="53963" y="95288"/>
              </a:lnTo>
              <a:close/>
            </a:path>
          </a:pathLst>
        </a:custGeom>
        <a:solidFill>
          <a:srgbClr val="04A2BF"/>
        </a:solidFill>
      </xdr:spPr>
    </xdr:sp>
    <xdr:clientData/>
  </xdr:oneCellAnchor>
  <xdr:oneCellAnchor>
    <xdr:from>
      <xdr:col>6</xdr:col>
      <xdr:colOff>357337</xdr:colOff>
      <xdr:row>5</xdr:row>
      <xdr:rowOff>84647</xdr:rowOff>
    </xdr:from>
    <xdr:ext cx="95885" cy="95885"/>
    <xdr:sp macro="" textlink="">
      <xdr:nvSpPr>
        <xdr:cNvPr id="461" name="Shape 31">
          <a:extLst>
            <a:ext uri="{FF2B5EF4-FFF2-40B4-BE49-F238E27FC236}">
              <a16:creationId xmlns:a16="http://schemas.microsoft.com/office/drawing/2014/main" id="{874E566A-C3CA-40B1-9D11-526868FFF93A}"/>
            </a:ext>
          </a:extLst>
        </xdr:cNvPr>
        <xdr:cNvSpPr/>
      </xdr:nvSpPr>
      <xdr:spPr>
        <a:xfrm>
          <a:off x="4329262" y="1665797"/>
          <a:ext cx="95885" cy="95885"/>
        </a:xfrm>
        <a:custGeom>
          <a:avLst/>
          <a:gdLst/>
          <a:ahLst/>
          <a:cxnLst/>
          <a:rect l="0" t="0" r="0" b="0"/>
          <a:pathLst>
            <a:path w="95885" h="95885">
              <a:moveTo>
                <a:pt x="53962" y="95290"/>
              </a:moveTo>
              <a:lnTo>
                <a:pt x="41326" y="95290"/>
              </a:lnTo>
              <a:lnTo>
                <a:pt x="35249" y="94080"/>
              </a:lnTo>
              <a:lnTo>
                <a:pt x="1208" y="60040"/>
              </a:lnTo>
              <a:lnTo>
                <a:pt x="0" y="53962"/>
              </a:lnTo>
              <a:lnTo>
                <a:pt x="0" y="41325"/>
              </a:lnTo>
              <a:lnTo>
                <a:pt x="23574" y="6042"/>
              </a:lnTo>
              <a:lnTo>
                <a:pt x="41326" y="0"/>
              </a:lnTo>
              <a:lnTo>
                <a:pt x="53962" y="0"/>
              </a:lnTo>
              <a:lnTo>
                <a:pt x="89245" y="23572"/>
              </a:lnTo>
              <a:lnTo>
                <a:pt x="95290" y="47645"/>
              </a:lnTo>
              <a:lnTo>
                <a:pt x="95290" y="53962"/>
              </a:lnTo>
              <a:lnTo>
                <a:pt x="71714" y="89243"/>
              </a:lnTo>
              <a:lnTo>
                <a:pt x="53962" y="95290"/>
              </a:lnTo>
              <a:close/>
            </a:path>
          </a:pathLst>
        </a:custGeom>
        <a:solidFill>
          <a:srgbClr val="04A2BF"/>
        </a:solidFill>
      </xdr:spPr>
    </xdr:sp>
    <xdr:clientData/>
  </xdr:oneCellAnchor>
  <xdr:oneCellAnchor>
    <xdr:from>
      <xdr:col>6</xdr:col>
      <xdr:colOff>195344</xdr:colOff>
      <xdr:row>7</xdr:row>
      <xdr:rowOff>84871</xdr:rowOff>
    </xdr:from>
    <xdr:ext cx="95885" cy="95885"/>
    <xdr:sp macro="" textlink="">
      <xdr:nvSpPr>
        <xdr:cNvPr id="462" name="Shape 32">
          <a:extLst>
            <a:ext uri="{FF2B5EF4-FFF2-40B4-BE49-F238E27FC236}">
              <a16:creationId xmlns:a16="http://schemas.microsoft.com/office/drawing/2014/main" id="{1FB67674-19BF-4A43-A279-D2729C500411}"/>
            </a:ext>
          </a:extLst>
        </xdr:cNvPr>
        <xdr:cNvSpPr/>
      </xdr:nvSpPr>
      <xdr:spPr>
        <a:xfrm>
          <a:off x="4167269" y="2199421"/>
          <a:ext cx="95885" cy="95885"/>
        </a:xfrm>
        <a:custGeom>
          <a:avLst/>
          <a:gdLst/>
          <a:ahLst/>
          <a:cxnLst/>
          <a:rect l="0" t="0" r="0" b="0"/>
          <a:pathLst>
            <a:path w="95885" h="95885">
              <a:moveTo>
                <a:pt x="53963" y="95288"/>
              </a:moveTo>
              <a:lnTo>
                <a:pt x="41326" y="95288"/>
              </a:lnTo>
              <a:lnTo>
                <a:pt x="35248" y="94077"/>
              </a:lnTo>
              <a:lnTo>
                <a:pt x="1208" y="60039"/>
              </a:lnTo>
              <a:lnTo>
                <a:pt x="0" y="53962"/>
              </a:lnTo>
              <a:lnTo>
                <a:pt x="0" y="41325"/>
              </a:lnTo>
              <a:lnTo>
                <a:pt x="23574" y="6042"/>
              </a:lnTo>
              <a:lnTo>
                <a:pt x="41326" y="0"/>
              </a:lnTo>
              <a:lnTo>
                <a:pt x="53963" y="0"/>
              </a:lnTo>
              <a:lnTo>
                <a:pt x="89245" y="23572"/>
              </a:lnTo>
              <a:lnTo>
                <a:pt x="95290" y="47645"/>
              </a:lnTo>
              <a:lnTo>
                <a:pt x="95290" y="53962"/>
              </a:lnTo>
              <a:lnTo>
                <a:pt x="71714" y="89243"/>
              </a:lnTo>
              <a:lnTo>
                <a:pt x="53963" y="95288"/>
              </a:lnTo>
              <a:close/>
            </a:path>
          </a:pathLst>
        </a:custGeom>
        <a:solidFill>
          <a:srgbClr val="04A2BF"/>
        </a:solidFill>
      </xdr:spPr>
    </xdr:sp>
    <xdr:clientData/>
  </xdr:oneCellAnchor>
  <xdr:oneCellAnchor>
    <xdr:from>
      <xdr:col>6</xdr:col>
      <xdr:colOff>109583</xdr:colOff>
      <xdr:row>8</xdr:row>
      <xdr:rowOff>84983</xdr:rowOff>
    </xdr:from>
    <xdr:ext cx="95885" cy="95885"/>
    <xdr:sp macro="" textlink="">
      <xdr:nvSpPr>
        <xdr:cNvPr id="463" name="Shape 33">
          <a:extLst>
            <a:ext uri="{FF2B5EF4-FFF2-40B4-BE49-F238E27FC236}">
              <a16:creationId xmlns:a16="http://schemas.microsoft.com/office/drawing/2014/main" id="{D779720F-BD14-46FF-91A7-75A589C75C70}"/>
            </a:ext>
          </a:extLst>
        </xdr:cNvPr>
        <xdr:cNvSpPr/>
      </xdr:nvSpPr>
      <xdr:spPr>
        <a:xfrm>
          <a:off x="4081508" y="2466233"/>
          <a:ext cx="95885" cy="95885"/>
        </a:xfrm>
        <a:custGeom>
          <a:avLst/>
          <a:gdLst/>
          <a:ahLst/>
          <a:cxnLst/>
          <a:rect l="0" t="0" r="0" b="0"/>
          <a:pathLst>
            <a:path w="95885" h="95885">
              <a:moveTo>
                <a:pt x="53962" y="95288"/>
              </a:moveTo>
              <a:lnTo>
                <a:pt x="41326" y="95288"/>
              </a:lnTo>
              <a:lnTo>
                <a:pt x="35249" y="94080"/>
              </a:lnTo>
              <a:lnTo>
                <a:pt x="1208" y="60040"/>
              </a:lnTo>
              <a:lnTo>
                <a:pt x="0" y="53962"/>
              </a:lnTo>
              <a:lnTo>
                <a:pt x="0" y="41325"/>
              </a:lnTo>
              <a:lnTo>
                <a:pt x="23574" y="6041"/>
              </a:lnTo>
              <a:lnTo>
                <a:pt x="41326" y="0"/>
              </a:lnTo>
              <a:lnTo>
                <a:pt x="53962" y="0"/>
              </a:lnTo>
              <a:lnTo>
                <a:pt x="89245"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6</xdr:col>
      <xdr:colOff>204873</xdr:colOff>
      <xdr:row>9</xdr:row>
      <xdr:rowOff>85095</xdr:rowOff>
    </xdr:from>
    <xdr:ext cx="95885" cy="95885"/>
    <xdr:sp macro="" textlink="">
      <xdr:nvSpPr>
        <xdr:cNvPr id="464" name="Shape 34">
          <a:extLst>
            <a:ext uri="{FF2B5EF4-FFF2-40B4-BE49-F238E27FC236}">
              <a16:creationId xmlns:a16="http://schemas.microsoft.com/office/drawing/2014/main" id="{060D7091-C466-47D9-B918-3D30CA03472F}"/>
            </a:ext>
          </a:extLst>
        </xdr:cNvPr>
        <xdr:cNvSpPr/>
      </xdr:nvSpPr>
      <xdr:spPr>
        <a:xfrm>
          <a:off x="4176798" y="2733045"/>
          <a:ext cx="95885" cy="95885"/>
        </a:xfrm>
        <a:custGeom>
          <a:avLst/>
          <a:gdLst/>
          <a:ahLst/>
          <a:cxnLst/>
          <a:rect l="0" t="0" r="0" b="0"/>
          <a:pathLst>
            <a:path w="95885" h="95885">
              <a:moveTo>
                <a:pt x="53962" y="95288"/>
              </a:moveTo>
              <a:lnTo>
                <a:pt x="41326" y="95288"/>
              </a:lnTo>
              <a:lnTo>
                <a:pt x="35249" y="94077"/>
              </a:lnTo>
              <a:lnTo>
                <a:pt x="1208" y="60037"/>
              </a:lnTo>
              <a:lnTo>
                <a:pt x="0" y="53961"/>
              </a:lnTo>
              <a:lnTo>
                <a:pt x="0" y="41325"/>
              </a:lnTo>
              <a:lnTo>
                <a:pt x="23574" y="6044"/>
              </a:lnTo>
              <a:lnTo>
                <a:pt x="41326" y="0"/>
              </a:lnTo>
              <a:lnTo>
                <a:pt x="53962" y="0"/>
              </a:lnTo>
              <a:lnTo>
                <a:pt x="89245" y="23572"/>
              </a:lnTo>
              <a:lnTo>
                <a:pt x="95290" y="47645"/>
              </a:lnTo>
              <a:lnTo>
                <a:pt x="95290" y="53961"/>
              </a:lnTo>
              <a:lnTo>
                <a:pt x="71714" y="89243"/>
              </a:lnTo>
              <a:lnTo>
                <a:pt x="53962" y="95288"/>
              </a:lnTo>
              <a:close/>
            </a:path>
          </a:pathLst>
        </a:custGeom>
        <a:solidFill>
          <a:srgbClr val="04A2BF"/>
        </a:solidFill>
      </xdr:spPr>
    </xdr:sp>
    <xdr:clientData/>
  </xdr:oneCellAnchor>
  <xdr:oneCellAnchor>
    <xdr:from>
      <xdr:col>6</xdr:col>
      <xdr:colOff>52409</xdr:colOff>
      <xdr:row>10</xdr:row>
      <xdr:rowOff>85207</xdr:rowOff>
    </xdr:from>
    <xdr:ext cx="95885" cy="95885"/>
    <xdr:sp macro="" textlink="">
      <xdr:nvSpPr>
        <xdr:cNvPr id="465" name="Shape 35">
          <a:extLst>
            <a:ext uri="{FF2B5EF4-FFF2-40B4-BE49-F238E27FC236}">
              <a16:creationId xmlns:a16="http://schemas.microsoft.com/office/drawing/2014/main" id="{799E189A-30B0-4A14-BB13-00ADDB6CE5E2}"/>
            </a:ext>
          </a:extLst>
        </xdr:cNvPr>
        <xdr:cNvSpPr/>
      </xdr:nvSpPr>
      <xdr:spPr>
        <a:xfrm>
          <a:off x="4024334" y="2999857"/>
          <a:ext cx="95885" cy="95885"/>
        </a:xfrm>
        <a:custGeom>
          <a:avLst/>
          <a:gdLst/>
          <a:ahLst/>
          <a:cxnLst/>
          <a:rect l="0" t="0" r="0" b="0"/>
          <a:pathLst>
            <a:path w="95885" h="95885">
              <a:moveTo>
                <a:pt x="53962" y="95288"/>
              </a:moveTo>
              <a:lnTo>
                <a:pt x="41326" y="95288"/>
              </a:lnTo>
              <a:lnTo>
                <a:pt x="35249" y="94077"/>
              </a:lnTo>
              <a:lnTo>
                <a:pt x="1208" y="60037"/>
              </a:lnTo>
              <a:lnTo>
                <a:pt x="0" y="53961"/>
              </a:lnTo>
              <a:lnTo>
                <a:pt x="0" y="41325"/>
              </a:lnTo>
              <a:lnTo>
                <a:pt x="23574" y="6044"/>
              </a:lnTo>
              <a:lnTo>
                <a:pt x="41326" y="0"/>
              </a:lnTo>
              <a:lnTo>
                <a:pt x="53962" y="0"/>
              </a:lnTo>
              <a:lnTo>
                <a:pt x="89245" y="23572"/>
              </a:lnTo>
              <a:lnTo>
                <a:pt x="95290" y="47645"/>
              </a:lnTo>
              <a:lnTo>
                <a:pt x="95290" y="53961"/>
              </a:lnTo>
              <a:lnTo>
                <a:pt x="71714" y="89243"/>
              </a:lnTo>
              <a:lnTo>
                <a:pt x="53962" y="95288"/>
              </a:lnTo>
              <a:close/>
            </a:path>
          </a:pathLst>
        </a:custGeom>
        <a:solidFill>
          <a:srgbClr val="04A2BF"/>
        </a:solidFill>
      </xdr:spPr>
    </xdr:sp>
    <xdr:clientData/>
  </xdr:oneCellAnchor>
  <xdr:oneCellAnchor>
    <xdr:from>
      <xdr:col>9</xdr:col>
      <xdr:colOff>266811</xdr:colOff>
      <xdr:row>11</xdr:row>
      <xdr:rowOff>85319</xdr:rowOff>
    </xdr:from>
    <xdr:ext cx="95885" cy="95885"/>
    <xdr:sp macro="" textlink="">
      <xdr:nvSpPr>
        <xdr:cNvPr id="466" name="Shape 36">
          <a:extLst>
            <a:ext uri="{FF2B5EF4-FFF2-40B4-BE49-F238E27FC236}">
              <a16:creationId xmlns:a16="http://schemas.microsoft.com/office/drawing/2014/main" id="{EB5ADC52-E9D1-4A97-B966-9DB9E4C693F8}"/>
            </a:ext>
          </a:extLst>
        </xdr:cNvPr>
        <xdr:cNvSpPr/>
      </xdr:nvSpPr>
      <xdr:spPr>
        <a:xfrm>
          <a:off x="5162661" y="3266669"/>
          <a:ext cx="95885" cy="95885"/>
        </a:xfrm>
        <a:custGeom>
          <a:avLst/>
          <a:gdLst/>
          <a:ahLst/>
          <a:cxnLst/>
          <a:rect l="0" t="0" r="0" b="0"/>
          <a:pathLst>
            <a:path w="95885" h="95885">
              <a:moveTo>
                <a:pt x="53962" y="95288"/>
              </a:moveTo>
              <a:lnTo>
                <a:pt x="41326" y="95288"/>
              </a:lnTo>
              <a:lnTo>
                <a:pt x="35249" y="94080"/>
              </a:lnTo>
              <a:lnTo>
                <a:pt x="1209" y="60039"/>
              </a:lnTo>
              <a:lnTo>
                <a:pt x="0" y="53962"/>
              </a:lnTo>
              <a:lnTo>
                <a:pt x="0" y="41325"/>
              </a:lnTo>
              <a:lnTo>
                <a:pt x="23574" y="6042"/>
              </a:lnTo>
              <a:lnTo>
                <a:pt x="41326" y="0"/>
              </a:lnTo>
              <a:lnTo>
                <a:pt x="53962" y="0"/>
              </a:lnTo>
              <a:lnTo>
                <a:pt x="89245" y="23571"/>
              </a:lnTo>
              <a:lnTo>
                <a:pt x="95290" y="47645"/>
              </a:lnTo>
              <a:lnTo>
                <a:pt x="95290" y="53962"/>
              </a:lnTo>
              <a:lnTo>
                <a:pt x="71715" y="89244"/>
              </a:lnTo>
              <a:lnTo>
                <a:pt x="53962" y="95288"/>
              </a:lnTo>
              <a:close/>
            </a:path>
          </a:pathLst>
        </a:custGeom>
        <a:solidFill>
          <a:srgbClr val="04A2BF"/>
        </a:solidFill>
      </xdr:spPr>
    </xdr:sp>
    <xdr:clientData/>
  </xdr:oneCellAnchor>
  <xdr:oneCellAnchor>
    <xdr:from>
      <xdr:col>9</xdr:col>
      <xdr:colOff>66702</xdr:colOff>
      <xdr:row>12</xdr:row>
      <xdr:rowOff>85431</xdr:rowOff>
    </xdr:from>
    <xdr:ext cx="95885" cy="95885"/>
    <xdr:sp macro="" textlink="">
      <xdr:nvSpPr>
        <xdr:cNvPr id="467" name="Shape 37">
          <a:extLst>
            <a:ext uri="{FF2B5EF4-FFF2-40B4-BE49-F238E27FC236}">
              <a16:creationId xmlns:a16="http://schemas.microsoft.com/office/drawing/2014/main" id="{3BF51A6D-6D92-4DE6-9D49-42FA7E6627F9}"/>
            </a:ext>
          </a:extLst>
        </xdr:cNvPr>
        <xdr:cNvSpPr/>
      </xdr:nvSpPr>
      <xdr:spPr>
        <a:xfrm>
          <a:off x="4962552" y="3533481"/>
          <a:ext cx="95885" cy="95885"/>
        </a:xfrm>
        <a:custGeom>
          <a:avLst/>
          <a:gdLst/>
          <a:ahLst/>
          <a:cxnLst/>
          <a:rect l="0" t="0" r="0" b="0"/>
          <a:pathLst>
            <a:path w="95885" h="95885">
              <a:moveTo>
                <a:pt x="53963" y="95288"/>
              </a:moveTo>
              <a:lnTo>
                <a:pt x="41326" y="95288"/>
              </a:lnTo>
              <a:lnTo>
                <a:pt x="35249" y="94079"/>
              </a:lnTo>
              <a:lnTo>
                <a:pt x="1208" y="60039"/>
              </a:lnTo>
              <a:lnTo>
                <a:pt x="0" y="53962"/>
              </a:lnTo>
              <a:lnTo>
                <a:pt x="0" y="41325"/>
              </a:lnTo>
              <a:lnTo>
                <a:pt x="23574" y="6042"/>
              </a:lnTo>
              <a:lnTo>
                <a:pt x="41326" y="0"/>
              </a:lnTo>
              <a:lnTo>
                <a:pt x="53963" y="0"/>
              </a:lnTo>
              <a:lnTo>
                <a:pt x="89245" y="23572"/>
              </a:lnTo>
              <a:lnTo>
                <a:pt x="95290" y="41325"/>
              </a:lnTo>
              <a:lnTo>
                <a:pt x="95290" y="47645"/>
              </a:lnTo>
              <a:lnTo>
                <a:pt x="95290" y="53962"/>
              </a:lnTo>
              <a:lnTo>
                <a:pt x="71715" y="89242"/>
              </a:lnTo>
              <a:lnTo>
                <a:pt x="60040" y="94079"/>
              </a:lnTo>
              <a:lnTo>
                <a:pt x="53963" y="95288"/>
              </a:lnTo>
              <a:close/>
            </a:path>
          </a:pathLst>
        </a:custGeom>
        <a:solidFill>
          <a:srgbClr val="04A2BF"/>
        </a:solidFill>
      </xdr:spPr>
    </xdr:sp>
    <xdr:clientData/>
  </xdr:oneCellAnchor>
  <xdr:oneCellAnchor>
    <xdr:from>
      <xdr:col>9</xdr:col>
      <xdr:colOff>38115</xdr:colOff>
      <xdr:row>14</xdr:row>
      <xdr:rowOff>85656</xdr:rowOff>
    </xdr:from>
    <xdr:ext cx="95885" cy="95885"/>
    <xdr:sp macro="" textlink="">
      <xdr:nvSpPr>
        <xdr:cNvPr id="468" name="Shape 38">
          <a:extLst>
            <a:ext uri="{FF2B5EF4-FFF2-40B4-BE49-F238E27FC236}">
              <a16:creationId xmlns:a16="http://schemas.microsoft.com/office/drawing/2014/main" id="{564DCEEA-8CC8-418D-B7BF-03BEC61EECF9}"/>
            </a:ext>
          </a:extLst>
        </xdr:cNvPr>
        <xdr:cNvSpPr/>
      </xdr:nvSpPr>
      <xdr:spPr>
        <a:xfrm>
          <a:off x="4933965" y="4067106"/>
          <a:ext cx="95885" cy="95885"/>
        </a:xfrm>
        <a:custGeom>
          <a:avLst/>
          <a:gdLst/>
          <a:ahLst/>
          <a:cxnLst/>
          <a:rect l="0" t="0" r="0" b="0"/>
          <a:pathLst>
            <a:path w="95885" h="95885">
              <a:moveTo>
                <a:pt x="53962" y="95288"/>
              </a:moveTo>
              <a:lnTo>
                <a:pt x="41326" y="95288"/>
              </a:lnTo>
              <a:lnTo>
                <a:pt x="35249" y="94080"/>
              </a:lnTo>
              <a:lnTo>
                <a:pt x="1209" y="60039"/>
              </a:lnTo>
              <a:lnTo>
                <a:pt x="0" y="53962"/>
              </a:lnTo>
              <a:lnTo>
                <a:pt x="0" y="41325"/>
              </a:lnTo>
              <a:lnTo>
                <a:pt x="23574" y="6042"/>
              </a:lnTo>
              <a:lnTo>
                <a:pt x="41326" y="0"/>
              </a:lnTo>
              <a:lnTo>
                <a:pt x="53962" y="0"/>
              </a:lnTo>
              <a:lnTo>
                <a:pt x="89245" y="23571"/>
              </a:lnTo>
              <a:lnTo>
                <a:pt x="95290" y="47645"/>
              </a:lnTo>
              <a:lnTo>
                <a:pt x="95290" y="53962"/>
              </a:lnTo>
              <a:lnTo>
                <a:pt x="71715" y="89243"/>
              </a:lnTo>
              <a:lnTo>
                <a:pt x="53962" y="95288"/>
              </a:lnTo>
              <a:close/>
            </a:path>
          </a:pathLst>
        </a:custGeom>
        <a:solidFill>
          <a:srgbClr val="04A2BF"/>
        </a:solidFill>
      </xdr:spPr>
    </xdr:sp>
    <xdr:clientData/>
  </xdr:oneCellAnchor>
  <xdr:oneCellAnchor>
    <xdr:from>
      <xdr:col>9</xdr:col>
      <xdr:colOff>47644</xdr:colOff>
      <xdr:row>15</xdr:row>
      <xdr:rowOff>85768</xdr:rowOff>
    </xdr:from>
    <xdr:ext cx="95885" cy="95885"/>
    <xdr:sp macro="" textlink="">
      <xdr:nvSpPr>
        <xdr:cNvPr id="469" name="Shape 39">
          <a:extLst>
            <a:ext uri="{FF2B5EF4-FFF2-40B4-BE49-F238E27FC236}">
              <a16:creationId xmlns:a16="http://schemas.microsoft.com/office/drawing/2014/main" id="{F33EC1FB-6475-4922-AB7D-5475EE4EB293}"/>
            </a:ext>
          </a:extLst>
        </xdr:cNvPr>
        <xdr:cNvSpPr/>
      </xdr:nvSpPr>
      <xdr:spPr>
        <a:xfrm>
          <a:off x="4943494" y="4333918"/>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6"/>
              </a:lnTo>
              <a:lnTo>
                <a:pt x="23574" y="6042"/>
              </a:lnTo>
              <a:lnTo>
                <a:pt x="41327"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257282</xdr:colOff>
      <xdr:row>17</xdr:row>
      <xdr:rowOff>85992</xdr:rowOff>
    </xdr:from>
    <xdr:ext cx="95885" cy="95885"/>
    <xdr:sp macro="" textlink="">
      <xdr:nvSpPr>
        <xdr:cNvPr id="470" name="Shape 40">
          <a:extLst>
            <a:ext uri="{FF2B5EF4-FFF2-40B4-BE49-F238E27FC236}">
              <a16:creationId xmlns:a16="http://schemas.microsoft.com/office/drawing/2014/main" id="{64D74B2F-24CE-45E6-B9BA-07994EBC26E1}"/>
            </a:ext>
          </a:extLst>
        </xdr:cNvPr>
        <xdr:cNvSpPr/>
      </xdr:nvSpPr>
      <xdr:spPr>
        <a:xfrm>
          <a:off x="5153132" y="4867542"/>
          <a:ext cx="95885" cy="95885"/>
        </a:xfrm>
        <a:custGeom>
          <a:avLst/>
          <a:gdLst/>
          <a:ahLst/>
          <a:cxnLst/>
          <a:rect l="0" t="0" r="0" b="0"/>
          <a:pathLst>
            <a:path w="95885" h="95885">
              <a:moveTo>
                <a:pt x="53963" y="95289"/>
              </a:moveTo>
              <a:lnTo>
                <a:pt x="41326" y="95289"/>
              </a:lnTo>
              <a:lnTo>
                <a:pt x="35249" y="94079"/>
              </a:lnTo>
              <a:lnTo>
                <a:pt x="1208" y="60039"/>
              </a:lnTo>
              <a:lnTo>
                <a:pt x="0" y="53962"/>
              </a:lnTo>
              <a:lnTo>
                <a:pt x="0" y="41325"/>
              </a:lnTo>
              <a:lnTo>
                <a:pt x="23574" y="6043"/>
              </a:lnTo>
              <a:lnTo>
                <a:pt x="41326" y="0"/>
              </a:lnTo>
              <a:lnTo>
                <a:pt x="53963" y="0"/>
              </a:lnTo>
              <a:lnTo>
                <a:pt x="89245" y="23570"/>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114347</xdr:colOff>
      <xdr:row>18</xdr:row>
      <xdr:rowOff>86104</xdr:rowOff>
    </xdr:from>
    <xdr:ext cx="95885" cy="95885"/>
    <xdr:sp macro="" textlink="">
      <xdr:nvSpPr>
        <xdr:cNvPr id="471" name="Shape 41">
          <a:extLst>
            <a:ext uri="{FF2B5EF4-FFF2-40B4-BE49-F238E27FC236}">
              <a16:creationId xmlns:a16="http://schemas.microsoft.com/office/drawing/2014/main" id="{EC4F475C-C79E-47EC-BAB3-4B64E7717C02}"/>
            </a:ext>
          </a:extLst>
        </xdr:cNvPr>
        <xdr:cNvSpPr/>
      </xdr:nvSpPr>
      <xdr:spPr>
        <a:xfrm>
          <a:off x="5010197" y="5134354"/>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5" y="6043"/>
              </a:lnTo>
              <a:lnTo>
                <a:pt x="41326" y="0"/>
              </a:lnTo>
              <a:lnTo>
                <a:pt x="53963" y="0"/>
              </a:lnTo>
              <a:lnTo>
                <a:pt x="89245" y="23573"/>
              </a:lnTo>
              <a:lnTo>
                <a:pt x="95290" y="41326"/>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9</xdr:col>
      <xdr:colOff>133405</xdr:colOff>
      <xdr:row>19</xdr:row>
      <xdr:rowOff>102103</xdr:rowOff>
    </xdr:from>
    <xdr:ext cx="95885" cy="95885"/>
    <xdr:sp macro="" textlink="">
      <xdr:nvSpPr>
        <xdr:cNvPr id="472" name="Shape 42">
          <a:extLst>
            <a:ext uri="{FF2B5EF4-FFF2-40B4-BE49-F238E27FC236}">
              <a16:creationId xmlns:a16="http://schemas.microsoft.com/office/drawing/2014/main" id="{4DE65954-FB71-4EAC-B38F-4AA6CFA43D89}"/>
            </a:ext>
          </a:extLst>
        </xdr:cNvPr>
        <xdr:cNvSpPr/>
      </xdr:nvSpPr>
      <xdr:spPr>
        <a:xfrm>
          <a:off x="5029255" y="5426578"/>
          <a:ext cx="95885" cy="95885"/>
        </a:xfrm>
        <a:custGeom>
          <a:avLst/>
          <a:gdLst/>
          <a:ahLst/>
          <a:cxnLst/>
          <a:rect l="0" t="0" r="0" b="0"/>
          <a:pathLst>
            <a:path w="95885" h="95885">
              <a:moveTo>
                <a:pt x="53963" y="95289"/>
              </a:moveTo>
              <a:lnTo>
                <a:pt x="41326" y="95289"/>
              </a:lnTo>
              <a:lnTo>
                <a:pt x="35249" y="94078"/>
              </a:lnTo>
              <a:lnTo>
                <a:pt x="1208" y="60037"/>
              </a:lnTo>
              <a:lnTo>
                <a:pt x="0" y="53960"/>
              </a:lnTo>
              <a:lnTo>
                <a:pt x="0" y="41325"/>
              </a:lnTo>
              <a:lnTo>
                <a:pt x="23574" y="6043"/>
              </a:lnTo>
              <a:lnTo>
                <a:pt x="41326" y="0"/>
              </a:lnTo>
              <a:lnTo>
                <a:pt x="53963" y="0"/>
              </a:lnTo>
              <a:lnTo>
                <a:pt x="89244" y="23572"/>
              </a:lnTo>
              <a:lnTo>
                <a:pt x="95290" y="47645"/>
              </a:lnTo>
              <a:lnTo>
                <a:pt x="95290" y="53960"/>
              </a:lnTo>
              <a:lnTo>
                <a:pt x="71715" y="89242"/>
              </a:lnTo>
              <a:lnTo>
                <a:pt x="53963" y="95289"/>
              </a:lnTo>
              <a:close/>
            </a:path>
          </a:pathLst>
        </a:custGeom>
        <a:solidFill>
          <a:srgbClr val="04A2BF"/>
        </a:solidFill>
      </xdr:spPr>
    </xdr:sp>
    <xdr:clientData/>
  </xdr:oneCellAnchor>
  <xdr:oneCellAnchor>
    <xdr:from>
      <xdr:col>10</xdr:col>
      <xdr:colOff>58563</xdr:colOff>
      <xdr:row>20</xdr:row>
      <xdr:rowOff>89515</xdr:rowOff>
    </xdr:from>
    <xdr:ext cx="95885" cy="95885"/>
    <xdr:sp macro="" textlink="">
      <xdr:nvSpPr>
        <xdr:cNvPr id="473" name="Shape 43">
          <a:extLst>
            <a:ext uri="{FF2B5EF4-FFF2-40B4-BE49-F238E27FC236}">
              <a16:creationId xmlns:a16="http://schemas.microsoft.com/office/drawing/2014/main" id="{92D4E037-4035-440F-865B-A890F15424A9}"/>
            </a:ext>
          </a:extLst>
        </xdr:cNvPr>
        <xdr:cNvSpPr/>
      </xdr:nvSpPr>
      <xdr:spPr>
        <a:xfrm>
          <a:off x="5249688" y="569021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4"/>
              </a:lnTo>
              <a:lnTo>
                <a:pt x="41326" y="0"/>
              </a:lnTo>
              <a:lnTo>
                <a:pt x="53963" y="0"/>
              </a:lnTo>
              <a:lnTo>
                <a:pt x="89245" y="23572"/>
              </a:lnTo>
              <a:lnTo>
                <a:pt x="95290" y="41325"/>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9</xdr:col>
      <xdr:colOff>228695</xdr:colOff>
      <xdr:row>21</xdr:row>
      <xdr:rowOff>89627</xdr:rowOff>
    </xdr:from>
    <xdr:ext cx="95885" cy="95885"/>
    <xdr:sp macro="" textlink="">
      <xdr:nvSpPr>
        <xdr:cNvPr id="474" name="Shape 44">
          <a:extLst>
            <a:ext uri="{FF2B5EF4-FFF2-40B4-BE49-F238E27FC236}">
              <a16:creationId xmlns:a16="http://schemas.microsoft.com/office/drawing/2014/main" id="{1D8E27CA-86FB-456D-8E4F-B712A11B0795}"/>
            </a:ext>
          </a:extLst>
        </xdr:cNvPr>
        <xdr:cNvSpPr/>
      </xdr:nvSpPr>
      <xdr:spPr>
        <a:xfrm>
          <a:off x="5124545" y="5957027"/>
          <a:ext cx="95885" cy="95885"/>
        </a:xfrm>
        <a:custGeom>
          <a:avLst/>
          <a:gdLst/>
          <a:ahLst/>
          <a:cxnLst/>
          <a:rect l="0" t="0" r="0" b="0"/>
          <a:pathLst>
            <a:path w="95885" h="95885">
              <a:moveTo>
                <a:pt x="53962" y="95289"/>
              </a:moveTo>
              <a:lnTo>
                <a:pt x="41327" y="95289"/>
              </a:lnTo>
              <a:lnTo>
                <a:pt x="35249" y="94078"/>
              </a:lnTo>
              <a:lnTo>
                <a:pt x="1208" y="60039"/>
              </a:lnTo>
              <a:lnTo>
                <a:pt x="0" y="53962"/>
              </a:lnTo>
              <a:lnTo>
                <a:pt x="0" y="41325"/>
              </a:lnTo>
              <a:lnTo>
                <a:pt x="23574" y="6043"/>
              </a:lnTo>
              <a:lnTo>
                <a:pt x="41327" y="0"/>
              </a:lnTo>
              <a:lnTo>
                <a:pt x="53962" y="0"/>
              </a:lnTo>
              <a:lnTo>
                <a:pt x="89244" y="23572"/>
              </a:lnTo>
              <a:lnTo>
                <a:pt x="95290" y="47645"/>
              </a:lnTo>
              <a:lnTo>
                <a:pt x="95290" y="53962"/>
              </a:lnTo>
              <a:lnTo>
                <a:pt x="71714" y="89242"/>
              </a:lnTo>
              <a:lnTo>
                <a:pt x="53962" y="95289"/>
              </a:lnTo>
              <a:close/>
            </a:path>
          </a:pathLst>
        </a:custGeom>
        <a:solidFill>
          <a:srgbClr val="04A2BF"/>
        </a:solidFill>
      </xdr:spPr>
    </xdr:sp>
    <xdr:clientData/>
  </xdr:oneCellAnchor>
  <xdr:oneCellAnchor>
    <xdr:from>
      <xdr:col>9</xdr:col>
      <xdr:colOff>114347</xdr:colOff>
      <xdr:row>23</xdr:row>
      <xdr:rowOff>89851</xdr:rowOff>
    </xdr:from>
    <xdr:ext cx="95885" cy="95885"/>
    <xdr:sp macro="" textlink="">
      <xdr:nvSpPr>
        <xdr:cNvPr id="475" name="Shape 45">
          <a:extLst>
            <a:ext uri="{FF2B5EF4-FFF2-40B4-BE49-F238E27FC236}">
              <a16:creationId xmlns:a16="http://schemas.microsoft.com/office/drawing/2014/main" id="{BD44A04F-8E8E-41E8-994F-08056979CB0D}"/>
            </a:ext>
          </a:extLst>
        </xdr:cNvPr>
        <xdr:cNvSpPr/>
      </xdr:nvSpPr>
      <xdr:spPr>
        <a:xfrm>
          <a:off x="5010197" y="6490651"/>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5" y="6043"/>
              </a:lnTo>
              <a:lnTo>
                <a:pt x="41326" y="0"/>
              </a:lnTo>
              <a:lnTo>
                <a:pt x="53963" y="0"/>
              </a:lnTo>
              <a:lnTo>
                <a:pt x="89245" y="23573"/>
              </a:lnTo>
              <a:lnTo>
                <a:pt x="95290" y="41326"/>
              </a:lnTo>
              <a:lnTo>
                <a:pt x="95290" y="47645"/>
              </a:lnTo>
              <a:lnTo>
                <a:pt x="95290" y="53962"/>
              </a:lnTo>
              <a:lnTo>
                <a:pt x="71715" y="89242"/>
              </a:lnTo>
              <a:lnTo>
                <a:pt x="60040" y="94078"/>
              </a:lnTo>
              <a:lnTo>
                <a:pt x="53963" y="95289"/>
              </a:lnTo>
              <a:close/>
            </a:path>
          </a:pathLst>
        </a:custGeom>
        <a:solidFill>
          <a:srgbClr val="04A2BF"/>
        </a:solidFill>
      </xdr:spPr>
    </xdr:sp>
    <xdr:clientData/>
  </xdr:oneCellAnchor>
  <xdr:oneCellAnchor>
    <xdr:from>
      <xdr:col>9</xdr:col>
      <xdr:colOff>0</xdr:colOff>
      <xdr:row>24</xdr:row>
      <xdr:rowOff>89963</xdr:rowOff>
    </xdr:from>
    <xdr:ext cx="95885" cy="95885"/>
    <xdr:sp macro="" textlink="">
      <xdr:nvSpPr>
        <xdr:cNvPr id="476" name="Shape 46">
          <a:extLst>
            <a:ext uri="{FF2B5EF4-FFF2-40B4-BE49-F238E27FC236}">
              <a16:creationId xmlns:a16="http://schemas.microsoft.com/office/drawing/2014/main" id="{5CAC2C93-1403-46CE-BD32-BBD6EF9791E8}"/>
            </a:ext>
          </a:extLst>
        </xdr:cNvPr>
        <xdr:cNvSpPr/>
      </xdr:nvSpPr>
      <xdr:spPr>
        <a:xfrm>
          <a:off x="4895850" y="6757463"/>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6"/>
              </a:lnTo>
              <a:lnTo>
                <a:pt x="23574" y="6043"/>
              </a:lnTo>
              <a:lnTo>
                <a:pt x="41327"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10</xdr:col>
      <xdr:colOff>29976</xdr:colOff>
      <xdr:row>25</xdr:row>
      <xdr:rowOff>90075</xdr:rowOff>
    </xdr:from>
    <xdr:ext cx="95885" cy="95885"/>
    <xdr:sp macro="" textlink="">
      <xdr:nvSpPr>
        <xdr:cNvPr id="477" name="Shape 47">
          <a:extLst>
            <a:ext uri="{FF2B5EF4-FFF2-40B4-BE49-F238E27FC236}">
              <a16:creationId xmlns:a16="http://schemas.microsoft.com/office/drawing/2014/main" id="{8E0E4736-0311-4461-BC6C-D9FBFAB7BB2A}"/>
            </a:ext>
          </a:extLst>
        </xdr:cNvPr>
        <xdr:cNvSpPr/>
      </xdr:nvSpPr>
      <xdr:spPr>
        <a:xfrm>
          <a:off x="5221101" y="7024275"/>
          <a:ext cx="95885" cy="95885"/>
        </a:xfrm>
        <a:custGeom>
          <a:avLst/>
          <a:gdLst/>
          <a:ahLst/>
          <a:cxnLst/>
          <a:rect l="0" t="0" r="0" b="0"/>
          <a:pathLst>
            <a:path w="95885" h="95885">
              <a:moveTo>
                <a:pt x="53963" y="95289"/>
              </a:moveTo>
              <a:lnTo>
                <a:pt x="41327" y="95289"/>
              </a:lnTo>
              <a:lnTo>
                <a:pt x="35249" y="94078"/>
              </a:lnTo>
              <a:lnTo>
                <a:pt x="1208" y="60039"/>
              </a:lnTo>
              <a:lnTo>
                <a:pt x="0" y="53962"/>
              </a:lnTo>
              <a:lnTo>
                <a:pt x="0" y="41325"/>
              </a:lnTo>
              <a:lnTo>
                <a:pt x="23574" y="6043"/>
              </a:lnTo>
              <a:lnTo>
                <a:pt x="41327" y="0"/>
              </a:lnTo>
              <a:lnTo>
                <a:pt x="53963" y="0"/>
              </a:lnTo>
              <a:lnTo>
                <a:pt x="89245" y="23570"/>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190579</xdr:colOff>
      <xdr:row>26</xdr:row>
      <xdr:rowOff>90188</xdr:rowOff>
    </xdr:from>
    <xdr:ext cx="95885" cy="95885"/>
    <xdr:sp macro="" textlink="">
      <xdr:nvSpPr>
        <xdr:cNvPr id="478" name="Shape 48">
          <a:extLst>
            <a:ext uri="{FF2B5EF4-FFF2-40B4-BE49-F238E27FC236}">
              <a16:creationId xmlns:a16="http://schemas.microsoft.com/office/drawing/2014/main" id="{16A987BF-C780-4380-85C3-6BA81C813AFD}"/>
            </a:ext>
          </a:extLst>
        </xdr:cNvPr>
        <xdr:cNvSpPr/>
      </xdr:nvSpPr>
      <xdr:spPr>
        <a:xfrm>
          <a:off x="5086429" y="7291088"/>
          <a:ext cx="95885" cy="95885"/>
        </a:xfrm>
        <a:custGeom>
          <a:avLst/>
          <a:gdLst/>
          <a:ahLst/>
          <a:cxnLst/>
          <a:rect l="0" t="0" r="0" b="0"/>
          <a:pathLst>
            <a:path w="95885" h="95885">
              <a:moveTo>
                <a:pt x="53963" y="95289"/>
              </a:moveTo>
              <a:lnTo>
                <a:pt x="41326" y="95289"/>
              </a:lnTo>
              <a:lnTo>
                <a:pt x="35249" y="94077"/>
              </a:lnTo>
              <a:lnTo>
                <a:pt x="1209" y="60039"/>
              </a:lnTo>
              <a:lnTo>
                <a:pt x="0" y="53962"/>
              </a:lnTo>
              <a:lnTo>
                <a:pt x="0" y="41325"/>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57173</xdr:colOff>
      <xdr:row>29</xdr:row>
      <xdr:rowOff>90523</xdr:rowOff>
    </xdr:from>
    <xdr:ext cx="95885" cy="95885"/>
    <xdr:sp macro="" textlink="">
      <xdr:nvSpPr>
        <xdr:cNvPr id="479" name="Shape 49">
          <a:extLst>
            <a:ext uri="{FF2B5EF4-FFF2-40B4-BE49-F238E27FC236}">
              <a16:creationId xmlns:a16="http://schemas.microsoft.com/office/drawing/2014/main" id="{86BC4008-83A3-4457-82A1-9AE5C33EC425}"/>
            </a:ext>
          </a:extLst>
        </xdr:cNvPr>
        <xdr:cNvSpPr/>
      </xdr:nvSpPr>
      <xdr:spPr>
        <a:xfrm>
          <a:off x="4953023" y="8091523"/>
          <a:ext cx="95885" cy="95885"/>
        </a:xfrm>
        <a:custGeom>
          <a:avLst/>
          <a:gdLst/>
          <a:ahLst/>
          <a:cxnLst/>
          <a:rect l="0" t="0" r="0" b="0"/>
          <a:pathLst>
            <a:path w="95885" h="95885">
              <a:moveTo>
                <a:pt x="53963" y="95288"/>
              </a:moveTo>
              <a:lnTo>
                <a:pt x="41326" y="95288"/>
              </a:lnTo>
              <a:lnTo>
                <a:pt x="35249" y="94077"/>
              </a:lnTo>
              <a:lnTo>
                <a:pt x="1208" y="60037"/>
              </a:lnTo>
              <a:lnTo>
                <a:pt x="0" y="53960"/>
              </a:lnTo>
              <a:lnTo>
                <a:pt x="0" y="41326"/>
              </a:lnTo>
              <a:lnTo>
                <a:pt x="23574" y="6041"/>
              </a:lnTo>
              <a:lnTo>
                <a:pt x="41326" y="0"/>
              </a:lnTo>
              <a:lnTo>
                <a:pt x="53963" y="0"/>
              </a:lnTo>
              <a:lnTo>
                <a:pt x="89245" y="23573"/>
              </a:lnTo>
              <a:lnTo>
                <a:pt x="95290" y="47645"/>
              </a:lnTo>
              <a:lnTo>
                <a:pt x="95290" y="53960"/>
              </a:lnTo>
              <a:lnTo>
                <a:pt x="71715" y="89243"/>
              </a:lnTo>
              <a:lnTo>
                <a:pt x="53963" y="95288"/>
              </a:lnTo>
              <a:close/>
            </a:path>
          </a:pathLst>
        </a:custGeom>
        <a:solidFill>
          <a:srgbClr val="04A2BF"/>
        </a:solidFill>
      </xdr:spPr>
    </xdr:sp>
    <xdr:clientData/>
  </xdr:oneCellAnchor>
  <xdr:oneCellAnchor>
    <xdr:from>
      <xdr:col>9</xdr:col>
      <xdr:colOff>257282</xdr:colOff>
      <xdr:row>30</xdr:row>
      <xdr:rowOff>90636</xdr:rowOff>
    </xdr:from>
    <xdr:ext cx="95885" cy="95885"/>
    <xdr:sp macro="" textlink="">
      <xdr:nvSpPr>
        <xdr:cNvPr id="480" name="Shape 50">
          <a:extLst>
            <a:ext uri="{FF2B5EF4-FFF2-40B4-BE49-F238E27FC236}">
              <a16:creationId xmlns:a16="http://schemas.microsoft.com/office/drawing/2014/main" id="{2E0B59D3-C2E1-410F-A2EC-7E28EA3C6320}"/>
            </a:ext>
          </a:extLst>
        </xdr:cNvPr>
        <xdr:cNvSpPr/>
      </xdr:nvSpPr>
      <xdr:spPr>
        <a:xfrm>
          <a:off x="5153132" y="8358336"/>
          <a:ext cx="95885" cy="95885"/>
        </a:xfrm>
        <a:custGeom>
          <a:avLst/>
          <a:gdLst/>
          <a:ahLst/>
          <a:cxnLst/>
          <a:rect l="0" t="0" r="0" b="0"/>
          <a:pathLst>
            <a:path w="95885" h="95885">
              <a:moveTo>
                <a:pt x="53963" y="95288"/>
              </a:moveTo>
              <a:lnTo>
                <a:pt x="41326" y="95288"/>
              </a:lnTo>
              <a:lnTo>
                <a:pt x="35249" y="94077"/>
              </a:lnTo>
              <a:lnTo>
                <a:pt x="1208" y="60037"/>
              </a:lnTo>
              <a:lnTo>
                <a:pt x="0" y="53960"/>
              </a:lnTo>
              <a:lnTo>
                <a:pt x="0" y="41324"/>
              </a:lnTo>
              <a:lnTo>
                <a:pt x="23574" y="6041"/>
              </a:lnTo>
              <a:lnTo>
                <a:pt x="41326" y="0"/>
              </a:lnTo>
              <a:lnTo>
                <a:pt x="53963" y="0"/>
              </a:lnTo>
              <a:lnTo>
                <a:pt x="89245" y="23573"/>
              </a:lnTo>
              <a:lnTo>
                <a:pt x="95290" y="47645"/>
              </a:lnTo>
              <a:lnTo>
                <a:pt x="95290" y="53960"/>
              </a:lnTo>
              <a:lnTo>
                <a:pt x="71715" y="89243"/>
              </a:lnTo>
              <a:lnTo>
                <a:pt x="53963" y="95288"/>
              </a:lnTo>
              <a:close/>
            </a:path>
          </a:pathLst>
        </a:custGeom>
        <a:solidFill>
          <a:srgbClr val="04A2BF"/>
        </a:solidFill>
      </xdr:spPr>
    </xdr:sp>
    <xdr:clientData/>
  </xdr:oneCellAnchor>
  <xdr:oneCellAnchor>
    <xdr:from>
      <xdr:col>10</xdr:col>
      <xdr:colOff>68092</xdr:colOff>
      <xdr:row>31</xdr:row>
      <xdr:rowOff>90747</xdr:rowOff>
    </xdr:from>
    <xdr:ext cx="95885" cy="95885"/>
    <xdr:sp macro="" textlink="">
      <xdr:nvSpPr>
        <xdr:cNvPr id="481" name="Shape 51">
          <a:extLst>
            <a:ext uri="{FF2B5EF4-FFF2-40B4-BE49-F238E27FC236}">
              <a16:creationId xmlns:a16="http://schemas.microsoft.com/office/drawing/2014/main" id="{78AD161D-0E52-4830-AABD-D0BD20F020B3}"/>
            </a:ext>
          </a:extLst>
        </xdr:cNvPr>
        <xdr:cNvSpPr/>
      </xdr:nvSpPr>
      <xdr:spPr>
        <a:xfrm>
          <a:off x="5259217" y="8625147"/>
          <a:ext cx="95885" cy="95885"/>
        </a:xfrm>
        <a:custGeom>
          <a:avLst/>
          <a:gdLst/>
          <a:ahLst/>
          <a:cxnLst/>
          <a:rect l="0" t="0" r="0" b="0"/>
          <a:pathLst>
            <a:path w="95885" h="95885">
              <a:moveTo>
                <a:pt x="53963" y="95290"/>
              </a:moveTo>
              <a:lnTo>
                <a:pt x="41326" y="95290"/>
              </a:lnTo>
              <a:lnTo>
                <a:pt x="35249" y="94079"/>
              </a:lnTo>
              <a:lnTo>
                <a:pt x="1209" y="60037"/>
              </a:lnTo>
              <a:lnTo>
                <a:pt x="0" y="53960"/>
              </a:lnTo>
              <a:lnTo>
                <a:pt x="0" y="41324"/>
              </a:lnTo>
              <a:lnTo>
                <a:pt x="23574" y="6041"/>
              </a:lnTo>
              <a:lnTo>
                <a:pt x="41326" y="0"/>
              </a:lnTo>
              <a:lnTo>
                <a:pt x="53963" y="0"/>
              </a:lnTo>
              <a:lnTo>
                <a:pt x="89245" y="23570"/>
              </a:lnTo>
              <a:lnTo>
                <a:pt x="95290" y="47645"/>
              </a:lnTo>
              <a:lnTo>
                <a:pt x="95290" y="53960"/>
              </a:lnTo>
              <a:lnTo>
                <a:pt x="71714" y="89243"/>
              </a:lnTo>
              <a:lnTo>
                <a:pt x="53963" y="95290"/>
              </a:lnTo>
              <a:close/>
            </a:path>
          </a:pathLst>
        </a:custGeom>
        <a:solidFill>
          <a:srgbClr val="04A2BF"/>
        </a:solidFill>
      </xdr:spPr>
    </xdr:sp>
    <xdr:clientData/>
  </xdr:oneCellAnchor>
</xdr:wsDr>
</file>

<file path=xl/drawings/drawing15.xml><?xml version="1.0" encoding="utf-8"?>
<xdr:wsDr xmlns:xdr="http://schemas.openxmlformats.org/drawingml/2006/spreadsheetDrawing" xmlns:a="http://schemas.openxmlformats.org/drawingml/2006/main">
  <xdr:oneCellAnchor>
    <xdr:from>
      <xdr:col>13</xdr:col>
      <xdr:colOff>0</xdr:colOff>
      <xdr:row>3</xdr:row>
      <xdr:rowOff>85095</xdr:rowOff>
    </xdr:from>
    <xdr:ext cx="95885" cy="95885"/>
    <xdr:sp macro="" textlink="">
      <xdr:nvSpPr>
        <xdr:cNvPr id="2" name="Shape 34">
          <a:extLst>
            <a:ext uri="{FF2B5EF4-FFF2-40B4-BE49-F238E27FC236}">
              <a16:creationId xmlns:a16="http://schemas.microsoft.com/office/drawing/2014/main" id="{D8F4FC45-B72F-4D29-A7EE-4108C5811412}"/>
            </a:ext>
          </a:extLst>
        </xdr:cNvPr>
        <xdr:cNvSpPr/>
      </xdr:nvSpPr>
      <xdr:spPr>
        <a:xfrm>
          <a:off x="4176798" y="3685545"/>
          <a:ext cx="95885" cy="95885"/>
        </a:xfrm>
        <a:custGeom>
          <a:avLst/>
          <a:gdLst/>
          <a:ahLst/>
          <a:cxnLst/>
          <a:rect l="0" t="0" r="0" b="0"/>
          <a:pathLst>
            <a:path w="95885" h="95885">
              <a:moveTo>
                <a:pt x="53962" y="95288"/>
              </a:moveTo>
              <a:lnTo>
                <a:pt x="41326" y="95288"/>
              </a:lnTo>
              <a:lnTo>
                <a:pt x="35249" y="94077"/>
              </a:lnTo>
              <a:lnTo>
                <a:pt x="1208" y="60037"/>
              </a:lnTo>
              <a:lnTo>
                <a:pt x="0" y="53961"/>
              </a:lnTo>
              <a:lnTo>
                <a:pt x="0" y="41325"/>
              </a:lnTo>
              <a:lnTo>
                <a:pt x="23574" y="6044"/>
              </a:lnTo>
              <a:lnTo>
                <a:pt x="41326" y="0"/>
              </a:lnTo>
              <a:lnTo>
                <a:pt x="53962" y="0"/>
              </a:lnTo>
              <a:lnTo>
                <a:pt x="89245" y="23572"/>
              </a:lnTo>
              <a:lnTo>
                <a:pt x="95290" y="47645"/>
              </a:lnTo>
              <a:lnTo>
                <a:pt x="95290" y="53961"/>
              </a:lnTo>
              <a:lnTo>
                <a:pt x="71714" y="89243"/>
              </a:lnTo>
              <a:lnTo>
                <a:pt x="53962" y="95288"/>
              </a:lnTo>
              <a:close/>
            </a:path>
          </a:pathLst>
        </a:custGeom>
        <a:solidFill>
          <a:srgbClr val="04A2BF"/>
        </a:solidFill>
      </xdr:spPr>
    </xdr:sp>
    <xdr:clientData/>
  </xdr:oneCellAnchor>
  <xdr:oneCellAnchor>
    <xdr:from>
      <xdr:col>13</xdr:col>
      <xdr:colOff>0</xdr:colOff>
      <xdr:row>4</xdr:row>
      <xdr:rowOff>85207</xdr:rowOff>
    </xdr:from>
    <xdr:ext cx="95885" cy="95885"/>
    <xdr:sp macro="" textlink="">
      <xdr:nvSpPr>
        <xdr:cNvPr id="3" name="Shape 35">
          <a:extLst>
            <a:ext uri="{FF2B5EF4-FFF2-40B4-BE49-F238E27FC236}">
              <a16:creationId xmlns:a16="http://schemas.microsoft.com/office/drawing/2014/main" id="{32215C55-C72F-462F-BA70-D07205017C2B}"/>
            </a:ext>
          </a:extLst>
        </xdr:cNvPr>
        <xdr:cNvSpPr/>
      </xdr:nvSpPr>
      <xdr:spPr>
        <a:xfrm>
          <a:off x="4024334" y="3952357"/>
          <a:ext cx="95885" cy="95885"/>
        </a:xfrm>
        <a:custGeom>
          <a:avLst/>
          <a:gdLst/>
          <a:ahLst/>
          <a:cxnLst/>
          <a:rect l="0" t="0" r="0" b="0"/>
          <a:pathLst>
            <a:path w="95885" h="95885">
              <a:moveTo>
                <a:pt x="53962" y="95288"/>
              </a:moveTo>
              <a:lnTo>
                <a:pt x="41326" y="95288"/>
              </a:lnTo>
              <a:lnTo>
                <a:pt x="35249" y="94077"/>
              </a:lnTo>
              <a:lnTo>
                <a:pt x="1208" y="60037"/>
              </a:lnTo>
              <a:lnTo>
                <a:pt x="0" y="53961"/>
              </a:lnTo>
              <a:lnTo>
                <a:pt x="0" y="41325"/>
              </a:lnTo>
              <a:lnTo>
                <a:pt x="23574" y="6044"/>
              </a:lnTo>
              <a:lnTo>
                <a:pt x="41326" y="0"/>
              </a:lnTo>
              <a:lnTo>
                <a:pt x="53962" y="0"/>
              </a:lnTo>
              <a:lnTo>
                <a:pt x="89245" y="23572"/>
              </a:lnTo>
              <a:lnTo>
                <a:pt x="95290" y="47645"/>
              </a:lnTo>
              <a:lnTo>
                <a:pt x="95290" y="53961"/>
              </a:lnTo>
              <a:lnTo>
                <a:pt x="71714" y="89243"/>
              </a:lnTo>
              <a:lnTo>
                <a:pt x="53962" y="95288"/>
              </a:lnTo>
              <a:close/>
            </a:path>
          </a:pathLst>
        </a:custGeom>
        <a:solidFill>
          <a:srgbClr val="04A2BF"/>
        </a:solidFill>
      </xdr:spPr>
    </xdr:sp>
    <xdr:clientData/>
  </xdr:oneCellAnchor>
</xdr:wsDr>
</file>

<file path=xl/drawings/drawing16.xml><?xml version="1.0" encoding="utf-8"?>
<xdr:wsDr xmlns:xdr="http://schemas.openxmlformats.org/drawingml/2006/spreadsheetDrawing" xmlns:a="http://schemas.openxmlformats.org/drawingml/2006/main">
  <xdr:twoCellAnchor>
    <xdr:from>
      <xdr:col>0</xdr:col>
      <xdr:colOff>17317</xdr:colOff>
      <xdr:row>1</xdr:row>
      <xdr:rowOff>16399</xdr:rowOff>
    </xdr:from>
    <xdr:to>
      <xdr:col>7</xdr:col>
      <xdr:colOff>840441</xdr:colOff>
      <xdr:row>17</xdr:row>
      <xdr:rowOff>238340</xdr:rowOff>
    </xdr:to>
    <xdr:graphicFrame macro="">
      <xdr:nvGraphicFramePr>
        <xdr:cNvPr id="2" name="차트 1">
          <a:extLst>
            <a:ext uri="{FF2B5EF4-FFF2-40B4-BE49-F238E27FC236}">
              <a16:creationId xmlns:a16="http://schemas.microsoft.com/office/drawing/2014/main" id="{F5DC6346-29FB-468F-A068-5BC4D709B9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11205</xdr:colOff>
      <xdr:row>1</xdr:row>
      <xdr:rowOff>11207</xdr:rowOff>
    </xdr:from>
    <xdr:to>
      <xdr:col>15</xdr:col>
      <xdr:colOff>840441</xdr:colOff>
      <xdr:row>17</xdr:row>
      <xdr:rowOff>235323</xdr:rowOff>
    </xdr:to>
    <xdr:graphicFrame macro="">
      <xdr:nvGraphicFramePr>
        <xdr:cNvPr id="4" name="차트 3">
          <a:extLst>
            <a:ext uri="{FF2B5EF4-FFF2-40B4-BE49-F238E27FC236}">
              <a16:creationId xmlns:a16="http://schemas.microsoft.com/office/drawing/2014/main" id="{DB874C37-2465-46CD-8D3B-9FD3BB3507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0</xdr:col>
      <xdr:colOff>17318</xdr:colOff>
      <xdr:row>1</xdr:row>
      <xdr:rowOff>18801</xdr:rowOff>
    </xdr:from>
    <xdr:to>
      <xdr:col>7</xdr:col>
      <xdr:colOff>615463</xdr:colOff>
      <xdr:row>21</xdr:row>
      <xdr:rowOff>312964</xdr:rowOff>
    </xdr:to>
    <xdr:graphicFrame macro="">
      <xdr:nvGraphicFramePr>
        <xdr:cNvPr id="2" name="차트 1">
          <a:extLst>
            <a:ext uri="{FF2B5EF4-FFF2-40B4-BE49-F238E27FC236}">
              <a16:creationId xmlns:a16="http://schemas.microsoft.com/office/drawing/2014/main" id="{88B7B899-A64A-4678-AB48-7BC49C5445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679310</xdr:colOff>
      <xdr:row>2</xdr:row>
      <xdr:rowOff>299358</xdr:rowOff>
    </xdr:from>
    <xdr:to>
      <xdr:col>2</xdr:col>
      <xdr:colOff>517072</xdr:colOff>
      <xdr:row>21</xdr:row>
      <xdr:rowOff>173024</xdr:rowOff>
    </xdr:to>
    <xdr:sp macro="" textlink="">
      <xdr:nvSpPr>
        <xdr:cNvPr id="3" name="직사각형 2">
          <a:extLst>
            <a:ext uri="{FF2B5EF4-FFF2-40B4-BE49-F238E27FC236}">
              <a16:creationId xmlns:a16="http://schemas.microsoft.com/office/drawing/2014/main" id="{58D8DCBE-AF10-474C-A3E9-C486ADA0CB74}"/>
            </a:ext>
          </a:extLst>
        </xdr:cNvPr>
        <xdr:cNvSpPr/>
      </xdr:nvSpPr>
      <xdr:spPr>
        <a:xfrm>
          <a:off x="679310" y="979715"/>
          <a:ext cx="1729155" cy="6527559"/>
        </a:xfrm>
        <a:prstGeom prst="rect">
          <a:avLst/>
        </a:prstGeom>
        <a:solidFill>
          <a:srgbClr val="A5A5A5">
            <a:alpha val="30196"/>
          </a:srgbClr>
        </a:solidFill>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314640</xdr:colOff>
      <xdr:row>2</xdr:row>
      <xdr:rowOff>286798</xdr:rowOff>
    </xdr:from>
    <xdr:to>
      <xdr:col>7</xdr:col>
      <xdr:colOff>389374</xdr:colOff>
      <xdr:row>21</xdr:row>
      <xdr:rowOff>139783</xdr:rowOff>
    </xdr:to>
    <xdr:sp macro="" textlink="">
      <xdr:nvSpPr>
        <xdr:cNvPr id="4" name="직사각형 3">
          <a:extLst>
            <a:ext uri="{FF2B5EF4-FFF2-40B4-BE49-F238E27FC236}">
              <a16:creationId xmlns:a16="http://schemas.microsoft.com/office/drawing/2014/main" id="{1681B85A-40B2-4754-97C8-D5D0A76325AF}"/>
            </a:ext>
          </a:extLst>
        </xdr:cNvPr>
        <xdr:cNvSpPr/>
      </xdr:nvSpPr>
      <xdr:spPr>
        <a:xfrm>
          <a:off x="4777783" y="967155"/>
          <a:ext cx="1789234" cy="6506878"/>
        </a:xfrm>
        <a:prstGeom prst="rect">
          <a:avLst/>
        </a:prstGeom>
        <a:solidFill>
          <a:schemeClr val="accent5">
            <a:alpha val="30196"/>
          </a:schemeClr>
        </a:solidFill>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688733</xdr:colOff>
      <xdr:row>1</xdr:row>
      <xdr:rowOff>7327</xdr:rowOff>
    </xdr:from>
    <xdr:to>
      <xdr:col>16</xdr:col>
      <xdr:colOff>4187</xdr:colOff>
      <xdr:row>21</xdr:row>
      <xdr:rowOff>300279</xdr:rowOff>
    </xdr:to>
    <xdr:grpSp>
      <xdr:nvGrpSpPr>
        <xdr:cNvPr id="5" name="그룹 4">
          <a:extLst>
            <a:ext uri="{FF2B5EF4-FFF2-40B4-BE49-F238E27FC236}">
              <a16:creationId xmlns:a16="http://schemas.microsoft.com/office/drawing/2014/main" id="{25206F9A-4DCA-45CB-935B-56D9007F9DAC}"/>
            </a:ext>
          </a:extLst>
        </xdr:cNvPr>
        <xdr:cNvGrpSpPr/>
      </xdr:nvGrpSpPr>
      <xdr:grpSpPr>
        <a:xfrm>
          <a:off x="6870458" y="340702"/>
          <a:ext cx="6802104" cy="7170002"/>
          <a:chOff x="6806713" y="344365"/>
          <a:chExt cx="6789859" cy="5934808"/>
        </a:xfrm>
      </xdr:grpSpPr>
      <xdr:graphicFrame macro="">
        <xdr:nvGraphicFramePr>
          <xdr:cNvPr id="6" name="차트 5">
            <a:extLst>
              <a:ext uri="{FF2B5EF4-FFF2-40B4-BE49-F238E27FC236}">
                <a16:creationId xmlns:a16="http://schemas.microsoft.com/office/drawing/2014/main" id="{F4458F1E-BEC6-4403-A1F2-16593C6B0D2A}"/>
              </a:ext>
            </a:extLst>
          </xdr:cNvPr>
          <xdr:cNvGraphicFramePr>
            <a:graphicFrameLocks/>
          </xdr:cNvGraphicFramePr>
        </xdr:nvGraphicFramePr>
        <xdr:xfrm>
          <a:off x="6806713" y="344365"/>
          <a:ext cx="6789859" cy="5934808"/>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7" name="직사각형 6">
            <a:extLst>
              <a:ext uri="{FF2B5EF4-FFF2-40B4-BE49-F238E27FC236}">
                <a16:creationId xmlns:a16="http://schemas.microsoft.com/office/drawing/2014/main" id="{D76AFE99-1A86-AC5C-5DB8-B42EBE735986}"/>
              </a:ext>
            </a:extLst>
          </xdr:cNvPr>
          <xdr:cNvSpPr/>
        </xdr:nvSpPr>
        <xdr:spPr>
          <a:xfrm>
            <a:off x="7566048" y="820930"/>
            <a:ext cx="1759685" cy="5262196"/>
          </a:xfrm>
          <a:prstGeom prst="rect">
            <a:avLst/>
          </a:prstGeom>
          <a:solidFill>
            <a:srgbClr val="A5A5A5">
              <a:alpha val="30196"/>
            </a:srgbClr>
          </a:solidFill>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ko-KR" altLang="en-US" sz="1100"/>
          </a:p>
        </xdr:txBody>
      </xdr:sp>
      <xdr:sp macro="" textlink="">
        <xdr:nvSpPr>
          <xdr:cNvPr id="8" name="직사각형 7">
            <a:extLst>
              <a:ext uri="{FF2B5EF4-FFF2-40B4-BE49-F238E27FC236}">
                <a16:creationId xmlns:a16="http://schemas.microsoft.com/office/drawing/2014/main" id="{2A35B0BD-AB0B-0588-A74D-76346BD748E6}"/>
              </a:ext>
            </a:extLst>
          </xdr:cNvPr>
          <xdr:cNvSpPr/>
        </xdr:nvSpPr>
        <xdr:spPr>
          <a:xfrm>
            <a:off x="11622119" y="832011"/>
            <a:ext cx="1763102" cy="5268057"/>
          </a:xfrm>
          <a:prstGeom prst="rect">
            <a:avLst/>
          </a:prstGeom>
          <a:solidFill>
            <a:schemeClr val="accent5">
              <a:alpha val="30196"/>
            </a:schemeClr>
          </a:solidFill>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0</xdr:col>
      <xdr:colOff>17318</xdr:colOff>
      <xdr:row>24</xdr:row>
      <xdr:rowOff>5194</xdr:rowOff>
    </xdr:from>
    <xdr:to>
      <xdr:col>7</xdr:col>
      <xdr:colOff>615463</xdr:colOff>
      <xdr:row>44</xdr:row>
      <xdr:rowOff>299357</xdr:rowOff>
    </xdr:to>
    <xdr:graphicFrame macro="">
      <xdr:nvGraphicFramePr>
        <xdr:cNvPr id="19" name="차트 18">
          <a:extLst>
            <a:ext uri="{FF2B5EF4-FFF2-40B4-BE49-F238E27FC236}">
              <a16:creationId xmlns:a16="http://schemas.microsoft.com/office/drawing/2014/main" id="{9988DB9D-75DC-4CDB-BDF2-4EC70FFBAD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747345</xdr:colOff>
      <xdr:row>25</xdr:row>
      <xdr:rowOff>258536</xdr:rowOff>
    </xdr:from>
    <xdr:to>
      <xdr:col>2</xdr:col>
      <xdr:colOff>637441</xdr:colOff>
      <xdr:row>44</xdr:row>
      <xdr:rowOff>126175</xdr:rowOff>
    </xdr:to>
    <xdr:sp macro="" textlink="">
      <xdr:nvSpPr>
        <xdr:cNvPr id="20" name="직사각형 19">
          <a:extLst>
            <a:ext uri="{FF2B5EF4-FFF2-40B4-BE49-F238E27FC236}">
              <a16:creationId xmlns:a16="http://schemas.microsoft.com/office/drawing/2014/main" id="{3668F59A-1EEA-4480-923C-B396CFFBACEB}"/>
            </a:ext>
          </a:extLst>
        </xdr:cNvPr>
        <xdr:cNvSpPr/>
      </xdr:nvSpPr>
      <xdr:spPr>
        <a:xfrm>
          <a:off x="747345" y="8953500"/>
          <a:ext cx="1781489" cy="6331032"/>
        </a:xfrm>
        <a:prstGeom prst="rect">
          <a:avLst/>
        </a:prstGeom>
        <a:solidFill>
          <a:srgbClr val="A5A5A5">
            <a:alpha val="30196"/>
          </a:srgbClr>
        </a:solidFill>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328247</xdr:colOff>
      <xdr:row>25</xdr:row>
      <xdr:rowOff>286798</xdr:rowOff>
    </xdr:from>
    <xdr:to>
      <xdr:col>7</xdr:col>
      <xdr:colOff>402981</xdr:colOff>
      <xdr:row>44</xdr:row>
      <xdr:rowOff>133775</xdr:rowOff>
    </xdr:to>
    <xdr:sp macro="" textlink="">
      <xdr:nvSpPr>
        <xdr:cNvPr id="21" name="직사각형 20">
          <a:extLst>
            <a:ext uri="{FF2B5EF4-FFF2-40B4-BE49-F238E27FC236}">
              <a16:creationId xmlns:a16="http://schemas.microsoft.com/office/drawing/2014/main" id="{F314259C-EFAE-48A2-8900-7A3BEDF7B09E}"/>
            </a:ext>
          </a:extLst>
        </xdr:cNvPr>
        <xdr:cNvSpPr/>
      </xdr:nvSpPr>
      <xdr:spPr>
        <a:xfrm>
          <a:off x="4791390" y="8981762"/>
          <a:ext cx="1789234" cy="6310370"/>
        </a:xfrm>
        <a:prstGeom prst="rect">
          <a:avLst/>
        </a:prstGeom>
        <a:solidFill>
          <a:schemeClr val="accent5">
            <a:alpha val="30196"/>
          </a:schemeClr>
        </a:solidFill>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1</xdr:colOff>
      <xdr:row>3</xdr:row>
      <xdr:rowOff>30924</xdr:rowOff>
    </xdr:from>
    <xdr:to>
      <xdr:col>15</xdr:col>
      <xdr:colOff>653142</xdr:colOff>
      <xdr:row>62</xdr:row>
      <xdr:rowOff>61851</xdr:rowOff>
    </xdr:to>
    <xdr:graphicFrame macro="">
      <xdr:nvGraphicFramePr>
        <xdr:cNvPr id="2" name="차트 1">
          <a:extLst>
            <a:ext uri="{FF2B5EF4-FFF2-40B4-BE49-F238E27FC236}">
              <a16:creationId xmlns:a16="http://schemas.microsoft.com/office/drawing/2014/main" id="{933C045E-AE18-46A6-BB4E-C3DA188344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35045</xdr:colOff>
      <xdr:row>3</xdr:row>
      <xdr:rowOff>27214</xdr:rowOff>
    </xdr:from>
    <xdr:to>
      <xdr:col>38</xdr:col>
      <xdr:colOff>0</xdr:colOff>
      <xdr:row>59</xdr:row>
      <xdr:rowOff>27215</xdr:rowOff>
    </xdr:to>
    <xdr:graphicFrame macro="">
      <xdr:nvGraphicFramePr>
        <xdr:cNvPr id="3" name="차트 2">
          <a:extLst>
            <a:ext uri="{FF2B5EF4-FFF2-40B4-BE49-F238E27FC236}">
              <a16:creationId xmlns:a16="http://schemas.microsoft.com/office/drawing/2014/main" id="{313B4A02-8810-48EA-BA6D-7B2BD65F23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1607</xdr:colOff>
      <xdr:row>62</xdr:row>
      <xdr:rowOff>190498</xdr:rowOff>
    </xdr:from>
    <xdr:to>
      <xdr:col>16</xdr:col>
      <xdr:colOff>0</xdr:colOff>
      <xdr:row>119</xdr:row>
      <xdr:rowOff>40822</xdr:rowOff>
    </xdr:to>
    <xdr:graphicFrame macro="">
      <xdr:nvGraphicFramePr>
        <xdr:cNvPr id="4" name="차트 3">
          <a:extLst>
            <a:ext uri="{FF2B5EF4-FFF2-40B4-BE49-F238E27FC236}">
              <a16:creationId xmlns:a16="http://schemas.microsoft.com/office/drawing/2014/main" id="{F7BAD3C0-762E-408F-9D12-44A49C61E5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104776</xdr:colOff>
      <xdr:row>2</xdr:row>
      <xdr:rowOff>80282</xdr:rowOff>
    </xdr:from>
    <xdr:to>
      <xdr:col>13</xdr:col>
      <xdr:colOff>606136</xdr:colOff>
      <xdr:row>25</xdr:row>
      <xdr:rowOff>121227</xdr:rowOff>
    </xdr:to>
    <xdr:graphicFrame macro="">
      <xdr:nvGraphicFramePr>
        <xdr:cNvPr id="2" name="차트 1">
          <a:extLst>
            <a:ext uri="{FF2B5EF4-FFF2-40B4-BE49-F238E27FC236}">
              <a16:creationId xmlns:a16="http://schemas.microsoft.com/office/drawing/2014/main" id="{959FB21B-AFE3-40D4-9C89-461D0B824D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99742</xdr:colOff>
      <xdr:row>25</xdr:row>
      <xdr:rowOff>118877</xdr:rowOff>
    </xdr:from>
    <xdr:to>
      <xdr:col>13</xdr:col>
      <xdr:colOff>606136</xdr:colOff>
      <xdr:row>48</xdr:row>
      <xdr:rowOff>190499</xdr:rowOff>
    </xdr:to>
    <xdr:graphicFrame macro="">
      <xdr:nvGraphicFramePr>
        <xdr:cNvPr id="3" name="차트 2">
          <a:extLst>
            <a:ext uri="{FF2B5EF4-FFF2-40B4-BE49-F238E27FC236}">
              <a16:creationId xmlns:a16="http://schemas.microsoft.com/office/drawing/2014/main" id="{7CAAD7F5-3022-4A00-AF8F-D2BF9755D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103909</xdr:colOff>
      <xdr:row>48</xdr:row>
      <xdr:rowOff>211529</xdr:rowOff>
    </xdr:from>
    <xdr:to>
      <xdr:col>13</xdr:col>
      <xdr:colOff>552573</xdr:colOff>
      <xdr:row>67</xdr:row>
      <xdr:rowOff>51954</xdr:rowOff>
    </xdr:to>
    <xdr:graphicFrame macro="">
      <xdr:nvGraphicFramePr>
        <xdr:cNvPr id="4" name="차트 3">
          <a:extLst>
            <a:ext uri="{FF2B5EF4-FFF2-40B4-BE49-F238E27FC236}">
              <a16:creationId xmlns:a16="http://schemas.microsoft.com/office/drawing/2014/main" id="{9F43C8B4-FA56-4DF1-AFC5-36B937B106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6</xdr:col>
      <xdr:colOff>247649</xdr:colOff>
      <xdr:row>10</xdr:row>
      <xdr:rowOff>200025</xdr:rowOff>
    </xdr:from>
    <xdr:to>
      <xdr:col>13</xdr:col>
      <xdr:colOff>114300</xdr:colOff>
      <xdr:row>18</xdr:row>
      <xdr:rowOff>57150</xdr:rowOff>
    </xdr:to>
    <xdr:pic>
      <xdr:nvPicPr>
        <xdr:cNvPr id="2" name="그림 1">
          <a:extLst>
            <a:ext uri="{FF2B5EF4-FFF2-40B4-BE49-F238E27FC236}">
              <a16:creationId xmlns:a16="http://schemas.microsoft.com/office/drawing/2014/main" id="{6A7B114D-36F9-44E9-85F9-AA6B3C9DA2A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48674" y="4657725"/>
          <a:ext cx="5010151" cy="2457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4</xdr:col>
      <xdr:colOff>680589</xdr:colOff>
      <xdr:row>3</xdr:row>
      <xdr:rowOff>0</xdr:rowOff>
    </xdr:from>
    <xdr:to>
      <xdr:col>11</xdr:col>
      <xdr:colOff>628650</xdr:colOff>
      <xdr:row>8</xdr:row>
      <xdr:rowOff>224342</xdr:rowOff>
    </xdr:to>
    <xdr:pic>
      <xdr:nvPicPr>
        <xdr:cNvPr id="2" name="그림 1">
          <a:extLst>
            <a:ext uri="{FF2B5EF4-FFF2-40B4-BE49-F238E27FC236}">
              <a16:creationId xmlns:a16="http://schemas.microsoft.com/office/drawing/2014/main" id="{CA992344-9681-4D83-ABA7-EE94C76B2BD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5400000">
          <a:off x="10157936" y="1356837"/>
          <a:ext cx="4310567" cy="474866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oneCellAnchor>
    <xdr:from>
      <xdr:col>0</xdr:col>
      <xdr:colOff>4764</xdr:colOff>
      <xdr:row>0</xdr:row>
      <xdr:rowOff>0</xdr:rowOff>
    </xdr:from>
    <xdr:ext cx="6784975" cy="29209"/>
    <xdr:grpSp>
      <xdr:nvGrpSpPr>
        <xdr:cNvPr id="7" name="Group 20">
          <a:extLst>
            <a:ext uri="{FF2B5EF4-FFF2-40B4-BE49-F238E27FC236}">
              <a16:creationId xmlns:a16="http://schemas.microsoft.com/office/drawing/2014/main" id="{B9D312AE-A260-4FB5-9457-676A79849972}"/>
            </a:ext>
          </a:extLst>
        </xdr:cNvPr>
        <xdr:cNvGrpSpPr/>
      </xdr:nvGrpSpPr>
      <xdr:grpSpPr>
        <a:xfrm>
          <a:off x="4764" y="0"/>
          <a:ext cx="6784975" cy="29209"/>
          <a:chOff x="0" y="0"/>
          <a:chExt cx="6784975" cy="29209"/>
        </a:xfrm>
      </xdr:grpSpPr>
      <xdr:sp macro="" textlink="">
        <xdr:nvSpPr>
          <xdr:cNvPr id="8" name="Shape 21">
            <a:extLst>
              <a:ext uri="{FF2B5EF4-FFF2-40B4-BE49-F238E27FC236}">
                <a16:creationId xmlns:a16="http://schemas.microsoft.com/office/drawing/2014/main" id="{F37973AE-4A1F-D949-694C-F6BA4EA37537}"/>
              </a:ext>
            </a:extLst>
          </xdr:cNvPr>
          <xdr:cNvSpPr/>
        </xdr:nvSpPr>
        <xdr:spPr>
          <a:xfrm>
            <a:off x="0" y="0"/>
            <a:ext cx="762635" cy="29209"/>
          </a:xfrm>
          <a:custGeom>
            <a:avLst/>
            <a:gdLst/>
            <a:ahLst/>
            <a:cxnLst/>
            <a:rect l="0" t="0" r="0" b="0"/>
            <a:pathLst>
              <a:path w="762635" h="29209">
                <a:moveTo>
                  <a:pt x="762320" y="28587"/>
                </a:moveTo>
                <a:lnTo>
                  <a:pt x="0" y="28587"/>
                </a:lnTo>
                <a:lnTo>
                  <a:pt x="0" y="0"/>
                </a:lnTo>
                <a:lnTo>
                  <a:pt x="762320" y="0"/>
                </a:lnTo>
                <a:lnTo>
                  <a:pt x="762320" y="28587"/>
                </a:lnTo>
                <a:close/>
              </a:path>
            </a:pathLst>
          </a:custGeom>
          <a:solidFill>
            <a:srgbClr val="04A2BF"/>
          </a:solidFill>
        </xdr:spPr>
      </xdr:sp>
      <xdr:sp macro="" textlink="">
        <xdr:nvSpPr>
          <xdr:cNvPr id="9" name="Shape 22">
            <a:extLst>
              <a:ext uri="{FF2B5EF4-FFF2-40B4-BE49-F238E27FC236}">
                <a16:creationId xmlns:a16="http://schemas.microsoft.com/office/drawing/2014/main" id="{F707C9E4-F6BF-FE10-D7D8-D3A9CBFA19C9}"/>
              </a:ext>
            </a:extLst>
          </xdr:cNvPr>
          <xdr:cNvSpPr/>
        </xdr:nvSpPr>
        <xdr:spPr>
          <a:xfrm>
            <a:off x="762320" y="0"/>
            <a:ext cx="6022340" cy="29209"/>
          </a:xfrm>
          <a:custGeom>
            <a:avLst/>
            <a:gdLst/>
            <a:ahLst/>
            <a:cxnLst/>
            <a:rect l="0" t="0" r="0" b="0"/>
            <a:pathLst>
              <a:path w="6022340" h="29209">
                <a:moveTo>
                  <a:pt x="6022329" y="28587"/>
                </a:moveTo>
                <a:lnTo>
                  <a:pt x="0" y="28587"/>
                </a:lnTo>
                <a:lnTo>
                  <a:pt x="0" y="0"/>
                </a:lnTo>
                <a:lnTo>
                  <a:pt x="6022329" y="0"/>
                </a:lnTo>
                <a:lnTo>
                  <a:pt x="6022329" y="28587"/>
                </a:lnTo>
                <a:close/>
              </a:path>
            </a:pathLst>
          </a:custGeom>
          <a:solidFill>
            <a:srgbClr val="727272"/>
          </a:solidFill>
        </xdr:spPr>
      </xdr:sp>
    </xdr:grpSp>
    <xdr:clientData/>
  </xdr:oneCellAnchor>
  <xdr:oneCellAnchor>
    <xdr:from>
      <xdr:col>7</xdr:col>
      <xdr:colOff>76231</xdr:colOff>
      <xdr:row>1</xdr:row>
      <xdr:rowOff>84423</xdr:rowOff>
    </xdr:from>
    <xdr:ext cx="95885" cy="95885"/>
    <xdr:sp macro="" textlink="">
      <xdr:nvSpPr>
        <xdr:cNvPr id="121" name="Shape 24">
          <a:extLst>
            <a:ext uri="{FF2B5EF4-FFF2-40B4-BE49-F238E27FC236}">
              <a16:creationId xmlns:a16="http://schemas.microsoft.com/office/drawing/2014/main" id="{7FF0E864-064C-4019-9DA8-AD3D83AE9CE9}"/>
            </a:ext>
          </a:extLst>
        </xdr:cNvPr>
        <xdr:cNvSpPr/>
      </xdr:nvSpPr>
      <xdr:spPr>
        <a:xfrm>
          <a:off x="4514881" y="1132173"/>
          <a:ext cx="95885" cy="95885"/>
        </a:xfrm>
        <a:custGeom>
          <a:avLst/>
          <a:gdLst/>
          <a:ahLst/>
          <a:cxnLst/>
          <a:rect l="0" t="0" r="0" b="0"/>
          <a:pathLst>
            <a:path w="95885" h="95885">
              <a:moveTo>
                <a:pt x="53962" y="95288"/>
              </a:moveTo>
              <a:lnTo>
                <a:pt x="41326" y="95288"/>
              </a:lnTo>
              <a:lnTo>
                <a:pt x="35249" y="94080"/>
              </a:lnTo>
              <a:lnTo>
                <a:pt x="1208" y="60040"/>
              </a:lnTo>
              <a:lnTo>
                <a:pt x="0" y="53962"/>
              </a:lnTo>
              <a:lnTo>
                <a:pt x="0" y="41326"/>
              </a:lnTo>
              <a:lnTo>
                <a:pt x="23574" y="6042"/>
              </a:lnTo>
              <a:lnTo>
                <a:pt x="41326" y="0"/>
              </a:lnTo>
              <a:lnTo>
                <a:pt x="53962" y="0"/>
              </a:lnTo>
              <a:lnTo>
                <a:pt x="89245" y="23573"/>
              </a:lnTo>
              <a:lnTo>
                <a:pt x="95290" y="41326"/>
              </a:lnTo>
              <a:lnTo>
                <a:pt x="95290" y="47645"/>
              </a:lnTo>
              <a:lnTo>
                <a:pt x="95290" y="53962"/>
              </a:lnTo>
              <a:lnTo>
                <a:pt x="71714" y="89243"/>
              </a:lnTo>
              <a:lnTo>
                <a:pt x="60040" y="94080"/>
              </a:lnTo>
              <a:lnTo>
                <a:pt x="53962" y="95288"/>
              </a:lnTo>
              <a:close/>
            </a:path>
          </a:pathLst>
        </a:custGeom>
        <a:solidFill>
          <a:srgbClr val="04A2BF"/>
        </a:solidFill>
      </xdr:spPr>
    </xdr:sp>
    <xdr:clientData/>
  </xdr:oneCellAnchor>
  <xdr:oneCellAnchor>
    <xdr:from>
      <xdr:col>6</xdr:col>
      <xdr:colOff>424163</xdr:colOff>
      <xdr:row>3</xdr:row>
      <xdr:rowOff>84647</xdr:rowOff>
    </xdr:from>
    <xdr:ext cx="95885" cy="95885"/>
    <xdr:sp macro="" textlink="">
      <xdr:nvSpPr>
        <xdr:cNvPr id="122" name="Shape 25">
          <a:extLst>
            <a:ext uri="{FF2B5EF4-FFF2-40B4-BE49-F238E27FC236}">
              <a16:creationId xmlns:a16="http://schemas.microsoft.com/office/drawing/2014/main" id="{A4B0F387-DCCB-4031-8A14-7FA9921D79D6}"/>
            </a:ext>
          </a:extLst>
        </xdr:cNvPr>
        <xdr:cNvSpPr/>
      </xdr:nvSpPr>
      <xdr:spPr>
        <a:xfrm>
          <a:off x="4396088" y="1665797"/>
          <a:ext cx="95885" cy="95885"/>
        </a:xfrm>
        <a:custGeom>
          <a:avLst/>
          <a:gdLst/>
          <a:ahLst/>
          <a:cxnLst/>
          <a:rect l="0" t="0" r="0" b="0"/>
          <a:pathLst>
            <a:path w="95885" h="95885">
              <a:moveTo>
                <a:pt x="53962" y="95290"/>
              </a:moveTo>
              <a:lnTo>
                <a:pt x="41326" y="95290"/>
              </a:lnTo>
              <a:lnTo>
                <a:pt x="35249" y="94080"/>
              </a:lnTo>
              <a:lnTo>
                <a:pt x="1208" y="60040"/>
              </a:lnTo>
              <a:lnTo>
                <a:pt x="0" y="53962"/>
              </a:lnTo>
              <a:lnTo>
                <a:pt x="0" y="41325"/>
              </a:lnTo>
              <a:lnTo>
                <a:pt x="23574" y="6042"/>
              </a:lnTo>
              <a:lnTo>
                <a:pt x="41326" y="0"/>
              </a:lnTo>
              <a:lnTo>
                <a:pt x="53962" y="0"/>
              </a:lnTo>
              <a:lnTo>
                <a:pt x="89244" y="23572"/>
              </a:lnTo>
              <a:lnTo>
                <a:pt x="95290" y="47645"/>
              </a:lnTo>
              <a:lnTo>
                <a:pt x="95290" y="53962"/>
              </a:lnTo>
              <a:lnTo>
                <a:pt x="71714" y="89243"/>
              </a:lnTo>
              <a:lnTo>
                <a:pt x="53962" y="95290"/>
              </a:lnTo>
              <a:close/>
            </a:path>
          </a:pathLst>
        </a:custGeom>
        <a:solidFill>
          <a:srgbClr val="04A2BF"/>
        </a:solidFill>
      </xdr:spPr>
    </xdr:sp>
    <xdr:clientData/>
  </xdr:oneCellAnchor>
  <xdr:oneCellAnchor>
    <xdr:from>
      <xdr:col>8</xdr:col>
      <xdr:colOff>100054</xdr:colOff>
      <xdr:row>8</xdr:row>
      <xdr:rowOff>85207</xdr:rowOff>
    </xdr:from>
    <xdr:ext cx="95885" cy="95885"/>
    <xdr:sp macro="" textlink="">
      <xdr:nvSpPr>
        <xdr:cNvPr id="123" name="Shape 26">
          <a:extLst>
            <a:ext uri="{FF2B5EF4-FFF2-40B4-BE49-F238E27FC236}">
              <a16:creationId xmlns:a16="http://schemas.microsoft.com/office/drawing/2014/main" id="{AA3C0D83-0769-4F55-A42E-6FEA8CBC5AE9}"/>
            </a:ext>
          </a:extLst>
        </xdr:cNvPr>
        <xdr:cNvSpPr/>
      </xdr:nvSpPr>
      <xdr:spPr>
        <a:xfrm>
          <a:off x="4767304" y="2999857"/>
          <a:ext cx="95885" cy="95885"/>
        </a:xfrm>
        <a:custGeom>
          <a:avLst/>
          <a:gdLst/>
          <a:ahLst/>
          <a:cxnLst/>
          <a:rect l="0" t="0" r="0" b="0"/>
          <a:pathLst>
            <a:path w="95885" h="95885">
              <a:moveTo>
                <a:pt x="53963" y="95288"/>
              </a:moveTo>
              <a:lnTo>
                <a:pt x="41326" y="95288"/>
              </a:lnTo>
              <a:lnTo>
                <a:pt x="35249" y="94077"/>
              </a:lnTo>
              <a:lnTo>
                <a:pt x="1208" y="60037"/>
              </a:lnTo>
              <a:lnTo>
                <a:pt x="0" y="53961"/>
              </a:lnTo>
              <a:lnTo>
                <a:pt x="0" y="41325"/>
              </a:lnTo>
              <a:lnTo>
                <a:pt x="23574" y="6044"/>
              </a:lnTo>
              <a:lnTo>
                <a:pt x="41326" y="0"/>
              </a:lnTo>
              <a:lnTo>
                <a:pt x="53963" y="0"/>
              </a:lnTo>
              <a:lnTo>
                <a:pt x="89245" y="23572"/>
              </a:lnTo>
              <a:lnTo>
                <a:pt x="95290" y="47645"/>
              </a:lnTo>
              <a:lnTo>
                <a:pt x="95290" y="53961"/>
              </a:lnTo>
              <a:lnTo>
                <a:pt x="71714" y="89243"/>
              </a:lnTo>
              <a:lnTo>
                <a:pt x="53963" y="95288"/>
              </a:lnTo>
              <a:close/>
            </a:path>
          </a:pathLst>
        </a:custGeom>
        <a:solidFill>
          <a:srgbClr val="04A2BF"/>
        </a:solidFill>
      </xdr:spPr>
    </xdr:sp>
    <xdr:clientData/>
  </xdr:oneCellAnchor>
  <xdr:oneCellAnchor>
    <xdr:from>
      <xdr:col>7</xdr:col>
      <xdr:colOff>9528</xdr:colOff>
      <xdr:row>9</xdr:row>
      <xdr:rowOff>85319</xdr:rowOff>
    </xdr:from>
    <xdr:ext cx="95885" cy="95885"/>
    <xdr:sp macro="" textlink="">
      <xdr:nvSpPr>
        <xdr:cNvPr id="124" name="Shape 27">
          <a:extLst>
            <a:ext uri="{FF2B5EF4-FFF2-40B4-BE49-F238E27FC236}">
              <a16:creationId xmlns:a16="http://schemas.microsoft.com/office/drawing/2014/main" id="{F00AF302-BA35-45E8-8CD4-2A238044ACFE}"/>
            </a:ext>
          </a:extLst>
        </xdr:cNvPr>
        <xdr:cNvSpPr/>
      </xdr:nvSpPr>
      <xdr:spPr>
        <a:xfrm>
          <a:off x="4448178" y="3266669"/>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4" y="23571"/>
              </a:lnTo>
              <a:lnTo>
                <a:pt x="95290" y="47645"/>
              </a:lnTo>
              <a:lnTo>
                <a:pt x="95289" y="53962"/>
              </a:lnTo>
              <a:lnTo>
                <a:pt x="71714" y="89244"/>
              </a:lnTo>
              <a:lnTo>
                <a:pt x="53962" y="95288"/>
              </a:lnTo>
              <a:close/>
            </a:path>
          </a:pathLst>
        </a:custGeom>
        <a:solidFill>
          <a:srgbClr val="04A2BF"/>
        </a:solidFill>
      </xdr:spPr>
    </xdr:sp>
    <xdr:clientData/>
  </xdr:oneCellAnchor>
  <xdr:oneCellAnchor>
    <xdr:from>
      <xdr:col>7</xdr:col>
      <xdr:colOff>190799</xdr:colOff>
      <xdr:row>16</xdr:row>
      <xdr:rowOff>86104</xdr:rowOff>
    </xdr:from>
    <xdr:ext cx="95885" cy="95885"/>
    <xdr:sp macro="" textlink="">
      <xdr:nvSpPr>
        <xdr:cNvPr id="125" name="Shape 28">
          <a:extLst>
            <a:ext uri="{FF2B5EF4-FFF2-40B4-BE49-F238E27FC236}">
              <a16:creationId xmlns:a16="http://schemas.microsoft.com/office/drawing/2014/main" id="{15BF5312-8A98-405A-9B99-9FA568DF7605}"/>
            </a:ext>
          </a:extLst>
        </xdr:cNvPr>
        <xdr:cNvSpPr/>
      </xdr:nvSpPr>
      <xdr:spPr>
        <a:xfrm>
          <a:off x="4629449" y="5134354"/>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6"/>
              </a:lnTo>
              <a:lnTo>
                <a:pt x="23574" y="6043"/>
              </a:lnTo>
              <a:lnTo>
                <a:pt x="41326" y="0"/>
              </a:lnTo>
              <a:lnTo>
                <a:pt x="53963" y="0"/>
              </a:lnTo>
              <a:lnTo>
                <a:pt x="89245" y="23573"/>
              </a:lnTo>
              <a:lnTo>
                <a:pt x="95290" y="47645"/>
              </a:lnTo>
              <a:lnTo>
                <a:pt x="95289" y="53962"/>
              </a:lnTo>
              <a:lnTo>
                <a:pt x="71714" y="89242"/>
              </a:lnTo>
              <a:lnTo>
                <a:pt x="53963" y="95289"/>
              </a:lnTo>
              <a:close/>
            </a:path>
          </a:pathLst>
        </a:custGeom>
        <a:solidFill>
          <a:srgbClr val="04A2BF"/>
        </a:solidFill>
      </xdr:spPr>
    </xdr:sp>
    <xdr:clientData/>
  </xdr:oneCellAnchor>
  <xdr:oneCellAnchor>
    <xdr:from>
      <xdr:col>8</xdr:col>
      <xdr:colOff>42880</xdr:colOff>
      <xdr:row>17</xdr:row>
      <xdr:rowOff>102103</xdr:rowOff>
    </xdr:from>
    <xdr:ext cx="95885" cy="95885"/>
    <xdr:sp macro="" textlink="">
      <xdr:nvSpPr>
        <xdr:cNvPr id="126" name="Shape 29">
          <a:extLst>
            <a:ext uri="{FF2B5EF4-FFF2-40B4-BE49-F238E27FC236}">
              <a16:creationId xmlns:a16="http://schemas.microsoft.com/office/drawing/2014/main" id="{62E8DFFA-6169-4E45-8FA9-1E351C7338A3}"/>
            </a:ext>
          </a:extLst>
        </xdr:cNvPr>
        <xdr:cNvSpPr/>
      </xdr:nvSpPr>
      <xdr:spPr>
        <a:xfrm>
          <a:off x="4710130" y="5426578"/>
          <a:ext cx="95885" cy="95885"/>
        </a:xfrm>
        <a:custGeom>
          <a:avLst/>
          <a:gdLst/>
          <a:ahLst/>
          <a:cxnLst/>
          <a:rect l="0" t="0" r="0" b="0"/>
          <a:pathLst>
            <a:path w="95885" h="95885">
              <a:moveTo>
                <a:pt x="53963" y="95289"/>
              </a:moveTo>
              <a:lnTo>
                <a:pt x="41326" y="95289"/>
              </a:lnTo>
              <a:lnTo>
                <a:pt x="35249" y="94078"/>
              </a:lnTo>
              <a:lnTo>
                <a:pt x="1208" y="60037"/>
              </a:lnTo>
              <a:lnTo>
                <a:pt x="0" y="53960"/>
              </a:lnTo>
              <a:lnTo>
                <a:pt x="0" y="41325"/>
              </a:lnTo>
              <a:lnTo>
                <a:pt x="23574" y="6043"/>
              </a:lnTo>
              <a:lnTo>
                <a:pt x="41326" y="0"/>
              </a:lnTo>
              <a:lnTo>
                <a:pt x="53963" y="0"/>
              </a:lnTo>
              <a:lnTo>
                <a:pt x="89245" y="23572"/>
              </a:lnTo>
              <a:lnTo>
                <a:pt x="95290" y="47645"/>
              </a:lnTo>
              <a:lnTo>
                <a:pt x="95290" y="53960"/>
              </a:lnTo>
              <a:lnTo>
                <a:pt x="71715" y="89242"/>
              </a:lnTo>
              <a:lnTo>
                <a:pt x="53963" y="95289"/>
              </a:lnTo>
              <a:close/>
            </a:path>
          </a:pathLst>
        </a:custGeom>
        <a:solidFill>
          <a:srgbClr val="04A2BF"/>
        </a:solidFill>
      </xdr:spPr>
    </xdr:sp>
    <xdr:clientData/>
  </xdr:oneCellAnchor>
  <xdr:oneCellAnchor>
    <xdr:from>
      <xdr:col>7</xdr:col>
      <xdr:colOff>200328</xdr:colOff>
      <xdr:row>19</xdr:row>
      <xdr:rowOff>89627</xdr:rowOff>
    </xdr:from>
    <xdr:ext cx="95885" cy="95885"/>
    <xdr:sp macro="" textlink="">
      <xdr:nvSpPr>
        <xdr:cNvPr id="127" name="Shape 30">
          <a:extLst>
            <a:ext uri="{FF2B5EF4-FFF2-40B4-BE49-F238E27FC236}">
              <a16:creationId xmlns:a16="http://schemas.microsoft.com/office/drawing/2014/main" id="{54F43C81-15BC-4003-A278-84C6E3B22A2F}"/>
            </a:ext>
          </a:extLst>
        </xdr:cNvPr>
        <xdr:cNvSpPr/>
      </xdr:nvSpPr>
      <xdr:spPr>
        <a:xfrm>
          <a:off x="4638978" y="5957027"/>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3"/>
              </a:lnTo>
              <a:lnTo>
                <a:pt x="41326" y="0"/>
              </a:lnTo>
              <a:lnTo>
                <a:pt x="53963" y="0"/>
              </a:lnTo>
              <a:lnTo>
                <a:pt x="89245" y="23572"/>
              </a:lnTo>
              <a:lnTo>
                <a:pt x="95290" y="47645"/>
              </a:lnTo>
              <a:lnTo>
                <a:pt x="95289" y="53962"/>
              </a:lnTo>
              <a:lnTo>
                <a:pt x="71714" y="89242"/>
              </a:lnTo>
              <a:lnTo>
                <a:pt x="53963" y="95289"/>
              </a:lnTo>
              <a:close/>
            </a:path>
          </a:pathLst>
        </a:custGeom>
        <a:solidFill>
          <a:srgbClr val="04A2BF"/>
        </a:solidFill>
      </xdr:spPr>
    </xdr:sp>
    <xdr:clientData/>
  </xdr:oneCellAnchor>
  <xdr:oneCellAnchor>
    <xdr:from>
      <xdr:col>7</xdr:col>
      <xdr:colOff>152683</xdr:colOff>
      <xdr:row>20</xdr:row>
      <xdr:rowOff>89739</xdr:rowOff>
    </xdr:from>
    <xdr:ext cx="95885" cy="95885"/>
    <xdr:sp macro="" textlink="">
      <xdr:nvSpPr>
        <xdr:cNvPr id="128" name="Shape 31">
          <a:extLst>
            <a:ext uri="{FF2B5EF4-FFF2-40B4-BE49-F238E27FC236}">
              <a16:creationId xmlns:a16="http://schemas.microsoft.com/office/drawing/2014/main" id="{E7DE3ADC-A4D7-4FD1-8367-53304C4EAFB4}"/>
            </a:ext>
          </a:extLst>
        </xdr:cNvPr>
        <xdr:cNvSpPr/>
      </xdr:nvSpPr>
      <xdr:spPr>
        <a:xfrm>
          <a:off x="4591333" y="6223839"/>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5" y="23570"/>
              </a:lnTo>
              <a:lnTo>
                <a:pt x="95290" y="47645"/>
              </a:lnTo>
              <a:lnTo>
                <a:pt x="95289" y="53962"/>
              </a:lnTo>
              <a:lnTo>
                <a:pt x="71714" y="89242"/>
              </a:lnTo>
              <a:lnTo>
                <a:pt x="53962" y="95289"/>
              </a:lnTo>
              <a:close/>
            </a:path>
          </a:pathLst>
        </a:custGeom>
        <a:solidFill>
          <a:srgbClr val="04A2BF"/>
        </a:solidFill>
      </xdr:spPr>
    </xdr:sp>
    <xdr:clientData/>
  </xdr:oneCellAnchor>
  <xdr:oneCellAnchor>
    <xdr:from>
      <xdr:col>7</xdr:col>
      <xdr:colOff>0</xdr:colOff>
      <xdr:row>21</xdr:row>
      <xdr:rowOff>89851</xdr:rowOff>
    </xdr:from>
    <xdr:ext cx="95885" cy="95885"/>
    <xdr:sp macro="" textlink="">
      <xdr:nvSpPr>
        <xdr:cNvPr id="129" name="Shape 32">
          <a:extLst>
            <a:ext uri="{FF2B5EF4-FFF2-40B4-BE49-F238E27FC236}">
              <a16:creationId xmlns:a16="http://schemas.microsoft.com/office/drawing/2014/main" id="{CAFC241F-846D-4D3C-B9D8-EA9949252568}"/>
            </a:ext>
          </a:extLst>
        </xdr:cNvPr>
        <xdr:cNvSpPr/>
      </xdr:nvSpPr>
      <xdr:spPr>
        <a:xfrm>
          <a:off x="4438650" y="6490651"/>
          <a:ext cx="95885" cy="95885"/>
        </a:xfrm>
        <a:custGeom>
          <a:avLst/>
          <a:gdLst/>
          <a:ahLst/>
          <a:cxnLst/>
          <a:rect l="0" t="0" r="0" b="0"/>
          <a:pathLst>
            <a:path w="95885" h="95885">
              <a:moveTo>
                <a:pt x="53963" y="95289"/>
              </a:moveTo>
              <a:lnTo>
                <a:pt x="41326" y="95289"/>
              </a:lnTo>
              <a:lnTo>
                <a:pt x="35248" y="94078"/>
              </a:lnTo>
              <a:lnTo>
                <a:pt x="1208" y="60039"/>
              </a:lnTo>
              <a:lnTo>
                <a:pt x="0" y="53962"/>
              </a:lnTo>
              <a:lnTo>
                <a:pt x="0" y="41326"/>
              </a:lnTo>
              <a:lnTo>
                <a:pt x="23574" y="6043"/>
              </a:lnTo>
              <a:lnTo>
                <a:pt x="41326" y="0"/>
              </a:lnTo>
              <a:lnTo>
                <a:pt x="53963" y="0"/>
              </a:lnTo>
              <a:lnTo>
                <a:pt x="89245" y="23573"/>
              </a:lnTo>
              <a:lnTo>
                <a:pt x="95290" y="47645"/>
              </a:lnTo>
              <a:lnTo>
                <a:pt x="95290" y="53962"/>
              </a:lnTo>
              <a:lnTo>
                <a:pt x="71714" y="89242"/>
              </a:lnTo>
              <a:lnTo>
                <a:pt x="53963" y="95289"/>
              </a:lnTo>
              <a:close/>
            </a:path>
          </a:pathLst>
        </a:custGeom>
        <a:solidFill>
          <a:srgbClr val="04A2BF"/>
        </a:solidFill>
      </xdr:spPr>
    </xdr:sp>
    <xdr:clientData/>
  </xdr:oneCellAnchor>
  <xdr:oneCellAnchor>
    <xdr:from>
      <xdr:col>8</xdr:col>
      <xdr:colOff>23821</xdr:colOff>
      <xdr:row>26</xdr:row>
      <xdr:rowOff>90412</xdr:rowOff>
    </xdr:from>
    <xdr:ext cx="95885" cy="95885"/>
    <xdr:sp macro="" textlink="">
      <xdr:nvSpPr>
        <xdr:cNvPr id="130" name="Shape 33">
          <a:extLst>
            <a:ext uri="{FF2B5EF4-FFF2-40B4-BE49-F238E27FC236}">
              <a16:creationId xmlns:a16="http://schemas.microsoft.com/office/drawing/2014/main" id="{0023D3DE-7FAA-4286-9590-A3512BDE9E87}"/>
            </a:ext>
          </a:extLst>
        </xdr:cNvPr>
        <xdr:cNvSpPr/>
      </xdr:nvSpPr>
      <xdr:spPr>
        <a:xfrm>
          <a:off x="4691071" y="7824712"/>
          <a:ext cx="95885" cy="95885"/>
        </a:xfrm>
        <a:custGeom>
          <a:avLst/>
          <a:gdLst/>
          <a:ahLst/>
          <a:cxnLst/>
          <a:rect l="0" t="0" r="0" b="0"/>
          <a:pathLst>
            <a:path w="95885" h="95885">
              <a:moveTo>
                <a:pt x="53963" y="95290"/>
              </a:moveTo>
              <a:lnTo>
                <a:pt x="41326" y="95290"/>
              </a:lnTo>
              <a:lnTo>
                <a:pt x="35249" y="94079"/>
              </a:lnTo>
              <a:lnTo>
                <a:pt x="1208" y="60039"/>
              </a:lnTo>
              <a:lnTo>
                <a:pt x="0" y="53962"/>
              </a:lnTo>
              <a:lnTo>
                <a:pt x="0" y="41325"/>
              </a:lnTo>
              <a:lnTo>
                <a:pt x="23574" y="6043"/>
              </a:lnTo>
              <a:lnTo>
                <a:pt x="41326" y="0"/>
              </a:lnTo>
              <a:lnTo>
                <a:pt x="53963" y="0"/>
              </a:lnTo>
              <a:lnTo>
                <a:pt x="89245" y="23570"/>
              </a:lnTo>
              <a:lnTo>
                <a:pt x="95290" y="41325"/>
              </a:lnTo>
              <a:lnTo>
                <a:pt x="95290" y="47645"/>
              </a:lnTo>
              <a:lnTo>
                <a:pt x="95290" y="53962"/>
              </a:lnTo>
              <a:lnTo>
                <a:pt x="71715" y="89243"/>
              </a:lnTo>
              <a:lnTo>
                <a:pt x="60040" y="94079"/>
              </a:lnTo>
              <a:lnTo>
                <a:pt x="53963" y="95290"/>
              </a:lnTo>
              <a:close/>
            </a:path>
          </a:pathLst>
        </a:custGeom>
        <a:solidFill>
          <a:srgbClr val="04A2BF"/>
        </a:solidFill>
      </xdr:spPr>
    </xdr:sp>
    <xdr:clientData/>
  </xdr:oneCellAnchor>
  <xdr:oneCellAnchor>
    <xdr:from>
      <xdr:col>6</xdr:col>
      <xdr:colOff>290634</xdr:colOff>
      <xdr:row>2</xdr:row>
      <xdr:rowOff>84535</xdr:rowOff>
    </xdr:from>
    <xdr:ext cx="95885" cy="95885"/>
    <xdr:sp macro="" textlink="">
      <xdr:nvSpPr>
        <xdr:cNvPr id="131" name="Shape 34">
          <a:extLst>
            <a:ext uri="{FF2B5EF4-FFF2-40B4-BE49-F238E27FC236}">
              <a16:creationId xmlns:a16="http://schemas.microsoft.com/office/drawing/2014/main" id="{9D8CD43E-DBDF-44EC-9F82-759E901429F4}"/>
            </a:ext>
          </a:extLst>
        </xdr:cNvPr>
        <xdr:cNvSpPr/>
      </xdr:nvSpPr>
      <xdr:spPr>
        <a:xfrm>
          <a:off x="4262559" y="1398985"/>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5"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10</xdr:col>
      <xdr:colOff>77621</xdr:colOff>
      <xdr:row>4</xdr:row>
      <xdr:rowOff>84759</xdr:rowOff>
    </xdr:from>
    <xdr:ext cx="95885" cy="95885"/>
    <xdr:sp macro="" textlink="">
      <xdr:nvSpPr>
        <xdr:cNvPr id="132" name="Shape 35">
          <a:extLst>
            <a:ext uri="{FF2B5EF4-FFF2-40B4-BE49-F238E27FC236}">
              <a16:creationId xmlns:a16="http://schemas.microsoft.com/office/drawing/2014/main" id="{FCE0D780-E770-4C3F-A637-E6697729F867}"/>
            </a:ext>
          </a:extLst>
        </xdr:cNvPr>
        <xdr:cNvSpPr/>
      </xdr:nvSpPr>
      <xdr:spPr>
        <a:xfrm>
          <a:off x="5268746" y="1932609"/>
          <a:ext cx="95885" cy="95885"/>
        </a:xfrm>
        <a:custGeom>
          <a:avLst/>
          <a:gdLst/>
          <a:ahLst/>
          <a:cxnLst/>
          <a:rect l="0" t="0" r="0" b="0"/>
          <a:pathLst>
            <a:path w="95885" h="95885">
              <a:moveTo>
                <a:pt x="53963" y="95288"/>
              </a:moveTo>
              <a:lnTo>
                <a:pt x="41327" y="95288"/>
              </a:lnTo>
              <a:lnTo>
                <a:pt x="35249" y="94080"/>
              </a:lnTo>
              <a:lnTo>
                <a:pt x="1209" y="60039"/>
              </a:lnTo>
              <a:lnTo>
                <a:pt x="0" y="53962"/>
              </a:lnTo>
              <a:lnTo>
                <a:pt x="0" y="41325"/>
              </a:lnTo>
              <a:lnTo>
                <a:pt x="23574" y="6042"/>
              </a:lnTo>
              <a:lnTo>
                <a:pt x="41327" y="0"/>
              </a:lnTo>
              <a:lnTo>
                <a:pt x="53963" y="0"/>
              </a:lnTo>
              <a:lnTo>
                <a:pt x="89245" y="23572"/>
              </a:lnTo>
              <a:lnTo>
                <a:pt x="95290" y="47645"/>
              </a:lnTo>
              <a:lnTo>
                <a:pt x="95290" y="53962"/>
              </a:lnTo>
              <a:lnTo>
                <a:pt x="71715" y="89243"/>
              </a:lnTo>
              <a:lnTo>
                <a:pt x="53963" y="95288"/>
              </a:lnTo>
              <a:close/>
            </a:path>
          </a:pathLst>
        </a:custGeom>
        <a:solidFill>
          <a:srgbClr val="04A2BF"/>
        </a:solidFill>
      </xdr:spPr>
    </xdr:sp>
    <xdr:clientData/>
  </xdr:oneCellAnchor>
  <xdr:oneCellAnchor>
    <xdr:from>
      <xdr:col>10</xdr:col>
      <xdr:colOff>77621</xdr:colOff>
      <xdr:row>5</xdr:row>
      <xdr:rowOff>84871</xdr:rowOff>
    </xdr:from>
    <xdr:ext cx="95885" cy="95885"/>
    <xdr:sp macro="" textlink="">
      <xdr:nvSpPr>
        <xdr:cNvPr id="133" name="Shape 36">
          <a:extLst>
            <a:ext uri="{FF2B5EF4-FFF2-40B4-BE49-F238E27FC236}">
              <a16:creationId xmlns:a16="http://schemas.microsoft.com/office/drawing/2014/main" id="{67AEF06D-8B67-4BD8-9880-2BC555E6AB56}"/>
            </a:ext>
          </a:extLst>
        </xdr:cNvPr>
        <xdr:cNvSpPr/>
      </xdr:nvSpPr>
      <xdr:spPr>
        <a:xfrm>
          <a:off x="5268746" y="2199421"/>
          <a:ext cx="95885" cy="95885"/>
        </a:xfrm>
        <a:custGeom>
          <a:avLst/>
          <a:gdLst/>
          <a:ahLst/>
          <a:cxnLst/>
          <a:rect l="0" t="0" r="0" b="0"/>
          <a:pathLst>
            <a:path w="95885" h="95885">
              <a:moveTo>
                <a:pt x="53963" y="95288"/>
              </a:moveTo>
              <a:lnTo>
                <a:pt x="41327" y="95288"/>
              </a:lnTo>
              <a:lnTo>
                <a:pt x="35249" y="94077"/>
              </a:lnTo>
              <a:lnTo>
                <a:pt x="1209" y="60039"/>
              </a:lnTo>
              <a:lnTo>
                <a:pt x="0" y="53962"/>
              </a:lnTo>
              <a:lnTo>
                <a:pt x="0" y="41325"/>
              </a:lnTo>
              <a:lnTo>
                <a:pt x="23574" y="6042"/>
              </a:lnTo>
              <a:lnTo>
                <a:pt x="41327" y="0"/>
              </a:lnTo>
              <a:lnTo>
                <a:pt x="53963" y="0"/>
              </a:lnTo>
              <a:lnTo>
                <a:pt x="89245" y="23572"/>
              </a:lnTo>
              <a:lnTo>
                <a:pt x="95290" y="47645"/>
              </a:lnTo>
              <a:lnTo>
                <a:pt x="95290" y="53962"/>
              </a:lnTo>
              <a:lnTo>
                <a:pt x="71715" y="89243"/>
              </a:lnTo>
              <a:lnTo>
                <a:pt x="53963" y="95288"/>
              </a:lnTo>
              <a:close/>
            </a:path>
          </a:pathLst>
        </a:custGeom>
        <a:solidFill>
          <a:srgbClr val="04A2BF"/>
        </a:solidFill>
      </xdr:spPr>
    </xdr:sp>
    <xdr:clientData/>
  </xdr:oneCellAnchor>
  <xdr:oneCellAnchor>
    <xdr:from>
      <xdr:col>9</xdr:col>
      <xdr:colOff>257282</xdr:colOff>
      <xdr:row>6</xdr:row>
      <xdr:rowOff>84983</xdr:rowOff>
    </xdr:from>
    <xdr:ext cx="95885" cy="95885"/>
    <xdr:sp macro="" textlink="">
      <xdr:nvSpPr>
        <xdr:cNvPr id="134" name="Shape 37">
          <a:extLst>
            <a:ext uri="{FF2B5EF4-FFF2-40B4-BE49-F238E27FC236}">
              <a16:creationId xmlns:a16="http://schemas.microsoft.com/office/drawing/2014/main" id="{7FF79004-B374-4801-BFD7-A2525B9FDD50}"/>
            </a:ext>
          </a:extLst>
        </xdr:cNvPr>
        <xdr:cNvSpPr/>
      </xdr:nvSpPr>
      <xdr:spPr>
        <a:xfrm>
          <a:off x="5153132" y="2466233"/>
          <a:ext cx="95885" cy="95885"/>
        </a:xfrm>
        <a:custGeom>
          <a:avLst/>
          <a:gdLst/>
          <a:ahLst/>
          <a:cxnLst/>
          <a:rect l="0" t="0" r="0" b="0"/>
          <a:pathLst>
            <a:path w="95885" h="95885">
              <a:moveTo>
                <a:pt x="53963" y="95288"/>
              </a:moveTo>
              <a:lnTo>
                <a:pt x="41326" y="95288"/>
              </a:lnTo>
              <a:lnTo>
                <a:pt x="35249" y="94080"/>
              </a:lnTo>
              <a:lnTo>
                <a:pt x="1208" y="60040"/>
              </a:lnTo>
              <a:lnTo>
                <a:pt x="0" y="53962"/>
              </a:lnTo>
              <a:lnTo>
                <a:pt x="0" y="41325"/>
              </a:lnTo>
              <a:lnTo>
                <a:pt x="23574" y="6041"/>
              </a:lnTo>
              <a:lnTo>
                <a:pt x="41326" y="0"/>
              </a:lnTo>
              <a:lnTo>
                <a:pt x="53963" y="0"/>
              </a:lnTo>
              <a:lnTo>
                <a:pt x="89245" y="23572"/>
              </a:lnTo>
              <a:lnTo>
                <a:pt x="95290" y="47645"/>
              </a:lnTo>
              <a:lnTo>
                <a:pt x="95290" y="53962"/>
              </a:lnTo>
              <a:lnTo>
                <a:pt x="71715" y="89243"/>
              </a:lnTo>
              <a:lnTo>
                <a:pt x="53963" y="95288"/>
              </a:lnTo>
              <a:close/>
            </a:path>
          </a:pathLst>
        </a:custGeom>
        <a:solidFill>
          <a:srgbClr val="04A2BF"/>
        </a:solidFill>
      </xdr:spPr>
    </xdr:sp>
    <xdr:clientData/>
  </xdr:oneCellAnchor>
  <xdr:oneCellAnchor>
    <xdr:from>
      <xdr:col>10</xdr:col>
      <xdr:colOff>77621</xdr:colOff>
      <xdr:row>7</xdr:row>
      <xdr:rowOff>85095</xdr:rowOff>
    </xdr:from>
    <xdr:ext cx="95885" cy="95885"/>
    <xdr:sp macro="" textlink="">
      <xdr:nvSpPr>
        <xdr:cNvPr id="135" name="Shape 38">
          <a:extLst>
            <a:ext uri="{FF2B5EF4-FFF2-40B4-BE49-F238E27FC236}">
              <a16:creationId xmlns:a16="http://schemas.microsoft.com/office/drawing/2014/main" id="{01BEF1C2-4373-41E5-8773-A987DA6592D9}"/>
            </a:ext>
          </a:extLst>
        </xdr:cNvPr>
        <xdr:cNvSpPr/>
      </xdr:nvSpPr>
      <xdr:spPr>
        <a:xfrm>
          <a:off x="5268746" y="2733045"/>
          <a:ext cx="95885" cy="95885"/>
        </a:xfrm>
        <a:custGeom>
          <a:avLst/>
          <a:gdLst/>
          <a:ahLst/>
          <a:cxnLst/>
          <a:rect l="0" t="0" r="0" b="0"/>
          <a:pathLst>
            <a:path w="95885" h="95885">
              <a:moveTo>
                <a:pt x="53963" y="95288"/>
              </a:moveTo>
              <a:lnTo>
                <a:pt x="41327" y="95288"/>
              </a:lnTo>
              <a:lnTo>
                <a:pt x="35249" y="94077"/>
              </a:lnTo>
              <a:lnTo>
                <a:pt x="1209" y="60037"/>
              </a:lnTo>
              <a:lnTo>
                <a:pt x="0" y="53961"/>
              </a:lnTo>
              <a:lnTo>
                <a:pt x="0" y="41325"/>
              </a:lnTo>
              <a:lnTo>
                <a:pt x="23574" y="6044"/>
              </a:lnTo>
              <a:lnTo>
                <a:pt x="41327" y="0"/>
              </a:lnTo>
              <a:lnTo>
                <a:pt x="53963" y="0"/>
              </a:lnTo>
              <a:lnTo>
                <a:pt x="89245" y="23572"/>
              </a:lnTo>
              <a:lnTo>
                <a:pt x="95290" y="47645"/>
              </a:lnTo>
              <a:lnTo>
                <a:pt x="95290" y="53961"/>
              </a:lnTo>
              <a:lnTo>
                <a:pt x="71715" y="89243"/>
              </a:lnTo>
              <a:lnTo>
                <a:pt x="53963" y="95288"/>
              </a:lnTo>
              <a:close/>
            </a:path>
          </a:pathLst>
        </a:custGeom>
        <a:solidFill>
          <a:srgbClr val="04A2BF"/>
        </a:solidFill>
      </xdr:spPr>
    </xdr:sp>
    <xdr:clientData/>
  </xdr:oneCellAnchor>
  <xdr:oneCellAnchor>
    <xdr:from>
      <xdr:col>6</xdr:col>
      <xdr:colOff>61938</xdr:colOff>
      <xdr:row>10</xdr:row>
      <xdr:rowOff>85431</xdr:rowOff>
    </xdr:from>
    <xdr:ext cx="95885" cy="95885"/>
    <xdr:sp macro="" textlink="">
      <xdr:nvSpPr>
        <xdr:cNvPr id="136" name="Shape 39">
          <a:extLst>
            <a:ext uri="{FF2B5EF4-FFF2-40B4-BE49-F238E27FC236}">
              <a16:creationId xmlns:a16="http://schemas.microsoft.com/office/drawing/2014/main" id="{CB9844E5-A273-4867-9B4F-37606A12349B}"/>
            </a:ext>
          </a:extLst>
        </xdr:cNvPr>
        <xdr:cNvSpPr/>
      </xdr:nvSpPr>
      <xdr:spPr>
        <a:xfrm>
          <a:off x="4033863" y="3533481"/>
          <a:ext cx="95885" cy="95885"/>
        </a:xfrm>
        <a:custGeom>
          <a:avLst/>
          <a:gdLst/>
          <a:ahLst/>
          <a:cxnLst/>
          <a:rect l="0" t="0" r="0" b="0"/>
          <a:pathLst>
            <a:path w="95885" h="95885">
              <a:moveTo>
                <a:pt x="53962" y="95288"/>
              </a:moveTo>
              <a:lnTo>
                <a:pt x="41326" y="95288"/>
              </a:lnTo>
              <a:lnTo>
                <a:pt x="35249" y="94079"/>
              </a:lnTo>
              <a:lnTo>
                <a:pt x="1208" y="60039"/>
              </a:lnTo>
              <a:lnTo>
                <a:pt x="0" y="53962"/>
              </a:lnTo>
              <a:lnTo>
                <a:pt x="0" y="41325"/>
              </a:lnTo>
              <a:lnTo>
                <a:pt x="23574" y="6042"/>
              </a:lnTo>
              <a:lnTo>
                <a:pt x="41326" y="0"/>
              </a:lnTo>
              <a:lnTo>
                <a:pt x="53962" y="0"/>
              </a:lnTo>
              <a:lnTo>
                <a:pt x="89245" y="23572"/>
              </a:lnTo>
              <a:lnTo>
                <a:pt x="95290" y="47645"/>
              </a:lnTo>
              <a:lnTo>
                <a:pt x="95290" y="53962"/>
              </a:lnTo>
              <a:lnTo>
                <a:pt x="71714" y="89242"/>
              </a:lnTo>
              <a:lnTo>
                <a:pt x="53962" y="95288"/>
              </a:lnTo>
              <a:close/>
            </a:path>
          </a:pathLst>
        </a:custGeom>
        <a:solidFill>
          <a:srgbClr val="04A2BF"/>
        </a:solidFill>
      </xdr:spPr>
    </xdr:sp>
    <xdr:clientData/>
  </xdr:oneCellAnchor>
  <xdr:oneCellAnchor>
    <xdr:from>
      <xdr:col>6</xdr:col>
      <xdr:colOff>176286</xdr:colOff>
      <xdr:row>11</xdr:row>
      <xdr:rowOff>85544</xdr:rowOff>
    </xdr:from>
    <xdr:ext cx="95885" cy="95885"/>
    <xdr:sp macro="" textlink="">
      <xdr:nvSpPr>
        <xdr:cNvPr id="137" name="Shape 40">
          <a:extLst>
            <a:ext uri="{FF2B5EF4-FFF2-40B4-BE49-F238E27FC236}">
              <a16:creationId xmlns:a16="http://schemas.microsoft.com/office/drawing/2014/main" id="{77B05F8E-B794-4696-B6F3-3FDE6A1B728C}"/>
            </a:ext>
          </a:extLst>
        </xdr:cNvPr>
        <xdr:cNvSpPr/>
      </xdr:nvSpPr>
      <xdr:spPr>
        <a:xfrm>
          <a:off x="4148211" y="3800294"/>
          <a:ext cx="95885" cy="95885"/>
        </a:xfrm>
        <a:custGeom>
          <a:avLst/>
          <a:gdLst/>
          <a:ahLst/>
          <a:cxnLst/>
          <a:rect l="0" t="0" r="0" b="0"/>
          <a:pathLst>
            <a:path w="95885" h="95885">
              <a:moveTo>
                <a:pt x="53962" y="95288"/>
              </a:moveTo>
              <a:lnTo>
                <a:pt x="41326" y="95288"/>
              </a:lnTo>
              <a:lnTo>
                <a:pt x="35249" y="94079"/>
              </a:lnTo>
              <a:lnTo>
                <a:pt x="1208" y="60039"/>
              </a:lnTo>
              <a:lnTo>
                <a:pt x="0" y="53962"/>
              </a:lnTo>
              <a:lnTo>
                <a:pt x="0" y="41325"/>
              </a:lnTo>
              <a:lnTo>
                <a:pt x="23574" y="6042"/>
              </a:lnTo>
              <a:lnTo>
                <a:pt x="41326" y="0"/>
              </a:lnTo>
              <a:lnTo>
                <a:pt x="53962" y="0"/>
              </a:lnTo>
              <a:lnTo>
                <a:pt x="89245" y="23572"/>
              </a:lnTo>
              <a:lnTo>
                <a:pt x="95290" y="47645"/>
              </a:lnTo>
              <a:lnTo>
                <a:pt x="95290" y="53962"/>
              </a:lnTo>
              <a:lnTo>
                <a:pt x="71714" y="89242"/>
              </a:lnTo>
              <a:lnTo>
                <a:pt x="53962" y="95288"/>
              </a:lnTo>
              <a:close/>
            </a:path>
          </a:pathLst>
        </a:custGeom>
        <a:solidFill>
          <a:srgbClr val="04A2BF"/>
        </a:solidFill>
      </xdr:spPr>
    </xdr:sp>
    <xdr:clientData/>
  </xdr:oneCellAnchor>
  <xdr:oneCellAnchor>
    <xdr:from>
      <xdr:col>9</xdr:col>
      <xdr:colOff>123876</xdr:colOff>
      <xdr:row>12</xdr:row>
      <xdr:rowOff>85656</xdr:rowOff>
    </xdr:from>
    <xdr:ext cx="95885" cy="95885"/>
    <xdr:sp macro="" textlink="">
      <xdr:nvSpPr>
        <xdr:cNvPr id="138" name="Shape 41">
          <a:extLst>
            <a:ext uri="{FF2B5EF4-FFF2-40B4-BE49-F238E27FC236}">
              <a16:creationId xmlns:a16="http://schemas.microsoft.com/office/drawing/2014/main" id="{0F957C80-5507-4151-8F3F-BAE0B5939931}"/>
            </a:ext>
          </a:extLst>
        </xdr:cNvPr>
        <xdr:cNvSpPr/>
      </xdr:nvSpPr>
      <xdr:spPr>
        <a:xfrm>
          <a:off x="5019726" y="4067106"/>
          <a:ext cx="95885" cy="95885"/>
        </a:xfrm>
        <a:custGeom>
          <a:avLst/>
          <a:gdLst/>
          <a:ahLst/>
          <a:cxnLst/>
          <a:rect l="0" t="0" r="0" b="0"/>
          <a:pathLst>
            <a:path w="95885" h="95885">
              <a:moveTo>
                <a:pt x="53963" y="95288"/>
              </a:moveTo>
              <a:lnTo>
                <a:pt x="41326" y="95288"/>
              </a:lnTo>
              <a:lnTo>
                <a:pt x="35249" y="94080"/>
              </a:lnTo>
              <a:lnTo>
                <a:pt x="1209" y="60039"/>
              </a:lnTo>
              <a:lnTo>
                <a:pt x="0" y="53962"/>
              </a:lnTo>
              <a:lnTo>
                <a:pt x="0" y="41325"/>
              </a:lnTo>
              <a:lnTo>
                <a:pt x="23574" y="6042"/>
              </a:lnTo>
              <a:lnTo>
                <a:pt x="41326" y="0"/>
              </a:lnTo>
              <a:lnTo>
                <a:pt x="53963" y="0"/>
              </a:lnTo>
              <a:lnTo>
                <a:pt x="89245" y="23571"/>
              </a:lnTo>
              <a:lnTo>
                <a:pt x="95290" y="47645"/>
              </a:lnTo>
              <a:lnTo>
                <a:pt x="95290" y="53962"/>
              </a:lnTo>
              <a:lnTo>
                <a:pt x="71715" y="89243"/>
              </a:lnTo>
              <a:lnTo>
                <a:pt x="53963" y="95288"/>
              </a:lnTo>
              <a:close/>
            </a:path>
          </a:pathLst>
        </a:custGeom>
        <a:solidFill>
          <a:srgbClr val="04A2BF"/>
        </a:solidFill>
      </xdr:spPr>
    </xdr:sp>
    <xdr:clientData/>
  </xdr:oneCellAnchor>
  <xdr:oneCellAnchor>
    <xdr:from>
      <xdr:col>6</xdr:col>
      <xdr:colOff>4764</xdr:colOff>
      <xdr:row>13</xdr:row>
      <xdr:rowOff>85767</xdr:rowOff>
    </xdr:from>
    <xdr:ext cx="86360" cy="95885"/>
    <xdr:sp macro="" textlink="">
      <xdr:nvSpPr>
        <xdr:cNvPr id="139" name="Shape 42">
          <a:extLst>
            <a:ext uri="{FF2B5EF4-FFF2-40B4-BE49-F238E27FC236}">
              <a16:creationId xmlns:a16="http://schemas.microsoft.com/office/drawing/2014/main" id="{72CE2444-B979-4820-87D3-03755DC01F80}"/>
            </a:ext>
          </a:extLst>
        </xdr:cNvPr>
        <xdr:cNvSpPr/>
      </xdr:nvSpPr>
      <xdr:spPr>
        <a:xfrm>
          <a:off x="3976689" y="4333917"/>
          <a:ext cx="86360" cy="95885"/>
        </a:xfrm>
        <a:custGeom>
          <a:avLst/>
          <a:gdLst/>
          <a:ahLst/>
          <a:cxnLst/>
          <a:rect l="0" t="0" r="0" b="0"/>
          <a:pathLst>
            <a:path w="86360" h="95885">
              <a:moveTo>
                <a:pt x="44433" y="95289"/>
              </a:moveTo>
              <a:lnTo>
                <a:pt x="31797" y="95289"/>
              </a:lnTo>
              <a:lnTo>
                <a:pt x="25720" y="94078"/>
              </a:lnTo>
              <a:lnTo>
                <a:pt x="14045" y="89242"/>
              </a:lnTo>
              <a:lnTo>
                <a:pt x="8893" y="85801"/>
              </a:lnTo>
              <a:lnTo>
                <a:pt x="0" y="76907"/>
              </a:lnTo>
              <a:lnTo>
                <a:pt x="0" y="18379"/>
              </a:lnTo>
              <a:lnTo>
                <a:pt x="8893" y="9485"/>
              </a:lnTo>
              <a:lnTo>
                <a:pt x="14045" y="6042"/>
              </a:lnTo>
              <a:lnTo>
                <a:pt x="25720" y="1208"/>
              </a:lnTo>
              <a:lnTo>
                <a:pt x="31797" y="0"/>
              </a:lnTo>
              <a:lnTo>
                <a:pt x="44433" y="0"/>
              </a:lnTo>
              <a:lnTo>
                <a:pt x="79715" y="23573"/>
              </a:lnTo>
              <a:lnTo>
                <a:pt x="85760" y="41326"/>
              </a:lnTo>
              <a:lnTo>
                <a:pt x="85760" y="53962"/>
              </a:lnTo>
              <a:lnTo>
                <a:pt x="62185" y="89242"/>
              </a:lnTo>
              <a:lnTo>
                <a:pt x="44433" y="95289"/>
              </a:lnTo>
              <a:close/>
            </a:path>
          </a:pathLst>
        </a:custGeom>
        <a:solidFill>
          <a:srgbClr val="04A2BF"/>
        </a:solidFill>
      </xdr:spPr>
    </xdr:sp>
    <xdr:clientData/>
  </xdr:oneCellAnchor>
  <xdr:oneCellAnchor>
    <xdr:from>
      <xdr:col>6</xdr:col>
      <xdr:colOff>357337</xdr:colOff>
      <xdr:row>14</xdr:row>
      <xdr:rowOff>85880</xdr:rowOff>
    </xdr:from>
    <xdr:ext cx="95885" cy="95885"/>
    <xdr:sp macro="" textlink="">
      <xdr:nvSpPr>
        <xdr:cNvPr id="140" name="Shape 43">
          <a:extLst>
            <a:ext uri="{FF2B5EF4-FFF2-40B4-BE49-F238E27FC236}">
              <a16:creationId xmlns:a16="http://schemas.microsoft.com/office/drawing/2014/main" id="{9B2923AE-E3F1-4749-B021-5EB2E0110325}"/>
            </a:ext>
          </a:extLst>
        </xdr:cNvPr>
        <xdr:cNvSpPr/>
      </xdr:nvSpPr>
      <xdr:spPr>
        <a:xfrm>
          <a:off x="4329262" y="4600730"/>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6"/>
              </a:lnTo>
              <a:lnTo>
                <a:pt x="23574" y="6043"/>
              </a:lnTo>
              <a:lnTo>
                <a:pt x="41326" y="0"/>
              </a:lnTo>
              <a:lnTo>
                <a:pt x="53962" y="0"/>
              </a:lnTo>
              <a:lnTo>
                <a:pt x="89245" y="23573"/>
              </a:lnTo>
              <a:lnTo>
                <a:pt x="95290" y="47645"/>
              </a:lnTo>
              <a:lnTo>
                <a:pt x="95290" y="53962"/>
              </a:lnTo>
              <a:lnTo>
                <a:pt x="71714" y="89242"/>
              </a:lnTo>
              <a:lnTo>
                <a:pt x="53962" y="95289"/>
              </a:lnTo>
              <a:close/>
            </a:path>
          </a:pathLst>
        </a:custGeom>
        <a:solidFill>
          <a:srgbClr val="04A2BF"/>
        </a:solidFill>
      </xdr:spPr>
    </xdr:sp>
    <xdr:clientData/>
  </xdr:oneCellAnchor>
  <xdr:oneCellAnchor>
    <xdr:from>
      <xdr:col>6</xdr:col>
      <xdr:colOff>366989</xdr:colOff>
      <xdr:row>15</xdr:row>
      <xdr:rowOff>85992</xdr:rowOff>
    </xdr:from>
    <xdr:ext cx="95885" cy="95885"/>
    <xdr:sp macro="" textlink="">
      <xdr:nvSpPr>
        <xdr:cNvPr id="141" name="Shape 44">
          <a:extLst>
            <a:ext uri="{FF2B5EF4-FFF2-40B4-BE49-F238E27FC236}">
              <a16:creationId xmlns:a16="http://schemas.microsoft.com/office/drawing/2014/main" id="{927D3B26-7E95-4B90-9ECD-FCC5F9FFD4D6}"/>
            </a:ext>
          </a:extLst>
        </xdr:cNvPr>
        <xdr:cNvSpPr/>
      </xdr:nvSpPr>
      <xdr:spPr>
        <a:xfrm>
          <a:off x="4338914" y="4867542"/>
          <a:ext cx="95885" cy="95885"/>
        </a:xfrm>
        <a:custGeom>
          <a:avLst/>
          <a:gdLst/>
          <a:ahLst/>
          <a:cxnLst/>
          <a:rect l="0" t="0" r="0" b="0"/>
          <a:pathLst>
            <a:path w="95885" h="95885">
              <a:moveTo>
                <a:pt x="53962" y="95289"/>
              </a:moveTo>
              <a:lnTo>
                <a:pt x="41326" y="95289"/>
              </a:lnTo>
              <a:lnTo>
                <a:pt x="35249" y="94079"/>
              </a:lnTo>
              <a:lnTo>
                <a:pt x="1208" y="60039"/>
              </a:lnTo>
              <a:lnTo>
                <a:pt x="0" y="53962"/>
              </a:lnTo>
              <a:lnTo>
                <a:pt x="0" y="41325"/>
              </a:lnTo>
              <a:lnTo>
                <a:pt x="23574" y="6043"/>
              </a:lnTo>
              <a:lnTo>
                <a:pt x="41326" y="0"/>
              </a:lnTo>
              <a:lnTo>
                <a:pt x="53962" y="0"/>
              </a:lnTo>
              <a:lnTo>
                <a:pt x="89244" y="23570"/>
              </a:lnTo>
              <a:lnTo>
                <a:pt x="95290" y="47645"/>
              </a:lnTo>
              <a:lnTo>
                <a:pt x="95290" y="53962"/>
              </a:lnTo>
              <a:lnTo>
                <a:pt x="71714" y="89242"/>
              </a:lnTo>
              <a:lnTo>
                <a:pt x="53962" y="95289"/>
              </a:lnTo>
              <a:close/>
            </a:path>
          </a:pathLst>
        </a:custGeom>
        <a:solidFill>
          <a:srgbClr val="04A2BF"/>
        </a:solidFill>
      </xdr:spPr>
    </xdr:sp>
    <xdr:clientData/>
  </xdr:oneCellAnchor>
  <xdr:oneCellAnchor>
    <xdr:from>
      <xdr:col>6</xdr:col>
      <xdr:colOff>290634</xdr:colOff>
      <xdr:row>18</xdr:row>
      <xdr:rowOff>89515</xdr:rowOff>
    </xdr:from>
    <xdr:ext cx="95885" cy="95885"/>
    <xdr:sp macro="" textlink="">
      <xdr:nvSpPr>
        <xdr:cNvPr id="142" name="Shape 45">
          <a:extLst>
            <a:ext uri="{FF2B5EF4-FFF2-40B4-BE49-F238E27FC236}">
              <a16:creationId xmlns:a16="http://schemas.microsoft.com/office/drawing/2014/main" id="{FE97321B-8E53-491B-9D7E-752C9A720AE9}"/>
            </a:ext>
          </a:extLst>
        </xdr:cNvPr>
        <xdr:cNvSpPr/>
      </xdr:nvSpPr>
      <xdr:spPr>
        <a:xfrm>
          <a:off x="4262559" y="5690215"/>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4"/>
              </a:lnTo>
              <a:lnTo>
                <a:pt x="41326" y="0"/>
              </a:lnTo>
              <a:lnTo>
                <a:pt x="53962" y="0"/>
              </a:lnTo>
              <a:lnTo>
                <a:pt x="89245" y="23572"/>
              </a:lnTo>
              <a:lnTo>
                <a:pt x="95290" y="47645"/>
              </a:lnTo>
              <a:lnTo>
                <a:pt x="95290" y="53962"/>
              </a:lnTo>
              <a:lnTo>
                <a:pt x="71714" y="89242"/>
              </a:lnTo>
              <a:lnTo>
                <a:pt x="53962" y="95289"/>
              </a:lnTo>
              <a:close/>
            </a:path>
          </a:pathLst>
        </a:custGeom>
        <a:solidFill>
          <a:srgbClr val="04A2BF"/>
        </a:solidFill>
      </xdr:spPr>
    </xdr:sp>
    <xdr:clientData/>
  </xdr:oneCellAnchor>
  <xdr:oneCellAnchor>
    <xdr:from>
      <xdr:col>6</xdr:col>
      <xdr:colOff>185815</xdr:colOff>
      <xdr:row>22</xdr:row>
      <xdr:rowOff>89963</xdr:rowOff>
    </xdr:from>
    <xdr:ext cx="95885" cy="95885"/>
    <xdr:sp macro="" textlink="">
      <xdr:nvSpPr>
        <xdr:cNvPr id="143" name="Shape 46">
          <a:extLst>
            <a:ext uri="{FF2B5EF4-FFF2-40B4-BE49-F238E27FC236}">
              <a16:creationId xmlns:a16="http://schemas.microsoft.com/office/drawing/2014/main" id="{E2AF8784-BDBD-47AA-8BC3-3075E5AF9B71}"/>
            </a:ext>
          </a:extLst>
        </xdr:cNvPr>
        <xdr:cNvSpPr/>
      </xdr:nvSpPr>
      <xdr:spPr>
        <a:xfrm>
          <a:off x="4157740" y="6757463"/>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6"/>
              </a:lnTo>
              <a:lnTo>
                <a:pt x="23574" y="6043"/>
              </a:lnTo>
              <a:lnTo>
                <a:pt x="41326" y="0"/>
              </a:lnTo>
              <a:lnTo>
                <a:pt x="53962" y="0"/>
              </a:lnTo>
              <a:lnTo>
                <a:pt x="89245" y="23573"/>
              </a:lnTo>
              <a:lnTo>
                <a:pt x="95290" y="47645"/>
              </a:lnTo>
              <a:lnTo>
                <a:pt x="95290" y="53962"/>
              </a:lnTo>
              <a:lnTo>
                <a:pt x="71714" y="89242"/>
              </a:lnTo>
              <a:lnTo>
                <a:pt x="53962" y="95289"/>
              </a:lnTo>
              <a:close/>
            </a:path>
          </a:pathLst>
        </a:custGeom>
        <a:solidFill>
          <a:srgbClr val="04A2BF"/>
        </a:solidFill>
      </xdr:spPr>
    </xdr:sp>
    <xdr:clientData/>
  </xdr:oneCellAnchor>
  <xdr:oneCellAnchor>
    <xdr:from>
      <xdr:col>6</xdr:col>
      <xdr:colOff>300163</xdr:colOff>
      <xdr:row>23</xdr:row>
      <xdr:rowOff>90075</xdr:rowOff>
    </xdr:from>
    <xdr:ext cx="95885" cy="95885"/>
    <xdr:sp macro="" textlink="">
      <xdr:nvSpPr>
        <xdr:cNvPr id="144" name="Shape 47">
          <a:extLst>
            <a:ext uri="{FF2B5EF4-FFF2-40B4-BE49-F238E27FC236}">
              <a16:creationId xmlns:a16="http://schemas.microsoft.com/office/drawing/2014/main" id="{0A76995E-6750-44C0-88D1-CA51C5430F99}"/>
            </a:ext>
          </a:extLst>
        </xdr:cNvPr>
        <xdr:cNvSpPr/>
      </xdr:nvSpPr>
      <xdr:spPr>
        <a:xfrm>
          <a:off x="4272088" y="7024275"/>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4" y="23570"/>
              </a:lnTo>
              <a:lnTo>
                <a:pt x="95290" y="47645"/>
              </a:lnTo>
              <a:lnTo>
                <a:pt x="95290" y="53962"/>
              </a:lnTo>
              <a:lnTo>
                <a:pt x="71714" y="89242"/>
              </a:lnTo>
              <a:lnTo>
                <a:pt x="53962" y="95289"/>
              </a:lnTo>
              <a:close/>
            </a:path>
          </a:pathLst>
        </a:custGeom>
        <a:solidFill>
          <a:srgbClr val="04A2BF"/>
        </a:solidFill>
      </xdr:spPr>
    </xdr:sp>
    <xdr:clientData/>
  </xdr:oneCellAnchor>
  <xdr:oneCellAnchor>
    <xdr:from>
      <xdr:col>6</xdr:col>
      <xdr:colOff>366989</xdr:colOff>
      <xdr:row>24</xdr:row>
      <xdr:rowOff>90188</xdr:rowOff>
    </xdr:from>
    <xdr:ext cx="95885" cy="95885"/>
    <xdr:sp macro="" textlink="">
      <xdr:nvSpPr>
        <xdr:cNvPr id="145" name="Shape 48">
          <a:extLst>
            <a:ext uri="{FF2B5EF4-FFF2-40B4-BE49-F238E27FC236}">
              <a16:creationId xmlns:a16="http://schemas.microsoft.com/office/drawing/2014/main" id="{552E0836-D026-4D8B-80A1-D6283F0761C8}"/>
            </a:ext>
          </a:extLst>
        </xdr:cNvPr>
        <xdr:cNvSpPr/>
      </xdr:nvSpPr>
      <xdr:spPr>
        <a:xfrm>
          <a:off x="4338914" y="7291088"/>
          <a:ext cx="95885" cy="95885"/>
        </a:xfrm>
        <a:custGeom>
          <a:avLst/>
          <a:gdLst/>
          <a:ahLst/>
          <a:cxnLst/>
          <a:rect l="0" t="0" r="0" b="0"/>
          <a:pathLst>
            <a:path w="95885" h="95885">
              <a:moveTo>
                <a:pt x="53962" y="95289"/>
              </a:moveTo>
              <a:lnTo>
                <a:pt x="41326" y="95289"/>
              </a:lnTo>
              <a:lnTo>
                <a:pt x="35249" y="94077"/>
              </a:lnTo>
              <a:lnTo>
                <a:pt x="1208" y="60039"/>
              </a:lnTo>
              <a:lnTo>
                <a:pt x="0" y="53962"/>
              </a:lnTo>
              <a:lnTo>
                <a:pt x="0" y="41325"/>
              </a:lnTo>
              <a:lnTo>
                <a:pt x="23574" y="6043"/>
              </a:lnTo>
              <a:lnTo>
                <a:pt x="41326" y="0"/>
              </a:lnTo>
              <a:lnTo>
                <a:pt x="53962" y="0"/>
              </a:lnTo>
              <a:lnTo>
                <a:pt x="89244" y="23573"/>
              </a:lnTo>
              <a:lnTo>
                <a:pt x="95290" y="47645"/>
              </a:lnTo>
              <a:lnTo>
                <a:pt x="95290" y="53962"/>
              </a:lnTo>
              <a:lnTo>
                <a:pt x="71714" y="89242"/>
              </a:lnTo>
              <a:lnTo>
                <a:pt x="53962" y="95289"/>
              </a:lnTo>
              <a:close/>
            </a:path>
          </a:pathLst>
        </a:custGeom>
        <a:solidFill>
          <a:srgbClr val="04A2BF"/>
        </a:solidFill>
      </xdr:spPr>
    </xdr:sp>
    <xdr:clientData/>
  </xdr:oneCellAnchor>
  <xdr:oneCellAnchor>
    <xdr:from>
      <xdr:col>6</xdr:col>
      <xdr:colOff>109583</xdr:colOff>
      <xdr:row>25</xdr:row>
      <xdr:rowOff>90299</xdr:rowOff>
    </xdr:from>
    <xdr:ext cx="95885" cy="95885"/>
    <xdr:sp macro="" textlink="">
      <xdr:nvSpPr>
        <xdr:cNvPr id="146" name="Shape 49">
          <a:extLst>
            <a:ext uri="{FF2B5EF4-FFF2-40B4-BE49-F238E27FC236}">
              <a16:creationId xmlns:a16="http://schemas.microsoft.com/office/drawing/2014/main" id="{1416859D-C64F-444E-81BD-9651656BB076}"/>
            </a:ext>
          </a:extLst>
        </xdr:cNvPr>
        <xdr:cNvSpPr/>
      </xdr:nvSpPr>
      <xdr:spPr>
        <a:xfrm>
          <a:off x="4081508" y="7557899"/>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5" y="23572"/>
              </a:lnTo>
              <a:lnTo>
                <a:pt x="95290" y="47645"/>
              </a:lnTo>
              <a:lnTo>
                <a:pt x="95290" y="53962"/>
              </a:lnTo>
              <a:lnTo>
                <a:pt x="71714" y="89242"/>
              </a:lnTo>
              <a:lnTo>
                <a:pt x="53962" y="95289"/>
              </a:lnTo>
              <a:close/>
            </a:path>
          </a:pathLst>
        </a:custGeom>
        <a:solidFill>
          <a:srgbClr val="04A2BF"/>
        </a:solidFill>
      </xdr:spPr>
    </xdr:sp>
    <xdr:clientData/>
  </xdr:oneCellAnchor>
  <xdr:oneCellAnchor>
    <xdr:from>
      <xdr:col>9</xdr:col>
      <xdr:colOff>114347</xdr:colOff>
      <xdr:row>27</xdr:row>
      <xdr:rowOff>90523</xdr:rowOff>
    </xdr:from>
    <xdr:ext cx="95885" cy="95885"/>
    <xdr:sp macro="" textlink="">
      <xdr:nvSpPr>
        <xdr:cNvPr id="147" name="Shape 50">
          <a:extLst>
            <a:ext uri="{FF2B5EF4-FFF2-40B4-BE49-F238E27FC236}">
              <a16:creationId xmlns:a16="http://schemas.microsoft.com/office/drawing/2014/main" id="{0D8C9B90-F261-44E2-8388-E6A21D133510}"/>
            </a:ext>
          </a:extLst>
        </xdr:cNvPr>
        <xdr:cNvSpPr/>
      </xdr:nvSpPr>
      <xdr:spPr>
        <a:xfrm>
          <a:off x="5010197" y="8091523"/>
          <a:ext cx="95885" cy="95885"/>
        </a:xfrm>
        <a:custGeom>
          <a:avLst/>
          <a:gdLst/>
          <a:ahLst/>
          <a:cxnLst/>
          <a:rect l="0" t="0" r="0" b="0"/>
          <a:pathLst>
            <a:path w="95885" h="95885">
              <a:moveTo>
                <a:pt x="53963" y="95288"/>
              </a:moveTo>
              <a:lnTo>
                <a:pt x="41326" y="95288"/>
              </a:lnTo>
              <a:lnTo>
                <a:pt x="35249" y="94077"/>
              </a:lnTo>
              <a:lnTo>
                <a:pt x="1209" y="60037"/>
              </a:lnTo>
              <a:lnTo>
                <a:pt x="0" y="53960"/>
              </a:lnTo>
              <a:lnTo>
                <a:pt x="0" y="41326"/>
              </a:lnTo>
              <a:lnTo>
                <a:pt x="23575" y="6041"/>
              </a:lnTo>
              <a:lnTo>
                <a:pt x="41326" y="0"/>
              </a:lnTo>
              <a:lnTo>
                <a:pt x="53963" y="0"/>
              </a:lnTo>
              <a:lnTo>
                <a:pt x="89245" y="23573"/>
              </a:lnTo>
              <a:lnTo>
                <a:pt x="95290" y="41326"/>
              </a:lnTo>
              <a:lnTo>
                <a:pt x="95290" y="47645"/>
              </a:lnTo>
              <a:lnTo>
                <a:pt x="95290" y="53960"/>
              </a:lnTo>
              <a:lnTo>
                <a:pt x="71715" y="89243"/>
              </a:lnTo>
              <a:lnTo>
                <a:pt x="60040" y="94077"/>
              </a:lnTo>
              <a:lnTo>
                <a:pt x="53963" y="95288"/>
              </a:lnTo>
              <a:close/>
            </a:path>
          </a:pathLst>
        </a:custGeom>
        <a:solidFill>
          <a:srgbClr val="04A2BF"/>
        </a:solidFill>
      </xdr:spPr>
    </xdr:sp>
    <xdr:clientData/>
  </xdr:oneCellAnchor>
  <xdr:oneCellAnchor>
    <xdr:from>
      <xdr:col>6</xdr:col>
      <xdr:colOff>281105</xdr:colOff>
      <xdr:row>28</xdr:row>
      <xdr:rowOff>90636</xdr:rowOff>
    </xdr:from>
    <xdr:ext cx="95885" cy="95885"/>
    <xdr:sp macro="" textlink="">
      <xdr:nvSpPr>
        <xdr:cNvPr id="148" name="Shape 51">
          <a:extLst>
            <a:ext uri="{FF2B5EF4-FFF2-40B4-BE49-F238E27FC236}">
              <a16:creationId xmlns:a16="http://schemas.microsoft.com/office/drawing/2014/main" id="{BF0819A8-9C1D-4A44-BC86-A7C27709AE5A}"/>
            </a:ext>
          </a:extLst>
        </xdr:cNvPr>
        <xdr:cNvSpPr/>
      </xdr:nvSpPr>
      <xdr:spPr>
        <a:xfrm>
          <a:off x="4253030" y="8358336"/>
          <a:ext cx="95885" cy="95885"/>
        </a:xfrm>
        <a:custGeom>
          <a:avLst/>
          <a:gdLst/>
          <a:ahLst/>
          <a:cxnLst/>
          <a:rect l="0" t="0" r="0" b="0"/>
          <a:pathLst>
            <a:path w="95885" h="95885">
              <a:moveTo>
                <a:pt x="53963" y="95288"/>
              </a:moveTo>
              <a:lnTo>
                <a:pt x="41326" y="95288"/>
              </a:lnTo>
              <a:lnTo>
                <a:pt x="35249" y="94077"/>
              </a:lnTo>
              <a:lnTo>
                <a:pt x="1208" y="60037"/>
              </a:lnTo>
              <a:lnTo>
                <a:pt x="0" y="53960"/>
              </a:lnTo>
              <a:lnTo>
                <a:pt x="0" y="41324"/>
              </a:lnTo>
              <a:lnTo>
                <a:pt x="23574" y="6041"/>
              </a:lnTo>
              <a:lnTo>
                <a:pt x="41326" y="0"/>
              </a:lnTo>
              <a:lnTo>
                <a:pt x="53963" y="0"/>
              </a:lnTo>
              <a:lnTo>
                <a:pt x="89245" y="23573"/>
              </a:lnTo>
              <a:lnTo>
                <a:pt x="95290" y="47645"/>
              </a:lnTo>
              <a:lnTo>
                <a:pt x="95290" y="53960"/>
              </a:lnTo>
              <a:lnTo>
                <a:pt x="71714" y="89243"/>
              </a:lnTo>
              <a:lnTo>
                <a:pt x="53963" y="95288"/>
              </a:lnTo>
              <a:close/>
            </a:path>
          </a:pathLst>
        </a:custGeom>
        <a:solidFill>
          <a:srgbClr val="04A2BF"/>
        </a:solidFill>
      </xdr:spPr>
    </xdr:sp>
    <xdr:clientData/>
  </xdr:oneCellAnchor>
  <xdr:oneCellAnchor>
    <xdr:from>
      <xdr:col>6</xdr:col>
      <xdr:colOff>338279</xdr:colOff>
      <xdr:row>29</xdr:row>
      <xdr:rowOff>90747</xdr:rowOff>
    </xdr:from>
    <xdr:ext cx="95885" cy="95885"/>
    <xdr:sp macro="" textlink="">
      <xdr:nvSpPr>
        <xdr:cNvPr id="149" name="Shape 52">
          <a:extLst>
            <a:ext uri="{FF2B5EF4-FFF2-40B4-BE49-F238E27FC236}">
              <a16:creationId xmlns:a16="http://schemas.microsoft.com/office/drawing/2014/main" id="{5667F060-A773-4CC1-8D06-7D2283FDC3B2}"/>
            </a:ext>
          </a:extLst>
        </xdr:cNvPr>
        <xdr:cNvSpPr/>
      </xdr:nvSpPr>
      <xdr:spPr>
        <a:xfrm>
          <a:off x="4310204" y="8625147"/>
          <a:ext cx="95885" cy="95885"/>
        </a:xfrm>
        <a:custGeom>
          <a:avLst/>
          <a:gdLst/>
          <a:ahLst/>
          <a:cxnLst/>
          <a:rect l="0" t="0" r="0" b="0"/>
          <a:pathLst>
            <a:path w="95885" h="95885">
              <a:moveTo>
                <a:pt x="53962" y="95290"/>
              </a:moveTo>
              <a:lnTo>
                <a:pt x="41326" y="95290"/>
              </a:lnTo>
              <a:lnTo>
                <a:pt x="35249" y="94079"/>
              </a:lnTo>
              <a:lnTo>
                <a:pt x="1208" y="60037"/>
              </a:lnTo>
              <a:lnTo>
                <a:pt x="0" y="53960"/>
              </a:lnTo>
              <a:lnTo>
                <a:pt x="0" y="41324"/>
              </a:lnTo>
              <a:lnTo>
                <a:pt x="23574" y="6041"/>
              </a:lnTo>
              <a:lnTo>
                <a:pt x="41326" y="0"/>
              </a:lnTo>
              <a:lnTo>
                <a:pt x="53962" y="0"/>
              </a:lnTo>
              <a:lnTo>
                <a:pt x="89245" y="23570"/>
              </a:lnTo>
              <a:lnTo>
                <a:pt x="95290" y="47645"/>
              </a:lnTo>
              <a:lnTo>
                <a:pt x="95290" y="53960"/>
              </a:lnTo>
              <a:lnTo>
                <a:pt x="71714" y="89243"/>
              </a:lnTo>
              <a:lnTo>
                <a:pt x="53962" y="95290"/>
              </a:lnTo>
              <a:close/>
            </a:path>
          </a:pathLst>
        </a:custGeom>
        <a:solidFill>
          <a:srgbClr val="04A2BF"/>
        </a:solidFill>
      </xdr:spPr>
    </xdr:sp>
    <xdr:clientData/>
  </xdr:oneCellAnchor>
  <xdr:oneCellAnchor>
    <xdr:from>
      <xdr:col>12</xdr:col>
      <xdr:colOff>38115</xdr:colOff>
      <xdr:row>2</xdr:row>
      <xdr:rowOff>84535</xdr:rowOff>
    </xdr:from>
    <xdr:ext cx="95885" cy="95885"/>
    <xdr:sp macro="" textlink="">
      <xdr:nvSpPr>
        <xdr:cNvPr id="150" name="Shape 23">
          <a:extLst>
            <a:ext uri="{FF2B5EF4-FFF2-40B4-BE49-F238E27FC236}">
              <a16:creationId xmlns:a16="http://schemas.microsoft.com/office/drawing/2014/main" id="{D8D5FF30-6B9D-4A8F-85B7-6578C15A2124}"/>
            </a:ext>
          </a:extLst>
        </xdr:cNvPr>
        <xdr:cNvSpPr/>
      </xdr:nvSpPr>
      <xdr:spPr>
        <a:xfrm>
          <a:off x="4476765" y="1037035"/>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4"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12</xdr:col>
      <xdr:colOff>181270</xdr:colOff>
      <xdr:row>3</xdr:row>
      <xdr:rowOff>84647</xdr:rowOff>
    </xdr:from>
    <xdr:ext cx="95885" cy="95885"/>
    <xdr:sp macro="" textlink="">
      <xdr:nvSpPr>
        <xdr:cNvPr id="151" name="Shape 24">
          <a:extLst>
            <a:ext uri="{FF2B5EF4-FFF2-40B4-BE49-F238E27FC236}">
              <a16:creationId xmlns:a16="http://schemas.microsoft.com/office/drawing/2014/main" id="{8B514B8B-79A3-42F5-8E32-6946F1B55F8E}"/>
            </a:ext>
          </a:extLst>
        </xdr:cNvPr>
        <xdr:cNvSpPr/>
      </xdr:nvSpPr>
      <xdr:spPr>
        <a:xfrm>
          <a:off x="4619920" y="1246697"/>
          <a:ext cx="95885" cy="95885"/>
        </a:xfrm>
        <a:custGeom>
          <a:avLst/>
          <a:gdLst/>
          <a:ahLst/>
          <a:cxnLst/>
          <a:rect l="0" t="0" r="0" b="0"/>
          <a:pathLst>
            <a:path w="95885" h="95885">
              <a:moveTo>
                <a:pt x="53963" y="95290"/>
              </a:moveTo>
              <a:lnTo>
                <a:pt x="41326" y="95290"/>
              </a:lnTo>
              <a:lnTo>
                <a:pt x="35248" y="94080"/>
              </a:lnTo>
              <a:lnTo>
                <a:pt x="1208" y="60040"/>
              </a:lnTo>
              <a:lnTo>
                <a:pt x="0" y="53962"/>
              </a:lnTo>
              <a:lnTo>
                <a:pt x="0" y="41325"/>
              </a:lnTo>
              <a:lnTo>
                <a:pt x="23574" y="6042"/>
              </a:lnTo>
              <a:lnTo>
                <a:pt x="41326" y="0"/>
              </a:lnTo>
              <a:lnTo>
                <a:pt x="53963" y="0"/>
              </a:lnTo>
              <a:lnTo>
                <a:pt x="89245" y="23572"/>
              </a:lnTo>
              <a:lnTo>
                <a:pt x="95290" y="47645"/>
              </a:lnTo>
              <a:lnTo>
                <a:pt x="95289" y="53962"/>
              </a:lnTo>
              <a:lnTo>
                <a:pt x="71714" y="89243"/>
              </a:lnTo>
              <a:lnTo>
                <a:pt x="53963" y="95290"/>
              </a:lnTo>
              <a:close/>
            </a:path>
          </a:pathLst>
        </a:custGeom>
        <a:solidFill>
          <a:srgbClr val="04A2BF"/>
        </a:solidFill>
      </xdr:spPr>
    </xdr:sp>
    <xdr:clientData/>
  </xdr:oneCellAnchor>
  <xdr:oneCellAnchor>
    <xdr:from>
      <xdr:col>13</xdr:col>
      <xdr:colOff>4763</xdr:colOff>
      <xdr:row>4</xdr:row>
      <xdr:rowOff>84759</xdr:rowOff>
    </xdr:from>
    <xdr:ext cx="95885" cy="95885"/>
    <xdr:sp macro="" textlink="">
      <xdr:nvSpPr>
        <xdr:cNvPr id="152" name="Shape 25">
          <a:extLst>
            <a:ext uri="{FF2B5EF4-FFF2-40B4-BE49-F238E27FC236}">
              <a16:creationId xmlns:a16="http://schemas.microsoft.com/office/drawing/2014/main" id="{021B686F-FBBB-4FE7-9E3F-E68210E2CE2C}"/>
            </a:ext>
          </a:extLst>
        </xdr:cNvPr>
        <xdr:cNvSpPr/>
      </xdr:nvSpPr>
      <xdr:spPr>
        <a:xfrm>
          <a:off x="4672013" y="1456359"/>
          <a:ext cx="95885" cy="95885"/>
        </a:xfrm>
        <a:custGeom>
          <a:avLst/>
          <a:gdLst/>
          <a:ahLst/>
          <a:cxnLst/>
          <a:rect l="0" t="0" r="0" b="0"/>
          <a:pathLst>
            <a:path w="95885" h="95885">
              <a:moveTo>
                <a:pt x="53963" y="95288"/>
              </a:moveTo>
              <a:lnTo>
                <a:pt x="41327" y="95288"/>
              </a:lnTo>
              <a:lnTo>
                <a:pt x="35249" y="94080"/>
              </a:lnTo>
              <a:lnTo>
                <a:pt x="1209" y="60039"/>
              </a:lnTo>
              <a:lnTo>
                <a:pt x="0" y="53962"/>
              </a:lnTo>
              <a:lnTo>
                <a:pt x="0" y="41325"/>
              </a:lnTo>
              <a:lnTo>
                <a:pt x="23574" y="6042"/>
              </a:lnTo>
              <a:lnTo>
                <a:pt x="41327" y="0"/>
              </a:lnTo>
              <a:lnTo>
                <a:pt x="53963" y="0"/>
              </a:lnTo>
              <a:lnTo>
                <a:pt x="89245" y="23572"/>
              </a:lnTo>
              <a:lnTo>
                <a:pt x="95290" y="47645"/>
              </a:lnTo>
              <a:lnTo>
                <a:pt x="95290" y="53962"/>
              </a:lnTo>
              <a:lnTo>
                <a:pt x="71715" y="89243"/>
              </a:lnTo>
              <a:lnTo>
                <a:pt x="53963" y="95288"/>
              </a:lnTo>
              <a:close/>
            </a:path>
          </a:pathLst>
        </a:custGeom>
        <a:solidFill>
          <a:srgbClr val="04A2BF"/>
        </a:solidFill>
      </xdr:spPr>
    </xdr:sp>
    <xdr:clientData/>
  </xdr:oneCellAnchor>
  <xdr:oneCellAnchor>
    <xdr:from>
      <xdr:col>13</xdr:col>
      <xdr:colOff>176509</xdr:colOff>
      <xdr:row>5</xdr:row>
      <xdr:rowOff>84871</xdr:rowOff>
    </xdr:from>
    <xdr:ext cx="95885" cy="95885"/>
    <xdr:sp macro="" textlink="">
      <xdr:nvSpPr>
        <xdr:cNvPr id="153" name="Shape 26">
          <a:extLst>
            <a:ext uri="{FF2B5EF4-FFF2-40B4-BE49-F238E27FC236}">
              <a16:creationId xmlns:a16="http://schemas.microsoft.com/office/drawing/2014/main" id="{8D2DA63D-766B-4901-BA6C-132D0690D0F5}"/>
            </a:ext>
          </a:extLst>
        </xdr:cNvPr>
        <xdr:cNvSpPr/>
      </xdr:nvSpPr>
      <xdr:spPr>
        <a:xfrm>
          <a:off x="4843759" y="1666021"/>
          <a:ext cx="95885" cy="95885"/>
        </a:xfrm>
        <a:custGeom>
          <a:avLst/>
          <a:gdLst/>
          <a:ahLst/>
          <a:cxnLst/>
          <a:rect l="0" t="0" r="0" b="0"/>
          <a:pathLst>
            <a:path w="95885" h="95885">
              <a:moveTo>
                <a:pt x="53962" y="95288"/>
              </a:moveTo>
              <a:lnTo>
                <a:pt x="41326" y="95288"/>
              </a:lnTo>
              <a:lnTo>
                <a:pt x="35249" y="94077"/>
              </a:lnTo>
              <a:lnTo>
                <a:pt x="1209" y="60039"/>
              </a:lnTo>
              <a:lnTo>
                <a:pt x="0" y="53962"/>
              </a:lnTo>
              <a:lnTo>
                <a:pt x="0" y="41325"/>
              </a:lnTo>
              <a:lnTo>
                <a:pt x="23574" y="6042"/>
              </a:lnTo>
              <a:lnTo>
                <a:pt x="41326" y="0"/>
              </a:lnTo>
              <a:lnTo>
                <a:pt x="53962" y="0"/>
              </a:lnTo>
              <a:lnTo>
                <a:pt x="89244"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12</xdr:col>
      <xdr:colOff>181270</xdr:colOff>
      <xdr:row>6</xdr:row>
      <xdr:rowOff>84983</xdr:rowOff>
    </xdr:from>
    <xdr:ext cx="95885" cy="95885"/>
    <xdr:sp macro="" textlink="">
      <xdr:nvSpPr>
        <xdr:cNvPr id="154" name="Shape 27">
          <a:extLst>
            <a:ext uri="{FF2B5EF4-FFF2-40B4-BE49-F238E27FC236}">
              <a16:creationId xmlns:a16="http://schemas.microsoft.com/office/drawing/2014/main" id="{629BBCD1-FC60-4068-B688-6AE51F6153E1}"/>
            </a:ext>
          </a:extLst>
        </xdr:cNvPr>
        <xdr:cNvSpPr/>
      </xdr:nvSpPr>
      <xdr:spPr>
        <a:xfrm>
          <a:off x="4619920" y="1875683"/>
          <a:ext cx="95885" cy="95885"/>
        </a:xfrm>
        <a:custGeom>
          <a:avLst/>
          <a:gdLst/>
          <a:ahLst/>
          <a:cxnLst/>
          <a:rect l="0" t="0" r="0" b="0"/>
          <a:pathLst>
            <a:path w="95885" h="95885">
              <a:moveTo>
                <a:pt x="53963" y="95288"/>
              </a:moveTo>
              <a:lnTo>
                <a:pt x="41326" y="95288"/>
              </a:lnTo>
              <a:lnTo>
                <a:pt x="35248" y="94080"/>
              </a:lnTo>
              <a:lnTo>
                <a:pt x="1208" y="60040"/>
              </a:lnTo>
              <a:lnTo>
                <a:pt x="0" y="53962"/>
              </a:lnTo>
              <a:lnTo>
                <a:pt x="0" y="41325"/>
              </a:lnTo>
              <a:lnTo>
                <a:pt x="23574" y="6041"/>
              </a:lnTo>
              <a:lnTo>
                <a:pt x="41326" y="0"/>
              </a:lnTo>
              <a:lnTo>
                <a:pt x="53963" y="0"/>
              </a:lnTo>
              <a:lnTo>
                <a:pt x="89245" y="23572"/>
              </a:lnTo>
              <a:lnTo>
                <a:pt x="95290" y="47645"/>
              </a:lnTo>
              <a:lnTo>
                <a:pt x="95289" y="53962"/>
              </a:lnTo>
              <a:lnTo>
                <a:pt x="71714" y="89243"/>
              </a:lnTo>
              <a:lnTo>
                <a:pt x="53963" y="95288"/>
              </a:lnTo>
              <a:close/>
            </a:path>
          </a:pathLst>
        </a:custGeom>
        <a:solidFill>
          <a:srgbClr val="04A2BF"/>
        </a:solidFill>
      </xdr:spPr>
    </xdr:sp>
    <xdr:clientData/>
  </xdr:oneCellAnchor>
  <xdr:oneCellAnchor>
    <xdr:from>
      <xdr:col>12</xdr:col>
      <xdr:colOff>190799</xdr:colOff>
      <xdr:row>7</xdr:row>
      <xdr:rowOff>85095</xdr:rowOff>
    </xdr:from>
    <xdr:ext cx="95885" cy="95885"/>
    <xdr:sp macro="" textlink="">
      <xdr:nvSpPr>
        <xdr:cNvPr id="155" name="Shape 28">
          <a:extLst>
            <a:ext uri="{FF2B5EF4-FFF2-40B4-BE49-F238E27FC236}">
              <a16:creationId xmlns:a16="http://schemas.microsoft.com/office/drawing/2014/main" id="{7B9BCF2E-484A-4ADB-9A16-BBA7045E9086}"/>
            </a:ext>
          </a:extLst>
        </xdr:cNvPr>
        <xdr:cNvSpPr/>
      </xdr:nvSpPr>
      <xdr:spPr>
        <a:xfrm>
          <a:off x="4629449" y="2085345"/>
          <a:ext cx="95885" cy="95885"/>
        </a:xfrm>
        <a:custGeom>
          <a:avLst/>
          <a:gdLst/>
          <a:ahLst/>
          <a:cxnLst/>
          <a:rect l="0" t="0" r="0" b="0"/>
          <a:pathLst>
            <a:path w="95885" h="95885">
              <a:moveTo>
                <a:pt x="53963" y="95288"/>
              </a:moveTo>
              <a:lnTo>
                <a:pt x="41326" y="95288"/>
              </a:lnTo>
              <a:lnTo>
                <a:pt x="35249" y="94077"/>
              </a:lnTo>
              <a:lnTo>
                <a:pt x="1208" y="60037"/>
              </a:lnTo>
              <a:lnTo>
                <a:pt x="0" y="53961"/>
              </a:lnTo>
              <a:lnTo>
                <a:pt x="0" y="41325"/>
              </a:lnTo>
              <a:lnTo>
                <a:pt x="23574" y="6044"/>
              </a:lnTo>
              <a:lnTo>
                <a:pt x="41326" y="0"/>
              </a:lnTo>
              <a:lnTo>
                <a:pt x="53963" y="0"/>
              </a:lnTo>
              <a:lnTo>
                <a:pt x="89245" y="23572"/>
              </a:lnTo>
              <a:lnTo>
                <a:pt x="95290" y="47645"/>
              </a:lnTo>
              <a:lnTo>
                <a:pt x="95289" y="53961"/>
              </a:lnTo>
              <a:lnTo>
                <a:pt x="71714" y="89243"/>
              </a:lnTo>
              <a:lnTo>
                <a:pt x="53963" y="95288"/>
              </a:lnTo>
              <a:close/>
            </a:path>
          </a:pathLst>
        </a:custGeom>
        <a:solidFill>
          <a:srgbClr val="04A2BF"/>
        </a:solidFill>
      </xdr:spPr>
    </xdr:sp>
    <xdr:clientData/>
  </xdr:oneCellAnchor>
  <xdr:oneCellAnchor>
    <xdr:from>
      <xdr:col>12</xdr:col>
      <xdr:colOff>133405</xdr:colOff>
      <xdr:row>8</xdr:row>
      <xdr:rowOff>85207</xdr:rowOff>
    </xdr:from>
    <xdr:ext cx="95885" cy="95885"/>
    <xdr:sp macro="" textlink="">
      <xdr:nvSpPr>
        <xdr:cNvPr id="156" name="Shape 29">
          <a:extLst>
            <a:ext uri="{FF2B5EF4-FFF2-40B4-BE49-F238E27FC236}">
              <a16:creationId xmlns:a16="http://schemas.microsoft.com/office/drawing/2014/main" id="{39A3D773-7C78-4562-A972-735F476028A0}"/>
            </a:ext>
          </a:extLst>
        </xdr:cNvPr>
        <xdr:cNvSpPr/>
      </xdr:nvSpPr>
      <xdr:spPr>
        <a:xfrm>
          <a:off x="4572055" y="2295007"/>
          <a:ext cx="95885" cy="95885"/>
        </a:xfrm>
        <a:custGeom>
          <a:avLst/>
          <a:gdLst/>
          <a:ahLst/>
          <a:cxnLst/>
          <a:rect l="0" t="0" r="0" b="0"/>
          <a:pathLst>
            <a:path w="95885" h="95885">
              <a:moveTo>
                <a:pt x="53962" y="95288"/>
              </a:moveTo>
              <a:lnTo>
                <a:pt x="41326" y="95288"/>
              </a:lnTo>
              <a:lnTo>
                <a:pt x="35248" y="94077"/>
              </a:lnTo>
              <a:lnTo>
                <a:pt x="1208" y="60037"/>
              </a:lnTo>
              <a:lnTo>
                <a:pt x="0" y="53961"/>
              </a:lnTo>
              <a:lnTo>
                <a:pt x="0" y="41325"/>
              </a:lnTo>
              <a:lnTo>
                <a:pt x="23574" y="6044"/>
              </a:lnTo>
              <a:lnTo>
                <a:pt x="41326" y="0"/>
              </a:lnTo>
              <a:lnTo>
                <a:pt x="53962" y="0"/>
              </a:lnTo>
              <a:lnTo>
                <a:pt x="89245" y="23572"/>
              </a:lnTo>
              <a:lnTo>
                <a:pt x="95290" y="47645"/>
              </a:lnTo>
              <a:lnTo>
                <a:pt x="95289" y="53961"/>
              </a:lnTo>
              <a:lnTo>
                <a:pt x="71714" y="89243"/>
              </a:lnTo>
              <a:lnTo>
                <a:pt x="53962" y="95288"/>
              </a:lnTo>
              <a:close/>
            </a:path>
          </a:pathLst>
        </a:custGeom>
        <a:solidFill>
          <a:srgbClr val="04A2BF"/>
        </a:solidFill>
      </xdr:spPr>
    </xdr:sp>
    <xdr:clientData/>
  </xdr:oneCellAnchor>
  <xdr:oneCellAnchor>
    <xdr:from>
      <xdr:col>12</xdr:col>
      <xdr:colOff>9528</xdr:colOff>
      <xdr:row>9</xdr:row>
      <xdr:rowOff>85319</xdr:rowOff>
    </xdr:from>
    <xdr:ext cx="95885" cy="95885"/>
    <xdr:sp macro="" textlink="">
      <xdr:nvSpPr>
        <xdr:cNvPr id="157" name="Shape 30">
          <a:extLst>
            <a:ext uri="{FF2B5EF4-FFF2-40B4-BE49-F238E27FC236}">
              <a16:creationId xmlns:a16="http://schemas.microsoft.com/office/drawing/2014/main" id="{0FA0E907-F1DB-49B5-A934-3C26B09A24EA}"/>
            </a:ext>
          </a:extLst>
        </xdr:cNvPr>
        <xdr:cNvSpPr/>
      </xdr:nvSpPr>
      <xdr:spPr>
        <a:xfrm>
          <a:off x="4448178" y="2504669"/>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4" y="23571"/>
              </a:lnTo>
              <a:lnTo>
                <a:pt x="95290" y="47645"/>
              </a:lnTo>
              <a:lnTo>
                <a:pt x="95289" y="53962"/>
              </a:lnTo>
              <a:lnTo>
                <a:pt x="71714" y="89244"/>
              </a:lnTo>
              <a:lnTo>
                <a:pt x="53962" y="95288"/>
              </a:lnTo>
              <a:close/>
            </a:path>
          </a:pathLst>
        </a:custGeom>
        <a:solidFill>
          <a:srgbClr val="04A2BF"/>
        </a:solidFill>
      </xdr:spPr>
    </xdr:sp>
    <xdr:clientData/>
  </xdr:oneCellAnchor>
  <xdr:oneCellAnchor>
    <xdr:from>
      <xdr:col>13</xdr:col>
      <xdr:colOff>42880</xdr:colOff>
      <xdr:row>14</xdr:row>
      <xdr:rowOff>85880</xdr:rowOff>
    </xdr:from>
    <xdr:ext cx="95885" cy="95885"/>
    <xdr:sp macro="" textlink="">
      <xdr:nvSpPr>
        <xdr:cNvPr id="158" name="Shape 31">
          <a:extLst>
            <a:ext uri="{FF2B5EF4-FFF2-40B4-BE49-F238E27FC236}">
              <a16:creationId xmlns:a16="http://schemas.microsoft.com/office/drawing/2014/main" id="{0806AE0B-68C3-4EB3-A992-055B3CCFA0F2}"/>
            </a:ext>
          </a:extLst>
        </xdr:cNvPr>
        <xdr:cNvSpPr/>
      </xdr:nvSpPr>
      <xdr:spPr>
        <a:xfrm>
          <a:off x="4710130" y="3552980"/>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6"/>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13</xdr:col>
      <xdr:colOff>80995</xdr:colOff>
      <xdr:row>16</xdr:row>
      <xdr:rowOff>86104</xdr:rowOff>
    </xdr:from>
    <xdr:ext cx="95885" cy="95885"/>
    <xdr:sp macro="" textlink="">
      <xdr:nvSpPr>
        <xdr:cNvPr id="159" name="Shape 32">
          <a:extLst>
            <a:ext uri="{FF2B5EF4-FFF2-40B4-BE49-F238E27FC236}">
              <a16:creationId xmlns:a16="http://schemas.microsoft.com/office/drawing/2014/main" id="{4D480CB8-E04F-46FE-A749-FC25183BCD85}"/>
            </a:ext>
          </a:extLst>
        </xdr:cNvPr>
        <xdr:cNvSpPr/>
      </xdr:nvSpPr>
      <xdr:spPr>
        <a:xfrm>
          <a:off x="4748245" y="3972304"/>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4" y="6043"/>
              </a:lnTo>
              <a:lnTo>
                <a:pt x="41326" y="0"/>
              </a:lnTo>
              <a:lnTo>
                <a:pt x="53963" y="0"/>
              </a:lnTo>
              <a:lnTo>
                <a:pt x="89244" y="23573"/>
              </a:lnTo>
              <a:lnTo>
                <a:pt x="95290" y="47645"/>
              </a:lnTo>
              <a:lnTo>
                <a:pt x="95290" y="53962"/>
              </a:lnTo>
              <a:lnTo>
                <a:pt x="71714" y="89242"/>
              </a:lnTo>
              <a:lnTo>
                <a:pt x="53963" y="95289"/>
              </a:lnTo>
              <a:close/>
            </a:path>
          </a:pathLst>
        </a:custGeom>
        <a:solidFill>
          <a:srgbClr val="04A2BF"/>
        </a:solidFill>
      </xdr:spPr>
    </xdr:sp>
    <xdr:clientData/>
  </xdr:oneCellAnchor>
  <xdr:oneCellAnchor>
    <xdr:from>
      <xdr:col>13</xdr:col>
      <xdr:colOff>42880</xdr:colOff>
      <xdr:row>17</xdr:row>
      <xdr:rowOff>102103</xdr:rowOff>
    </xdr:from>
    <xdr:ext cx="95885" cy="95885"/>
    <xdr:sp macro="" textlink="">
      <xdr:nvSpPr>
        <xdr:cNvPr id="160" name="Shape 33">
          <a:extLst>
            <a:ext uri="{FF2B5EF4-FFF2-40B4-BE49-F238E27FC236}">
              <a16:creationId xmlns:a16="http://schemas.microsoft.com/office/drawing/2014/main" id="{0F35182A-E501-4595-BBF6-BA88318A636A}"/>
            </a:ext>
          </a:extLst>
        </xdr:cNvPr>
        <xdr:cNvSpPr/>
      </xdr:nvSpPr>
      <xdr:spPr>
        <a:xfrm>
          <a:off x="4710130" y="4197853"/>
          <a:ext cx="95885" cy="95885"/>
        </a:xfrm>
        <a:custGeom>
          <a:avLst/>
          <a:gdLst/>
          <a:ahLst/>
          <a:cxnLst/>
          <a:rect l="0" t="0" r="0" b="0"/>
          <a:pathLst>
            <a:path w="95885" h="95885">
              <a:moveTo>
                <a:pt x="53963" y="95289"/>
              </a:moveTo>
              <a:lnTo>
                <a:pt x="41326" y="95289"/>
              </a:lnTo>
              <a:lnTo>
                <a:pt x="35249" y="94078"/>
              </a:lnTo>
              <a:lnTo>
                <a:pt x="1208" y="60037"/>
              </a:lnTo>
              <a:lnTo>
                <a:pt x="0" y="53960"/>
              </a:lnTo>
              <a:lnTo>
                <a:pt x="0" y="41325"/>
              </a:lnTo>
              <a:lnTo>
                <a:pt x="23574" y="6043"/>
              </a:lnTo>
              <a:lnTo>
                <a:pt x="41326" y="0"/>
              </a:lnTo>
              <a:lnTo>
                <a:pt x="53963" y="0"/>
              </a:lnTo>
              <a:lnTo>
                <a:pt x="89245" y="23572"/>
              </a:lnTo>
              <a:lnTo>
                <a:pt x="95290" y="47645"/>
              </a:lnTo>
              <a:lnTo>
                <a:pt x="95290" y="53960"/>
              </a:lnTo>
              <a:lnTo>
                <a:pt x="71715" y="89242"/>
              </a:lnTo>
              <a:lnTo>
                <a:pt x="53963" y="95289"/>
              </a:lnTo>
              <a:close/>
            </a:path>
          </a:pathLst>
        </a:custGeom>
        <a:solidFill>
          <a:srgbClr val="04A2BF"/>
        </a:solidFill>
      </xdr:spPr>
    </xdr:sp>
    <xdr:clientData/>
  </xdr:oneCellAnchor>
  <xdr:oneCellAnchor>
    <xdr:from>
      <xdr:col>11</xdr:col>
      <xdr:colOff>414634</xdr:colOff>
      <xdr:row>19</xdr:row>
      <xdr:rowOff>89627</xdr:rowOff>
    </xdr:from>
    <xdr:ext cx="95885" cy="95885"/>
    <xdr:sp macro="" textlink="">
      <xdr:nvSpPr>
        <xdr:cNvPr id="161" name="Shape 34">
          <a:extLst>
            <a:ext uri="{FF2B5EF4-FFF2-40B4-BE49-F238E27FC236}">
              <a16:creationId xmlns:a16="http://schemas.microsoft.com/office/drawing/2014/main" id="{B85E5AD7-6EA3-4B5F-8B45-82E1F2F5CC06}"/>
            </a:ext>
          </a:extLst>
        </xdr:cNvPr>
        <xdr:cNvSpPr/>
      </xdr:nvSpPr>
      <xdr:spPr>
        <a:xfrm>
          <a:off x="4386559" y="4604477"/>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5" y="23572"/>
              </a:lnTo>
              <a:lnTo>
                <a:pt x="95290" y="47645"/>
              </a:lnTo>
              <a:lnTo>
                <a:pt x="95290" y="53962"/>
              </a:lnTo>
              <a:lnTo>
                <a:pt x="71714" y="89242"/>
              </a:lnTo>
              <a:lnTo>
                <a:pt x="53962" y="95289"/>
              </a:lnTo>
              <a:close/>
            </a:path>
          </a:pathLst>
        </a:custGeom>
        <a:solidFill>
          <a:srgbClr val="04A2BF"/>
        </a:solidFill>
      </xdr:spPr>
    </xdr:sp>
    <xdr:clientData/>
  </xdr:oneCellAnchor>
  <xdr:oneCellAnchor>
    <xdr:from>
      <xdr:col>13</xdr:col>
      <xdr:colOff>186038</xdr:colOff>
      <xdr:row>20</xdr:row>
      <xdr:rowOff>89739</xdr:rowOff>
    </xdr:from>
    <xdr:ext cx="95885" cy="95885"/>
    <xdr:sp macro="" textlink="">
      <xdr:nvSpPr>
        <xdr:cNvPr id="162" name="Shape 35">
          <a:extLst>
            <a:ext uri="{FF2B5EF4-FFF2-40B4-BE49-F238E27FC236}">
              <a16:creationId xmlns:a16="http://schemas.microsoft.com/office/drawing/2014/main" id="{D06209BD-D75B-4EA0-BBAA-3A94C5805E3D}"/>
            </a:ext>
          </a:extLst>
        </xdr:cNvPr>
        <xdr:cNvSpPr/>
      </xdr:nvSpPr>
      <xdr:spPr>
        <a:xfrm>
          <a:off x="4853288" y="4814139"/>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5"/>
              </a:lnTo>
              <a:lnTo>
                <a:pt x="23575" y="6043"/>
              </a:lnTo>
              <a:lnTo>
                <a:pt x="41326" y="0"/>
              </a:lnTo>
              <a:lnTo>
                <a:pt x="53963" y="0"/>
              </a:lnTo>
              <a:lnTo>
                <a:pt x="89245" y="23570"/>
              </a:lnTo>
              <a:lnTo>
                <a:pt x="95290" y="47645"/>
              </a:lnTo>
              <a:lnTo>
                <a:pt x="95290" y="53962"/>
              </a:lnTo>
              <a:lnTo>
                <a:pt x="71715" y="89242"/>
              </a:lnTo>
              <a:lnTo>
                <a:pt x="53963" y="95289"/>
              </a:lnTo>
              <a:close/>
            </a:path>
          </a:pathLst>
        </a:custGeom>
        <a:solidFill>
          <a:srgbClr val="04A2BF"/>
        </a:solidFill>
      </xdr:spPr>
    </xdr:sp>
    <xdr:clientData/>
  </xdr:oneCellAnchor>
  <xdr:oneCellAnchor>
    <xdr:from>
      <xdr:col>12</xdr:col>
      <xdr:colOff>133405</xdr:colOff>
      <xdr:row>22</xdr:row>
      <xdr:rowOff>89963</xdr:rowOff>
    </xdr:from>
    <xdr:ext cx="95885" cy="95885"/>
    <xdr:sp macro="" textlink="">
      <xdr:nvSpPr>
        <xdr:cNvPr id="163" name="Shape 36">
          <a:extLst>
            <a:ext uri="{FF2B5EF4-FFF2-40B4-BE49-F238E27FC236}">
              <a16:creationId xmlns:a16="http://schemas.microsoft.com/office/drawing/2014/main" id="{B4EB70A7-EDD8-4FD9-B50A-76404C6577F2}"/>
            </a:ext>
          </a:extLst>
        </xdr:cNvPr>
        <xdr:cNvSpPr/>
      </xdr:nvSpPr>
      <xdr:spPr>
        <a:xfrm>
          <a:off x="4572055" y="5233463"/>
          <a:ext cx="95885" cy="95885"/>
        </a:xfrm>
        <a:custGeom>
          <a:avLst/>
          <a:gdLst/>
          <a:ahLst/>
          <a:cxnLst/>
          <a:rect l="0" t="0" r="0" b="0"/>
          <a:pathLst>
            <a:path w="95885" h="95885">
              <a:moveTo>
                <a:pt x="53962" y="95289"/>
              </a:moveTo>
              <a:lnTo>
                <a:pt x="41326" y="95289"/>
              </a:lnTo>
              <a:lnTo>
                <a:pt x="35248" y="94078"/>
              </a:lnTo>
              <a:lnTo>
                <a:pt x="1208" y="60039"/>
              </a:lnTo>
              <a:lnTo>
                <a:pt x="0" y="53962"/>
              </a:lnTo>
              <a:lnTo>
                <a:pt x="0" y="41326"/>
              </a:lnTo>
              <a:lnTo>
                <a:pt x="23574" y="6043"/>
              </a:lnTo>
              <a:lnTo>
                <a:pt x="41326" y="0"/>
              </a:lnTo>
              <a:lnTo>
                <a:pt x="53962" y="0"/>
              </a:lnTo>
              <a:lnTo>
                <a:pt x="89245" y="23573"/>
              </a:lnTo>
              <a:lnTo>
                <a:pt x="95290" y="47645"/>
              </a:lnTo>
              <a:lnTo>
                <a:pt x="95289" y="53962"/>
              </a:lnTo>
              <a:lnTo>
                <a:pt x="71714" y="89242"/>
              </a:lnTo>
              <a:lnTo>
                <a:pt x="53962" y="95289"/>
              </a:lnTo>
              <a:close/>
            </a:path>
          </a:pathLst>
        </a:custGeom>
        <a:solidFill>
          <a:srgbClr val="04A2BF"/>
        </a:solidFill>
      </xdr:spPr>
    </xdr:sp>
    <xdr:clientData/>
  </xdr:oneCellAnchor>
  <xdr:oneCellAnchor>
    <xdr:from>
      <xdr:col>12</xdr:col>
      <xdr:colOff>209857</xdr:colOff>
      <xdr:row>23</xdr:row>
      <xdr:rowOff>90075</xdr:rowOff>
    </xdr:from>
    <xdr:ext cx="95885" cy="95885"/>
    <xdr:sp macro="" textlink="">
      <xdr:nvSpPr>
        <xdr:cNvPr id="164" name="Shape 37">
          <a:extLst>
            <a:ext uri="{FF2B5EF4-FFF2-40B4-BE49-F238E27FC236}">
              <a16:creationId xmlns:a16="http://schemas.microsoft.com/office/drawing/2014/main" id="{61BC517E-7E12-45F5-A85F-2AE67B9026DA}"/>
            </a:ext>
          </a:extLst>
        </xdr:cNvPr>
        <xdr:cNvSpPr/>
      </xdr:nvSpPr>
      <xdr:spPr>
        <a:xfrm>
          <a:off x="4648507" y="544312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3"/>
              </a:lnTo>
              <a:lnTo>
                <a:pt x="41326" y="0"/>
              </a:lnTo>
              <a:lnTo>
                <a:pt x="53963" y="0"/>
              </a:lnTo>
              <a:lnTo>
                <a:pt x="89244" y="23570"/>
              </a:lnTo>
              <a:lnTo>
                <a:pt x="95290" y="47645"/>
              </a:lnTo>
              <a:lnTo>
                <a:pt x="95289" y="53962"/>
              </a:lnTo>
              <a:lnTo>
                <a:pt x="71714" y="89242"/>
              </a:lnTo>
              <a:lnTo>
                <a:pt x="53963" y="95289"/>
              </a:lnTo>
              <a:close/>
            </a:path>
          </a:pathLst>
        </a:custGeom>
        <a:solidFill>
          <a:srgbClr val="04A2BF"/>
        </a:solidFill>
      </xdr:spPr>
    </xdr:sp>
    <xdr:clientData/>
  </xdr:oneCellAnchor>
  <xdr:oneCellAnchor>
    <xdr:from>
      <xdr:col>12</xdr:col>
      <xdr:colOff>38115</xdr:colOff>
      <xdr:row>28</xdr:row>
      <xdr:rowOff>90636</xdr:rowOff>
    </xdr:from>
    <xdr:ext cx="95885" cy="95885"/>
    <xdr:sp macro="" textlink="">
      <xdr:nvSpPr>
        <xdr:cNvPr id="165" name="Shape 38">
          <a:extLst>
            <a:ext uri="{FF2B5EF4-FFF2-40B4-BE49-F238E27FC236}">
              <a16:creationId xmlns:a16="http://schemas.microsoft.com/office/drawing/2014/main" id="{5EAA568E-04FC-413C-BAC2-E481A2A30F72}"/>
            </a:ext>
          </a:extLst>
        </xdr:cNvPr>
        <xdr:cNvSpPr/>
      </xdr:nvSpPr>
      <xdr:spPr>
        <a:xfrm>
          <a:off x="4476765" y="6491436"/>
          <a:ext cx="95885" cy="95885"/>
        </a:xfrm>
        <a:custGeom>
          <a:avLst/>
          <a:gdLst/>
          <a:ahLst/>
          <a:cxnLst/>
          <a:rect l="0" t="0" r="0" b="0"/>
          <a:pathLst>
            <a:path w="95885" h="95885">
              <a:moveTo>
                <a:pt x="53962" y="95288"/>
              </a:moveTo>
              <a:lnTo>
                <a:pt x="41326" y="95288"/>
              </a:lnTo>
              <a:lnTo>
                <a:pt x="35249" y="94077"/>
              </a:lnTo>
              <a:lnTo>
                <a:pt x="1208" y="60037"/>
              </a:lnTo>
              <a:lnTo>
                <a:pt x="0" y="53960"/>
              </a:lnTo>
              <a:lnTo>
                <a:pt x="0" y="41324"/>
              </a:lnTo>
              <a:lnTo>
                <a:pt x="23574" y="6041"/>
              </a:lnTo>
              <a:lnTo>
                <a:pt x="41326" y="0"/>
              </a:lnTo>
              <a:lnTo>
                <a:pt x="53962" y="0"/>
              </a:lnTo>
              <a:lnTo>
                <a:pt x="89244" y="23573"/>
              </a:lnTo>
              <a:lnTo>
                <a:pt x="95290" y="47645"/>
              </a:lnTo>
              <a:lnTo>
                <a:pt x="95290" y="53960"/>
              </a:lnTo>
              <a:lnTo>
                <a:pt x="71714" y="89243"/>
              </a:lnTo>
              <a:lnTo>
                <a:pt x="53962" y="95288"/>
              </a:lnTo>
              <a:close/>
            </a:path>
          </a:pathLst>
        </a:custGeom>
        <a:solidFill>
          <a:srgbClr val="04A2BF"/>
        </a:solidFill>
      </xdr:spPr>
    </xdr:sp>
    <xdr:clientData/>
  </xdr:oneCellAnchor>
  <xdr:oneCellAnchor>
    <xdr:from>
      <xdr:col>12</xdr:col>
      <xdr:colOff>85760</xdr:colOff>
      <xdr:row>29</xdr:row>
      <xdr:rowOff>90747</xdr:rowOff>
    </xdr:from>
    <xdr:ext cx="95885" cy="95885"/>
    <xdr:sp macro="" textlink="">
      <xdr:nvSpPr>
        <xdr:cNvPr id="166" name="Shape 39">
          <a:extLst>
            <a:ext uri="{FF2B5EF4-FFF2-40B4-BE49-F238E27FC236}">
              <a16:creationId xmlns:a16="http://schemas.microsoft.com/office/drawing/2014/main" id="{D9CF4A00-82EC-4C6E-9727-F84A87AC36EA}"/>
            </a:ext>
          </a:extLst>
        </xdr:cNvPr>
        <xdr:cNvSpPr/>
      </xdr:nvSpPr>
      <xdr:spPr>
        <a:xfrm>
          <a:off x="4524410" y="6701097"/>
          <a:ext cx="95885" cy="95885"/>
        </a:xfrm>
        <a:custGeom>
          <a:avLst/>
          <a:gdLst/>
          <a:ahLst/>
          <a:cxnLst/>
          <a:rect l="0" t="0" r="0" b="0"/>
          <a:pathLst>
            <a:path w="95885" h="95885">
              <a:moveTo>
                <a:pt x="53962" y="95290"/>
              </a:moveTo>
              <a:lnTo>
                <a:pt x="41326" y="95290"/>
              </a:lnTo>
              <a:lnTo>
                <a:pt x="35249" y="94079"/>
              </a:lnTo>
              <a:lnTo>
                <a:pt x="1208" y="60037"/>
              </a:lnTo>
              <a:lnTo>
                <a:pt x="0" y="53960"/>
              </a:lnTo>
              <a:lnTo>
                <a:pt x="0" y="41324"/>
              </a:lnTo>
              <a:lnTo>
                <a:pt x="23574" y="6041"/>
              </a:lnTo>
              <a:lnTo>
                <a:pt x="41326" y="0"/>
              </a:lnTo>
              <a:lnTo>
                <a:pt x="53962" y="0"/>
              </a:lnTo>
              <a:lnTo>
                <a:pt x="89244" y="23570"/>
              </a:lnTo>
              <a:lnTo>
                <a:pt x="95290" y="47645"/>
              </a:lnTo>
              <a:lnTo>
                <a:pt x="95290" y="53960"/>
              </a:lnTo>
              <a:lnTo>
                <a:pt x="71714" y="89243"/>
              </a:lnTo>
              <a:lnTo>
                <a:pt x="53962" y="95290"/>
              </a:lnTo>
              <a:close/>
            </a:path>
          </a:pathLst>
        </a:custGeom>
        <a:solidFill>
          <a:srgbClr val="04A2BF"/>
        </a:solidFill>
      </xdr:spPr>
    </xdr:sp>
    <xdr:clientData/>
  </xdr:oneCellAnchor>
  <xdr:oneCellAnchor>
    <xdr:from>
      <xdr:col>11</xdr:col>
      <xdr:colOff>319221</xdr:colOff>
      <xdr:row>1</xdr:row>
      <xdr:rowOff>84423</xdr:rowOff>
    </xdr:from>
    <xdr:ext cx="95885" cy="95885"/>
    <xdr:sp macro="" textlink="">
      <xdr:nvSpPr>
        <xdr:cNvPr id="167" name="Shape 40">
          <a:extLst>
            <a:ext uri="{FF2B5EF4-FFF2-40B4-BE49-F238E27FC236}">
              <a16:creationId xmlns:a16="http://schemas.microsoft.com/office/drawing/2014/main" id="{DF828577-02F2-4C43-9473-0599D5BA5C1C}"/>
            </a:ext>
          </a:extLst>
        </xdr:cNvPr>
        <xdr:cNvSpPr/>
      </xdr:nvSpPr>
      <xdr:spPr>
        <a:xfrm>
          <a:off x="4291146" y="827373"/>
          <a:ext cx="95885" cy="95885"/>
        </a:xfrm>
        <a:custGeom>
          <a:avLst/>
          <a:gdLst/>
          <a:ahLst/>
          <a:cxnLst/>
          <a:rect l="0" t="0" r="0" b="0"/>
          <a:pathLst>
            <a:path w="95885" h="95885">
              <a:moveTo>
                <a:pt x="53963" y="95288"/>
              </a:moveTo>
              <a:lnTo>
                <a:pt x="41327" y="95288"/>
              </a:lnTo>
              <a:lnTo>
                <a:pt x="35249" y="94080"/>
              </a:lnTo>
              <a:lnTo>
                <a:pt x="1208" y="60040"/>
              </a:lnTo>
              <a:lnTo>
                <a:pt x="0" y="53962"/>
              </a:lnTo>
              <a:lnTo>
                <a:pt x="0" y="41326"/>
              </a:lnTo>
              <a:lnTo>
                <a:pt x="23574" y="6042"/>
              </a:lnTo>
              <a:lnTo>
                <a:pt x="41327" y="0"/>
              </a:lnTo>
              <a:lnTo>
                <a:pt x="53963" y="0"/>
              </a:lnTo>
              <a:lnTo>
                <a:pt x="89245" y="23573"/>
              </a:lnTo>
              <a:lnTo>
                <a:pt x="95290" y="47645"/>
              </a:lnTo>
              <a:lnTo>
                <a:pt x="95290" y="53962"/>
              </a:lnTo>
              <a:lnTo>
                <a:pt x="71714" y="89243"/>
              </a:lnTo>
              <a:lnTo>
                <a:pt x="53963" y="95288"/>
              </a:lnTo>
              <a:close/>
            </a:path>
          </a:pathLst>
        </a:custGeom>
        <a:solidFill>
          <a:srgbClr val="04A2BF"/>
        </a:solidFill>
      </xdr:spPr>
    </xdr:sp>
    <xdr:clientData/>
  </xdr:oneCellAnchor>
  <xdr:oneCellAnchor>
    <xdr:from>
      <xdr:col>11</xdr:col>
      <xdr:colOff>138170</xdr:colOff>
      <xdr:row>10</xdr:row>
      <xdr:rowOff>85431</xdr:rowOff>
    </xdr:from>
    <xdr:ext cx="95885" cy="95885"/>
    <xdr:sp macro="" textlink="">
      <xdr:nvSpPr>
        <xdr:cNvPr id="168" name="Shape 41">
          <a:extLst>
            <a:ext uri="{FF2B5EF4-FFF2-40B4-BE49-F238E27FC236}">
              <a16:creationId xmlns:a16="http://schemas.microsoft.com/office/drawing/2014/main" id="{28047972-7BBB-42E9-A959-88F4D6BBF1BA}"/>
            </a:ext>
          </a:extLst>
        </xdr:cNvPr>
        <xdr:cNvSpPr/>
      </xdr:nvSpPr>
      <xdr:spPr>
        <a:xfrm>
          <a:off x="4110095" y="2714331"/>
          <a:ext cx="95885" cy="95885"/>
        </a:xfrm>
        <a:custGeom>
          <a:avLst/>
          <a:gdLst/>
          <a:ahLst/>
          <a:cxnLst/>
          <a:rect l="0" t="0" r="0" b="0"/>
          <a:pathLst>
            <a:path w="95885" h="95885">
              <a:moveTo>
                <a:pt x="53963" y="95288"/>
              </a:moveTo>
              <a:lnTo>
                <a:pt x="41326" y="95288"/>
              </a:lnTo>
              <a:lnTo>
                <a:pt x="35249" y="94079"/>
              </a:lnTo>
              <a:lnTo>
                <a:pt x="1208" y="60039"/>
              </a:lnTo>
              <a:lnTo>
                <a:pt x="0" y="53962"/>
              </a:lnTo>
              <a:lnTo>
                <a:pt x="0" y="41325"/>
              </a:lnTo>
              <a:lnTo>
                <a:pt x="23574" y="6042"/>
              </a:lnTo>
              <a:lnTo>
                <a:pt x="41326" y="0"/>
              </a:lnTo>
              <a:lnTo>
                <a:pt x="53963" y="0"/>
              </a:lnTo>
              <a:lnTo>
                <a:pt x="89245" y="23572"/>
              </a:lnTo>
              <a:lnTo>
                <a:pt x="95290" y="47645"/>
              </a:lnTo>
              <a:lnTo>
                <a:pt x="95290" y="53962"/>
              </a:lnTo>
              <a:lnTo>
                <a:pt x="71715" y="89242"/>
              </a:lnTo>
              <a:lnTo>
                <a:pt x="53963" y="95288"/>
              </a:lnTo>
              <a:close/>
            </a:path>
          </a:pathLst>
        </a:custGeom>
        <a:solidFill>
          <a:srgbClr val="04A2BF"/>
        </a:solidFill>
      </xdr:spPr>
    </xdr:sp>
    <xdr:clientData/>
  </xdr:oneCellAnchor>
  <xdr:oneCellAnchor>
    <xdr:from>
      <xdr:col>11</xdr:col>
      <xdr:colOff>386047</xdr:colOff>
      <xdr:row>11</xdr:row>
      <xdr:rowOff>85544</xdr:rowOff>
    </xdr:from>
    <xdr:ext cx="95885" cy="95885"/>
    <xdr:sp macro="" textlink="">
      <xdr:nvSpPr>
        <xdr:cNvPr id="169" name="Shape 42">
          <a:extLst>
            <a:ext uri="{FF2B5EF4-FFF2-40B4-BE49-F238E27FC236}">
              <a16:creationId xmlns:a16="http://schemas.microsoft.com/office/drawing/2014/main" id="{0E9FCA26-A8FB-4CE6-B622-3DE043A28C44}"/>
            </a:ext>
          </a:extLst>
        </xdr:cNvPr>
        <xdr:cNvSpPr/>
      </xdr:nvSpPr>
      <xdr:spPr>
        <a:xfrm>
          <a:off x="4357972" y="2923994"/>
          <a:ext cx="95885" cy="95885"/>
        </a:xfrm>
        <a:custGeom>
          <a:avLst/>
          <a:gdLst/>
          <a:ahLst/>
          <a:cxnLst/>
          <a:rect l="0" t="0" r="0" b="0"/>
          <a:pathLst>
            <a:path w="95885" h="95885">
              <a:moveTo>
                <a:pt x="53962" y="95288"/>
              </a:moveTo>
              <a:lnTo>
                <a:pt x="41326" y="95288"/>
              </a:lnTo>
              <a:lnTo>
                <a:pt x="35249" y="94079"/>
              </a:lnTo>
              <a:lnTo>
                <a:pt x="1208" y="60039"/>
              </a:lnTo>
              <a:lnTo>
                <a:pt x="0" y="53962"/>
              </a:lnTo>
              <a:lnTo>
                <a:pt x="0" y="41325"/>
              </a:lnTo>
              <a:lnTo>
                <a:pt x="23574" y="6042"/>
              </a:lnTo>
              <a:lnTo>
                <a:pt x="41326" y="0"/>
              </a:lnTo>
              <a:lnTo>
                <a:pt x="53962" y="0"/>
              </a:lnTo>
              <a:lnTo>
                <a:pt x="89245" y="23572"/>
              </a:lnTo>
              <a:lnTo>
                <a:pt x="95290" y="47645"/>
              </a:lnTo>
              <a:lnTo>
                <a:pt x="95290" y="53962"/>
              </a:lnTo>
              <a:lnTo>
                <a:pt x="71714" y="89242"/>
              </a:lnTo>
              <a:lnTo>
                <a:pt x="53962" y="95288"/>
              </a:lnTo>
              <a:close/>
            </a:path>
          </a:pathLst>
        </a:custGeom>
        <a:solidFill>
          <a:srgbClr val="04A2BF"/>
        </a:solidFill>
      </xdr:spPr>
    </xdr:sp>
    <xdr:clientData/>
  </xdr:oneCellAnchor>
  <xdr:oneCellAnchor>
    <xdr:from>
      <xdr:col>11</xdr:col>
      <xdr:colOff>262047</xdr:colOff>
      <xdr:row>12</xdr:row>
      <xdr:rowOff>85656</xdr:rowOff>
    </xdr:from>
    <xdr:ext cx="95885" cy="95885"/>
    <xdr:sp macro="" textlink="">
      <xdr:nvSpPr>
        <xdr:cNvPr id="170" name="Shape 43">
          <a:extLst>
            <a:ext uri="{FF2B5EF4-FFF2-40B4-BE49-F238E27FC236}">
              <a16:creationId xmlns:a16="http://schemas.microsoft.com/office/drawing/2014/main" id="{9C1BD686-160A-41F4-945A-2508A84A6BA2}"/>
            </a:ext>
          </a:extLst>
        </xdr:cNvPr>
        <xdr:cNvSpPr/>
      </xdr:nvSpPr>
      <xdr:spPr>
        <a:xfrm>
          <a:off x="4233972" y="3133656"/>
          <a:ext cx="95885" cy="95885"/>
        </a:xfrm>
        <a:custGeom>
          <a:avLst/>
          <a:gdLst/>
          <a:ahLst/>
          <a:cxnLst/>
          <a:rect l="0" t="0" r="0" b="0"/>
          <a:pathLst>
            <a:path w="95885" h="95885">
              <a:moveTo>
                <a:pt x="53963" y="95288"/>
              </a:moveTo>
              <a:lnTo>
                <a:pt x="41326" y="95288"/>
              </a:lnTo>
              <a:lnTo>
                <a:pt x="35249" y="94080"/>
              </a:lnTo>
              <a:lnTo>
                <a:pt x="1208" y="60039"/>
              </a:lnTo>
              <a:lnTo>
                <a:pt x="0" y="53962"/>
              </a:lnTo>
              <a:lnTo>
                <a:pt x="0" y="41325"/>
              </a:lnTo>
              <a:lnTo>
                <a:pt x="23574" y="6042"/>
              </a:lnTo>
              <a:lnTo>
                <a:pt x="41326" y="0"/>
              </a:lnTo>
              <a:lnTo>
                <a:pt x="53963" y="0"/>
              </a:lnTo>
              <a:lnTo>
                <a:pt x="89245" y="23571"/>
              </a:lnTo>
              <a:lnTo>
                <a:pt x="95290" y="47645"/>
              </a:lnTo>
              <a:lnTo>
                <a:pt x="95290" y="53962"/>
              </a:lnTo>
              <a:lnTo>
                <a:pt x="71714" y="89243"/>
              </a:lnTo>
              <a:lnTo>
                <a:pt x="53963" y="95288"/>
              </a:lnTo>
              <a:close/>
            </a:path>
          </a:pathLst>
        </a:custGeom>
        <a:solidFill>
          <a:srgbClr val="04A2BF"/>
        </a:solidFill>
      </xdr:spPr>
    </xdr:sp>
    <xdr:clientData/>
  </xdr:oneCellAnchor>
  <xdr:oneCellAnchor>
    <xdr:from>
      <xdr:col>14</xdr:col>
      <xdr:colOff>123876</xdr:colOff>
      <xdr:row>13</xdr:row>
      <xdr:rowOff>85768</xdr:rowOff>
    </xdr:from>
    <xdr:ext cx="95885" cy="95885"/>
    <xdr:sp macro="" textlink="">
      <xdr:nvSpPr>
        <xdr:cNvPr id="171" name="Shape 44">
          <a:extLst>
            <a:ext uri="{FF2B5EF4-FFF2-40B4-BE49-F238E27FC236}">
              <a16:creationId xmlns:a16="http://schemas.microsoft.com/office/drawing/2014/main" id="{EBF22391-6FA6-4123-94B2-E84C1EFEF293}"/>
            </a:ext>
          </a:extLst>
        </xdr:cNvPr>
        <xdr:cNvSpPr/>
      </xdr:nvSpPr>
      <xdr:spPr>
        <a:xfrm>
          <a:off x="5019726" y="3343318"/>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4" y="6042"/>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14</xdr:col>
      <xdr:colOff>9528</xdr:colOff>
      <xdr:row>15</xdr:row>
      <xdr:rowOff>85992</xdr:rowOff>
    </xdr:from>
    <xdr:ext cx="95885" cy="95885"/>
    <xdr:sp macro="" textlink="">
      <xdr:nvSpPr>
        <xdr:cNvPr id="172" name="Shape 45">
          <a:extLst>
            <a:ext uri="{FF2B5EF4-FFF2-40B4-BE49-F238E27FC236}">
              <a16:creationId xmlns:a16="http://schemas.microsoft.com/office/drawing/2014/main" id="{8FF9E324-50B1-4ADA-95CD-9EA993AD1A32}"/>
            </a:ext>
          </a:extLst>
        </xdr:cNvPr>
        <xdr:cNvSpPr/>
      </xdr:nvSpPr>
      <xdr:spPr>
        <a:xfrm>
          <a:off x="4905378" y="3762642"/>
          <a:ext cx="95885" cy="95885"/>
        </a:xfrm>
        <a:custGeom>
          <a:avLst/>
          <a:gdLst/>
          <a:ahLst/>
          <a:cxnLst/>
          <a:rect l="0" t="0" r="0" b="0"/>
          <a:pathLst>
            <a:path w="95885" h="95885">
              <a:moveTo>
                <a:pt x="53962" y="95289"/>
              </a:moveTo>
              <a:lnTo>
                <a:pt x="41326" y="95289"/>
              </a:lnTo>
              <a:lnTo>
                <a:pt x="35248" y="94079"/>
              </a:lnTo>
              <a:lnTo>
                <a:pt x="1208" y="60039"/>
              </a:lnTo>
              <a:lnTo>
                <a:pt x="0" y="53962"/>
              </a:lnTo>
              <a:lnTo>
                <a:pt x="0" y="41325"/>
              </a:lnTo>
              <a:lnTo>
                <a:pt x="23573" y="6043"/>
              </a:lnTo>
              <a:lnTo>
                <a:pt x="41326" y="0"/>
              </a:lnTo>
              <a:lnTo>
                <a:pt x="53962" y="0"/>
              </a:lnTo>
              <a:lnTo>
                <a:pt x="89244" y="23570"/>
              </a:lnTo>
              <a:lnTo>
                <a:pt x="95290" y="47645"/>
              </a:lnTo>
              <a:lnTo>
                <a:pt x="95289" y="53962"/>
              </a:lnTo>
              <a:lnTo>
                <a:pt x="71714" y="89242"/>
              </a:lnTo>
              <a:lnTo>
                <a:pt x="53962" y="95289"/>
              </a:lnTo>
              <a:close/>
            </a:path>
          </a:pathLst>
        </a:custGeom>
        <a:solidFill>
          <a:srgbClr val="04A2BF"/>
        </a:solidFill>
      </xdr:spPr>
    </xdr:sp>
    <xdr:clientData/>
  </xdr:oneCellAnchor>
  <xdr:oneCellAnchor>
    <xdr:from>
      <xdr:col>13</xdr:col>
      <xdr:colOff>195567</xdr:colOff>
      <xdr:row>18</xdr:row>
      <xdr:rowOff>89515</xdr:rowOff>
    </xdr:from>
    <xdr:ext cx="95885" cy="95885"/>
    <xdr:sp macro="" textlink="">
      <xdr:nvSpPr>
        <xdr:cNvPr id="173" name="Shape 46">
          <a:extLst>
            <a:ext uri="{FF2B5EF4-FFF2-40B4-BE49-F238E27FC236}">
              <a16:creationId xmlns:a16="http://schemas.microsoft.com/office/drawing/2014/main" id="{9FA47228-B69B-46FC-A059-77F8E68533BA}"/>
            </a:ext>
          </a:extLst>
        </xdr:cNvPr>
        <xdr:cNvSpPr/>
      </xdr:nvSpPr>
      <xdr:spPr>
        <a:xfrm>
          <a:off x="4862817" y="439481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4"/>
              </a:lnTo>
              <a:lnTo>
                <a:pt x="41326" y="0"/>
              </a:lnTo>
              <a:lnTo>
                <a:pt x="53963" y="0"/>
              </a:lnTo>
              <a:lnTo>
                <a:pt x="89245" y="23572"/>
              </a:lnTo>
              <a:lnTo>
                <a:pt x="95290" y="47645"/>
              </a:lnTo>
              <a:lnTo>
                <a:pt x="95290" y="53962"/>
              </a:lnTo>
              <a:lnTo>
                <a:pt x="71715" y="89242"/>
              </a:lnTo>
              <a:lnTo>
                <a:pt x="53963" y="95289"/>
              </a:lnTo>
              <a:close/>
            </a:path>
          </a:pathLst>
        </a:custGeom>
        <a:solidFill>
          <a:srgbClr val="04A2BF"/>
        </a:solidFill>
      </xdr:spPr>
    </xdr:sp>
    <xdr:clientData/>
  </xdr:oneCellAnchor>
  <xdr:oneCellAnchor>
    <xdr:from>
      <xdr:col>14</xdr:col>
      <xdr:colOff>38115</xdr:colOff>
      <xdr:row>21</xdr:row>
      <xdr:rowOff>89851</xdr:rowOff>
    </xdr:from>
    <xdr:ext cx="95885" cy="95885"/>
    <xdr:sp macro="" textlink="">
      <xdr:nvSpPr>
        <xdr:cNvPr id="174" name="Shape 47">
          <a:extLst>
            <a:ext uri="{FF2B5EF4-FFF2-40B4-BE49-F238E27FC236}">
              <a16:creationId xmlns:a16="http://schemas.microsoft.com/office/drawing/2014/main" id="{2474D141-8FE3-4241-8B5F-C6394E501C43}"/>
            </a:ext>
          </a:extLst>
        </xdr:cNvPr>
        <xdr:cNvSpPr/>
      </xdr:nvSpPr>
      <xdr:spPr>
        <a:xfrm>
          <a:off x="4933965" y="5023801"/>
          <a:ext cx="95885" cy="95885"/>
        </a:xfrm>
        <a:custGeom>
          <a:avLst/>
          <a:gdLst/>
          <a:ahLst/>
          <a:cxnLst/>
          <a:rect l="0" t="0" r="0" b="0"/>
          <a:pathLst>
            <a:path w="95885" h="95885">
              <a:moveTo>
                <a:pt x="53962" y="95289"/>
              </a:moveTo>
              <a:lnTo>
                <a:pt x="41326" y="95289"/>
              </a:lnTo>
              <a:lnTo>
                <a:pt x="35249" y="94078"/>
              </a:lnTo>
              <a:lnTo>
                <a:pt x="1209" y="60039"/>
              </a:lnTo>
              <a:lnTo>
                <a:pt x="0" y="53962"/>
              </a:lnTo>
              <a:lnTo>
                <a:pt x="0" y="41326"/>
              </a:lnTo>
              <a:lnTo>
                <a:pt x="23574" y="6043"/>
              </a:lnTo>
              <a:lnTo>
                <a:pt x="41326" y="0"/>
              </a:lnTo>
              <a:lnTo>
                <a:pt x="53962" y="0"/>
              </a:lnTo>
              <a:lnTo>
                <a:pt x="89245" y="23573"/>
              </a:lnTo>
              <a:lnTo>
                <a:pt x="95290" y="47645"/>
              </a:lnTo>
              <a:lnTo>
                <a:pt x="95290" y="53962"/>
              </a:lnTo>
              <a:lnTo>
                <a:pt x="71715" y="89242"/>
              </a:lnTo>
              <a:lnTo>
                <a:pt x="53962" y="95289"/>
              </a:lnTo>
              <a:close/>
            </a:path>
          </a:pathLst>
        </a:custGeom>
        <a:solidFill>
          <a:srgbClr val="04A2BF"/>
        </a:solidFill>
      </xdr:spPr>
    </xdr:sp>
    <xdr:clientData/>
  </xdr:oneCellAnchor>
  <xdr:oneCellAnchor>
    <xdr:from>
      <xdr:col>11</xdr:col>
      <xdr:colOff>366989</xdr:colOff>
      <xdr:row>24</xdr:row>
      <xdr:rowOff>90188</xdr:rowOff>
    </xdr:from>
    <xdr:ext cx="95885" cy="95885"/>
    <xdr:sp macro="" textlink="">
      <xdr:nvSpPr>
        <xdr:cNvPr id="175" name="Shape 48">
          <a:extLst>
            <a:ext uri="{FF2B5EF4-FFF2-40B4-BE49-F238E27FC236}">
              <a16:creationId xmlns:a16="http://schemas.microsoft.com/office/drawing/2014/main" id="{93F11662-49D8-479B-89FF-E2ACCC856890}"/>
            </a:ext>
          </a:extLst>
        </xdr:cNvPr>
        <xdr:cNvSpPr/>
      </xdr:nvSpPr>
      <xdr:spPr>
        <a:xfrm>
          <a:off x="4338914" y="5652788"/>
          <a:ext cx="95885" cy="95885"/>
        </a:xfrm>
        <a:custGeom>
          <a:avLst/>
          <a:gdLst/>
          <a:ahLst/>
          <a:cxnLst/>
          <a:rect l="0" t="0" r="0" b="0"/>
          <a:pathLst>
            <a:path w="95885" h="95885">
              <a:moveTo>
                <a:pt x="53962" y="95289"/>
              </a:moveTo>
              <a:lnTo>
                <a:pt x="41326" y="95289"/>
              </a:lnTo>
              <a:lnTo>
                <a:pt x="35249" y="94077"/>
              </a:lnTo>
              <a:lnTo>
                <a:pt x="1208" y="60039"/>
              </a:lnTo>
              <a:lnTo>
                <a:pt x="0" y="53962"/>
              </a:lnTo>
              <a:lnTo>
                <a:pt x="0" y="41325"/>
              </a:lnTo>
              <a:lnTo>
                <a:pt x="23574" y="6043"/>
              </a:lnTo>
              <a:lnTo>
                <a:pt x="41326" y="0"/>
              </a:lnTo>
              <a:lnTo>
                <a:pt x="53962" y="0"/>
              </a:lnTo>
              <a:lnTo>
                <a:pt x="89244" y="23573"/>
              </a:lnTo>
              <a:lnTo>
                <a:pt x="95290" y="47645"/>
              </a:lnTo>
              <a:lnTo>
                <a:pt x="95290" y="53962"/>
              </a:lnTo>
              <a:lnTo>
                <a:pt x="71714" y="89242"/>
              </a:lnTo>
              <a:lnTo>
                <a:pt x="53962" y="95289"/>
              </a:lnTo>
              <a:close/>
            </a:path>
          </a:pathLst>
        </a:custGeom>
        <a:solidFill>
          <a:srgbClr val="04A2BF"/>
        </a:solidFill>
      </xdr:spPr>
    </xdr:sp>
    <xdr:clientData/>
  </xdr:oneCellAnchor>
  <xdr:oneCellAnchor>
    <xdr:from>
      <xdr:col>11</xdr:col>
      <xdr:colOff>290634</xdr:colOff>
      <xdr:row>25</xdr:row>
      <xdr:rowOff>90299</xdr:rowOff>
    </xdr:from>
    <xdr:ext cx="95885" cy="95885"/>
    <xdr:sp macro="" textlink="">
      <xdr:nvSpPr>
        <xdr:cNvPr id="176" name="Shape 49">
          <a:extLst>
            <a:ext uri="{FF2B5EF4-FFF2-40B4-BE49-F238E27FC236}">
              <a16:creationId xmlns:a16="http://schemas.microsoft.com/office/drawing/2014/main" id="{A8B958F7-A19D-4EEE-A870-107DC68C97CF}"/>
            </a:ext>
          </a:extLst>
        </xdr:cNvPr>
        <xdr:cNvSpPr/>
      </xdr:nvSpPr>
      <xdr:spPr>
        <a:xfrm>
          <a:off x="4262559" y="5862449"/>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5" y="23572"/>
              </a:lnTo>
              <a:lnTo>
                <a:pt x="95290" y="47645"/>
              </a:lnTo>
              <a:lnTo>
                <a:pt x="95290" y="53962"/>
              </a:lnTo>
              <a:lnTo>
                <a:pt x="71714" y="89242"/>
              </a:lnTo>
              <a:lnTo>
                <a:pt x="53962" y="95289"/>
              </a:lnTo>
              <a:close/>
            </a:path>
          </a:pathLst>
        </a:custGeom>
        <a:solidFill>
          <a:srgbClr val="04A2BF"/>
        </a:solidFill>
      </xdr:spPr>
    </xdr:sp>
    <xdr:clientData/>
  </xdr:oneCellAnchor>
  <xdr:oneCellAnchor>
    <xdr:from>
      <xdr:col>11</xdr:col>
      <xdr:colOff>357337</xdr:colOff>
      <xdr:row>26</xdr:row>
      <xdr:rowOff>90412</xdr:rowOff>
    </xdr:from>
    <xdr:ext cx="95885" cy="95885"/>
    <xdr:sp macro="" textlink="">
      <xdr:nvSpPr>
        <xdr:cNvPr id="177" name="Shape 50">
          <a:extLst>
            <a:ext uri="{FF2B5EF4-FFF2-40B4-BE49-F238E27FC236}">
              <a16:creationId xmlns:a16="http://schemas.microsoft.com/office/drawing/2014/main" id="{1F922BA5-8FC2-4692-8ED6-8D29309B0167}"/>
            </a:ext>
          </a:extLst>
        </xdr:cNvPr>
        <xdr:cNvSpPr/>
      </xdr:nvSpPr>
      <xdr:spPr>
        <a:xfrm>
          <a:off x="4329262" y="6072112"/>
          <a:ext cx="95885" cy="95885"/>
        </a:xfrm>
        <a:custGeom>
          <a:avLst/>
          <a:gdLst/>
          <a:ahLst/>
          <a:cxnLst/>
          <a:rect l="0" t="0" r="0" b="0"/>
          <a:pathLst>
            <a:path w="95885" h="95885">
              <a:moveTo>
                <a:pt x="53962" y="95290"/>
              </a:moveTo>
              <a:lnTo>
                <a:pt x="41326" y="95290"/>
              </a:lnTo>
              <a:lnTo>
                <a:pt x="35249" y="94079"/>
              </a:lnTo>
              <a:lnTo>
                <a:pt x="1208" y="60039"/>
              </a:lnTo>
              <a:lnTo>
                <a:pt x="0" y="53962"/>
              </a:lnTo>
              <a:lnTo>
                <a:pt x="0" y="41325"/>
              </a:lnTo>
              <a:lnTo>
                <a:pt x="23574" y="6043"/>
              </a:lnTo>
              <a:lnTo>
                <a:pt x="41326" y="0"/>
              </a:lnTo>
              <a:lnTo>
                <a:pt x="53962" y="0"/>
              </a:lnTo>
              <a:lnTo>
                <a:pt x="89245" y="23570"/>
              </a:lnTo>
              <a:lnTo>
                <a:pt x="95290" y="47645"/>
              </a:lnTo>
              <a:lnTo>
                <a:pt x="95290" y="53962"/>
              </a:lnTo>
              <a:lnTo>
                <a:pt x="71714" y="89243"/>
              </a:lnTo>
              <a:lnTo>
                <a:pt x="53962" y="95290"/>
              </a:lnTo>
              <a:close/>
            </a:path>
          </a:pathLst>
        </a:custGeom>
        <a:solidFill>
          <a:srgbClr val="04A2BF"/>
        </a:solidFill>
      </xdr:spPr>
    </xdr:sp>
    <xdr:clientData/>
  </xdr:oneCellAnchor>
  <xdr:oneCellAnchor>
    <xdr:from>
      <xdr:col>11</xdr:col>
      <xdr:colOff>233460</xdr:colOff>
      <xdr:row>27</xdr:row>
      <xdr:rowOff>90523</xdr:rowOff>
    </xdr:from>
    <xdr:ext cx="95885" cy="95885"/>
    <xdr:sp macro="" textlink="">
      <xdr:nvSpPr>
        <xdr:cNvPr id="178" name="Shape 51">
          <a:extLst>
            <a:ext uri="{FF2B5EF4-FFF2-40B4-BE49-F238E27FC236}">
              <a16:creationId xmlns:a16="http://schemas.microsoft.com/office/drawing/2014/main" id="{8D1FB922-1808-43AD-94BD-148DFF23FD07}"/>
            </a:ext>
          </a:extLst>
        </xdr:cNvPr>
        <xdr:cNvSpPr/>
      </xdr:nvSpPr>
      <xdr:spPr>
        <a:xfrm>
          <a:off x="4205385" y="6281773"/>
          <a:ext cx="95885" cy="95885"/>
        </a:xfrm>
        <a:custGeom>
          <a:avLst/>
          <a:gdLst/>
          <a:ahLst/>
          <a:cxnLst/>
          <a:rect l="0" t="0" r="0" b="0"/>
          <a:pathLst>
            <a:path w="95885" h="95885">
              <a:moveTo>
                <a:pt x="53962" y="95288"/>
              </a:moveTo>
              <a:lnTo>
                <a:pt x="41326" y="95288"/>
              </a:lnTo>
              <a:lnTo>
                <a:pt x="35249" y="94077"/>
              </a:lnTo>
              <a:lnTo>
                <a:pt x="1208" y="60037"/>
              </a:lnTo>
              <a:lnTo>
                <a:pt x="0" y="53960"/>
              </a:lnTo>
              <a:lnTo>
                <a:pt x="0" y="41326"/>
              </a:lnTo>
              <a:lnTo>
                <a:pt x="23574" y="6041"/>
              </a:lnTo>
              <a:lnTo>
                <a:pt x="41326" y="0"/>
              </a:lnTo>
              <a:lnTo>
                <a:pt x="53962" y="0"/>
              </a:lnTo>
              <a:lnTo>
                <a:pt x="89245" y="23573"/>
              </a:lnTo>
              <a:lnTo>
                <a:pt x="95290" y="47645"/>
              </a:lnTo>
              <a:lnTo>
                <a:pt x="95290" y="53960"/>
              </a:lnTo>
              <a:lnTo>
                <a:pt x="71714" y="89243"/>
              </a:lnTo>
              <a:lnTo>
                <a:pt x="53962" y="95288"/>
              </a:lnTo>
              <a:close/>
            </a:path>
          </a:pathLst>
        </a:custGeom>
        <a:solidFill>
          <a:srgbClr val="04A2BF"/>
        </a:solidFill>
      </xdr:spPr>
    </xdr:sp>
    <xdr:clientData/>
  </xdr:oneCellAnchor>
</xdr:wsDr>
</file>

<file path=xl/drawings/drawing23.xml><?xml version="1.0" encoding="utf-8"?>
<xdr:wsDr xmlns:xdr="http://schemas.openxmlformats.org/drawingml/2006/spreadsheetDrawing" xmlns:a="http://schemas.openxmlformats.org/drawingml/2006/main">
  <xdr:oneCellAnchor>
    <xdr:from>
      <xdr:col>0</xdr:col>
      <xdr:colOff>0</xdr:colOff>
      <xdr:row>0</xdr:row>
      <xdr:rowOff>1204849</xdr:rowOff>
    </xdr:from>
    <xdr:ext cx="352573" cy="343044"/>
    <xdr:pic>
      <xdr:nvPicPr>
        <xdr:cNvPr id="2" name="image6.png">
          <a:extLst>
            <a:ext uri="{FF2B5EF4-FFF2-40B4-BE49-F238E27FC236}">
              <a16:creationId xmlns:a16="http://schemas.microsoft.com/office/drawing/2014/main" id="{C3C213A5-64E6-4069-9C9F-DDF4CBD008E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204849"/>
          <a:ext cx="352573" cy="343044"/>
        </a:xfrm>
        <a:prstGeom prst="rect">
          <a:avLst/>
        </a:prstGeom>
      </xdr:spPr>
    </xdr:pic>
    <xdr:clientData/>
  </xdr:oneCellAnchor>
  <xdr:oneCellAnchor>
    <xdr:from>
      <xdr:col>2</xdr:col>
      <xdr:colOff>50091</xdr:colOff>
      <xdr:row>0</xdr:row>
      <xdr:rowOff>197954</xdr:rowOff>
    </xdr:from>
    <xdr:ext cx="165100" cy="289560"/>
    <xdr:sp macro="" textlink="">
      <xdr:nvSpPr>
        <xdr:cNvPr id="3" name="Shape 19">
          <a:extLst>
            <a:ext uri="{FF2B5EF4-FFF2-40B4-BE49-F238E27FC236}">
              <a16:creationId xmlns:a16="http://schemas.microsoft.com/office/drawing/2014/main" id="{68B17FFC-09CA-49EC-B563-2D02E82BBA52}"/>
            </a:ext>
          </a:extLst>
        </xdr:cNvPr>
        <xdr:cNvSpPr/>
      </xdr:nvSpPr>
      <xdr:spPr>
        <a:xfrm>
          <a:off x="612066"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0</xdr:col>
      <xdr:colOff>4764</xdr:colOff>
      <xdr:row>0</xdr:row>
      <xdr:rowOff>199219</xdr:rowOff>
    </xdr:from>
    <xdr:ext cx="533400" cy="291465"/>
    <xdr:grpSp>
      <xdr:nvGrpSpPr>
        <xdr:cNvPr id="4" name="Group 20">
          <a:extLst>
            <a:ext uri="{FF2B5EF4-FFF2-40B4-BE49-F238E27FC236}">
              <a16:creationId xmlns:a16="http://schemas.microsoft.com/office/drawing/2014/main" id="{4455491B-C61B-4278-8EEC-83F201339108}"/>
            </a:ext>
          </a:extLst>
        </xdr:cNvPr>
        <xdr:cNvGrpSpPr/>
      </xdr:nvGrpSpPr>
      <xdr:grpSpPr>
        <a:xfrm>
          <a:off x="4764" y="199219"/>
          <a:ext cx="533400" cy="291465"/>
          <a:chOff x="0" y="0"/>
          <a:chExt cx="533400" cy="291465"/>
        </a:xfrm>
      </xdr:grpSpPr>
      <xdr:sp macro="" textlink="">
        <xdr:nvSpPr>
          <xdr:cNvPr id="5" name="Shape 21">
            <a:extLst>
              <a:ext uri="{FF2B5EF4-FFF2-40B4-BE49-F238E27FC236}">
                <a16:creationId xmlns:a16="http://schemas.microsoft.com/office/drawing/2014/main" id="{AD4DAF7C-1A22-5EDA-8B85-1D783C21F798}"/>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6" name="Shape 22">
            <a:extLst>
              <a:ext uri="{FF2B5EF4-FFF2-40B4-BE49-F238E27FC236}">
                <a16:creationId xmlns:a16="http://schemas.microsoft.com/office/drawing/2014/main" id="{329AFF7A-DB3C-35CB-012D-3A720594FCA3}"/>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0</xdr:col>
      <xdr:colOff>4764</xdr:colOff>
      <xdr:row>1</xdr:row>
      <xdr:rowOff>1264</xdr:rowOff>
    </xdr:from>
    <xdr:ext cx="6784975" cy="29209"/>
    <xdr:grpSp>
      <xdr:nvGrpSpPr>
        <xdr:cNvPr id="7" name="Group 23">
          <a:extLst>
            <a:ext uri="{FF2B5EF4-FFF2-40B4-BE49-F238E27FC236}">
              <a16:creationId xmlns:a16="http://schemas.microsoft.com/office/drawing/2014/main" id="{F7A3212F-6D08-442B-87F2-AE509B745CF8}"/>
            </a:ext>
          </a:extLst>
        </xdr:cNvPr>
        <xdr:cNvGrpSpPr/>
      </xdr:nvGrpSpPr>
      <xdr:grpSpPr>
        <a:xfrm>
          <a:off x="4764" y="210814"/>
          <a:ext cx="6784975" cy="29209"/>
          <a:chOff x="0" y="0"/>
          <a:chExt cx="6784975" cy="29209"/>
        </a:xfrm>
      </xdr:grpSpPr>
      <xdr:sp macro="" textlink="">
        <xdr:nvSpPr>
          <xdr:cNvPr id="8" name="Shape 24">
            <a:extLst>
              <a:ext uri="{FF2B5EF4-FFF2-40B4-BE49-F238E27FC236}">
                <a16:creationId xmlns:a16="http://schemas.microsoft.com/office/drawing/2014/main" id="{A3D37159-A918-A633-B3DC-E53D9B09B250}"/>
              </a:ext>
            </a:extLst>
          </xdr:cNvPr>
          <xdr:cNvSpPr/>
        </xdr:nvSpPr>
        <xdr:spPr>
          <a:xfrm>
            <a:off x="0" y="0"/>
            <a:ext cx="762635" cy="29209"/>
          </a:xfrm>
          <a:custGeom>
            <a:avLst/>
            <a:gdLst/>
            <a:ahLst/>
            <a:cxnLst/>
            <a:rect l="0" t="0" r="0" b="0"/>
            <a:pathLst>
              <a:path w="762635" h="29209">
                <a:moveTo>
                  <a:pt x="762320" y="28587"/>
                </a:moveTo>
                <a:lnTo>
                  <a:pt x="0" y="28587"/>
                </a:lnTo>
                <a:lnTo>
                  <a:pt x="0" y="0"/>
                </a:lnTo>
                <a:lnTo>
                  <a:pt x="762320" y="0"/>
                </a:lnTo>
                <a:lnTo>
                  <a:pt x="762320" y="28587"/>
                </a:lnTo>
                <a:close/>
              </a:path>
            </a:pathLst>
          </a:custGeom>
          <a:solidFill>
            <a:srgbClr val="04A2BF"/>
          </a:solidFill>
        </xdr:spPr>
      </xdr:sp>
      <xdr:sp macro="" textlink="">
        <xdr:nvSpPr>
          <xdr:cNvPr id="9" name="Shape 25">
            <a:extLst>
              <a:ext uri="{FF2B5EF4-FFF2-40B4-BE49-F238E27FC236}">
                <a16:creationId xmlns:a16="http://schemas.microsoft.com/office/drawing/2014/main" id="{4A6C74F2-E092-5DF9-38B9-3A87A42E040D}"/>
              </a:ext>
            </a:extLst>
          </xdr:cNvPr>
          <xdr:cNvSpPr/>
        </xdr:nvSpPr>
        <xdr:spPr>
          <a:xfrm>
            <a:off x="762320" y="0"/>
            <a:ext cx="6022340" cy="29209"/>
          </a:xfrm>
          <a:custGeom>
            <a:avLst/>
            <a:gdLst/>
            <a:ahLst/>
            <a:cxnLst/>
            <a:rect l="0" t="0" r="0" b="0"/>
            <a:pathLst>
              <a:path w="6022340" h="29209">
                <a:moveTo>
                  <a:pt x="6022329" y="28587"/>
                </a:moveTo>
                <a:lnTo>
                  <a:pt x="0" y="28587"/>
                </a:lnTo>
                <a:lnTo>
                  <a:pt x="0" y="0"/>
                </a:lnTo>
                <a:lnTo>
                  <a:pt x="6022329" y="0"/>
                </a:lnTo>
                <a:lnTo>
                  <a:pt x="6022329" y="28587"/>
                </a:lnTo>
                <a:close/>
              </a:path>
            </a:pathLst>
          </a:custGeom>
          <a:solidFill>
            <a:srgbClr val="727272"/>
          </a:solidFill>
        </xdr:spPr>
      </xdr:sp>
    </xdr:grpSp>
    <xdr:clientData/>
  </xdr:oneCellAnchor>
  <xdr:oneCellAnchor>
    <xdr:from>
      <xdr:col>0</xdr:col>
      <xdr:colOff>0</xdr:colOff>
      <xdr:row>0</xdr:row>
      <xdr:rowOff>1204849</xdr:rowOff>
    </xdr:from>
    <xdr:ext cx="352573" cy="343044"/>
    <xdr:pic>
      <xdr:nvPicPr>
        <xdr:cNvPr id="39" name="image6.png">
          <a:extLst>
            <a:ext uri="{FF2B5EF4-FFF2-40B4-BE49-F238E27FC236}">
              <a16:creationId xmlns:a16="http://schemas.microsoft.com/office/drawing/2014/main" id="{9D225D44-1791-42AF-A5BE-3630EFAC880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204849"/>
          <a:ext cx="352573" cy="343044"/>
        </a:xfrm>
        <a:prstGeom prst="rect">
          <a:avLst/>
        </a:prstGeom>
      </xdr:spPr>
    </xdr:pic>
    <xdr:clientData/>
  </xdr:oneCellAnchor>
  <xdr:oneCellAnchor>
    <xdr:from>
      <xdr:col>2</xdr:col>
      <xdr:colOff>50091</xdr:colOff>
      <xdr:row>0</xdr:row>
      <xdr:rowOff>197954</xdr:rowOff>
    </xdr:from>
    <xdr:ext cx="165100" cy="289560"/>
    <xdr:sp macro="" textlink="">
      <xdr:nvSpPr>
        <xdr:cNvPr id="40" name="Shape 16">
          <a:extLst>
            <a:ext uri="{FF2B5EF4-FFF2-40B4-BE49-F238E27FC236}">
              <a16:creationId xmlns:a16="http://schemas.microsoft.com/office/drawing/2014/main" id="{8F5D30F1-D280-4EBC-B9B5-F8FC021FF3CE}"/>
            </a:ext>
          </a:extLst>
        </xdr:cNvPr>
        <xdr:cNvSpPr/>
      </xdr:nvSpPr>
      <xdr:spPr>
        <a:xfrm>
          <a:off x="612066" y="197954"/>
          <a:ext cx="165100" cy="289560"/>
        </a:xfrm>
        <a:custGeom>
          <a:avLst/>
          <a:gdLst/>
          <a:ahLst/>
          <a:cxnLst/>
          <a:rect l="0" t="0" r="0" b="0"/>
          <a:pathLst>
            <a:path w="165100" h="289560">
              <a:moveTo>
                <a:pt x="50825" y="27952"/>
              </a:moveTo>
              <a:lnTo>
                <a:pt x="48907" y="17983"/>
              </a:lnTo>
              <a:lnTo>
                <a:pt x="43599" y="9690"/>
              </a:lnTo>
              <a:lnTo>
                <a:pt x="35547" y="4013"/>
              </a:lnTo>
              <a:lnTo>
                <a:pt x="25412" y="1905"/>
              </a:lnTo>
              <a:lnTo>
                <a:pt x="15811" y="3924"/>
              </a:lnTo>
              <a:lnTo>
                <a:pt x="7708" y="9448"/>
              </a:lnTo>
              <a:lnTo>
                <a:pt x="2095" y="17716"/>
              </a:lnTo>
              <a:lnTo>
                <a:pt x="0" y="27952"/>
              </a:lnTo>
              <a:lnTo>
                <a:pt x="0" y="263004"/>
              </a:lnTo>
              <a:lnTo>
                <a:pt x="1917" y="272961"/>
              </a:lnTo>
              <a:lnTo>
                <a:pt x="7226" y="281266"/>
              </a:lnTo>
              <a:lnTo>
                <a:pt x="15278" y="286943"/>
              </a:lnTo>
              <a:lnTo>
                <a:pt x="25412" y="289052"/>
              </a:lnTo>
              <a:lnTo>
                <a:pt x="35369" y="286931"/>
              </a:lnTo>
              <a:lnTo>
                <a:pt x="43599" y="281190"/>
              </a:lnTo>
              <a:lnTo>
                <a:pt x="49085" y="272694"/>
              </a:lnTo>
              <a:lnTo>
                <a:pt x="50825" y="262369"/>
              </a:lnTo>
              <a:lnTo>
                <a:pt x="50825" y="27952"/>
              </a:lnTo>
              <a:close/>
            </a:path>
            <a:path w="165100" h="289560">
              <a:moveTo>
                <a:pt x="120065" y="0"/>
              </a:moveTo>
              <a:lnTo>
                <a:pt x="94653" y="0"/>
              </a:lnTo>
              <a:lnTo>
                <a:pt x="94653" y="3175"/>
              </a:lnTo>
              <a:lnTo>
                <a:pt x="106095" y="3175"/>
              </a:lnTo>
              <a:lnTo>
                <a:pt x="106095" y="39382"/>
              </a:lnTo>
              <a:lnTo>
                <a:pt x="109270" y="39382"/>
              </a:lnTo>
              <a:lnTo>
                <a:pt x="109270" y="3175"/>
              </a:lnTo>
              <a:lnTo>
                <a:pt x="120065" y="3175"/>
              </a:lnTo>
              <a:lnTo>
                <a:pt x="120065" y="0"/>
              </a:lnTo>
              <a:close/>
            </a:path>
            <a:path w="165100" h="289560">
              <a:moveTo>
                <a:pt x="164541" y="0"/>
              </a:moveTo>
              <a:lnTo>
                <a:pt x="162001" y="0"/>
              </a:lnTo>
              <a:lnTo>
                <a:pt x="146113" y="27952"/>
              </a:lnTo>
              <a:lnTo>
                <a:pt x="130238" y="0"/>
              </a:lnTo>
              <a:lnTo>
                <a:pt x="127685" y="0"/>
              </a:lnTo>
              <a:lnTo>
                <a:pt x="127685" y="38747"/>
              </a:lnTo>
              <a:lnTo>
                <a:pt x="130873" y="38747"/>
              </a:lnTo>
              <a:lnTo>
                <a:pt x="130873" y="7620"/>
              </a:lnTo>
              <a:lnTo>
                <a:pt x="144208" y="31762"/>
              </a:lnTo>
              <a:lnTo>
                <a:pt x="146748" y="31762"/>
              </a:lnTo>
              <a:lnTo>
                <a:pt x="161366" y="8255"/>
              </a:lnTo>
              <a:lnTo>
                <a:pt x="161366" y="40017"/>
              </a:lnTo>
              <a:lnTo>
                <a:pt x="164541" y="40017"/>
              </a:lnTo>
              <a:lnTo>
                <a:pt x="164541" y="0"/>
              </a:lnTo>
              <a:close/>
            </a:path>
          </a:pathLst>
        </a:custGeom>
        <a:solidFill>
          <a:srgbClr val="000000"/>
        </a:solidFill>
      </xdr:spPr>
    </xdr:sp>
    <xdr:clientData/>
  </xdr:oneCellAnchor>
  <xdr:oneCellAnchor>
    <xdr:from>
      <xdr:col>0</xdr:col>
      <xdr:colOff>4764</xdr:colOff>
      <xdr:row>0</xdr:row>
      <xdr:rowOff>199219</xdr:rowOff>
    </xdr:from>
    <xdr:ext cx="533400" cy="291465"/>
    <xdr:grpSp>
      <xdr:nvGrpSpPr>
        <xdr:cNvPr id="41" name="Group 17">
          <a:extLst>
            <a:ext uri="{FF2B5EF4-FFF2-40B4-BE49-F238E27FC236}">
              <a16:creationId xmlns:a16="http://schemas.microsoft.com/office/drawing/2014/main" id="{EA87F6DC-3D71-49E3-B97A-FF34DE1930FD}"/>
            </a:ext>
          </a:extLst>
        </xdr:cNvPr>
        <xdr:cNvGrpSpPr/>
      </xdr:nvGrpSpPr>
      <xdr:grpSpPr>
        <a:xfrm>
          <a:off x="4764" y="199219"/>
          <a:ext cx="533400" cy="291465"/>
          <a:chOff x="0" y="0"/>
          <a:chExt cx="533400" cy="291465"/>
        </a:xfrm>
      </xdr:grpSpPr>
      <xdr:sp macro="" textlink="">
        <xdr:nvSpPr>
          <xdr:cNvPr id="42" name="Shape 18">
            <a:extLst>
              <a:ext uri="{FF2B5EF4-FFF2-40B4-BE49-F238E27FC236}">
                <a16:creationId xmlns:a16="http://schemas.microsoft.com/office/drawing/2014/main" id="{8F6E6404-3C11-0BAA-9902-7AD13FBCEDDF}"/>
              </a:ext>
            </a:extLst>
          </xdr:cNvPr>
          <xdr:cNvSpPr/>
        </xdr:nvSpPr>
        <xdr:spPr>
          <a:xfrm>
            <a:off x="-11" y="639"/>
            <a:ext cx="533400" cy="290830"/>
          </a:xfrm>
          <a:custGeom>
            <a:avLst/>
            <a:gdLst/>
            <a:ahLst/>
            <a:cxnLst/>
            <a:rect l="0" t="0" r="0" b="0"/>
            <a:pathLst>
              <a:path w="533400" h="290830">
                <a:moveTo>
                  <a:pt x="167081" y="57810"/>
                </a:moveTo>
                <a:lnTo>
                  <a:pt x="163169" y="34137"/>
                </a:lnTo>
                <a:lnTo>
                  <a:pt x="151993" y="16116"/>
                </a:lnTo>
                <a:lnTo>
                  <a:pt x="134378" y="4660"/>
                </a:lnTo>
                <a:lnTo>
                  <a:pt x="111175" y="635"/>
                </a:lnTo>
                <a:lnTo>
                  <a:pt x="25412" y="635"/>
                </a:lnTo>
                <a:lnTo>
                  <a:pt x="15811" y="2743"/>
                </a:lnTo>
                <a:lnTo>
                  <a:pt x="7708" y="8420"/>
                </a:lnTo>
                <a:lnTo>
                  <a:pt x="2095" y="16713"/>
                </a:lnTo>
                <a:lnTo>
                  <a:pt x="0" y="26682"/>
                </a:lnTo>
                <a:lnTo>
                  <a:pt x="1917" y="36652"/>
                </a:lnTo>
                <a:lnTo>
                  <a:pt x="7226" y="44945"/>
                </a:lnTo>
                <a:lnTo>
                  <a:pt x="15278" y="50622"/>
                </a:lnTo>
                <a:lnTo>
                  <a:pt x="25412" y="52730"/>
                </a:lnTo>
                <a:lnTo>
                  <a:pt x="116255" y="52730"/>
                </a:lnTo>
                <a:lnTo>
                  <a:pt x="116382" y="261734"/>
                </a:lnTo>
                <a:lnTo>
                  <a:pt x="118173" y="271056"/>
                </a:lnTo>
                <a:lnTo>
                  <a:pt x="123482" y="279361"/>
                </a:lnTo>
                <a:lnTo>
                  <a:pt x="131533" y="285038"/>
                </a:lnTo>
                <a:lnTo>
                  <a:pt x="141668" y="287147"/>
                </a:lnTo>
                <a:lnTo>
                  <a:pt x="151892" y="285140"/>
                </a:lnTo>
                <a:lnTo>
                  <a:pt x="160096" y="279679"/>
                </a:lnTo>
                <a:lnTo>
                  <a:pt x="165430" y="271602"/>
                </a:lnTo>
                <a:lnTo>
                  <a:pt x="167081" y="261734"/>
                </a:lnTo>
                <a:lnTo>
                  <a:pt x="167081" y="57810"/>
                </a:lnTo>
                <a:close/>
              </a:path>
              <a:path w="533400" h="290830">
                <a:moveTo>
                  <a:pt x="533311" y="227266"/>
                </a:moveTo>
                <a:lnTo>
                  <a:pt x="531190" y="217360"/>
                </a:lnTo>
                <a:lnTo>
                  <a:pt x="525373" y="209003"/>
                </a:lnTo>
                <a:lnTo>
                  <a:pt x="516394" y="203123"/>
                </a:lnTo>
                <a:lnTo>
                  <a:pt x="506476" y="201460"/>
                </a:lnTo>
                <a:lnTo>
                  <a:pt x="496785" y="203733"/>
                </a:lnTo>
                <a:lnTo>
                  <a:pt x="488530" y="209638"/>
                </a:lnTo>
                <a:lnTo>
                  <a:pt x="474802" y="222250"/>
                </a:lnTo>
                <a:lnTo>
                  <a:pt x="458825" y="231394"/>
                </a:lnTo>
                <a:lnTo>
                  <a:pt x="441172" y="236982"/>
                </a:lnTo>
                <a:lnTo>
                  <a:pt x="422452" y="238861"/>
                </a:lnTo>
                <a:lnTo>
                  <a:pt x="387096" y="231609"/>
                </a:lnTo>
                <a:lnTo>
                  <a:pt x="358216" y="211785"/>
                </a:lnTo>
                <a:lnTo>
                  <a:pt x="338747" y="182308"/>
                </a:lnTo>
                <a:lnTo>
                  <a:pt x="331609" y="146113"/>
                </a:lnTo>
                <a:lnTo>
                  <a:pt x="338747" y="109918"/>
                </a:lnTo>
                <a:lnTo>
                  <a:pt x="358216" y="80441"/>
                </a:lnTo>
                <a:lnTo>
                  <a:pt x="387096" y="60617"/>
                </a:lnTo>
                <a:lnTo>
                  <a:pt x="422452" y="53365"/>
                </a:lnTo>
                <a:lnTo>
                  <a:pt x="440626" y="55118"/>
                </a:lnTo>
                <a:lnTo>
                  <a:pt x="457720" y="60274"/>
                </a:lnTo>
                <a:lnTo>
                  <a:pt x="473379" y="68643"/>
                </a:lnTo>
                <a:lnTo>
                  <a:pt x="487260" y="80048"/>
                </a:lnTo>
                <a:lnTo>
                  <a:pt x="496138" y="85763"/>
                </a:lnTo>
                <a:lnTo>
                  <a:pt x="531723" y="61061"/>
                </a:lnTo>
                <a:lnTo>
                  <a:pt x="529818" y="51193"/>
                </a:lnTo>
                <a:lnTo>
                  <a:pt x="502158" y="24117"/>
                </a:lnTo>
                <a:lnTo>
                  <a:pt x="451116" y="2717"/>
                </a:lnTo>
                <a:lnTo>
                  <a:pt x="423087" y="0"/>
                </a:lnTo>
                <a:lnTo>
                  <a:pt x="378218" y="7315"/>
                </a:lnTo>
                <a:lnTo>
                  <a:pt x="339026" y="27749"/>
                </a:lnTo>
                <a:lnTo>
                  <a:pt x="307962" y="59004"/>
                </a:lnTo>
                <a:lnTo>
                  <a:pt x="287528" y="98793"/>
                </a:lnTo>
                <a:lnTo>
                  <a:pt x="280162" y="144843"/>
                </a:lnTo>
                <a:lnTo>
                  <a:pt x="287464" y="190957"/>
                </a:lnTo>
                <a:lnTo>
                  <a:pt x="307784" y="230898"/>
                </a:lnTo>
                <a:lnTo>
                  <a:pt x="338747" y="262343"/>
                </a:lnTo>
                <a:lnTo>
                  <a:pt x="377977" y="282930"/>
                </a:lnTo>
                <a:lnTo>
                  <a:pt x="423087" y="290322"/>
                </a:lnTo>
                <a:lnTo>
                  <a:pt x="452488" y="287312"/>
                </a:lnTo>
                <a:lnTo>
                  <a:pt x="504837" y="264858"/>
                </a:lnTo>
                <a:lnTo>
                  <a:pt x="531622" y="237413"/>
                </a:lnTo>
                <a:lnTo>
                  <a:pt x="533311" y="227266"/>
                </a:lnTo>
                <a:close/>
              </a:path>
            </a:pathLst>
          </a:custGeom>
          <a:solidFill>
            <a:srgbClr val="000000"/>
          </a:solidFill>
        </xdr:spPr>
      </xdr:sp>
      <xdr:sp macro="" textlink="">
        <xdr:nvSpPr>
          <xdr:cNvPr id="43" name="Shape 19">
            <a:extLst>
              <a:ext uri="{FF2B5EF4-FFF2-40B4-BE49-F238E27FC236}">
                <a16:creationId xmlns:a16="http://schemas.microsoft.com/office/drawing/2014/main" id="{6674524D-0A17-3D3D-4B0A-E632E7E766FE}"/>
              </a:ext>
            </a:extLst>
          </xdr:cNvPr>
          <xdr:cNvSpPr/>
        </xdr:nvSpPr>
        <xdr:spPr>
          <a:xfrm>
            <a:off x="177874" y="0"/>
            <a:ext cx="102235" cy="52705"/>
          </a:xfrm>
          <a:custGeom>
            <a:avLst/>
            <a:gdLst/>
            <a:ahLst/>
            <a:cxnLst/>
            <a:rect l="0" t="0" r="0" b="0"/>
            <a:pathLst>
              <a:path w="102235" h="52705">
                <a:moveTo>
                  <a:pt x="76232" y="52091"/>
                </a:moveTo>
                <a:lnTo>
                  <a:pt x="25410" y="52091"/>
                </a:lnTo>
                <a:lnTo>
                  <a:pt x="15812" y="50076"/>
                </a:lnTo>
                <a:lnTo>
                  <a:pt x="7702" y="44548"/>
                </a:lnTo>
                <a:lnTo>
                  <a:pt x="2094" y="36279"/>
                </a:lnTo>
                <a:lnTo>
                  <a:pt x="0" y="26045"/>
                </a:lnTo>
                <a:lnTo>
                  <a:pt x="1915" y="16080"/>
                </a:lnTo>
                <a:lnTo>
                  <a:pt x="7226" y="7782"/>
                </a:lnTo>
                <a:lnTo>
                  <a:pt x="15276" y="2104"/>
                </a:lnTo>
                <a:lnTo>
                  <a:pt x="25410" y="0"/>
                </a:lnTo>
                <a:lnTo>
                  <a:pt x="76232" y="0"/>
                </a:lnTo>
                <a:lnTo>
                  <a:pt x="85830" y="2014"/>
                </a:lnTo>
                <a:lnTo>
                  <a:pt x="93940" y="7543"/>
                </a:lnTo>
                <a:lnTo>
                  <a:pt x="99548" y="15812"/>
                </a:lnTo>
                <a:lnTo>
                  <a:pt x="101642" y="26045"/>
                </a:lnTo>
                <a:lnTo>
                  <a:pt x="99548" y="36011"/>
                </a:lnTo>
                <a:lnTo>
                  <a:pt x="93940" y="44309"/>
                </a:lnTo>
                <a:lnTo>
                  <a:pt x="85830" y="49987"/>
                </a:lnTo>
                <a:lnTo>
                  <a:pt x="76232" y="52091"/>
                </a:lnTo>
                <a:close/>
              </a:path>
            </a:pathLst>
          </a:custGeom>
          <a:solidFill>
            <a:srgbClr val="00A2BE"/>
          </a:solidFill>
        </xdr:spPr>
      </xdr:sp>
    </xdr:grpSp>
    <xdr:clientData/>
  </xdr:oneCellAnchor>
  <xdr:oneCellAnchor>
    <xdr:from>
      <xdr:col>0</xdr:col>
      <xdr:colOff>4764</xdr:colOff>
      <xdr:row>1</xdr:row>
      <xdr:rowOff>1264</xdr:rowOff>
    </xdr:from>
    <xdr:ext cx="6784975" cy="29209"/>
    <xdr:grpSp>
      <xdr:nvGrpSpPr>
        <xdr:cNvPr id="44" name="Group 20">
          <a:extLst>
            <a:ext uri="{FF2B5EF4-FFF2-40B4-BE49-F238E27FC236}">
              <a16:creationId xmlns:a16="http://schemas.microsoft.com/office/drawing/2014/main" id="{96CADCFB-0732-41C2-87AA-3361C30C069E}"/>
            </a:ext>
          </a:extLst>
        </xdr:cNvPr>
        <xdr:cNvGrpSpPr/>
      </xdr:nvGrpSpPr>
      <xdr:grpSpPr>
        <a:xfrm>
          <a:off x="4764" y="210814"/>
          <a:ext cx="6784975" cy="29209"/>
          <a:chOff x="0" y="0"/>
          <a:chExt cx="6784975" cy="29209"/>
        </a:xfrm>
      </xdr:grpSpPr>
      <xdr:sp macro="" textlink="">
        <xdr:nvSpPr>
          <xdr:cNvPr id="45" name="Shape 21">
            <a:extLst>
              <a:ext uri="{FF2B5EF4-FFF2-40B4-BE49-F238E27FC236}">
                <a16:creationId xmlns:a16="http://schemas.microsoft.com/office/drawing/2014/main" id="{B6CC2FA6-2E5B-BFB5-B1A1-3CCB161FC443}"/>
              </a:ext>
            </a:extLst>
          </xdr:cNvPr>
          <xdr:cNvSpPr/>
        </xdr:nvSpPr>
        <xdr:spPr>
          <a:xfrm>
            <a:off x="0" y="0"/>
            <a:ext cx="762635" cy="29209"/>
          </a:xfrm>
          <a:custGeom>
            <a:avLst/>
            <a:gdLst/>
            <a:ahLst/>
            <a:cxnLst/>
            <a:rect l="0" t="0" r="0" b="0"/>
            <a:pathLst>
              <a:path w="762635" h="29209">
                <a:moveTo>
                  <a:pt x="762320" y="28587"/>
                </a:moveTo>
                <a:lnTo>
                  <a:pt x="0" y="28587"/>
                </a:lnTo>
                <a:lnTo>
                  <a:pt x="0" y="0"/>
                </a:lnTo>
                <a:lnTo>
                  <a:pt x="762320" y="0"/>
                </a:lnTo>
                <a:lnTo>
                  <a:pt x="762320" y="28587"/>
                </a:lnTo>
                <a:close/>
              </a:path>
            </a:pathLst>
          </a:custGeom>
          <a:solidFill>
            <a:srgbClr val="04A2BF"/>
          </a:solidFill>
        </xdr:spPr>
      </xdr:sp>
      <xdr:sp macro="" textlink="">
        <xdr:nvSpPr>
          <xdr:cNvPr id="46" name="Shape 22">
            <a:extLst>
              <a:ext uri="{FF2B5EF4-FFF2-40B4-BE49-F238E27FC236}">
                <a16:creationId xmlns:a16="http://schemas.microsoft.com/office/drawing/2014/main" id="{5A8A065B-6A12-8BF0-92F1-E21E8A4F1564}"/>
              </a:ext>
            </a:extLst>
          </xdr:cNvPr>
          <xdr:cNvSpPr/>
        </xdr:nvSpPr>
        <xdr:spPr>
          <a:xfrm>
            <a:off x="762320" y="0"/>
            <a:ext cx="6022340" cy="29209"/>
          </a:xfrm>
          <a:custGeom>
            <a:avLst/>
            <a:gdLst/>
            <a:ahLst/>
            <a:cxnLst/>
            <a:rect l="0" t="0" r="0" b="0"/>
            <a:pathLst>
              <a:path w="6022340" h="29209">
                <a:moveTo>
                  <a:pt x="6022329" y="28587"/>
                </a:moveTo>
                <a:lnTo>
                  <a:pt x="0" y="28587"/>
                </a:lnTo>
                <a:lnTo>
                  <a:pt x="0" y="0"/>
                </a:lnTo>
                <a:lnTo>
                  <a:pt x="6022329" y="0"/>
                </a:lnTo>
                <a:lnTo>
                  <a:pt x="6022329" y="28587"/>
                </a:lnTo>
                <a:close/>
              </a:path>
            </a:pathLst>
          </a:custGeom>
          <a:solidFill>
            <a:srgbClr val="727272"/>
          </a:solidFill>
        </xdr:spPr>
      </xdr:sp>
    </xdr:grpSp>
    <xdr:clientData/>
  </xdr:oneCellAnchor>
  <xdr:oneCellAnchor>
    <xdr:from>
      <xdr:col>7</xdr:col>
      <xdr:colOff>38115</xdr:colOff>
      <xdr:row>4</xdr:row>
      <xdr:rowOff>84535</xdr:rowOff>
    </xdr:from>
    <xdr:ext cx="95885" cy="95885"/>
    <xdr:sp macro="" textlink="">
      <xdr:nvSpPr>
        <xdr:cNvPr id="47" name="Shape 23">
          <a:extLst>
            <a:ext uri="{FF2B5EF4-FFF2-40B4-BE49-F238E27FC236}">
              <a16:creationId xmlns:a16="http://schemas.microsoft.com/office/drawing/2014/main" id="{C5C65EC9-89BA-4C26-B4A2-96EF309385D1}"/>
            </a:ext>
          </a:extLst>
        </xdr:cNvPr>
        <xdr:cNvSpPr/>
      </xdr:nvSpPr>
      <xdr:spPr>
        <a:xfrm>
          <a:off x="4476765" y="2294335"/>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4"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7</xdr:col>
      <xdr:colOff>181270</xdr:colOff>
      <xdr:row>5</xdr:row>
      <xdr:rowOff>84647</xdr:rowOff>
    </xdr:from>
    <xdr:ext cx="95885" cy="95885"/>
    <xdr:sp macro="" textlink="">
      <xdr:nvSpPr>
        <xdr:cNvPr id="48" name="Shape 24">
          <a:extLst>
            <a:ext uri="{FF2B5EF4-FFF2-40B4-BE49-F238E27FC236}">
              <a16:creationId xmlns:a16="http://schemas.microsoft.com/office/drawing/2014/main" id="{F7ACB42E-63F9-4E61-88DD-13EDFB91AEF5}"/>
            </a:ext>
          </a:extLst>
        </xdr:cNvPr>
        <xdr:cNvSpPr/>
      </xdr:nvSpPr>
      <xdr:spPr>
        <a:xfrm>
          <a:off x="4619920" y="2561147"/>
          <a:ext cx="95885" cy="95885"/>
        </a:xfrm>
        <a:custGeom>
          <a:avLst/>
          <a:gdLst/>
          <a:ahLst/>
          <a:cxnLst/>
          <a:rect l="0" t="0" r="0" b="0"/>
          <a:pathLst>
            <a:path w="95885" h="95885">
              <a:moveTo>
                <a:pt x="53963" y="95290"/>
              </a:moveTo>
              <a:lnTo>
                <a:pt x="41326" y="95290"/>
              </a:lnTo>
              <a:lnTo>
                <a:pt x="35248" y="94080"/>
              </a:lnTo>
              <a:lnTo>
                <a:pt x="1208" y="60040"/>
              </a:lnTo>
              <a:lnTo>
                <a:pt x="0" y="53962"/>
              </a:lnTo>
              <a:lnTo>
                <a:pt x="0" y="41325"/>
              </a:lnTo>
              <a:lnTo>
                <a:pt x="23574" y="6042"/>
              </a:lnTo>
              <a:lnTo>
                <a:pt x="41326" y="0"/>
              </a:lnTo>
              <a:lnTo>
                <a:pt x="53963" y="0"/>
              </a:lnTo>
              <a:lnTo>
                <a:pt x="89245" y="23572"/>
              </a:lnTo>
              <a:lnTo>
                <a:pt x="95290" y="47645"/>
              </a:lnTo>
              <a:lnTo>
                <a:pt x="95289" y="53962"/>
              </a:lnTo>
              <a:lnTo>
                <a:pt x="71714" y="89243"/>
              </a:lnTo>
              <a:lnTo>
                <a:pt x="53963" y="95290"/>
              </a:lnTo>
              <a:close/>
            </a:path>
          </a:pathLst>
        </a:custGeom>
        <a:solidFill>
          <a:srgbClr val="04A2BF"/>
        </a:solidFill>
      </xdr:spPr>
    </xdr:sp>
    <xdr:clientData/>
  </xdr:oneCellAnchor>
  <xdr:oneCellAnchor>
    <xdr:from>
      <xdr:col>8</xdr:col>
      <xdr:colOff>4763</xdr:colOff>
      <xdr:row>6</xdr:row>
      <xdr:rowOff>84759</xdr:rowOff>
    </xdr:from>
    <xdr:ext cx="95885" cy="95885"/>
    <xdr:sp macro="" textlink="">
      <xdr:nvSpPr>
        <xdr:cNvPr id="49" name="Shape 25">
          <a:extLst>
            <a:ext uri="{FF2B5EF4-FFF2-40B4-BE49-F238E27FC236}">
              <a16:creationId xmlns:a16="http://schemas.microsoft.com/office/drawing/2014/main" id="{2F972875-5096-4817-81C7-CCB9A4D14CD5}"/>
            </a:ext>
          </a:extLst>
        </xdr:cNvPr>
        <xdr:cNvSpPr/>
      </xdr:nvSpPr>
      <xdr:spPr>
        <a:xfrm>
          <a:off x="4672013" y="2827959"/>
          <a:ext cx="95885" cy="95885"/>
        </a:xfrm>
        <a:custGeom>
          <a:avLst/>
          <a:gdLst/>
          <a:ahLst/>
          <a:cxnLst/>
          <a:rect l="0" t="0" r="0" b="0"/>
          <a:pathLst>
            <a:path w="95885" h="95885">
              <a:moveTo>
                <a:pt x="53963" y="95288"/>
              </a:moveTo>
              <a:lnTo>
                <a:pt x="41327" y="95288"/>
              </a:lnTo>
              <a:lnTo>
                <a:pt x="35249" y="94080"/>
              </a:lnTo>
              <a:lnTo>
                <a:pt x="1209" y="60039"/>
              </a:lnTo>
              <a:lnTo>
                <a:pt x="0" y="53962"/>
              </a:lnTo>
              <a:lnTo>
                <a:pt x="0" y="41325"/>
              </a:lnTo>
              <a:lnTo>
                <a:pt x="23574" y="6042"/>
              </a:lnTo>
              <a:lnTo>
                <a:pt x="41327" y="0"/>
              </a:lnTo>
              <a:lnTo>
                <a:pt x="53963" y="0"/>
              </a:lnTo>
              <a:lnTo>
                <a:pt x="89245" y="23572"/>
              </a:lnTo>
              <a:lnTo>
                <a:pt x="95290" y="47645"/>
              </a:lnTo>
              <a:lnTo>
                <a:pt x="95290" y="53962"/>
              </a:lnTo>
              <a:lnTo>
                <a:pt x="71715" y="89243"/>
              </a:lnTo>
              <a:lnTo>
                <a:pt x="53963" y="95288"/>
              </a:lnTo>
              <a:close/>
            </a:path>
          </a:pathLst>
        </a:custGeom>
        <a:solidFill>
          <a:srgbClr val="04A2BF"/>
        </a:solidFill>
      </xdr:spPr>
    </xdr:sp>
    <xdr:clientData/>
  </xdr:oneCellAnchor>
  <xdr:oneCellAnchor>
    <xdr:from>
      <xdr:col>8</xdr:col>
      <xdr:colOff>176509</xdr:colOff>
      <xdr:row>7</xdr:row>
      <xdr:rowOff>84871</xdr:rowOff>
    </xdr:from>
    <xdr:ext cx="95885" cy="95885"/>
    <xdr:sp macro="" textlink="">
      <xdr:nvSpPr>
        <xdr:cNvPr id="50" name="Shape 26">
          <a:extLst>
            <a:ext uri="{FF2B5EF4-FFF2-40B4-BE49-F238E27FC236}">
              <a16:creationId xmlns:a16="http://schemas.microsoft.com/office/drawing/2014/main" id="{F661E4C7-4AC7-4D67-A510-1DBE0DF9D611}"/>
            </a:ext>
          </a:extLst>
        </xdr:cNvPr>
        <xdr:cNvSpPr/>
      </xdr:nvSpPr>
      <xdr:spPr>
        <a:xfrm>
          <a:off x="4843759" y="3094771"/>
          <a:ext cx="95885" cy="95885"/>
        </a:xfrm>
        <a:custGeom>
          <a:avLst/>
          <a:gdLst/>
          <a:ahLst/>
          <a:cxnLst/>
          <a:rect l="0" t="0" r="0" b="0"/>
          <a:pathLst>
            <a:path w="95885" h="95885">
              <a:moveTo>
                <a:pt x="53962" y="95288"/>
              </a:moveTo>
              <a:lnTo>
                <a:pt x="41326" y="95288"/>
              </a:lnTo>
              <a:lnTo>
                <a:pt x="35249" y="94077"/>
              </a:lnTo>
              <a:lnTo>
                <a:pt x="1209" y="60039"/>
              </a:lnTo>
              <a:lnTo>
                <a:pt x="0" y="53962"/>
              </a:lnTo>
              <a:lnTo>
                <a:pt x="0" y="41325"/>
              </a:lnTo>
              <a:lnTo>
                <a:pt x="23574" y="6042"/>
              </a:lnTo>
              <a:lnTo>
                <a:pt x="41326" y="0"/>
              </a:lnTo>
              <a:lnTo>
                <a:pt x="53962" y="0"/>
              </a:lnTo>
              <a:lnTo>
                <a:pt x="89244" y="23572"/>
              </a:lnTo>
              <a:lnTo>
                <a:pt x="95290" y="47645"/>
              </a:lnTo>
              <a:lnTo>
                <a:pt x="95290" y="53962"/>
              </a:lnTo>
              <a:lnTo>
                <a:pt x="71714" y="89243"/>
              </a:lnTo>
              <a:lnTo>
                <a:pt x="53962" y="95288"/>
              </a:lnTo>
              <a:close/>
            </a:path>
          </a:pathLst>
        </a:custGeom>
        <a:solidFill>
          <a:srgbClr val="04A2BF"/>
        </a:solidFill>
      </xdr:spPr>
    </xdr:sp>
    <xdr:clientData/>
  </xdr:oneCellAnchor>
  <xdr:oneCellAnchor>
    <xdr:from>
      <xdr:col>7</xdr:col>
      <xdr:colOff>181270</xdr:colOff>
      <xdr:row>8</xdr:row>
      <xdr:rowOff>84983</xdr:rowOff>
    </xdr:from>
    <xdr:ext cx="95885" cy="95885"/>
    <xdr:sp macro="" textlink="">
      <xdr:nvSpPr>
        <xdr:cNvPr id="51" name="Shape 27">
          <a:extLst>
            <a:ext uri="{FF2B5EF4-FFF2-40B4-BE49-F238E27FC236}">
              <a16:creationId xmlns:a16="http://schemas.microsoft.com/office/drawing/2014/main" id="{3A67AE6E-A352-413B-B64C-CBEDD972355A}"/>
            </a:ext>
          </a:extLst>
        </xdr:cNvPr>
        <xdr:cNvSpPr/>
      </xdr:nvSpPr>
      <xdr:spPr>
        <a:xfrm>
          <a:off x="4619920" y="3361583"/>
          <a:ext cx="95885" cy="95885"/>
        </a:xfrm>
        <a:custGeom>
          <a:avLst/>
          <a:gdLst/>
          <a:ahLst/>
          <a:cxnLst/>
          <a:rect l="0" t="0" r="0" b="0"/>
          <a:pathLst>
            <a:path w="95885" h="95885">
              <a:moveTo>
                <a:pt x="53963" y="95288"/>
              </a:moveTo>
              <a:lnTo>
                <a:pt x="41326" y="95288"/>
              </a:lnTo>
              <a:lnTo>
                <a:pt x="35248" y="94080"/>
              </a:lnTo>
              <a:lnTo>
                <a:pt x="1208" y="60040"/>
              </a:lnTo>
              <a:lnTo>
                <a:pt x="0" y="53962"/>
              </a:lnTo>
              <a:lnTo>
                <a:pt x="0" y="41325"/>
              </a:lnTo>
              <a:lnTo>
                <a:pt x="23574" y="6041"/>
              </a:lnTo>
              <a:lnTo>
                <a:pt x="41326" y="0"/>
              </a:lnTo>
              <a:lnTo>
                <a:pt x="53963" y="0"/>
              </a:lnTo>
              <a:lnTo>
                <a:pt x="89245" y="23572"/>
              </a:lnTo>
              <a:lnTo>
                <a:pt x="95290" y="47645"/>
              </a:lnTo>
              <a:lnTo>
                <a:pt x="95289" y="53962"/>
              </a:lnTo>
              <a:lnTo>
                <a:pt x="71714" y="89243"/>
              </a:lnTo>
              <a:lnTo>
                <a:pt x="53963" y="95288"/>
              </a:lnTo>
              <a:close/>
            </a:path>
          </a:pathLst>
        </a:custGeom>
        <a:solidFill>
          <a:srgbClr val="04A2BF"/>
        </a:solidFill>
      </xdr:spPr>
    </xdr:sp>
    <xdr:clientData/>
  </xdr:oneCellAnchor>
  <xdr:oneCellAnchor>
    <xdr:from>
      <xdr:col>7</xdr:col>
      <xdr:colOff>190799</xdr:colOff>
      <xdr:row>9</xdr:row>
      <xdr:rowOff>85095</xdr:rowOff>
    </xdr:from>
    <xdr:ext cx="95885" cy="95885"/>
    <xdr:sp macro="" textlink="">
      <xdr:nvSpPr>
        <xdr:cNvPr id="52" name="Shape 28">
          <a:extLst>
            <a:ext uri="{FF2B5EF4-FFF2-40B4-BE49-F238E27FC236}">
              <a16:creationId xmlns:a16="http://schemas.microsoft.com/office/drawing/2014/main" id="{4C2FA745-BDED-4EC3-9173-20BD587AC9CD}"/>
            </a:ext>
          </a:extLst>
        </xdr:cNvPr>
        <xdr:cNvSpPr/>
      </xdr:nvSpPr>
      <xdr:spPr>
        <a:xfrm>
          <a:off x="4629449" y="3628395"/>
          <a:ext cx="95885" cy="95885"/>
        </a:xfrm>
        <a:custGeom>
          <a:avLst/>
          <a:gdLst/>
          <a:ahLst/>
          <a:cxnLst/>
          <a:rect l="0" t="0" r="0" b="0"/>
          <a:pathLst>
            <a:path w="95885" h="95885">
              <a:moveTo>
                <a:pt x="53963" y="95288"/>
              </a:moveTo>
              <a:lnTo>
                <a:pt x="41326" y="95288"/>
              </a:lnTo>
              <a:lnTo>
                <a:pt x="35249" y="94077"/>
              </a:lnTo>
              <a:lnTo>
                <a:pt x="1208" y="60037"/>
              </a:lnTo>
              <a:lnTo>
                <a:pt x="0" y="53961"/>
              </a:lnTo>
              <a:lnTo>
                <a:pt x="0" y="41325"/>
              </a:lnTo>
              <a:lnTo>
                <a:pt x="23574" y="6044"/>
              </a:lnTo>
              <a:lnTo>
                <a:pt x="41326" y="0"/>
              </a:lnTo>
              <a:lnTo>
                <a:pt x="53963" y="0"/>
              </a:lnTo>
              <a:lnTo>
                <a:pt x="89245" y="23572"/>
              </a:lnTo>
              <a:lnTo>
                <a:pt x="95290" y="47645"/>
              </a:lnTo>
              <a:lnTo>
                <a:pt x="95289" y="53961"/>
              </a:lnTo>
              <a:lnTo>
                <a:pt x="71714" y="89243"/>
              </a:lnTo>
              <a:lnTo>
                <a:pt x="53963" y="95288"/>
              </a:lnTo>
              <a:close/>
            </a:path>
          </a:pathLst>
        </a:custGeom>
        <a:solidFill>
          <a:srgbClr val="04A2BF"/>
        </a:solidFill>
      </xdr:spPr>
    </xdr:sp>
    <xdr:clientData/>
  </xdr:oneCellAnchor>
  <xdr:oneCellAnchor>
    <xdr:from>
      <xdr:col>7</xdr:col>
      <xdr:colOff>133405</xdr:colOff>
      <xdr:row>10</xdr:row>
      <xdr:rowOff>85207</xdr:rowOff>
    </xdr:from>
    <xdr:ext cx="95885" cy="95885"/>
    <xdr:sp macro="" textlink="">
      <xdr:nvSpPr>
        <xdr:cNvPr id="53" name="Shape 29">
          <a:extLst>
            <a:ext uri="{FF2B5EF4-FFF2-40B4-BE49-F238E27FC236}">
              <a16:creationId xmlns:a16="http://schemas.microsoft.com/office/drawing/2014/main" id="{A2B9152F-98DD-49A7-8C60-0A04A49C69B7}"/>
            </a:ext>
          </a:extLst>
        </xdr:cNvPr>
        <xdr:cNvSpPr/>
      </xdr:nvSpPr>
      <xdr:spPr>
        <a:xfrm>
          <a:off x="4572055" y="3895207"/>
          <a:ext cx="95885" cy="95885"/>
        </a:xfrm>
        <a:custGeom>
          <a:avLst/>
          <a:gdLst/>
          <a:ahLst/>
          <a:cxnLst/>
          <a:rect l="0" t="0" r="0" b="0"/>
          <a:pathLst>
            <a:path w="95885" h="95885">
              <a:moveTo>
                <a:pt x="53962" y="95288"/>
              </a:moveTo>
              <a:lnTo>
                <a:pt x="41326" y="95288"/>
              </a:lnTo>
              <a:lnTo>
                <a:pt x="35248" y="94077"/>
              </a:lnTo>
              <a:lnTo>
                <a:pt x="1208" y="60037"/>
              </a:lnTo>
              <a:lnTo>
                <a:pt x="0" y="53961"/>
              </a:lnTo>
              <a:lnTo>
                <a:pt x="0" y="41325"/>
              </a:lnTo>
              <a:lnTo>
                <a:pt x="23574" y="6044"/>
              </a:lnTo>
              <a:lnTo>
                <a:pt x="41326" y="0"/>
              </a:lnTo>
              <a:lnTo>
                <a:pt x="53962" y="0"/>
              </a:lnTo>
              <a:lnTo>
                <a:pt x="89245" y="23572"/>
              </a:lnTo>
              <a:lnTo>
                <a:pt x="95290" y="47645"/>
              </a:lnTo>
              <a:lnTo>
                <a:pt x="95289" y="53961"/>
              </a:lnTo>
              <a:lnTo>
                <a:pt x="71714" y="89243"/>
              </a:lnTo>
              <a:lnTo>
                <a:pt x="53962" y="95288"/>
              </a:lnTo>
              <a:close/>
            </a:path>
          </a:pathLst>
        </a:custGeom>
        <a:solidFill>
          <a:srgbClr val="04A2BF"/>
        </a:solidFill>
      </xdr:spPr>
    </xdr:sp>
    <xdr:clientData/>
  </xdr:oneCellAnchor>
  <xdr:oneCellAnchor>
    <xdr:from>
      <xdr:col>7</xdr:col>
      <xdr:colOff>9528</xdr:colOff>
      <xdr:row>11</xdr:row>
      <xdr:rowOff>85319</xdr:rowOff>
    </xdr:from>
    <xdr:ext cx="95885" cy="95885"/>
    <xdr:sp macro="" textlink="">
      <xdr:nvSpPr>
        <xdr:cNvPr id="54" name="Shape 30">
          <a:extLst>
            <a:ext uri="{FF2B5EF4-FFF2-40B4-BE49-F238E27FC236}">
              <a16:creationId xmlns:a16="http://schemas.microsoft.com/office/drawing/2014/main" id="{2EE06348-9446-4F35-95B3-3B3DB84C4ECE}"/>
            </a:ext>
          </a:extLst>
        </xdr:cNvPr>
        <xdr:cNvSpPr/>
      </xdr:nvSpPr>
      <xdr:spPr>
        <a:xfrm>
          <a:off x="4448178" y="4162019"/>
          <a:ext cx="95885" cy="95885"/>
        </a:xfrm>
        <a:custGeom>
          <a:avLst/>
          <a:gdLst/>
          <a:ahLst/>
          <a:cxnLst/>
          <a:rect l="0" t="0" r="0" b="0"/>
          <a:pathLst>
            <a:path w="95885" h="95885">
              <a:moveTo>
                <a:pt x="53962" y="95288"/>
              </a:moveTo>
              <a:lnTo>
                <a:pt x="41326" y="95288"/>
              </a:lnTo>
              <a:lnTo>
                <a:pt x="35249" y="94080"/>
              </a:lnTo>
              <a:lnTo>
                <a:pt x="1208" y="60039"/>
              </a:lnTo>
              <a:lnTo>
                <a:pt x="0" y="53962"/>
              </a:lnTo>
              <a:lnTo>
                <a:pt x="0" y="41325"/>
              </a:lnTo>
              <a:lnTo>
                <a:pt x="23574" y="6042"/>
              </a:lnTo>
              <a:lnTo>
                <a:pt x="41326" y="0"/>
              </a:lnTo>
              <a:lnTo>
                <a:pt x="53962" y="0"/>
              </a:lnTo>
              <a:lnTo>
                <a:pt x="89244" y="23571"/>
              </a:lnTo>
              <a:lnTo>
                <a:pt x="95290" y="47645"/>
              </a:lnTo>
              <a:lnTo>
                <a:pt x="95289" y="53962"/>
              </a:lnTo>
              <a:lnTo>
                <a:pt x="71714" y="89244"/>
              </a:lnTo>
              <a:lnTo>
                <a:pt x="53962" y="95288"/>
              </a:lnTo>
              <a:close/>
            </a:path>
          </a:pathLst>
        </a:custGeom>
        <a:solidFill>
          <a:srgbClr val="04A2BF"/>
        </a:solidFill>
      </xdr:spPr>
    </xdr:sp>
    <xdr:clientData/>
  </xdr:oneCellAnchor>
  <xdr:oneCellAnchor>
    <xdr:from>
      <xdr:col>8</xdr:col>
      <xdr:colOff>42880</xdr:colOff>
      <xdr:row>16</xdr:row>
      <xdr:rowOff>85880</xdr:rowOff>
    </xdr:from>
    <xdr:ext cx="95885" cy="95885"/>
    <xdr:sp macro="" textlink="">
      <xdr:nvSpPr>
        <xdr:cNvPr id="55" name="Shape 31">
          <a:extLst>
            <a:ext uri="{FF2B5EF4-FFF2-40B4-BE49-F238E27FC236}">
              <a16:creationId xmlns:a16="http://schemas.microsoft.com/office/drawing/2014/main" id="{B29E53F5-7E39-4EC3-8B19-5FA29D87463A}"/>
            </a:ext>
          </a:extLst>
        </xdr:cNvPr>
        <xdr:cNvSpPr/>
      </xdr:nvSpPr>
      <xdr:spPr>
        <a:xfrm>
          <a:off x="4710130" y="5496080"/>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6"/>
              </a:lnTo>
              <a:lnTo>
                <a:pt x="23574" y="6043"/>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8</xdr:col>
      <xdr:colOff>80995</xdr:colOff>
      <xdr:row>18</xdr:row>
      <xdr:rowOff>86104</xdr:rowOff>
    </xdr:from>
    <xdr:ext cx="95885" cy="95885"/>
    <xdr:sp macro="" textlink="">
      <xdr:nvSpPr>
        <xdr:cNvPr id="56" name="Shape 32">
          <a:extLst>
            <a:ext uri="{FF2B5EF4-FFF2-40B4-BE49-F238E27FC236}">
              <a16:creationId xmlns:a16="http://schemas.microsoft.com/office/drawing/2014/main" id="{E9DFC170-6B47-47CB-8F3C-C98AE38F2C6C}"/>
            </a:ext>
          </a:extLst>
        </xdr:cNvPr>
        <xdr:cNvSpPr/>
      </xdr:nvSpPr>
      <xdr:spPr>
        <a:xfrm>
          <a:off x="4748245" y="6029704"/>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4" y="6043"/>
              </a:lnTo>
              <a:lnTo>
                <a:pt x="41326" y="0"/>
              </a:lnTo>
              <a:lnTo>
                <a:pt x="53963" y="0"/>
              </a:lnTo>
              <a:lnTo>
                <a:pt x="89244" y="23573"/>
              </a:lnTo>
              <a:lnTo>
                <a:pt x="95290" y="47645"/>
              </a:lnTo>
              <a:lnTo>
                <a:pt x="95290" y="53962"/>
              </a:lnTo>
              <a:lnTo>
                <a:pt x="71714" y="89242"/>
              </a:lnTo>
              <a:lnTo>
                <a:pt x="53963" y="95289"/>
              </a:lnTo>
              <a:close/>
            </a:path>
          </a:pathLst>
        </a:custGeom>
        <a:solidFill>
          <a:srgbClr val="04A2BF"/>
        </a:solidFill>
      </xdr:spPr>
    </xdr:sp>
    <xdr:clientData/>
  </xdr:oneCellAnchor>
  <xdr:oneCellAnchor>
    <xdr:from>
      <xdr:col>8</xdr:col>
      <xdr:colOff>42880</xdr:colOff>
      <xdr:row>19</xdr:row>
      <xdr:rowOff>102103</xdr:rowOff>
    </xdr:from>
    <xdr:ext cx="95885" cy="95885"/>
    <xdr:sp macro="" textlink="">
      <xdr:nvSpPr>
        <xdr:cNvPr id="57" name="Shape 33">
          <a:extLst>
            <a:ext uri="{FF2B5EF4-FFF2-40B4-BE49-F238E27FC236}">
              <a16:creationId xmlns:a16="http://schemas.microsoft.com/office/drawing/2014/main" id="{F4DF0F0F-5F07-480C-B0C1-548C27B93C1F}"/>
            </a:ext>
          </a:extLst>
        </xdr:cNvPr>
        <xdr:cNvSpPr/>
      </xdr:nvSpPr>
      <xdr:spPr>
        <a:xfrm>
          <a:off x="4710130" y="6321928"/>
          <a:ext cx="95885" cy="95885"/>
        </a:xfrm>
        <a:custGeom>
          <a:avLst/>
          <a:gdLst/>
          <a:ahLst/>
          <a:cxnLst/>
          <a:rect l="0" t="0" r="0" b="0"/>
          <a:pathLst>
            <a:path w="95885" h="95885">
              <a:moveTo>
                <a:pt x="53963" y="95289"/>
              </a:moveTo>
              <a:lnTo>
                <a:pt x="41326" y="95289"/>
              </a:lnTo>
              <a:lnTo>
                <a:pt x="35249" y="94078"/>
              </a:lnTo>
              <a:lnTo>
                <a:pt x="1208" y="60037"/>
              </a:lnTo>
              <a:lnTo>
                <a:pt x="0" y="53960"/>
              </a:lnTo>
              <a:lnTo>
                <a:pt x="0" y="41325"/>
              </a:lnTo>
              <a:lnTo>
                <a:pt x="23574" y="6043"/>
              </a:lnTo>
              <a:lnTo>
                <a:pt x="41326" y="0"/>
              </a:lnTo>
              <a:lnTo>
                <a:pt x="53963" y="0"/>
              </a:lnTo>
              <a:lnTo>
                <a:pt x="89245" y="23572"/>
              </a:lnTo>
              <a:lnTo>
                <a:pt x="95290" y="47645"/>
              </a:lnTo>
              <a:lnTo>
                <a:pt x="95290" y="53960"/>
              </a:lnTo>
              <a:lnTo>
                <a:pt x="71715" y="89242"/>
              </a:lnTo>
              <a:lnTo>
                <a:pt x="53963" y="95289"/>
              </a:lnTo>
              <a:close/>
            </a:path>
          </a:pathLst>
        </a:custGeom>
        <a:solidFill>
          <a:srgbClr val="04A2BF"/>
        </a:solidFill>
      </xdr:spPr>
    </xdr:sp>
    <xdr:clientData/>
  </xdr:oneCellAnchor>
  <xdr:oneCellAnchor>
    <xdr:from>
      <xdr:col>6</xdr:col>
      <xdr:colOff>414634</xdr:colOff>
      <xdr:row>21</xdr:row>
      <xdr:rowOff>89627</xdr:rowOff>
    </xdr:from>
    <xdr:ext cx="95885" cy="95885"/>
    <xdr:sp macro="" textlink="">
      <xdr:nvSpPr>
        <xdr:cNvPr id="58" name="Shape 34">
          <a:extLst>
            <a:ext uri="{FF2B5EF4-FFF2-40B4-BE49-F238E27FC236}">
              <a16:creationId xmlns:a16="http://schemas.microsoft.com/office/drawing/2014/main" id="{B6D208E0-ED37-4D7E-A290-32C725DFD176}"/>
            </a:ext>
          </a:extLst>
        </xdr:cNvPr>
        <xdr:cNvSpPr/>
      </xdr:nvSpPr>
      <xdr:spPr>
        <a:xfrm>
          <a:off x="4386559" y="6852377"/>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5" y="23572"/>
              </a:lnTo>
              <a:lnTo>
                <a:pt x="95290" y="47645"/>
              </a:lnTo>
              <a:lnTo>
                <a:pt x="95290" y="53962"/>
              </a:lnTo>
              <a:lnTo>
                <a:pt x="71714" y="89242"/>
              </a:lnTo>
              <a:lnTo>
                <a:pt x="53962" y="95289"/>
              </a:lnTo>
              <a:close/>
            </a:path>
          </a:pathLst>
        </a:custGeom>
        <a:solidFill>
          <a:srgbClr val="04A2BF"/>
        </a:solidFill>
      </xdr:spPr>
    </xdr:sp>
    <xdr:clientData/>
  </xdr:oneCellAnchor>
  <xdr:oneCellAnchor>
    <xdr:from>
      <xdr:col>8</xdr:col>
      <xdr:colOff>186038</xdr:colOff>
      <xdr:row>22</xdr:row>
      <xdr:rowOff>89739</xdr:rowOff>
    </xdr:from>
    <xdr:ext cx="95885" cy="95885"/>
    <xdr:sp macro="" textlink="">
      <xdr:nvSpPr>
        <xdr:cNvPr id="59" name="Shape 35">
          <a:extLst>
            <a:ext uri="{FF2B5EF4-FFF2-40B4-BE49-F238E27FC236}">
              <a16:creationId xmlns:a16="http://schemas.microsoft.com/office/drawing/2014/main" id="{9C11F7A4-1EFE-433A-8A98-909D1E4FDD68}"/>
            </a:ext>
          </a:extLst>
        </xdr:cNvPr>
        <xdr:cNvSpPr/>
      </xdr:nvSpPr>
      <xdr:spPr>
        <a:xfrm>
          <a:off x="4853288" y="7119189"/>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5"/>
              </a:lnTo>
              <a:lnTo>
                <a:pt x="23575" y="6043"/>
              </a:lnTo>
              <a:lnTo>
                <a:pt x="41326" y="0"/>
              </a:lnTo>
              <a:lnTo>
                <a:pt x="53963" y="0"/>
              </a:lnTo>
              <a:lnTo>
                <a:pt x="89245" y="23570"/>
              </a:lnTo>
              <a:lnTo>
                <a:pt x="95290" y="47645"/>
              </a:lnTo>
              <a:lnTo>
                <a:pt x="95290" y="53962"/>
              </a:lnTo>
              <a:lnTo>
                <a:pt x="71715" y="89242"/>
              </a:lnTo>
              <a:lnTo>
                <a:pt x="53963" y="95289"/>
              </a:lnTo>
              <a:close/>
            </a:path>
          </a:pathLst>
        </a:custGeom>
        <a:solidFill>
          <a:srgbClr val="04A2BF"/>
        </a:solidFill>
      </xdr:spPr>
    </xdr:sp>
    <xdr:clientData/>
  </xdr:oneCellAnchor>
  <xdr:oneCellAnchor>
    <xdr:from>
      <xdr:col>7</xdr:col>
      <xdr:colOff>133405</xdr:colOff>
      <xdr:row>24</xdr:row>
      <xdr:rowOff>89963</xdr:rowOff>
    </xdr:from>
    <xdr:ext cx="95885" cy="95885"/>
    <xdr:sp macro="" textlink="">
      <xdr:nvSpPr>
        <xdr:cNvPr id="60" name="Shape 36">
          <a:extLst>
            <a:ext uri="{FF2B5EF4-FFF2-40B4-BE49-F238E27FC236}">
              <a16:creationId xmlns:a16="http://schemas.microsoft.com/office/drawing/2014/main" id="{93E2ED3D-81C4-4FF0-BDAA-787CBE7F225D}"/>
            </a:ext>
          </a:extLst>
        </xdr:cNvPr>
        <xdr:cNvSpPr/>
      </xdr:nvSpPr>
      <xdr:spPr>
        <a:xfrm>
          <a:off x="4572055" y="7652813"/>
          <a:ext cx="95885" cy="95885"/>
        </a:xfrm>
        <a:custGeom>
          <a:avLst/>
          <a:gdLst/>
          <a:ahLst/>
          <a:cxnLst/>
          <a:rect l="0" t="0" r="0" b="0"/>
          <a:pathLst>
            <a:path w="95885" h="95885">
              <a:moveTo>
                <a:pt x="53962" y="95289"/>
              </a:moveTo>
              <a:lnTo>
                <a:pt x="41326" y="95289"/>
              </a:lnTo>
              <a:lnTo>
                <a:pt x="35248" y="94078"/>
              </a:lnTo>
              <a:lnTo>
                <a:pt x="1208" y="60039"/>
              </a:lnTo>
              <a:lnTo>
                <a:pt x="0" y="53962"/>
              </a:lnTo>
              <a:lnTo>
                <a:pt x="0" y="41326"/>
              </a:lnTo>
              <a:lnTo>
                <a:pt x="23574" y="6043"/>
              </a:lnTo>
              <a:lnTo>
                <a:pt x="41326" y="0"/>
              </a:lnTo>
              <a:lnTo>
                <a:pt x="53962" y="0"/>
              </a:lnTo>
              <a:lnTo>
                <a:pt x="89245" y="23573"/>
              </a:lnTo>
              <a:lnTo>
                <a:pt x="95290" y="47645"/>
              </a:lnTo>
              <a:lnTo>
                <a:pt x="95289" y="53962"/>
              </a:lnTo>
              <a:lnTo>
                <a:pt x="71714" y="89242"/>
              </a:lnTo>
              <a:lnTo>
                <a:pt x="53962" y="95289"/>
              </a:lnTo>
              <a:close/>
            </a:path>
          </a:pathLst>
        </a:custGeom>
        <a:solidFill>
          <a:srgbClr val="04A2BF"/>
        </a:solidFill>
      </xdr:spPr>
    </xdr:sp>
    <xdr:clientData/>
  </xdr:oneCellAnchor>
  <xdr:oneCellAnchor>
    <xdr:from>
      <xdr:col>7</xdr:col>
      <xdr:colOff>209857</xdr:colOff>
      <xdr:row>25</xdr:row>
      <xdr:rowOff>90075</xdr:rowOff>
    </xdr:from>
    <xdr:ext cx="95885" cy="95885"/>
    <xdr:sp macro="" textlink="">
      <xdr:nvSpPr>
        <xdr:cNvPr id="61" name="Shape 37">
          <a:extLst>
            <a:ext uri="{FF2B5EF4-FFF2-40B4-BE49-F238E27FC236}">
              <a16:creationId xmlns:a16="http://schemas.microsoft.com/office/drawing/2014/main" id="{B2BD9CBD-9223-4527-A25C-CFC418F18751}"/>
            </a:ext>
          </a:extLst>
        </xdr:cNvPr>
        <xdr:cNvSpPr/>
      </xdr:nvSpPr>
      <xdr:spPr>
        <a:xfrm>
          <a:off x="4648507" y="791962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3"/>
              </a:lnTo>
              <a:lnTo>
                <a:pt x="41326" y="0"/>
              </a:lnTo>
              <a:lnTo>
                <a:pt x="53963" y="0"/>
              </a:lnTo>
              <a:lnTo>
                <a:pt x="89244" y="23570"/>
              </a:lnTo>
              <a:lnTo>
                <a:pt x="95290" y="47645"/>
              </a:lnTo>
              <a:lnTo>
                <a:pt x="95289" y="53962"/>
              </a:lnTo>
              <a:lnTo>
                <a:pt x="71714" y="89242"/>
              </a:lnTo>
              <a:lnTo>
                <a:pt x="53963" y="95289"/>
              </a:lnTo>
              <a:close/>
            </a:path>
          </a:pathLst>
        </a:custGeom>
        <a:solidFill>
          <a:srgbClr val="04A2BF"/>
        </a:solidFill>
      </xdr:spPr>
    </xdr:sp>
    <xdr:clientData/>
  </xdr:oneCellAnchor>
  <xdr:oneCellAnchor>
    <xdr:from>
      <xdr:col>7</xdr:col>
      <xdr:colOff>38115</xdr:colOff>
      <xdr:row>30</xdr:row>
      <xdr:rowOff>90636</xdr:rowOff>
    </xdr:from>
    <xdr:ext cx="95885" cy="95885"/>
    <xdr:sp macro="" textlink="">
      <xdr:nvSpPr>
        <xdr:cNvPr id="62" name="Shape 38">
          <a:extLst>
            <a:ext uri="{FF2B5EF4-FFF2-40B4-BE49-F238E27FC236}">
              <a16:creationId xmlns:a16="http://schemas.microsoft.com/office/drawing/2014/main" id="{88ECF54C-22CF-49C4-9569-5FA25D7E758F}"/>
            </a:ext>
          </a:extLst>
        </xdr:cNvPr>
        <xdr:cNvSpPr/>
      </xdr:nvSpPr>
      <xdr:spPr>
        <a:xfrm>
          <a:off x="4476765" y="9253686"/>
          <a:ext cx="95885" cy="95885"/>
        </a:xfrm>
        <a:custGeom>
          <a:avLst/>
          <a:gdLst/>
          <a:ahLst/>
          <a:cxnLst/>
          <a:rect l="0" t="0" r="0" b="0"/>
          <a:pathLst>
            <a:path w="95885" h="95885">
              <a:moveTo>
                <a:pt x="53962" y="95288"/>
              </a:moveTo>
              <a:lnTo>
                <a:pt x="41326" y="95288"/>
              </a:lnTo>
              <a:lnTo>
                <a:pt x="35249" y="94077"/>
              </a:lnTo>
              <a:lnTo>
                <a:pt x="1208" y="60037"/>
              </a:lnTo>
              <a:lnTo>
                <a:pt x="0" y="53960"/>
              </a:lnTo>
              <a:lnTo>
                <a:pt x="0" y="41324"/>
              </a:lnTo>
              <a:lnTo>
                <a:pt x="23574" y="6041"/>
              </a:lnTo>
              <a:lnTo>
                <a:pt x="41326" y="0"/>
              </a:lnTo>
              <a:lnTo>
                <a:pt x="53962" y="0"/>
              </a:lnTo>
              <a:lnTo>
                <a:pt x="89244" y="23573"/>
              </a:lnTo>
              <a:lnTo>
                <a:pt x="95290" y="47645"/>
              </a:lnTo>
              <a:lnTo>
                <a:pt x="95290" y="53960"/>
              </a:lnTo>
              <a:lnTo>
                <a:pt x="71714" y="89243"/>
              </a:lnTo>
              <a:lnTo>
                <a:pt x="53962" y="95288"/>
              </a:lnTo>
              <a:close/>
            </a:path>
          </a:pathLst>
        </a:custGeom>
        <a:solidFill>
          <a:srgbClr val="04A2BF"/>
        </a:solidFill>
      </xdr:spPr>
    </xdr:sp>
    <xdr:clientData/>
  </xdr:oneCellAnchor>
  <xdr:oneCellAnchor>
    <xdr:from>
      <xdr:col>7</xdr:col>
      <xdr:colOff>85760</xdr:colOff>
      <xdr:row>31</xdr:row>
      <xdr:rowOff>90747</xdr:rowOff>
    </xdr:from>
    <xdr:ext cx="95885" cy="95885"/>
    <xdr:sp macro="" textlink="">
      <xdr:nvSpPr>
        <xdr:cNvPr id="63" name="Shape 39">
          <a:extLst>
            <a:ext uri="{FF2B5EF4-FFF2-40B4-BE49-F238E27FC236}">
              <a16:creationId xmlns:a16="http://schemas.microsoft.com/office/drawing/2014/main" id="{87C6BB1C-D1E3-4BB6-94C7-4A6193428D69}"/>
            </a:ext>
          </a:extLst>
        </xdr:cNvPr>
        <xdr:cNvSpPr/>
      </xdr:nvSpPr>
      <xdr:spPr>
        <a:xfrm>
          <a:off x="4524410" y="9520497"/>
          <a:ext cx="95885" cy="95885"/>
        </a:xfrm>
        <a:custGeom>
          <a:avLst/>
          <a:gdLst/>
          <a:ahLst/>
          <a:cxnLst/>
          <a:rect l="0" t="0" r="0" b="0"/>
          <a:pathLst>
            <a:path w="95885" h="95885">
              <a:moveTo>
                <a:pt x="53962" y="95290"/>
              </a:moveTo>
              <a:lnTo>
                <a:pt x="41326" y="95290"/>
              </a:lnTo>
              <a:lnTo>
                <a:pt x="35249" y="94079"/>
              </a:lnTo>
              <a:lnTo>
                <a:pt x="1208" y="60037"/>
              </a:lnTo>
              <a:lnTo>
                <a:pt x="0" y="53960"/>
              </a:lnTo>
              <a:lnTo>
                <a:pt x="0" y="41324"/>
              </a:lnTo>
              <a:lnTo>
                <a:pt x="23574" y="6041"/>
              </a:lnTo>
              <a:lnTo>
                <a:pt x="41326" y="0"/>
              </a:lnTo>
              <a:lnTo>
                <a:pt x="53962" y="0"/>
              </a:lnTo>
              <a:lnTo>
                <a:pt x="89244" y="23570"/>
              </a:lnTo>
              <a:lnTo>
                <a:pt x="95290" y="47645"/>
              </a:lnTo>
              <a:lnTo>
                <a:pt x="95290" y="53960"/>
              </a:lnTo>
              <a:lnTo>
                <a:pt x="71714" y="89243"/>
              </a:lnTo>
              <a:lnTo>
                <a:pt x="53962" y="95290"/>
              </a:lnTo>
              <a:close/>
            </a:path>
          </a:pathLst>
        </a:custGeom>
        <a:solidFill>
          <a:srgbClr val="04A2BF"/>
        </a:solidFill>
      </xdr:spPr>
    </xdr:sp>
    <xdr:clientData/>
  </xdr:oneCellAnchor>
  <xdr:oneCellAnchor>
    <xdr:from>
      <xdr:col>6</xdr:col>
      <xdr:colOff>319221</xdr:colOff>
      <xdr:row>3</xdr:row>
      <xdr:rowOff>84423</xdr:rowOff>
    </xdr:from>
    <xdr:ext cx="95885" cy="95885"/>
    <xdr:sp macro="" textlink="">
      <xdr:nvSpPr>
        <xdr:cNvPr id="64" name="Shape 40">
          <a:extLst>
            <a:ext uri="{FF2B5EF4-FFF2-40B4-BE49-F238E27FC236}">
              <a16:creationId xmlns:a16="http://schemas.microsoft.com/office/drawing/2014/main" id="{72CBBDC0-62DB-4411-A484-611819F235CB}"/>
            </a:ext>
          </a:extLst>
        </xdr:cNvPr>
        <xdr:cNvSpPr/>
      </xdr:nvSpPr>
      <xdr:spPr>
        <a:xfrm>
          <a:off x="4291146" y="2027523"/>
          <a:ext cx="95885" cy="95885"/>
        </a:xfrm>
        <a:custGeom>
          <a:avLst/>
          <a:gdLst/>
          <a:ahLst/>
          <a:cxnLst/>
          <a:rect l="0" t="0" r="0" b="0"/>
          <a:pathLst>
            <a:path w="95885" h="95885">
              <a:moveTo>
                <a:pt x="53963" y="95288"/>
              </a:moveTo>
              <a:lnTo>
                <a:pt x="41327" y="95288"/>
              </a:lnTo>
              <a:lnTo>
                <a:pt x="35249" y="94080"/>
              </a:lnTo>
              <a:lnTo>
                <a:pt x="1208" y="60040"/>
              </a:lnTo>
              <a:lnTo>
                <a:pt x="0" y="53962"/>
              </a:lnTo>
              <a:lnTo>
                <a:pt x="0" y="41326"/>
              </a:lnTo>
              <a:lnTo>
                <a:pt x="23574" y="6042"/>
              </a:lnTo>
              <a:lnTo>
                <a:pt x="41327" y="0"/>
              </a:lnTo>
              <a:lnTo>
                <a:pt x="53963" y="0"/>
              </a:lnTo>
              <a:lnTo>
                <a:pt x="89245" y="23573"/>
              </a:lnTo>
              <a:lnTo>
                <a:pt x="95290" y="47645"/>
              </a:lnTo>
              <a:lnTo>
                <a:pt x="95290" y="53962"/>
              </a:lnTo>
              <a:lnTo>
                <a:pt x="71714" y="89243"/>
              </a:lnTo>
              <a:lnTo>
                <a:pt x="53963" y="95288"/>
              </a:lnTo>
              <a:close/>
            </a:path>
          </a:pathLst>
        </a:custGeom>
        <a:solidFill>
          <a:srgbClr val="04A2BF"/>
        </a:solidFill>
      </xdr:spPr>
    </xdr:sp>
    <xdr:clientData/>
  </xdr:oneCellAnchor>
  <xdr:oneCellAnchor>
    <xdr:from>
      <xdr:col>6</xdr:col>
      <xdr:colOff>138170</xdr:colOff>
      <xdr:row>12</xdr:row>
      <xdr:rowOff>85431</xdr:rowOff>
    </xdr:from>
    <xdr:ext cx="95885" cy="95885"/>
    <xdr:sp macro="" textlink="">
      <xdr:nvSpPr>
        <xdr:cNvPr id="65" name="Shape 41">
          <a:extLst>
            <a:ext uri="{FF2B5EF4-FFF2-40B4-BE49-F238E27FC236}">
              <a16:creationId xmlns:a16="http://schemas.microsoft.com/office/drawing/2014/main" id="{50E28E50-FD74-4ED0-B534-D666F7C236A9}"/>
            </a:ext>
          </a:extLst>
        </xdr:cNvPr>
        <xdr:cNvSpPr/>
      </xdr:nvSpPr>
      <xdr:spPr>
        <a:xfrm>
          <a:off x="4110095" y="4428831"/>
          <a:ext cx="95885" cy="95885"/>
        </a:xfrm>
        <a:custGeom>
          <a:avLst/>
          <a:gdLst/>
          <a:ahLst/>
          <a:cxnLst/>
          <a:rect l="0" t="0" r="0" b="0"/>
          <a:pathLst>
            <a:path w="95885" h="95885">
              <a:moveTo>
                <a:pt x="53963" y="95288"/>
              </a:moveTo>
              <a:lnTo>
                <a:pt x="41326" y="95288"/>
              </a:lnTo>
              <a:lnTo>
                <a:pt x="35249" y="94079"/>
              </a:lnTo>
              <a:lnTo>
                <a:pt x="1208" y="60039"/>
              </a:lnTo>
              <a:lnTo>
                <a:pt x="0" y="53962"/>
              </a:lnTo>
              <a:lnTo>
                <a:pt x="0" y="41325"/>
              </a:lnTo>
              <a:lnTo>
                <a:pt x="23574" y="6042"/>
              </a:lnTo>
              <a:lnTo>
                <a:pt x="41326" y="0"/>
              </a:lnTo>
              <a:lnTo>
                <a:pt x="53963" y="0"/>
              </a:lnTo>
              <a:lnTo>
                <a:pt x="89245" y="23572"/>
              </a:lnTo>
              <a:lnTo>
                <a:pt x="95290" y="47645"/>
              </a:lnTo>
              <a:lnTo>
                <a:pt x="95290" y="53962"/>
              </a:lnTo>
              <a:lnTo>
                <a:pt x="71715" y="89242"/>
              </a:lnTo>
              <a:lnTo>
                <a:pt x="53963" y="95288"/>
              </a:lnTo>
              <a:close/>
            </a:path>
          </a:pathLst>
        </a:custGeom>
        <a:solidFill>
          <a:srgbClr val="04A2BF"/>
        </a:solidFill>
      </xdr:spPr>
    </xdr:sp>
    <xdr:clientData/>
  </xdr:oneCellAnchor>
  <xdr:oneCellAnchor>
    <xdr:from>
      <xdr:col>6</xdr:col>
      <xdr:colOff>386047</xdr:colOff>
      <xdr:row>13</xdr:row>
      <xdr:rowOff>85544</xdr:rowOff>
    </xdr:from>
    <xdr:ext cx="95885" cy="95885"/>
    <xdr:sp macro="" textlink="">
      <xdr:nvSpPr>
        <xdr:cNvPr id="66" name="Shape 42">
          <a:extLst>
            <a:ext uri="{FF2B5EF4-FFF2-40B4-BE49-F238E27FC236}">
              <a16:creationId xmlns:a16="http://schemas.microsoft.com/office/drawing/2014/main" id="{555C89F0-65E8-4D74-B716-182CFF37C9A2}"/>
            </a:ext>
          </a:extLst>
        </xdr:cNvPr>
        <xdr:cNvSpPr/>
      </xdr:nvSpPr>
      <xdr:spPr>
        <a:xfrm>
          <a:off x="4357972" y="4695644"/>
          <a:ext cx="95885" cy="95885"/>
        </a:xfrm>
        <a:custGeom>
          <a:avLst/>
          <a:gdLst/>
          <a:ahLst/>
          <a:cxnLst/>
          <a:rect l="0" t="0" r="0" b="0"/>
          <a:pathLst>
            <a:path w="95885" h="95885">
              <a:moveTo>
                <a:pt x="53962" y="95288"/>
              </a:moveTo>
              <a:lnTo>
                <a:pt x="41326" y="95288"/>
              </a:lnTo>
              <a:lnTo>
                <a:pt x="35249" y="94079"/>
              </a:lnTo>
              <a:lnTo>
                <a:pt x="1208" y="60039"/>
              </a:lnTo>
              <a:lnTo>
                <a:pt x="0" y="53962"/>
              </a:lnTo>
              <a:lnTo>
                <a:pt x="0" y="41325"/>
              </a:lnTo>
              <a:lnTo>
                <a:pt x="23574" y="6042"/>
              </a:lnTo>
              <a:lnTo>
                <a:pt x="41326" y="0"/>
              </a:lnTo>
              <a:lnTo>
                <a:pt x="53962" y="0"/>
              </a:lnTo>
              <a:lnTo>
                <a:pt x="89245" y="23572"/>
              </a:lnTo>
              <a:lnTo>
                <a:pt x="95290" y="47645"/>
              </a:lnTo>
              <a:lnTo>
                <a:pt x="95290" y="53962"/>
              </a:lnTo>
              <a:lnTo>
                <a:pt x="71714" y="89242"/>
              </a:lnTo>
              <a:lnTo>
                <a:pt x="53962" y="95288"/>
              </a:lnTo>
              <a:close/>
            </a:path>
          </a:pathLst>
        </a:custGeom>
        <a:solidFill>
          <a:srgbClr val="04A2BF"/>
        </a:solidFill>
      </xdr:spPr>
    </xdr:sp>
    <xdr:clientData/>
  </xdr:oneCellAnchor>
  <xdr:oneCellAnchor>
    <xdr:from>
      <xdr:col>6</xdr:col>
      <xdr:colOff>262047</xdr:colOff>
      <xdr:row>14</xdr:row>
      <xdr:rowOff>85656</xdr:rowOff>
    </xdr:from>
    <xdr:ext cx="95885" cy="95885"/>
    <xdr:sp macro="" textlink="">
      <xdr:nvSpPr>
        <xdr:cNvPr id="67" name="Shape 43">
          <a:extLst>
            <a:ext uri="{FF2B5EF4-FFF2-40B4-BE49-F238E27FC236}">
              <a16:creationId xmlns:a16="http://schemas.microsoft.com/office/drawing/2014/main" id="{CB444814-1B3B-4415-A9B7-CC5DE5C1B1D0}"/>
            </a:ext>
          </a:extLst>
        </xdr:cNvPr>
        <xdr:cNvSpPr/>
      </xdr:nvSpPr>
      <xdr:spPr>
        <a:xfrm>
          <a:off x="4233972" y="4962456"/>
          <a:ext cx="95885" cy="95885"/>
        </a:xfrm>
        <a:custGeom>
          <a:avLst/>
          <a:gdLst/>
          <a:ahLst/>
          <a:cxnLst/>
          <a:rect l="0" t="0" r="0" b="0"/>
          <a:pathLst>
            <a:path w="95885" h="95885">
              <a:moveTo>
                <a:pt x="53963" y="95288"/>
              </a:moveTo>
              <a:lnTo>
                <a:pt x="41326" y="95288"/>
              </a:lnTo>
              <a:lnTo>
                <a:pt x="35249" y="94080"/>
              </a:lnTo>
              <a:lnTo>
                <a:pt x="1208" y="60039"/>
              </a:lnTo>
              <a:lnTo>
                <a:pt x="0" y="53962"/>
              </a:lnTo>
              <a:lnTo>
                <a:pt x="0" y="41325"/>
              </a:lnTo>
              <a:lnTo>
                <a:pt x="23574" y="6042"/>
              </a:lnTo>
              <a:lnTo>
                <a:pt x="41326" y="0"/>
              </a:lnTo>
              <a:lnTo>
                <a:pt x="53963" y="0"/>
              </a:lnTo>
              <a:lnTo>
                <a:pt x="89245" y="23571"/>
              </a:lnTo>
              <a:lnTo>
                <a:pt x="95290" y="47645"/>
              </a:lnTo>
              <a:lnTo>
                <a:pt x="95290" y="53962"/>
              </a:lnTo>
              <a:lnTo>
                <a:pt x="71714" y="89243"/>
              </a:lnTo>
              <a:lnTo>
                <a:pt x="53963" y="95288"/>
              </a:lnTo>
              <a:close/>
            </a:path>
          </a:pathLst>
        </a:custGeom>
        <a:solidFill>
          <a:srgbClr val="04A2BF"/>
        </a:solidFill>
      </xdr:spPr>
    </xdr:sp>
    <xdr:clientData/>
  </xdr:oneCellAnchor>
  <xdr:oneCellAnchor>
    <xdr:from>
      <xdr:col>9</xdr:col>
      <xdr:colOff>123876</xdr:colOff>
      <xdr:row>15</xdr:row>
      <xdr:rowOff>85768</xdr:rowOff>
    </xdr:from>
    <xdr:ext cx="95885" cy="95885"/>
    <xdr:sp macro="" textlink="">
      <xdr:nvSpPr>
        <xdr:cNvPr id="68" name="Shape 44">
          <a:extLst>
            <a:ext uri="{FF2B5EF4-FFF2-40B4-BE49-F238E27FC236}">
              <a16:creationId xmlns:a16="http://schemas.microsoft.com/office/drawing/2014/main" id="{A4B0D07A-248F-47F6-808A-3CF82566D6F6}"/>
            </a:ext>
          </a:extLst>
        </xdr:cNvPr>
        <xdr:cNvSpPr/>
      </xdr:nvSpPr>
      <xdr:spPr>
        <a:xfrm>
          <a:off x="5019726" y="5229268"/>
          <a:ext cx="95885" cy="95885"/>
        </a:xfrm>
        <a:custGeom>
          <a:avLst/>
          <a:gdLst/>
          <a:ahLst/>
          <a:cxnLst/>
          <a:rect l="0" t="0" r="0" b="0"/>
          <a:pathLst>
            <a:path w="95885" h="95885">
              <a:moveTo>
                <a:pt x="53963" y="95289"/>
              </a:moveTo>
              <a:lnTo>
                <a:pt x="41326" y="95289"/>
              </a:lnTo>
              <a:lnTo>
                <a:pt x="35249" y="94078"/>
              </a:lnTo>
              <a:lnTo>
                <a:pt x="1209" y="60039"/>
              </a:lnTo>
              <a:lnTo>
                <a:pt x="0" y="53962"/>
              </a:lnTo>
              <a:lnTo>
                <a:pt x="0" y="41326"/>
              </a:lnTo>
              <a:lnTo>
                <a:pt x="23574" y="6042"/>
              </a:lnTo>
              <a:lnTo>
                <a:pt x="41326" y="0"/>
              </a:lnTo>
              <a:lnTo>
                <a:pt x="53963" y="0"/>
              </a:lnTo>
              <a:lnTo>
                <a:pt x="89245" y="23573"/>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9528</xdr:colOff>
      <xdr:row>17</xdr:row>
      <xdr:rowOff>85992</xdr:rowOff>
    </xdr:from>
    <xdr:ext cx="95885" cy="95885"/>
    <xdr:sp macro="" textlink="">
      <xdr:nvSpPr>
        <xdr:cNvPr id="69" name="Shape 45">
          <a:extLst>
            <a:ext uri="{FF2B5EF4-FFF2-40B4-BE49-F238E27FC236}">
              <a16:creationId xmlns:a16="http://schemas.microsoft.com/office/drawing/2014/main" id="{C5ECD7BC-51B7-4EF1-8639-EDAB5CE17DF1}"/>
            </a:ext>
          </a:extLst>
        </xdr:cNvPr>
        <xdr:cNvSpPr/>
      </xdr:nvSpPr>
      <xdr:spPr>
        <a:xfrm>
          <a:off x="4905378" y="5762892"/>
          <a:ext cx="95885" cy="95885"/>
        </a:xfrm>
        <a:custGeom>
          <a:avLst/>
          <a:gdLst/>
          <a:ahLst/>
          <a:cxnLst/>
          <a:rect l="0" t="0" r="0" b="0"/>
          <a:pathLst>
            <a:path w="95885" h="95885">
              <a:moveTo>
                <a:pt x="53962" y="95289"/>
              </a:moveTo>
              <a:lnTo>
                <a:pt x="41326" y="95289"/>
              </a:lnTo>
              <a:lnTo>
                <a:pt x="35248" y="94079"/>
              </a:lnTo>
              <a:lnTo>
                <a:pt x="1208" y="60039"/>
              </a:lnTo>
              <a:lnTo>
                <a:pt x="0" y="53962"/>
              </a:lnTo>
              <a:lnTo>
                <a:pt x="0" y="41325"/>
              </a:lnTo>
              <a:lnTo>
                <a:pt x="23573" y="6043"/>
              </a:lnTo>
              <a:lnTo>
                <a:pt x="41326" y="0"/>
              </a:lnTo>
              <a:lnTo>
                <a:pt x="53962" y="0"/>
              </a:lnTo>
              <a:lnTo>
                <a:pt x="89244" y="23570"/>
              </a:lnTo>
              <a:lnTo>
                <a:pt x="95290" y="47645"/>
              </a:lnTo>
              <a:lnTo>
                <a:pt x="95289" y="53962"/>
              </a:lnTo>
              <a:lnTo>
                <a:pt x="71714" y="89242"/>
              </a:lnTo>
              <a:lnTo>
                <a:pt x="53962" y="95289"/>
              </a:lnTo>
              <a:close/>
            </a:path>
          </a:pathLst>
        </a:custGeom>
        <a:solidFill>
          <a:srgbClr val="04A2BF"/>
        </a:solidFill>
      </xdr:spPr>
    </xdr:sp>
    <xdr:clientData/>
  </xdr:oneCellAnchor>
  <xdr:oneCellAnchor>
    <xdr:from>
      <xdr:col>8</xdr:col>
      <xdr:colOff>195567</xdr:colOff>
      <xdr:row>20</xdr:row>
      <xdr:rowOff>89515</xdr:rowOff>
    </xdr:from>
    <xdr:ext cx="95885" cy="95885"/>
    <xdr:sp macro="" textlink="">
      <xdr:nvSpPr>
        <xdr:cNvPr id="70" name="Shape 46">
          <a:extLst>
            <a:ext uri="{FF2B5EF4-FFF2-40B4-BE49-F238E27FC236}">
              <a16:creationId xmlns:a16="http://schemas.microsoft.com/office/drawing/2014/main" id="{5A7CE63F-A454-44BA-9213-2E2AFDBF5F61}"/>
            </a:ext>
          </a:extLst>
        </xdr:cNvPr>
        <xdr:cNvSpPr/>
      </xdr:nvSpPr>
      <xdr:spPr>
        <a:xfrm>
          <a:off x="4862817" y="6585565"/>
          <a:ext cx="95885" cy="95885"/>
        </a:xfrm>
        <a:custGeom>
          <a:avLst/>
          <a:gdLst/>
          <a:ahLst/>
          <a:cxnLst/>
          <a:rect l="0" t="0" r="0" b="0"/>
          <a:pathLst>
            <a:path w="95885" h="95885">
              <a:moveTo>
                <a:pt x="53963" y="95289"/>
              </a:moveTo>
              <a:lnTo>
                <a:pt x="41326" y="95289"/>
              </a:lnTo>
              <a:lnTo>
                <a:pt x="35249" y="94078"/>
              </a:lnTo>
              <a:lnTo>
                <a:pt x="1208" y="60039"/>
              </a:lnTo>
              <a:lnTo>
                <a:pt x="0" y="53962"/>
              </a:lnTo>
              <a:lnTo>
                <a:pt x="0" y="41325"/>
              </a:lnTo>
              <a:lnTo>
                <a:pt x="23574" y="6044"/>
              </a:lnTo>
              <a:lnTo>
                <a:pt x="41326" y="0"/>
              </a:lnTo>
              <a:lnTo>
                <a:pt x="53963" y="0"/>
              </a:lnTo>
              <a:lnTo>
                <a:pt x="89245" y="23572"/>
              </a:lnTo>
              <a:lnTo>
                <a:pt x="95290" y="47645"/>
              </a:lnTo>
              <a:lnTo>
                <a:pt x="95290" y="53962"/>
              </a:lnTo>
              <a:lnTo>
                <a:pt x="71715" y="89242"/>
              </a:lnTo>
              <a:lnTo>
                <a:pt x="53963" y="95289"/>
              </a:lnTo>
              <a:close/>
            </a:path>
          </a:pathLst>
        </a:custGeom>
        <a:solidFill>
          <a:srgbClr val="04A2BF"/>
        </a:solidFill>
      </xdr:spPr>
    </xdr:sp>
    <xdr:clientData/>
  </xdr:oneCellAnchor>
  <xdr:oneCellAnchor>
    <xdr:from>
      <xdr:col>9</xdr:col>
      <xdr:colOff>38115</xdr:colOff>
      <xdr:row>23</xdr:row>
      <xdr:rowOff>89851</xdr:rowOff>
    </xdr:from>
    <xdr:ext cx="95885" cy="95885"/>
    <xdr:sp macro="" textlink="">
      <xdr:nvSpPr>
        <xdr:cNvPr id="71" name="Shape 47">
          <a:extLst>
            <a:ext uri="{FF2B5EF4-FFF2-40B4-BE49-F238E27FC236}">
              <a16:creationId xmlns:a16="http://schemas.microsoft.com/office/drawing/2014/main" id="{F7E3DF3B-7FA2-4D59-B3B4-CCE69DE805D7}"/>
            </a:ext>
          </a:extLst>
        </xdr:cNvPr>
        <xdr:cNvSpPr/>
      </xdr:nvSpPr>
      <xdr:spPr>
        <a:xfrm>
          <a:off x="4933965" y="7386001"/>
          <a:ext cx="95885" cy="95885"/>
        </a:xfrm>
        <a:custGeom>
          <a:avLst/>
          <a:gdLst/>
          <a:ahLst/>
          <a:cxnLst/>
          <a:rect l="0" t="0" r="0" b="0"/>
          <a:pathLst>
            <a:path w="95885" h="95885">
              <a:moveTo>
                <a:pt x="53962" y="95289"/>
              </a:moveTo>
              <a:lnTo>
                <a:pt x="41326" y="95289"/>
              </a:lnTo>
              <a:lnTo>
                <a:pt x="35249" y="94078"/>
              </a:lnTo>
              <a:lnTo>
                <a:pt x="1209" y="60039"/>
              </a:lnTo>
              <a:lnTo>
                <a:pt x="0" y="53962"/>
              </a:lnTo>
              <a:lnTo>
                <a:pt x="0" y="41326"/>
              </a:lnTo>
              <a:lnTo>
                <a:pt x="23574" y="6043"/>
              </a:lnTo>
              <a:lnTo>
                <a:pt x="41326" y="0"/>
              </a:lnTo>
              <a:lnTo>
                <a:pt x="53962" y="0"/>
              </a:lnTo>
              <a:lnTo>
                <a:pt x="89245" y="23573"/>
              </a:lnTo>
              <a:lnTo>
                <a:pt x="95290" y="47645"/>
              </a:lnTo>
              <a:lnTo>
                <a:pt x="95290" y="53962"/>
              </a:lnTo>
              <a:lnTo>
                <a:pt x="71715" y="89242"/>
              </a:lnTo>
              <a:lnTo>
                <a:pt x="53962" y="95289"/>
              </a:lnTo>
              <a:close/>
            </a:path>
          </a:pathLst>
        </a:custGeom>
        <a:solidFill>
          <a:srgbClr val="04A2BF"/>
        </a:solidFill>
      </xdr:spPr>
    </xdr:sp>
    <xdr:clientData/>
  </xdr:oneCellAnchor>
  <xdr:oneCellAnchor>
    <xdr:from>
      <xdr:col>6</xdr:col>
      <xdr:colOff>366989</xdr:colOff>
      <xdr:row>26</xdr:row>
      <xdr:rowOff>90188</xdr:rowOff>
    </xdr:from>
    <xdr:ext cx="95885" cy="95885"/>
    <xdr:sp macro="" textlink="">
      <xdr:nvSpPr>
        <xdr:cNvPr id="72" name="Shape 48">
          <a:extLst>
            <a:ext uri="{FF2B5EF4-FFF2-40B4-BE49-F238E27FC236}">
              <a16:creationId xmlns:a16="http://schemas.microsoft.com/office/drawing/2014/main" id="{30C917F7-4F2F-48D0-9229-A49E8B9F3578}"/>
            </a:ext>
          </a:extLst>
        </xdr:cNvPr>
        <xdr:cNvSpPr/>
      </xdr:nvSpPr>
      <xdr:spPr>
        <a:xfrm>
          <a:off x="4338914" y="8186438"/>
          <a:ext cx="95885" cy="95885"/>
        </a:xfrm>
        <a:custGeom>
          <a:avLst/>
          <a:gdLst/>
          <a:ahLst/>
          <a:cxnLst/>
          <a:rect l="0" t="0" r="0" b="0"/>
          <a:pathLst>
            <a:path w="95885" h="95885">
              <a:moveTo>
                <a:pt x="53962" y="95289"/>
              </a:moveTo>
              <a:lnTo>
                <a:pt x="41326" y="95289"/>
              </a:lnTo>
              <a:lnTo>
                <a:pt x="35249" y="94077"/>
              </a:lnTo>
              <a:lnTo>
                <a:pt x="1208" y="60039"/>
              </a:lnTo>
              <a:lnTo>
                <a:pt x="0" y="53962"/>
              </a:lnTo>
              <a:lnTo>
                <a:pt x="0" y="41325"/>
              </a:lnTo>
              <a:lnTo>
                <a:pt x="23574" y="6043"/>
              </a:lnTo>
              <a:lnTo>
                <a:pt x="41326" y="0"/>
              </a:lnTo>
              <a:lnTo>
                <a:pt x="53962" y="0"/>
              </a:lnTo>
              <a:lnTo>
                <a:pt x="89244" y="23573"/>
              </a:lnTo>
              <a:lnTo>
                <a:pt x="95290" y="47645"/>
              </a:lnTo>
              <a:lnTo>
                <a:pt x="95290" y="53962"/>
              </a:lnTo>
              <a:lnTo>
                <a:pt x="71714" y="89242"/>
              </a:lnTo>
              <a:lnTo>
                <a:pt x="53962" y="95289"/>
              </a:lnTo>
              <a:close/>
            </a:path>
          </a:pathLst>
        </a:custGeom>
        <a:solidFill>
          <a:srgbClr val="04A2BF"/>
        </a:solidFill>
      </xdr:spPr>
    </xdr:sp>
    <xdr:clientData/>
  </xdr:oneCellAnchor>
  <xdr:oneCellAnchor>
    <xdr:from>
      <xdr:col>6</xdr:col>
      <xdr:colOff>290634</xdr:colOff>
      <xdr:row>27</xdr:row>
      <xdr:rowOff>90299</xdr:rowOff>
    </xdr:from>
    <xdr:ext cx="95885" cy="95885"/>
    <xdr:sp macro="" textlink="">
      <xdr:nvSpPr>
        <xdr:cNvPr id="73" name="Shape 49">
          <a:extLst>
            <a:ext uri="{FF2B5EF4-FFF2-40B4-BE49-F238E27FC236}">
              <a16:creationId xmlns:a16="http://schemas.microsoft.com/office/drawing/2014/main" id="{FCB5E03A-643A-4901-AA30-2C756684AD7F}"/>
            </a:ext>
          </a:extLst>
        </xdr:cNvPr>
        <xdr:cNvSpPr/>
      </xdr:nvSpPr>
      <xdr:spPr>
        <a:xfrm>
          <a:off x="4262559" y="8453249"/>
          <a:ext cx="95885" cy="95885"/>
        </a:xfrm>
        <a:custGeom>
          <a:avLst/>
          <a:gdLst/>
          <a:ahLst/>
          <a:cxnLst/>
          <a:rect l="0" t="0" r="0" b="0"/>
          <a:pathLst>
            <a:path w="95885" h="95885">
              <a:moveTo>
                <a:pt x="53962" y="95289"/>
              </a:moveTo>
              <a:lnTo>
                <a:pt x="41326" y="95289"/>
              </a:lnTo>
              <a:lnTo>
                <a:pt x="35249" y="94078"/>
              </a:lnTo>
              <a:lnTo>
                <a:pt x="1208" y="60039"/>
              </a:lnTo>
              <a:lnTo>
                <a:pt x="0" y="53962"/>
              </a:lnTo>
              <a:lnTo>
                <a:pt x="0" y="41325"/>
              </a:lnTo>
              <a:lnTo>
                <a:pt x="23574" y="6043"/>
              </a:lnTo>
              <a:lnTo>
                <a:pt x="41326" y="0"/>
              </a:lnTo>
              <a:lnTo>
                <a:pt x="53962" y="0"/>
              </a:lnTo>
              <a:lnTo>
                <a:pt x="89245" y="23572"/>
              </a:lnTo>
              <a:lnTo>
                <a:pt x="95290" y="47645"/>
              </a:lnTo>
              <a:lnTo>
                <a:pt x="95290" y="53962"/>
              </a:lnTo>
              <a:lnTo>
                <a:pt x="71714" y="89242"/>
              </a:lnTo>
              <a:lnTo>
                <a:pt x="53962" y="95289"/>
              </a:lnTo>
              <a:close/>
            </a:path>
          </a:pathLst>
        </a:custGeom>
        <a:solidFill>
          <a:srgbClr val="04A2BF"/>
        </a:solidFill>
      </xdr:spPr>
    </xdr:sp>
    <xdr:clientData/>
  </xdr:oneCellAnchor>
  <xdr:oneCellAnchor>
    <xdr:from>
      <xdr:col>6</xdr:col>
      <xdr:colOff>357337</xdr:colOff>
      <xdr:row>28</xdr:row>
      <xdr:rowOff>90412</xdr:rowOff>
    </xdr:from>
    <xdr:ext cx="95885" cy="95885"/>
    <xdr:sp macro="" textlink="">
      <xdr:nvSpPr>
        <xdr:cNvPr id="74" name="Shape 50">
          <a:extLst>
            <a:ext uri="{FF2B5EF4-FFF2-40B4-BE49-F238E27FC236}">
              <a16:creationId xmlns:a16="http://schemas.microsoft.com/office/drawing/2014/main" id="{A562F771-C244-42A7-A843-6287510EE398}"/>
            </a:ext>
          </a:extLst>
        </xdr:cNvPr>
        <xdr:cNvSpPr/>
      </xdr:nvSpPr>
      <xdr:spPr>
        <a:xfrm>
          <a:off x="4329262" y="8720062"/>
          <a:ext cx="95885" cy="95885"/>
        </a:xfrm>
        <a:custGeom>
          <a:avLst/>
          <a:gdLst/>
          <a:ahLst/>
          <a:cxnLst/>
          <a:rect l="0" t="0" r="0" b="0"/>
          <a:pathLst>
            <a:path w="95885" h="95885">
              <a:moveTo>
                <a:pt x="53962" y="95290"/>
              </a:moveTo>
              <a:lnTo>
                <a:pt x="41326" y="95290"/>
              </a:lnTo>
              <a:lnTo>
                <a:pt x="35249" y="94079"/>
              </a:lnTo>
              <a:lnTo>
                <a:pt x="1208" y="60039"/>
              </a:lnTo>
              <a:lnTo>
                <a:pt x="0" y="53962"/>
              </a:lnTo>
              <a:lnTo>
                <a:pt x="0" y="41325"/>
              </a:lnTo>
              <a:lnTo>
                <a:pt x="23574" y="6043"/>
              </a:lnTo>
              <a:lnTo>
                <a:pt x="41326" y="0"/>
              </a:lnTo>
              <a:lnTo>
                <a:pt x="53962" y="0"/>
              </a:lnTo>
              <a:lnTo>
                <a:pt x="89245" y="23570"/>
              </a:lnTo>
              <a:lnTo>
                <a:pt x="95290" y="47645"/>
              </a:lnTo>
              <a:lnTo>
                <a:pt x="95290" y="53962"/>
              </a:lnTo>
              <a:lnTo>
                <a:pt x="71714" y="89243"/>
              </a:lnTo>
              <a:lnTo>
                <a:pt x="53962" y="95290"/>
              </a:lnTo>
              <a:close/>
            </a:path>
          </a:pathLst>
        </a:custGeom>
        <a:solidFill>
          <a:srgbClr val="04A2BF"/>
        </a:solidFill>
      </xdr:spPr>
    </xdr:sp>
    <xdr:clientData/>
  </xdr:oneCellAnchor>
  <xdr:oneCellAnchor>
    <xdr:from>
      <xdr:col>6</xdr:col>
      <xdr:colOff>233460</xdr:colOff>
      <xdr:row>29</xdr:row>
      <xdr:rowOff>90523</xdr:rowOff>
    </xdr:from>
    <xdr:ext cx="95885" cy="95885"/>
    <xdr:sp macro="" textlink="">
      <xdr:nvSpPr>
        <xdr:cNvPr id="75" name="Shape 51">
          <a:extLst>
            <a:ext uri="{FF2B5EF4-FFF2-40B4-BE49-F238E27FC236}">
              <a16:creationId xmlns:a16="http://schemas.microsoft.com/office/drawing/2014/main" id="{496F8051-CABF-4A59-B978-D0BDB2D03F05}"/>
            </a:ext>
          </a:extLst>
        </xdr:cNvPr>
        <xdr:cNvSpPr/>
      </xdr:nvSpPr>
      <xdr:spPr>
        <a:xfrm>
          <a:off x="4205385" y="8986873"/>
          <a:ext cx="95885" cy="95885"/>
        </a:xfrm>
        <a:custGeom>
          <a:avLst/>
          <a:gdLst/>
          <a:ahLst/>
          <a:cxnLst/>
          <a:rect l="0" t="0" r="0" b="0"/>
          <a:pathLst>
            <a:path w="95885" h="95885">
              <a:moveTo>
                <a:pt x="53962" y="95288"/>
              </a:moveTo>
              <a:lnTo>
                <a:pt x="41326" y="95288"/>
              </a:lnTo>
              <a:lnTo>
                <a:pt x="35249" y="94077"/>
              </a:lnTo>
              <a:lnTo>
                <a:pt x="1208" y="60037"/>
              </a:lnTo>
              <a:lnTo>
                <a:pt x="0" y="53960"/>
              </a:lnTo>
              <a:lnTo>
                <a:pt x="0" y="41326"/>
              </a:lnTo>
              <a:lnTo>
                <a:pt x="23574" y="6041"/>
              </a:lnTo>
              <a:lnTo>
                <a:pt x="41326" y="0"/>
              </a:lnTo>
              <a:lnTo>
                <a:pt x="53962" y="0"/>
              </a:lnTo>
              <a:lnTo>
                <a:pt x="89245" y="23573"/>
              </a:lnTo>
              <a:lnTo>
                <a:pt x="95290" y="47645"/>
              </a:lnTo>
              <a:lnTo>
                <a:pt x="95290" y="53960"/>
              </a:lnTo>
              <a:lnTo>
                <a:pt x="71714" y="89243"/>
              </a:lnTo>
              <a:lnTo>
                <a:pt x="53962" y="95288"/>
              </a:lnTo>
              <a:close/>
            </a:path>
          </a:pathLst>
        </a:custGeom>
        <a:solidFill>
          <a:srgbClr val="04A2BF"/>
        </a:solidFill>
      </xdr:spPr>
    </xdr:sp>
    <xdr:clientData/>
  </xdr:oneCellAnchor>
</xdr:wsDr>
</file>

<file path=xl/drawings/drawing24.xml><?xml version="1.0" encoding="utf-8"?>
<xdr:wsDr xmlns:xdr="http://schemas.openxmlformats.org/drawingml/2006/spreadsheetDrawing" xmlns:a="http://schemas.openxmlformats.org/drawingml/2006/main">
  <xdr:twoCellAnchor>
    <xdr:from>
      <xdr:col>4</xdr:col>
      <xdr:colOff>3362325</xdr:colOff>
      <xdr:row>1</xdr:row>
      <xdr:rowOff>28574</xdr:rowOff>
    </xdr:from>
    <xdr:to>
      <xdr:col>4</xdr:col>
      <xdr:colOff>4714875</xdr:colOff>
      <xdr:row>1</xdr:row>
      <xdr:rowOff>438149</xdr:rowOff>
    </xdr:to>
    <xdr:pic>
      <xdr:nvPicPr>
        <xdr:cNvPr id="2" name="_x412051744" descr="EMB00002af00445">
          <a:extLst>
            <a:ext uri="{FF2B5EF4-FFF2-40B4-BE49-F238E27FC236}">
              <a16:creationId xmlns:a16="http://schemas.microsoft.com/office/drawing/2014/main" id="{07E12F12-633C-488E-94FE-CFCF7B5BFFC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05325" y="428624"/>
          <a:ext cx="0" cy="409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B27C27-EA86-4574-9CA1-CE5428C227B3}" name="data4" displayName="data4" ref="A1:BK18" totalsRowShown="0">
  <autoFilter ref="A1:BK18" xr:uid="{51B27C27-EA86-4574-9CA1-CE5428C227B3}"/>
  <tableColumns count="63">
    <tableColumn id="1" xr3:uid="{5C03EC55-2531-4987-BE94-161E0CD72FF8}" name="나눔조"/>
    <tableColumn id="2" xr3:uid="{64C51287-5818-44AA-88DE-9DD273C7F309}" name="ID(고객아이디)"/>
    <tableColumn id="3" xr3:uid="{1F6424D4-CB61-4A9B-A35C-2D1ECC98B47A}" name="이름">
      <calculatedColumnFormula>C31</calculatedColumnFormula>
    </tableColumn>
    <tableColumn id="4" xr3:uid="{A671AF72-0F0F-49B8-8EE5-834FDA6BB901}" name="개인고유번호">
      <calculatedColumnFormula>D31</calculatedColumnFormula>
    </tableColumn>
    <tableColumn id="5" xr3:uid="{30996A97-10DE-4DAE-BA15-8BF20C02C1A0}" name="성별">
      <calculatedColumnFormula>E31</calculatedColumnFormula>
    </tableColumn>
    <tableColumn id="6" xr3:uid="{E35CF7D2-6811-41B1-AED5-69B3AA928A3E}" name="연령">
      <calculatedColumnFormula>F31</calculatedColumnFormula>
    </tableColumn>
    <tableColumn id="7" xr3:uid="{454E6268-9E93-46AE-A8C1-CDFD527B9E85}" name="소속기관1">
      <calculatedColumnFormula>G31</calculatedColumnFormula>
    </tableColumn>
    <tableColumn id="8" xr3:uid="{28EBDD11-BA47-4286-8B12-E71460EC4793}" name="소속기관2">
      <calculatedColumnFormula>H31</calculatedColumnFormula>
    </tableColumn>
    <tableColumn id="9" xr3:uid="{E7EB4681-C4CE-4EC2-97E0-87545337E4D3}" name="규준집단">
      <calculatedColumnFormula>I31</calculatedColumnFormula>
    </tableColumn>
    <tableColumn id="10" xr3:uid="{163BFDD9-7612-43E0-AEAE-CAE3BBFA9F68}" name="검사일">
      <calculatedColumnFormula>J31</calculatedColumnFormula>
    </tableColumn>
    <tableColumn id="11" xr3:uid="{26907C5D-3021-4A2D-AC24-E0CD4EC77C23}" name="무응답"/>
    <tableColumn id="12" xr3:uid="{CBAA582A-09C3-4176-938C-70FF985DFCBF}" name="NS"/>
    <tableColumn id="13" xr3:uid="{73DEC318-A2B9-4AC0-9B7F-329FF87D8CED}" name="NSP">
      <calculatedColumnFormula>M31</calculatedColumnFormula>
    </tableColumn>
    <tableColumn id="14" xr3:uid="{A4F9B5C9-A5F1-46C3-A938-14CA6C4B9F37}" name="NST">
      <calculatedColumnFormula>N31</calculatedColumnFormula>
    </tableColumn>
    <tableColumn id="15" xr3:uid="{EED1B73B-9924-4443-AB6D-A411C8168E0B}" name="NS1" dataDxfId="193" dataCellStyle="쉼표 [0]">
      <calculatedColumnFormula>ROUND(NORMSDIST((O31-O$29)/O$30)*100,1)</calculatedColumnFormula>
    </tableColumn>
    <tableColumn id="16" xr3:uid="{4D3F65F2-4937-47E1-8976-CDE1FE05816A}" name="NS2" dataDxfId="192">
      <calculatedColumnFormula>ROUND(NORMSDIST((P31-P$29)/P$30)*100,1)</calculatedColumnFormula>
    </tableColumn>
    <tableColumn id="17" xr3:uid="{F743218F-2428-4C50-96AC-F79A1E288638}" name="NS3" dataDxfId="191">
      <calculatedColumnFormula>ROUND(NORMSDIST((Q31-Q$29)/Q$30)*100,1)</calculatedColumnFormula>
    </tableColumn>
    <tableColumn id="18" xr3:uid="{217C8FF0-3421-4665-AFED-043BB0C6BBFA}" name="NS4" dataDxfId="190">
      <calculatedColumnFormula>ROUND(NORMSDIST((R31-R$29)/R$30)*100,1)</calculatedColumnFormula>
    </tableColumn>
    <tableColumn id="19" xr3:uid="{492B2796-D993-4F10-878F-F011DD0B2463}" name="HA">
      <calculatedColumnFormula>S31</calculatedColumnFormula>
    </tableColumn>
    <tableColumn id="20" xr3:uid="{10FE7776-62D2-446C-9FA4-65655E0538A8}" name="HAP">
      <calculatedColumnFormula>T31</calculatedColumnFormula>
    </tableColumn>
    <tableColumn id="21" xr3:uid="{E1AB82F9-03BB-4614-B99F-F4058DB62412}" name="HAT">
      <calculatedColumnFormula>U31</calculatedColumnFormula>
    </tableColumn>
    <tableColumn id="22" xr3:uid="{2E07E4C6-9126-4905-8E36-B18D037B90BD}" name="HA1" dataDxfId="189">
      <calculatedColumnFormula>ROUND(NORMSDIST((V31-V$29)/V$30)*100,1)</calculatedColumnFormula>
    </tableColumn>
    <tableColumn id="23" xr3:uid="{A87630E5-6F78-4371-8518-4B14FE198E51}" name="HA2" dataDxfId="188">
      <calculatedColumnFormula>ROUND(NORMSDIST((W31-W$29)/W$30)*100,1)</calculatedColumnFormula>
    </tableColumn>
    <tableColumn id="24" xr3:uid="{454D64EA-576E-48F6-8629-9A5466F12061}" name="HA3" dataDxfId="187">
      <calculatedColumnFormula>ROUND(NORMSDIST((X31-X$29)/X$30)*100,1)</calculatedColumnFormula>
    </tableColumn>
    <tableColumn id="25" xr3:uid="{73EA00CD-3E64-4201-A393-427CDC028407}" name="HA4" dataDxfId="186">
      <calculatedColumnFormula>ROUND(NORMSDIST((Y31-Y$29)/Y$30)*100,1)</calculatedColumnFormula>
    </tableColumn>
    <tableColumn id="26" xr3:uid="{4B8286F4-1B31-4CFD-8C96-CE05E71BF6D0}" name="RD" dataDxfId="185">
      <calculatedColumnFormula>ROUND(NORMSDIST((Z31-Z$29)/Z$30)*100,1)</calculatedColumnFormula>
    </tableColumn>
    <tableColumn id="27" xr3:uid="{0C659226-04E5-4D4C-A222-79B3C638F471}" name="RDP" dataDxfId="184">
      <calculatedColumnFormula>AA31</calculatedColumnFormula>
    </tableColumn>
    <tableColumn id="28" xr3:uid="{B048D81F-30A7-49F8-ABE7-18CC846C2237}" name="RDT" dataDxfId="183">
      <calculatedColumnFormula>ROUND(NORMSDIST((AB31-AB$29)/AB$30)*100,1)</calculatedColumnFormula>
    </tableColumn>
    <tableColumn id="29" xr3:uid="{73E4EBE8-942C-4EE0-BFF2-F2E5F1FBD84E}" name="RD1" dataDxfId="182">
      <calculatedColumnFormula>ROUND(NORMSDIST((AC31-AC$29)/AC$30)*100,1)</calculatedColumnFormula>
    </tableColumn>
    <tableColumn id="30" xr3:uid="{A97EDC52-6074-4CE2-803D-68E76B49707A}" name="RD2" dataDxfId="181">
      <calculatedColumnFormula>ROUND(NORMSDIST((AD31-AD$29)/AD$30)*100,1)</calculatedColumnFormula>
    </tableColumn>
    <tableColumn id="31" xr3:uid="{BF5C3051-0F45-4FDF-AD02-1FADB2432FFA}" name="RD3" dataDxfId="180">
      <calculatedColumnFormula>ROUND(NORMSDIST((AE31-AE$29)/AE$30)*100,1)</calculatedColumnFormula>
    </tableColumn>
    <tableColumn id="32" xr3:uid="{B9F0C0EE-32DC-4986-90C3-9D518E050D86}" name="RD4" dataDxfId="179">
      <calculatedColumnFormula>ROUND(NORMSDIST((AF31-AF$29)/AF$30)*100,1)</calculatedColumnFormula>
    </tableColumn>
    <tableColumn id="33" xr3:uid="{0004ED5F-319C-47F6-84D1-AB18C548177C}" name="PS" dataDxfId="178">
      <calculatedColumnFormula>ROUND(NORMSDIST((AG31-AG$29)/AG$30)*100,1)</calculatedColumnFormula>
    </tableColumn>
    <tableColumn id="34" xr3:uid="{54D1E34E-5741-4700-BB9F-7C478A1CEF23}" name="PSP" dataDxfId="177">
      <calculatedColumnFormula>AH31</calculatedColumnFormula>
    </tableColumn>
    <tableColumn id="35" xr3:uid="{36CDF8A2-587D-432D-92BA-D3E953EA94BB}" name="PST" dataDxfId="176">
      <calculatedColumnFormula>ROUND(NORMSDIST((AI31-AI$29)/AI$30)*100,1)</calculatedColumnFormula>
    </tableColumn>
    <tableColumn id="36" xr3:uid="{E5DA0C2A-0394-4B63-A009-83DCE5C9591B}" name="PS1" dataDxfId="175">
      <calculatedColumnFormula>ROUND(NORMSDIST((AJ31-AJ$29)/AJ$30)*100,1)</calculatedColumnFormula>
    </tableColumn>
    <tableColumn id="37" xr3:uid="{64CDB184-B58D-4856-AE87-BF8DB74E8114}" name="PS2" dataDxfId="174">
      <calculatedColumnFormula>ROUND(NORMSDIST((AK31-AK$29)/AK$30)*100,1)</calculatedColumnFormula>
    </tableColumn>
    <tableColumn id="38" xr3:uid="{BD94069E-9764-4A5D-9726-3BF0D70801FA}" name="PS3" dataDxfId="173">
      <calculatedColumnFormula>ROUND(NORMSDIST((AL31-AL$29)/AL$30)*100,1)</calculatedColumnFormula>
    </tableColumn>
    <tableColumn id="39" xr3:uid="{0BEEE2C4-6E74-49EC-BBB6-F7AFC2A7EDD2}" name="PS4" dataDxfId="172">
      <calculatedColumnFormula>ROUND(NORMSDIST((AM31-AM$29)/AM$30)*100,1)</calculatedColumnFormula>
    </tableColumn>
    <tableColumn id="40" xr3:uid="{A226DC31-5D2B-4766-ADEA-13E1459C5F72}" name="SD" dataDxfId="171">
      <calculatedColumnFormula>ROUND(NORMSDIST((AN31-AN$29)/AN$30)*100,1)</calculatedColumnFormula>
    </tableColumn>
    <tableColumn id="41" xr3:uid="{17341077-EDF3-45A9-8DE1-63AD56980746}" name="SDP" dataDxfId="170">
      <calculatedColumnFormula>AO31</calculatedColumnFormula>
    </tableColumn>
    <tableColumn id="42" xr3:uid="{E5A8F9D8-E1BA-446C-B8A2-C67BBD5177E7}" name="SDT" dataDxfId="169">
      <calculatedColumnFormula>ROUND(NORMSDIST((AP31-AP$29)/AP$30)*100,1)</calculatedColumnFormula>
    </tableColumn>
    <tableColumn id="43" xr3:uid="{62D7712F-E0BF-4F34-A7C7-74DFBC1EAE48}" name="SD1" dataDxfId="168">
      <calculatedColumnFormula>ROUND(NORMSDIST((AQ31-AQ$29)/AQ$30)*100,1)</calculatedColumnFormula>
    </tableColumn>
    <tableColumn id="44" xr3:uid="{38F71086-4E95-4AD0-8ABF-FD8E7789B00F}" name="SD2" dataDxfId="167">
      <calculatedColumnFormula>ROUND(NORMSDIST((AR31-AR$29)/AR$30)*100,1)</calculatedColumnFormula>
    </tableColumn>
    <tableColumn id="45" xr3:uid="{9E4BE252-2B23-48D4-B9B7-97756BDE34F5}" name="SD3" dataDxfId="166">
      <calculatedColumnFormula>ROUND(NORMSDIST((AS31-AS$29)/AS$30)*100,1)</calculatedColumnFormula>
    </tableColumn>
    <tableColumn id="46" xr3:uid="{283FB798-5EDC-41AF-8D94-354C6A4AD826}" name="SD4" dataDxfId="165">
      <calculatedColumnFormula>ROUND(NORMSDIST((AT31-AT$29)/AT$30)*100,1)</calculatedColumnFormula>
    </tableColumn>
    <tableColumn id="47" xr3:uid="{0F97A695-8B86-4F7D-B8F5-F06C93DA8A46}" name="SD5" dataDxfId="164">
      <calculatedColumnFormula>ROUND(NORMSDIST((AU31-AU$29)/AU$30)*100,1)</calculatedColumnFormula>
    </tableColumn>
    <tableColumn id="48" xr3:uid="{A409A489-4DCE-49BB-81C0-C3A08EA8EAE4}" name="CO" dataDxfId="163">
      <calculatedColumnFormula>ROUND(NORMSDIST((AV31-AV$29)/AV$30)*100,1)</calculatedColumnFormula>
    </tableColumn>
    <tableColumn id="49" xr3:uid="{68424E07-2845-400A-9B7E-A756FE74F721}" name="COP" dataDxfId="162">
      <calculatedColumnFormula>AW31</calculatedColumnFormula>
    </tableColumn>
    <tableColumn id="50" xr3:uid="{0E912E04-C57B-4AD2-8B4D-0B5BE0A205FD}" name="COT" dataDxfId="161">
      <calculatedColumnFormula>ROUND(NORMSDIST((AX31-AX$29)/AX$30)*100,1)</calculatedColumnFormula>
    </tableColumn>
    <tableColumn id="51" xr3:uid="{DEEDBCE4-F049-4BC1-91C1-26C750EF45F1}" name="CO1" dataDxfId="160">
      <calculatedColumnFormula>ROUND(NORMSDIST((AY31-AY$29)/AY$30)*100,1)</calculatedColumnFormula>
    </tableColumn>
    <tableColumn id="52" xr3:uid="{15415DAC-5652-4302-8173-58DFCBC48281}" name="CO2" dataDxfId="159">
      <calculatedColumnFormula>ROUND(NORMSDIST((AZ31-AZ$29)/AZ$30)*100,1)</calculatedColumnFormula>
    </tableColumn>
    <tableColumn id="53" xr3:uid="{A4F5A7B7-95A4-4B16-9ED6-9C9059DC99B9}" name="CO3" dataDxfId="158">
      <calculatedColumnFormula>ROUND(NORMSDIST((BA31-BA$29)/BA$30)*100,1)</calculatedColumnFormula>
    </tableColumn>
    <tableColumn id="54" xr3:uid="{CB401006-F08F-4A30-9CEB-0E38A002EC2C}" name="CO4" dataDxfId="157">
      <calculatedColumnFormula>ROUND(NORMSDIST((BB31-BB$29)/BB$30)*100,1)</calculatedColumnFormula>
    </tableColumn>
    <tableColumn id="55" xr3:uid="{B0F1CE0A-DA4A-4629-ABF8-C24F2728ABF9}" name="CO5" dataDxfId="156">
      <calculatedColumnFormula>ROUND(NORMSDIST((BC31-BC$29)/BC$30)*100,1)</calculatedColumnFormula>
    </tableColumn>
    <tableColumn id="56" xr3:uid="{6C3067BB-A594-4E2F-B6D8-6C99F685A4F1}" name="ST" dataDxfId="155">
      <calculatedColumnFormula>ROUND(NORMSDIST((BD31-BD$29)/BD$30)*100,1)</calculatedColumnFormula>
    </tableColumn>
    <tableColumn id="57" xr3:uid="{DC8A1B03-4B90-45F4-8A81-08822C9B8C13}" name="STP" dataDxfId="154">
      <calculatedColumnFormula>BE31</calculatedColumnFormula>
    </tableColumn>
    <tableColumn id="58" xr3:uid="{E38ED249-8321-47F9-906B-89CE13CF9F09}" name="STT" dataDxfId="153">
      <calculatedColumnFormula>ROUND(NORMSDIST((BF31-BF$29)/BF$30)*100,1)</calculatedColumnFormula>
    </tableColumn>
    <tableColumn id="59" xr3:uid="{660C4B70-AD87-486D-A2DB-3307BD394A08}" name="ST1" dataDxfId="152">
      <calculatedColumnFormula>ROUND(NORMSDIST((BG31-BG$29)/BG$30)*100,1)</calculatedColumnFormula>
    </tableColumn>
    <tableColumn id="60" xr3:uid="{E81A940B-7CE3-43EC-999F-20A18D89E467}" name="ST2" dataDxfId="151">
      <calculatedColumnFormula>ROUND(NORMSDIST((BH31-BH$29)/BH$30)*100,1)</calculatedColumnFormula>
    </tableColumn>
    <tableColumn id="61" xr3:uid="{2AAB5EB4-E931-438E-8D6E-7F9874337A4A}" name="ST3" dataDxfId="150">
      <calculatedColumnFormula>ROUND(NORMSDIST((BI31-BI$29)/BI$30)*100,1)</calculatedColumnFormula>
    </tableColumn>
    <tableColumn id="62" xr3:uid="{AA23C240-552A-4614-B9DC-AF6FBFE435AD}" name="SC" dataDxfId="149">
      <calculatedColumnFormula>ROUND(NORMSDIST((BJ31-BJ$29)/BJ$30)*100,1)</calculatedColumnFormula>
    </tableColumn>
    <tableColumn id="63" xr3:uid="{686F4948-018D-4FE2-941D-A5B06348BCF5}" name="SCP" dataDxfId="148">
      <calculatedColumnFormula>BK31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318C96-19A2-456D-94A6-FBAA14384F55}" name="표3" displayName="표3" ref="A1:C17" totalsRowShown="0" headerRowDxfId="4" headerRowBorderDxfId="3">
  <autoFilter ref="A1:C17" xr:uid="{00000000-0009-0000-0100-000003000000}"/>
  <tableColumns count="3">
    <tableColumn id="1" xr3:uid="{30CE7C68-8219-4306-9384-8BC11C2DA371}" name="단독척도" dataDxfId="2"/>
    <tableColumn id="2" xr3:uid="{B38C85B6-98BC-40FE-B268-66F6B544D5B0}" name="결과" dataDxfId="1"/>
    <tableColumn id="3" xr3:uid="{332745F6-C283-4484-840C-67E45B95758E}" name="해석" dataDxfId="0"/>
  </tableColumns>
  <tableStyleInfo name="TableStyleMedium2" showFirstColumn="0" showLastColumn="0" showRowStripes="1" showColumnStripes="0"/>
</table>
</file>

<file path=xl/theme/theme1.xml><?xml version="1.0" encoding="utf-8"?>
<a:theme xmlns:a="http://schemas.openxmlformats.org/drawingml/2006/main" name="Office 2013 - 2022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9714A-7360-4E47-9325-4D684DDFA07B}">
  <sheetPr codeName="Sheet16"/>
  <dimension ref="A1:M32"/>
  <sheetViews>
    <sheetView workbookViewId="0">
      <selection sqref="A1:XFD1048576"/>
    </sheetView>
  </sheetViews>
  <sheetFormatPr defaultRowHeight="16.5"/>
  <cols>
    <col min="1" max="1" width="4.875" style="6" customWidth="1"/>
    <col min="2" max="2" width="2.5" style="6" customWidth="1"/>
    <col min="3" max="3" width="7.875" style="6" customWidth="1"/>
    <col min="4" max="4" width="5.875" style="6" customWidth="1"/>
    <col min="5" max="5" width="9" style="6" customWidth="1"/>
    <col min="6" max="6" width="22" style="6" customWidth="1"/>
    <col min="7" max="7" width="6.125" style="6" customWidth="1"/>
    <col min="8" max="9" width="3" style="6" customWidth="1"/>
    <col min="10" max="10" width="3.875" style="6" customWidth="1"/>
    <col min="11" max="11" width="2.375" style="6" customWidth="1"/>
    <col min="12" max="12" width="21.875" style="6" customWidth="1"/>
    <col min="13" max="13" width="5.375" style="6" customWidth="1"/>
    <col min="14" max="16384" width="9" style="6"/>
  </cols>
  <sheetData>
    <row r="1" spans="1:13" ht="16.5" customHeight="1">
      <c r="A1" s="559" t="s">
        <v>1156</v>
      </c>
      <c r="B1" s="559"/>
      <c r="C1" s="559"/>
      <c r="D1" s="559"/>
      <c r="E1" s="559"/>
      <c r="F1" s="559"/>
      <c r="G1" s="559"/>
      <c r="H1" s="559"/>
      <c r="I1" s="559"/>
      <c r="J1" s="559"/>
      <c r="K1" s="560" t="s">
        <v>1157</v>
      </c>
      <c r="L1" s="560"/>
      <c r="M1" s="560"/>
    </row>
    <row r="2" spans="1:13" ht="16.5" customHeight="1">
      <c r="A2" s="8"/>
      <c r="B2" s="561" t="s">
        <v>1158</v>
      </c>
      <c r="C2" s="562"/>
      <c r="D2" s="562"/>
      <c r="E2" s="562"/>
      <c r="F2" s="562"/>
      <c r="G2" s="562"/>
      <c r="H2" s="562"/>
      <c r="I2" s="562"/>
      <c r="J2" s="562"/>
      <c r="K2" s="562"/>
      <c r="L2" s="563"/>
      <c r="M2" s="9"/>
    </row>
    <row r="3" spans="1:13" ht="16.5" customHeight="1">
      <c r="A3" s="557" t="s">
        <v>1159</v>
      </c>
      <c r="B3" s="558"/>
      <c r="C3" s="465" t="s">
        <v>1160</v>
      </c>
      <c r="D3" s="466" t="s">
        <v>1161</v>
      </c>
      <c r="E3" s="12" t="s">
        <v>1162</v>
      </c>
      <c r="F3" s="467" t="s">
        <v>1163</v>
      </c>
      <c r="G3" s="564" t="s">
        <v>1164</v>
      </c>
      <c r="H3" s="565"/>
      <c r="I3" s="565"/>
      <c r="J3" s="565"/>
      <c r="K3" s="566"/>
      <c r="L3" s="468" t="s">
        <v>1165</v>
      </c>
      <c r="M3" s="9"/>
    </row>
    <row r="4" spans="1:13" ht="16.5" customHeight="1">
      <c r="A4" s="545" t="s">
        <v>1166</v>
      </c>
      <c r="B4" s="546"/>
      <c r="C4" s="469" t="s">
        <v>1167</v>
      </c>
      <c r="D4" s="470">
        <v>8</v>
      </c>
      <c r="E4" s="471" t="s">
        <v>1168</v>
      </c>
      <c r="F4" s="472" t="s">
        <v>1169</v>
      </c>
      <c r="G4" s="19"/>
      <c r="H4" s="20"/>
      <c r="I4" s="21"/>
      <c r="J4" s="551"/>
      <c r="K4" s="552"/>
      <c r="L4" s="473" t="s">
        <v>1170</v>
      </c>
      <c r="M4" s="9"/>
    </row>
    <row r="5" spans="1:13" ht="16.5" customHeight="1">
      <c r="A5" s="547"/>
      <c r="B5" s="548"/>
      <c r="C5" s="474" t="s">
        <v>1171</v>
      </c>
      <c r="D5" s="475">
        <v>2</v>
      </c>
      <c r="E5" s="476" t="s">
        <v>1172</v>
      </c>
      <c r="F5" s="477" t="s">
        <v>1173</v>
      </c>
      <c r="G5" s="27"/>
      <c r="H5" s="28"/>
      <c r="I5" s="29"/>
      <c r="J5" s="553"/>
      <c r="K5" s="554"/>
      <c r="L5" s="478" t="s">
        <v>1174</v>
      </c>
      <c r="M5" s="9"/>
    </row>
    <row r="6" spans="1:13" ht="16.5" customHeight="1">
      <c r="A6" s="547"/>
      <c r="B6" s="548"/>
      <c r="C6" s="474" t="s">
        <v>1175</v>
      </c>
      <c r="D6" s="475">
        <v>6</v>
      </c>
      <c r="E6" s="476" t="s">
        <v>1176</v>
      </c>
      <c r="F6" s="477" t="s">
        <v>1177</v>
      </c>
      <c r="G6" s="27"/>
      <c r="H6" s="28"/>
      <c r="I6" s="29"/>
      <c r="J6" s="553"/>
      <c r="K6" s="554"/>
      <c r="L6" s="478" t="s">
        <v>1178</v>
      </c>
      <c r="M6" s="9"/>
    </row>
    <row r="7" spans="1:13" ht="16.5" customHeight="1">
      <c r="A7" s="549"/>
      <c r="B7" s="550"/>
      <c r="C7" s="479" t="s">
        <v>1179</v>
      </c>
      <c r="D7" s="480">
        <v>3</v>
      </c>
      <c r="E7" s="481" t="s">
        <v>1180</v>
      </c>
      <c r="F7" s="482" t="s">
        <v>1181</v>
      </c>
      <c r="G7" s="35"/>
      <c r="H7" s="36"/>
      <c r="I7" s="37"/>
      <c r="J7" s="555"/>
      <c r="K7" s="556"/>
      <c r="L7" s="483" t="s">
        <v>1182</v>
      </c>
      <c r="M7" s="9"/>
    </row>
    <row r="8" spans="1:13" ht="16.5" customHeight="1">
      <c r="A8" s="545" t="s">
        <v>1183</v>
      </c>
      <c r="B8" s="546"/>
      <c r="C8" s="469" t="s">
        <v>1184</v>
      </c>
      <c r="D8" s="470">
        <v>16</v>
      </c>
      <c r="E8" s="471" t="s">
        <v>1185</v>
      </c>
      <c r="F8" s="472" t="s">
        <v>1186</v>
      </c>
      <c r="G8" s="19"/>
      <c r="H8" s="20"/>
      <c r="I8" s="21"/>
      <c r="J8" s="551"/>
      <c r="K8" s="552"/>
      <c r="L8" s="473" t="s">
        <v>1187</v>
      </c>
      <c r="M8" s="9"/>
    </row>
    <row r="9" spans="1:13" ht="16.5" customHeight="1">
      <c r="A9" s="547"/>
      <c r="B9" s="548"/>
      <c r="C9" s="474" t="s">
        <v>1188</v>
      </c>
      <c r="D9" s="475">
        <v>14</v>
      </c>
      <c r="E9" s="476" t="s">
        <v>1189</v>
      </c>
      <c r="F9" s="39" t="s">
        <v>1190</v>
      </c>
      <c r="G9" s="27"/>
      <c r="H9" s="28"/>
      <c r="I9" s="29"/>
      <c r="J9" s="553"/>
      <c r="K9" s="554"/>
      <c r="L9" s="40" t="s">
        <v>1191</v>
      </c>
      <c r="M9" s="9"/>
    </row>
    <row r="10" spans="1:13" ht="16.5" customHeight="1">
      <c r="A10" s="547"/>
      <c r="B10" s="548"/>
      <c r="C10" s="474" t="s">
        <v>1192</v>
      </c>
      <c r="D10" s="475">
        <v>9</v>
      </c>
      <c r="E10" s="476" t="s">
        <v>1193</v>
      </c>
      <c r="F10" s="39" t="s">
        <v>1194</v>
      </c>
      <c r="G10" s="27"/>
      <c r="H10" s="28"/>
      <c r="I10" s="29"/>
      <c r="J10" s="553"/>
      <c r="K10" s="554"/>
      <c r="L10" s="40" t="s">
        <v>1195</v>
      </c>
      <c r="M10" s="9"/>
    </row>
    <row r="11" spans="1:13">
      <c r="A11" s="549"/>
      <c r="B11" s="550"/>
      <c r="C11" s="479" t="s">
        <v>1196</v>
      </c>
      <c r="D11" s="480">
        <v>9</v>
      </c>
      <c r="E11" s="481" t="s">
        <v>1197</v>
      </c>
      <c r="F11" s="482" t="s">
        <v>1198</v>
      </c>
      <c r="G11" s="35"/>
      <c r="H11" s="36"/>
      <c r="I11" s="37"/>
      <c r="J11" s="555"/>
      <c r="K11" s="556"/>
      <c r="L11" s="483" t="s">
        <v>1199</v>
      </c>
      <c r="M11" s="9"/>
    </row>
    <row r="12" spans="1:13" ht="16.5" customHeight="1">
      <c r="A12" s="567" t="s">
        <v>1200</v>
      </c>
      <c r="B12" s="568"/>
      <c r="C12" s="469" t="s">
        <v>1201</v>
      </c>
      <c r="D12" s="470">
        <v>18</v>
      </c>
      <c r="E12" s="471" t="s">
        <v>1202</v>
      </c>
      <c r="F12" s="41" t="s">
        <v>1203</v>
      </c>
      <c r="G12" s="19"/>
      <c r="H12" s="20"/>
      <c r="I12" s="21"/>
      <c r="J12" s="551"/>
      <c r="K12" s="552"/>
      <c r="L12" s="42" t="s">
        <v>1204</v>
      </c>
      <c r="M12" s="9"/>
    </row>
    <row r="13" spans="1:13">
      <c r="A13" s="569"/>
      <c r="B13" s="570"/>
      <c r="C13" s="474" t="s">
        <v>1205</v>
      </c>
      <c r="D13" s="475">
        <v>8</v>
      </c>
      <c r="E13" s="476" t="s">
        <v>1206</v>
      </c>
      <c r="F13" s="39" t="s">
        <v>1207</v>
      </c>
      <c r="G13" s="27"/>
      <c r="H13" s="28"/>
      <c r="I13" s="29"/>
      <c r="J13" s="553"/>
      <c r="K13" s="554"/>
      <c r="L13" s="40" t="s">
        <v>1208</v>
      </c>
      <c r="M13" s="9"/>
    </row>
    <row r="14" spans="1:13">
      <c r="A14" s="569"/>
      <c r="B14" s="570"/>
      <c r="C14" s="474" t="s">
        <v>1209</v>
      </c>
      <c r="D14" s="475">
        <v>11</v>
      </c>
      <c r="E14" s="476" t="s">
        <v>1210</v>
      </c>
      <c r="F14" s="477" t="s">
        <v>1211</v>
      </c>
      <c r="G14" s="27"/>
      <c r="H14" s="28"/>
      <c r="I14" s="29"/>
      <c r="J14" s="553"/>
      <c r="K14" s="554"/>
      <c r="L14" s="478" t="s">
        <v>1212</v>
      </c>
      <c r="M14" s="9"/>
    </row>
    <row r="15" spans="1:13">
      <c r="A15" s="571"/>
      <c r="B15" s="572"/>
      <c r="C15" s="479" t="s">
        <v>1213</v>
      </c>
      <c r="D15" s="480">
        <v>12</v>
      </c>
      <c r="E15" s="481" t="s">
        <v>1214</v>
      </c>
      <c r="F15" s="482" t="s">
        <v>1215</v>
      </c>
      <c r="G15" s="35"/>
      <c r="H15" s="36"/>
      <c r="I15" s="37"/>
      <c r="J15" s="555"/>
      <c r="K15" s="556"/>
      <c r="L15" s="483" t="s">
        <v>1216</v>
      </c>
      <c r="M15" s="9"/>
    </row>
    <row r="16" spans="1:13" ht="16.5" customHeight="1">
      <c r="A16" s="567" t="s">
        <v>1217</v>
      </c>
      <c r="B16" s="568"/>
      <c r="C16" s="469" t="s">
        <v>1218</v>
      </c>
      <c r="D16" s="470">
        <v>13</v>
      </c>
      <c r="E16" s="471" t="s">
        <v>1219</v>
      </c>
      <c r="F16" s="41" t="s">
        <v>1220</v>
      </c>
      <c r="G16" s="19"/>
      <c r="H16" s="20"/>
      <c r="I16" s="21"/>
      <c r="J16" s="551"/>
      <c r="K16" s="552"/>
      <c r="L16" s="42" t="s">
        <v>1221</v>
      </c>
      <c r="M16" s="9"/>
    </row>
    <row r="17" spans="1:13">
      <c r="A17" s="569"/>
      <c r="B17" s="570"/>
      <c r="C17" s="474" t="s">
        <v>1222</v>
      </c>
      <c r="D17" s="475">
        <v>12</v>
      </c>
      <c r="E17" s="476" t="s">
        <v>1223</v>
      </c>
      <c r="F17" s="39" t="s">
        <v>1224</v>
      </c>
      <c r="G17" s="27"/>
      <c r="H17" s="28"/>
      <c r="I17" s="29"/>
      <c r="J17" s="553"/>
      <c r="K17" s="554"/>
      <c r="L17" s="40" t="s">
        <v>1225</v>
      </c>
      <c r="M17" s="9"/>
    </row>
    <row r="18" spans="1:13">
      <c r="A18" s="569"/>
      <c r="B18" s="570"/>
      <c r="C18" s="474" t="s">
        <v>1226</v>
      </c>
      <c r="D18" s="475">
        <v>15</v>
      </c>
      <c r="E18" s="476" t="s">
        <v>1227</v>
      </c>
      <c r="F18" s="39" t="s">
        <v>1228</v>
      </c>
      <c r="G18" s="27"/>
      <c r="H18" s="28"/>
      <c r="I18" s="29"/>
      <c r="J18" s="553"/>
      <c r="K18" s="554"/>
      <c r="L18" s="40" t="s">
        <v>1229</v>
      </c>
      <c r="M18" s="9"/>
    </row>
    <row r="19" spans="1:13">
      <c r="A19" s="571"/>
      <c r="B19" s="572"/>
      <c r="C19" s="479" t="s">
        <v>1230</v>
      </c>
      <c r="D19" s="480">
        <v>16</v>
      </c>
      <c r="E19" s="481" t="s">
        <v>1231</v>
      </c>
      <c r="F19" s="43" t="s">
        <v>1232</v>
      </c>
      <c r="G19" s="35"/>
      <c r="H19" s="36"/>
      <c r="I19" s="37"/>
      <c r="J19" s="555"/>
      <c r="K19" s="556"/>
      <c r="L19" s="44" t="s">
        <v>1233</v>
      </c>
      <c r="M19" s="9"/>
    </row>
    <row r="20" spans="1:13" ht="16.5" customHeight="1">
      <c r="A20" s="573" t="s">
        <v>1234</v>
      </c>
      <c r="B20" s="574"/>
      <c r="C20" s="469" t="s">
        <v>1235</v>
      </c>
      <c r="D20" s="470">
        <v>12</v>
      </c>
      <c r="E20" s="471" t="s">
        <v>1236</v>
      </c>
      <c r="F20" s="41" t="s">
        <v>1237</v>
      </c>
      <c r="G20" s="19"/>
      <c r="H20" s="20"/>
      <c r="I20" s="21"/>
      <c r="J20" s="551"/>
      <c r="K20" s="552"/>
      <c r="L20" s="42" t="s">
        <v>1238</v>
      </c>
      <c r="M20" s="9"/>
    </row>
    <row r="21" spans="1:13">
      <c r="A21" s="575"/>
      <c r="B21" s="576"/>
      <c r="C21" s="474" t="s">
        <v>1239</v>
      </c>
      <c r="D21" s="475">
        <v>11</v>
      </c>
      <c r="E21" s="476" t="s">
        <v>1240</v>
      </c>
      <c r="F21" s="39" t="s">
        <v>1241</v>
      </c>
      <c r="G21" s="27"/>
      <c r="H21" s="28"/>
      <c r="I21" s="29"/>
      <c r="J21" s="553"/>
      <c r="K21" s="554"/>
      <c r="L21" s="40" t="s">
        <v>1242</v>
      </c>
      <c r="M21" s="9"/>
    </row>
    <row r="22" spans="1:13">
      <c r="A22" s="575"/>
      <c r="B22" s="576"/>
      <c r="C22" s="474" t="s">
        <v>1243</v>
      </c>
      <c r="D22" s="475">
        <v>7</v>
      </c>
      <c r="E22" s="476" t="s">
        <v>1244</v>
      </c>
      <c r="F22" s="39" t="s">
        <v>1245</v>
      </c>
      <c r="G22" s="27"/>
      <c r="H22" s="28"/>
      <c r="I22" s="29"/>
      <c r="J22" s="553"/>
      <c r="K22" s="554"/>
      <c r="L22" s="40" t="s">
        <v>1246</v>
      </c>
      <c r="M22" s="9"/>
    </row>
    <row r="23" spans="1:13">
      <c r="A23" s="575"/>
      <c r="B23" s="576"/>
      <c r="C23" s="474" t="s">
        <v>1247</v>
      </c>
      <c r="D23" s="475">
        <v>5</v>
      </c>
      <c r="E23" s="476" t="s">
        <v>1248</v>
      </c>
      <c r="F23" s="39" t="s">
        <v>1249</v>
      </c>
      <c r="G23" s="27"/>
      <c r="H23" s="28"/>
      <c r="I23" s="29"/>
      <c r="J23" s="553"/>
      <c r="K23" s="554"/>
      <c r="L23" s="40" t="s">
        <v>1250</v>
      </c>
      <c r="M23" s="9"/>
    </row>
    <row r="24" spans="1:13">
      <c r="A24" s="577"/>
      <c r="B24" s="578"/>
      <c r="C24" s="479" t="s">
        <v>1251</v>
      </c>
      <c r="D24" s="480">
        <v>16</v>
      </c>
      <c r="E24" s="481" t="s">
        <v>1252</v>
      </c>
      <c r="F24" s="43" t="s">
        <v>1253</v>
      </c>
      <c r="G24" s="35"/>
      <c r="H24" s="36"/>
      <c r="I24" s="37"/>
      <c r="J24" s="555"/>
      <c r="K24" s="556"/>
      <c r="L24" s="44" t="s">
        <v>1254</v>
      </c>
      <c r="M24" s="9"/>
    </row>
    <row r="25" spans="1:13" ht="16.5" customHeight="1">
      <c r="A25" s="573" t="s">
        <v>1255</v>
      </c>
      <c r="B25" s="574"/>
      <c r="C25" s="469" t="s">
        <v>1256</v>
      </c>
      <c r="D25" s="470">
        <v>10</v>
      </c>
      <c r="E25" s="471" t="s">
        <v>1257</v>
      </c>
      <c r="F25" s="41" t="s">
        <v>1258</v>
      </c>
      <c r="G25" s="19"/>
      <c r="H25" s="20"/>
      <c r="I25" s="21"/>
      <c r="J25" s="551"/>
      <c r="K25" s="552"/>
      <c r="L25" s="42" t="s">
        <v>1259</v>
      </c>
      <c r="M25" s="9"/>
    </row>
    <row r="26" spans="1:13">
      <c r="A26" s="575"/>
      <c r="B26" s="576"/>
      <c r="C26" s="474" t="s">
        <v>1260</v>
      </c>
      <c r="D26" s="475">
        <v>15</v>
      </c>
      <c r="E26" s="476" t="s">
        <v>1261</v>
      </c>
      <c r="F26" s="39" t="s">
        <v>1262</v>
      </c>
      <c r="G26" s="27"/>
      <c r="H26" s="28"/>
      <c r="I26" s="29"/>
      <c r="J26" s="553"/>
      <c r="K26" s="554"/>
      <c r="L26" s="40" t="s">
        <v>1263</v>
      </c>
      <c r="M26" s="9"/>
    </row>
    <row r="27" spans="1:13">
      <c r="A27" s="575"/>
      <c r="B27" s="576"/>
      <c r="C27" s="474" t="s">
        <v>1264</v>
      </c>
      <c r="D27" s="475">
        <v>12</v>
      </c>
      <c r="E27" s="476" t="s">
        <v>1265</v>
      </c>
      <c r="F27" s="39" t="s">
        <v>1266</v>
      </c>
      <c r="G27" s="27"/>
      <c r="H27" s="28"/>
      <c r="I27" s="29"/>
      <c r="J27" s="553"/>
      <c r="K27" s="554"/>
      <c r="L27" s="40" t="s">
        <v>1267</v>
      </c>
      <c r="M27" s="9"/>
    </row>
    <row r="28" spans="1:13">
      <c r="A28" s="575"/>
      <c r="B28" s="576"/>
      <c r="C28" s="474" t="s">
        <v>1268</v>
      </c>
      <c r="D28" s="475">
        <v>9</v>
      </c>
      <c r="E28" s="476" t="s">
        <v>1269</v>
      </c>
      <c r="F28" s="39" t="s">
        <v>1270</v>
      </c>
      <c r="G28" s="27"/>
      <c r="H28" s="28"/>
      <c r="I28" s="29"/>
      <c r="J28" s="553"/>
      <c r="K28" s="554"/>
      <c r="L28" s="40" t="s">
        <v>1271</v>
      </c>
      <c r="M28" s="9"/>
    </row>
    <row r="29" spans="1:13">
      <c r="A29" s="577"/>
      <c r="B29" s="578"/>
      <c r="C29" s="479" t="s">
        <v>1272</v>
      </c>
      <c r="D29" s="480">
        <v>18</v>
      </c>
      <c r="E29" s="481" t="s">
        <v>1273</v>
      </c>
      <c r="F29" s="43" t="s">
        <v>1274</v>
      </c>
      <c r="G29" s="35"/>
      <c r="H29" s="36"/>
      <c r="I29" s="37"/>
      <c r="J29" s="555"/>
      <c r="K29" s="556"/>
      <c r="L29" s="44" t="s">
        <v>1275</v>
      </c>
      <c r="M29" s="9"/>
    </row>
    <row r="30" spans="1:13" ht="16.5" customHeight="1">
      <c r="A30" s="579" t="s">
        <v>1276</v>
      </c>
      <c r="B30" s="580"/>
      <c r="C30" s="469" t="s">
        <v>1277</v>
      </c>
      <c r="D30" s="470">
        <v>17</v>
      </c>
      <c r="E30" s="471" t="s">
        <v>1278</v>
      </c>
      <c r="F30" s="472" t="s">
        <v>1279</v>
      </c>
      <c r="G30" s="19"/>
      <c r="H30" s="20"/>
      <c r="I30" s="21"/>
      <c r="J30" s="551"/>
      <c r="K30" s="552"/>
      <c r="L30" s="473" t="s">
        <v>1280</v>
      </c>
      <c r="M30" s="9"/>
    </row>
    <row r="31" spans="1:13">
      <c r="A31" s="581"/>
      <c r="B31" s="582"/>
      <c r="C31" s="474" t="s">
        <v>1281</v>
      </c>
      <c r="D31" s="475">
        <v>7</v>
      </c>
      <c r="E31" s="476" t="s">
        <v>1282</v>
      </c>
      <c r="F31" s="39" t="s">
        <v>1283</v>
      </c>
      <c r="G31" s="27"/>
      <c r="H31" s="28"/>
      <c r="I31" s="29"/>
      <c r="J31" s="553"/>
      <c r="K31" s="554"/>
      <c r="L31" s="40" t="s">
        <v>1284</v>
      </c>
      <c r="M31" s="9"/>
    </row>
    <row r="32" spans="1:13">
      <c r="A32" s="583"/>
      <c r="B32" s="584"/>
      <c r="C32" s="479" t="s">
        <v>1285</v>
      </c>
      <c r="D32" s="484">
        <v>13</v>
      </c>
      <c r="E32" s="481" t="s">
        <v>1286</v>
      </c>
      <c r="F32" s="482" t="s">
        <v>1287</v>
      </c>
      <c r="G32" s="46"/>
      <c r="H32" s="47"/>
      <c r="I32" s="48"/>
      <c r="J32" s="585"/>
      <c r="K32" s="586"/>
      <c r="L32" s="483" t="s">
        <v>1288</v>
      </c>
      <c r="M32" s="9"/>
    </row>
  </sheetData>
  <mergeCells count="41">
    <mergeCell ref="A30:B32"/>
    <mergeCell ref="J30:K30"/>
    <mergeCell ref="J31:K31"/>
    <mergeCell ref="J32:K32"/>
    <mergeCell ref="A25:B29"/>
    <mergeCell ref="J25:K25"/>
    <mergeCell ref="J26:K26"/>
    <mergeCell ref="J27:K27"/>
    <mergeCell ref="J28:K28"/>
    <mergeCell ref="J29:K29"/>
    <mergeCell ref="A20:B24"/>
    <mergeCell ref="J20:K20"/>
    <mergeCell ref="J21:K21"/>
    <mergeCell ref="J22:K22"/>
    <mergeCell ref="J23:K23"/>
    <mergeCell ref="J24:K24"/>
    <mergeCell ref="A16:B19"/>
    <mergeCell ref="J16:K16"/>
    <mergeCell ref="J17:K17"/>
    <mergeCell ref="J18:K18"/>
    <mergeCell ref="J19:K19"/>
    <mergeCell ref="A12:B15"/>
    <mergeCell ref="J12:K12"/>
    <mergeCell ref="J13:K13"/>
    <mergeCell ref="J14:K14"/>
    <mergeCell ref="J15:K15"/>
    <mergeCell ref="A8:B11"/>
    <mergeCell ref="J8:K8"/>
    <mergeCell ref="J9:K9"/>
    <mergeCell ref="J10:K10"/>
    <mergeCell ref="J11:K11"/>
    <mergeCell ref="A3:B3"/>
    <mergeCell ref="A1:J1"/>
    <mergeCell ref="K1:M1"/>
    <mergeCell ref="B2:L2"/>
    <mergeCell ref="G3:K3"/>
    <mergeCell ref="A4:B7"/>
    <mergeCell ref="J4:K4"/>
    <mergeCell ref="J5:K5"/>
    <mergeCell ref="J6:K6"/>
    <mergeCell ref="J7:K7"/>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0065A-E267-4EA3-945F-545B6A74ECE9}">
  <sheetPr codeName="Sheet17"/>
  <dimension ref="A1:BK2"/>
  <sheetViews>
    <sheetView workbookViewId="0"/>
  </sheetViews>
  <sheetFormatPr defaultRowHeight="16.5"/>
  <sheetData>
    <row r="1" spans="1:6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row>
    <row r="2" spans="1:63">
      <c r="A2">
        <v>2</v>
      </c>
      <c r="B2" t="s">
        <v>495</v>
      </c>
      <c r="C2" t="str">
        <f>RIGHT('개인검사지붙히기(성인)'!A4,3)</f>
        <v>NS)</v>
      </c>
      <c r="D2" s="2"/>
      <c r="E2" t="str">
        <f xml:space="preserve"> IF(  RIGHT('개인검사지붙히기(성인)'!A5,2) ="여자","F","M")</f>
        <v>M</v>
      </c>
      <c r="F2" t="str">
        <f>MID('개인검사지붙히기(성인)'!H5,8,2)</f>
        <v/>
      </c>
      <c r="I2" t="str">
        <f>RIGHT('개인검사지붙히기(성인)'!A7,4)</f>
        <v/>
      </c>
      <c r="J2" t="str">
        <f>RIGHT('개인검사지붙히기(성인)'!A2,8)</f>
        <v/>
      </c>
      <c r="K2" t="e">
        <f>RIGHT('개인검사지붙히기(성인)'!H7,2)+0</f>
        <v>#VALUE!</v>
      </c>
      <c r="M2" s="122">
        <f>'개인검사지붙히기(성인)'!G10</f>
        <v>0</v>
      </c>
      <c r="O2">
        <f>'개인검사지붙히기(성인)'!Y4</f>
        <v>0</v>
      </c>
      <c r="P2">
        <f>'개인검사지붙히기(성인)'!Y5</f>
        <v>0</v>
      </c>
      <c r="Q2">
        <f>'개인검사지붙히기(성인)'!Y6</f>
        <v>0</v>
      </c>
      <c r="R2">
        <f>'개인검사지붙히기(성인)'!Y7</f>
        <v>0</v>
      </c>
      <c r="S2" s="6"/>
      <c r="T2" s="122">
        <f>'개인검사지붙히기(성인)'!G11</f>
        <v>0</v>
      </c>
      <c r="V2">
        <f>'개인검사지붙히기(성인)'!Y8</f>
        <v>0</v>
      </c>
      <c r="W2">
        <f>'개인검사지붙히기(성인)'!Y9</f>
        <v>0</v>
      </c>
      <c r="X2">
        <f>'개인검사지붙히기(성인)'!Y10</f>
        <v>0</v>
      </c>
      <c r="Y2">
        <f>'개인검사지붙히기(성인)'!Y11</f>
        <v>0</v>
      </c>
      <c r="AA2" s="122">
        <f>'개인검사지붙히기(성인)'!G14</f>
        <v>0</v>
      </c>
      <c r="AC2">
        <f>'개인검사지붙히기(성인)'!Y12</f>
        <v>0</v>
      </c>
      <c r="AD2">
        <f>'개인검사지붙히기(성인)'!Y13</f>
        <v>0</v>
      </c>
      <c r="AE2">
        <f>'개인검사지붙히기(성인)'!Y14</f>
        <v>0</v>
      </c>
      <c r="AF2">
        <f>'개인검사지붙히기(성인)'!Y15</f>
        <v>0</v>
      </c>
      <c r="AH2" s="122">
        <f>'개인검사지붙히기(성인)'!G17</f>
        <v>0</v>
      </c>
      <c r="AJ2">
        <f>'개인검사지붙히기(성인)'!Y16</f>
        <v>0</v>
      </c>
      <c r="AK2">
        <f>'개인검사지붙히기(성인)'!Y17</f>
        <v>0</v>
      </c>
      <c r="AL2">
        <f>'개인검사지붙히기(성인)'!Y18</f>
        <v>0</v>
      </c>
      <c r="AM2">
        <f>'개인검사지붙히기(성인)'!Y19</f>
        <v>0</v>
      </c>
      <c r="AO2" s="122">
        <f>'개인검사지붙히기(성인)'!G20</f>
        <v>0</v>
      </c>
      <c r="AQ2">
        <f>'개인검사지붙히기(성인)'!Y20</f>
        <v>0</v>
      </c>
      <c r="AR2">
        <f>'개인검사지붙히기(성인)'!Y21</f>
        <v>0</v>
      </c>
      <c r="AS2">
        <f>'개인검사지붙히기(성인)'!Y22</f>
        <v>0</v>
      </c>
      <c r="AT2">
        <f>'개인검사지붙히기(성인)'!Y23</f>
        <v>0</v>
      </c>
      <c r="AU2">
        <f>'개인검사지붙히기(성인)'!Y24</f>
        <v>0</v>
      </c>
      <c r="AW2" s="122">
        <f>'개인검사지붙히기(성인)'!G23</f>
        <v>0</v>
      </c>
      <c r="AY2">
        <f>'개인검사지붙히기(성인)'!Y25</f>
        <v>0</v>
      </c>
      <c r="AZ2">
        <f>'개인검사지붙히기(성인)'!Y26</f>
        <v>0</v>
      </c>
      <c r="BA2">
        <f>'개인검사지붙히기(성인)'!Y27</f>
        <v>0</v>
      </c>
      <c r="BB2">
        <f>'개인검사지붙히기(성인)'!Y28</f>
        <v>0</v>
      </c>
      <c r="BC2">
        <f>'개인검사지붙히기(성인)'!Y29</f>
        <v>0</v>
      </c>
      <c r="BE2" s="122">
        <f>'개인검사지붙히기(성인)'!G26</f>
        <v>0</v>
      </c>
      <c r="BG2">
        <f>'개인검사지붙히기(성인)'!Y30</f>
        <v>0</v>
      </c>
      <c r="BH2">
        <f>'개인검사지붙히기(성인)'!Y31</f>
        <v>0</v>
      </c>
      <c r="BI2">
        <f>'개인검사지붙히기(성인)'!Y32</f>
        <v>0</v>
      </c>
      <c r="BK2" s="122">
        <f>'개인검사지붙히기(성인)'!G27</f>
        <v>0</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B6FE8-AD8C-4E96-AFF6-3BFFDDC579F1}">
  <sheetPr codeName="Sheet18"/>
  <dimension ref="A1:Y33"/>
  <sheetViews>
    <sheetView workbookViewId="0">
      <selection sqref="A1:S1"/>
    </sheetView>
  </sheetViews>
  <sheetFormatPr defaultRowHeight="16.5"/>
  <cols>
    <col min="1" max="1" width="3.5" style="6" customWidth="1"/>
    <col min="2" max="3" width="0.625" style="6" customWidth="1"/>
    <col min="4" max="4" width="2.875" style="6" customWidth="1"/>
    <col min="5" max="5" width="22.875" style="6" customWidth="1"/>
    <col min="6" max="6" width="1.125" style="6" customWidth="1"/>
    <col min="7" max="9" width="7.875" style="6" customWidth="1"/>
    <col min="10" max="10" width="6.625" style="6" customWidth="1"/>
    <col min="11" max="11" width="4" style="6" customWidth="1"/>
    <col min="12" max="12" width="5.5" style="6" customWidth="1"/>
    <col min="13" max="13" width="0.625" style="6" customWidth="1"/>
    <col min="14" max="14" width="3.125" style="6" customWidth="1"/>
    <col min="15" max="15" width="0.625" style="6" customWidth="1"/>
    <col min="16" max="16" width="5.625" style="6" customWidth="1"/>
    <col min="17" max="17" width="1.625" style="6" customWidth="1"/>
    <col min="18" max="18" width="8.875" style="6" customWidth="1"/>
    <col min="19" max="19" width="2" style="6" customWidth="1"/>
    <col min="20" max="20" width="9" style="6"/>
    <col min="21" max="21" width="4.875" style="6" customWidth="1"/>
    <col min="22" max="22" width="2.5" style="6" customWidth="1"/>
    <col min="23" max="23" width="7.875" style="6" customWidth="1"/>
    <col min="24" max="24" width="5.875" style="6" customWidth="1"/>
    <col min="25" max="16384" width="9" style="6"/>
  </cols>
  <sheetData>
    <row r="1" spans="1:25" ht="59.25" customHeight="1">
      <c r="A1" s="685" t="s">
        <v>496</v>
      </c>
      <c r="B1" s="685"/>
      <c r="C1" s="685"/>
      <c r="D1" s="685"/>
      <c r="E1" s="685"/>
      <c r="F1" s="685"/>
      <c r="G1" s="685"/>
      <c r="H1" s="685"/>
      <c r="I1" s="685"/>
      <c r="J1" s="685"/>
      <c r="K1" s="685"/>
      <c r="L1" s="685"/>
      <c r="M1" s="685"/>
      <c r="N1" s="685"/>
      <c r="O1" s="685"/>
      <c r="P1" s="685"/>
      <c r="Q1" s="685"/>
      <c r="R1" s="685"/>
      <c r="S1" s="685"/>
    </row>
    <row r="2" spans="1:25" ht="14.25" customHeight="1">
      <c r="A2" s="686" t="s">
        <v>497</v>
      </c>
      <c r="B2" s="686"/>
      <c r="C2" s="686"/>
      <c r="D2" s="686"/>
      <c r="E2" s="686"/>
      <c r="F2" s="686"/>
      <c r="G2" s="686"/>
      <c r="H2" s="686"/>
      <c r="I2" s="686"/>
      <c r="J2" s="686"/>
      <c r="K2" s="686"/>
      <c r="L2" s="686"/>
      <c r="M2" s="686"/>
      <c r="N2" s="686"/>
      <c r="O2" s="686"/>
      <c r="P2" s="686"/>
      <c r="Q2" s="686"/>
      <c r="R2" s="686"/>
      <c r="S2" s="686"/>
      <c r="U2" s="8"/>
    </row>
    <row r="3" spans="1:25" ht="27" customHeight="1">
      <c r="A3" s="687"/>
      <c r="B3" s="688"/>
      <c r="C3" s="689"/>
      <c r="D3" s="690" t="s">
        <v>473</v>
      </c>
      <c r="E3" s="691"/>
      <c r="F3" s="691"/>
      <c r="G3" s="691"/>
      <c r="H3" s="691"/>
      <c r="I3" s="691"/>
      <c r="J3" s="691"/>
      <c r="K3" s="691"/>
      <c r="L3" s="691"/>
      <c r="M3" s="691"/>
      <c r="N3" s="691"/>
      <c r="O3" s="691"/>
      <c r="P3" s="691"/>
      <c r="Q3" s="691"/>
      <c r="R3" s="692"/>
      <c r="U3" s="697" t="s">
        <v>250</v>
      </c>
      <c r="V3" s="698"/>
      <c r="W3" s="10" t="s">
        <v>251</v>
      </c>
      <c r="X3" s="11" t="s">
        <v>252</v>
      </c>
      <c r="Y3" s="12" t="s">
        <v>253</v>
      </c>
    </row>
    <row r="4" spans="1:25" ht="24" customHeight="1">
      <c r="A4" s="699" t="s">
        <v>498</v>
      </c>
      <c r="B4" s="700"/>
      <c r="C4" s="700"/>
      <c r="D4" s="700"/>
      <c r="E4" s="701"/>
      <c r="F4" s="702" t="s">
        <v>499</v>
      </c>
      <c r="G4" s="700"/>
      <c r="H4" s="700"/>
      <c r="I4" s="700"/>
      <c r="J4" s="701"/>
      <c r="K4" s="703" t="s">
        <v>500</v>
      </c>
      <c r="L4" s="700"/>
      <c r="M4" s="700"/>
      <c r="N4" s="700"/>
      <c r="O4" s="700"/>
      <c r="P4" s="700"/>
      <c r="Q4" s="700"/>
      <c r="R4" s="704"/>
      <c r="U4" s="579" t="s">
        <v>257</v>
      </c>
      <c r="V4" s="580"/>
      <c r="W4" s="15" t="s">
        <v>258</v>
      </c>
      <c r="X4" s="16">
        <v>4</v>
      </c>
      <c r="Y4" s="123" t="s">
        <v>501</v>
      </c>
    </row>
    <row r="5" spans="1:25" ht="24" customHeight="1">
      <c r="A5" s="705" t="s">
        <v>502</v>
      </c>
      <c r="B5" s="694"/>
      <c r="C5" s="694"/>
      <c r="D5" s="694"/>
      <c r="E5" s="695"/>
      <c r="F5" s="693" t="s">
        <v>503</v>
      </c>
      <c r="G5" s="694"/>
      <c r="H5" s="694"/>
      <c r="I5" s="694"/>
      <c r="J5" s="695"/>
      <c r="K5" s="693" t="s">
        <v>504</v>
      </c>
      <c r="L5" s="694"/>
      <c r="M5" s="694"/>
      <c r="N5" s="694"/>
      <c r="O5" s="694"/>
      <c r="P5" s="694"/>
      <c r="Q5" s="694"/>
      <c r="R5" s="696"/>
      <c r="U5" s="581"/>
      <c r="V5" s="582"/>
      <c r="W5" s="23" t="s">
        <v>262</v>
      </c>
      <c r="X5" s="24">
        <v>5</v>
      </c>
      <c r="Y5" s="124" t="s">
        <v>505</v>
      </c>
    </row>
    <row r="6" spans="1:25" ht="24" customHeight="1">
      <c r="A6" s="709" t="s">
        <v>506</v>
      </c>
      <c r="B6" s="710"/>
      <c r="C6" s="710"/>
      <c r="D6" s="710"/>
      <c r="E6" s="711"/>
      <c r="F6" s="712" t="s">
        <v>507</v>
      </c>
      <c r="G6" s="710"/>
      <c r="H6" s="710"/>
      <c r="I6" s="710"/>
      <c r="J6" s="711"/>
      <c r="K6" s="712" t="s">
        <v>474</v>
      </c>
      <c r="L6" s="710"/>
      <c r="M6" s="710"/>
      <c r="N6" s="710"/>
      <c r="O6" s="710"/>
      <c r="P6" s="710"/>
      <c r="Q6" s="710"/>
      <c r="R6" s="713"/>
      <c r="U6" s="581"/>
      <c r="V6" s="582"/>
      <c r="W6" s="23" t="s">
        <v>266</v>
      </c>
      <c r="X6" s="24">
        <v>4</v>
      </c>
      <c r="Y6" s="124" t="s">
        <v>508</v>
      </c>
    </row>
    <row r="7" spans="1:25">
      <c r="A7" s="687"/>
      <c r="B7" s="688"/>
      <c r="C7" s="689"/>
      <c r="D7" s="706" t="s">
        <v>509</v>
      </c>
      <c r="E7" s="707"/>
      <c r="F7" s="707"/>
      <c r="G7" s="707"/>
      <c r="H7" s="707"/>
      <c r="I7" s="707"/>
      <c r="J7" s="707"/>
      <c r="K7" s="707"/>
      <c r="L7" s="707"/>
      <c r="M7" s="707"/>
      <c r="N7" s="707"/>
      <c r="O7" s="707"/>
      <c r="P7" s="707"/>
      <c r="Q7" s="707"/>
      <c r="R7" s="708"/>
      <c r="U7" s="583"/>
      <c r="V7" s="584"/>
      <c r="W7" s="31" t="s">
        <v>269</v>
      </c>
      <c r="X7" s="32">
        <v>5</v>
      </c>
      <c r="Y7" s="125" t="s">
        <v>510</v>
      </c>
    </row>
    <row r="8" spans="1:25">
      <c r="A8" s="660" t="s">
        <v>511</v>
      </c>
      <c r="B8" s="661"/>
      <c r="C8" s="661"/>
      <c r="D8" s="662"/>
      <c r="E8" s="663" t="s">
        <v>250</v>
      </c>
      <c r="F8" s="664"/>
      <c r="G8" s="111" t="s">
        <v>252</v>
      </c>
      <c r="H8" s="112" t="s">
        <v>475</v>
      </c>
      <c r="I8" s="111" t="s">
        <v>476</v>
      </c>
      <c r="J8" s="665" t="s">
        <v>477</v>
      </c>
      <c r="K8" s="666"/>
      <c r="L8" s="666"/>
      <c r="M8" s="666"/>
      <c r="N8" s="666"/>
      <c r="O8" s="666"/>
      <c r="P8" s="666"/>
      <c r="Q8" s="666"/>
      <c r="R8" s="667"/>
      <c r="U8" s="579" t="s">
        <v>273</v>
      </c>
      <c r="V8" s="580"/>
      <c r="W8" s="15" t="s">
        <v>274</v>
      </c>
      <c r="X8" s="16">
        <v>7</v>
      </c>
      <c r="Y8" s="123" t="s">
        <v>512</v>
      </c>
    </row>
    <row r="9" spans="1:25">
      <c r="A9" s="668" t="s">
        <v>478</v>
      </c>
      <c r="B9" s="669"/>
      <c r="C9" s="669"/>
      <c r="D9" s="670"/>
      <c r="E9" s="674" t="s">
        <v>479</v>
      </c>
      <c r="F9" s="546"/>
      <c r="G9" s="675">
        <v>18</v>
      </c>
      <c r="H9" s="675">
        <v>45</v>
      </c>
      <c r="I9" s="676">
        <v>29</v>
      </c>
      <c r="J9" s="677">
        <v>29</v>
      </c>
      <c r="K9" s="678"/>
      <c r="L9" s="683"/>
      <c r="M9" s="684"/>
      <c r="N9" s="646" t="s">
        <v>480</v>
      </c>
      <c r="O9" s="647"/>
      <c r="P9" s="648"/>
      <c r="Q9" s="649"/>
      <c r="R9" s="650"/>
      <c r="U9" s="581"/>
      <c r="V9" s="582"/>
      <c r="W9" s="23" t="s">
        <v>278</v>
      </c>
      <c r="X9" s="24">
        <v>6</v>
      </c>
      <c r="Y9" s="124" t="s">
        <v>513</v>
      </c>
    </row>
    <row r="10" spans="1:25">
      <c r="A10" s="602"/>
      <c r="B10" s="603"/>
      <c r="C10" s="603"/>
      <c r="D10" s="604"/>
      <c r="E10" s="618"/>
      <c r="F10" s="548"/>
      <c r="G10" s="622"/>
      <c r="H10" s="622"/>
      <c r="I10" s="625"/>
      <c r="J10" s="679"/>
      <c r="K10" s="680"/>
      <c r="L10" s="115"/>
      <c r="M10" s="118"/>
      <c r="N10" s="639"/>
      <c r="O10" s="629"/>
      <c r="P10" s="630"/>
      <c r="Q10" s="635"/>
      <c r="R10" s="651"/>
      <c r="U10" s="581"/>
      <c r="V10" s="582"/>
      <c r="W10" s="23" t="s">
        <v>282</v>
      </c>
      <c r="X10" s="24">
        <v>11</v>
      </c>
      <c r="Y10" s="124" t="s">
        <v>514</v>
      </c>
    </row>
    <row r="11" spans="1:25">
      <c r="A11" s="602"/>
      <c r="B11" s="603"/>
      <c r="C11" s="603"/>
      <c r="D11" s="604"/>
      <c r="E11" s="619"/>
      <c r="F11" s="620"/>
      <c r="G11" s="623"/>
      <c r="H11" s="623"/>
      <c r="I11" s="626"/>
      <c r="J11" s="681"/>
      <c r="K11" s="682"/>
      <c r="L11" s="592"/>
      <c r="M11" s="653"/>
      <c r="N11" s="640"/>
      <c r="O11" s="631"/>
      <c r="P11" s="632"/>
      <c r="Q11" s="636"/>
      <c r="R11" s="652"/>
      <c r="U11" s="583"/>
      <c r="V11" s="584"/>
      <c r="W11" s="31" t="s">
        <v>286</v>
      </c>
      <c r="X11" s="32">
        <v>2</v>
      </c>
      <c r="Y11" s="125" t="s">
        <v>515</v>
      </c>
    </row>
    <row r="12" spans="1:25">
      <c r="A12" s="602"/>
      <c r="B12" s="603"/>
      <c r="C12" s="603"/>
      <c r="D12" s="604"/>
      <c r="E12" s="616" t="s">
        <v>481</v>
      </c>
      <c r="F12" s="617"/>
      <c r="G12" s="621">
        <v>26</v>
      </c>
      <c r="H12" s="621">
        <v>57</v>
      </c>
      <c r="I12" s="624">
        <v>72</v>
      </c>
      <c r="J12" s="627"/>
      <c r="K12" s="628"/>
      <c r="L12" s="633"/>
      <c r="M12" s="634"/>
      <c r="N12" s="638" t="s">
        <v>482</v>
      </c>
      <c r="O12" s="641"/>
      <c r="P12" s="642"/>
      <c r="Q12" s="654">
        <v>72</v>
      </c>
      <c r="R12" s="655"/>
      <c r="U12" s="567" t="s">
        <v>290</v>
      </c>
      <c r="V12" s="568"/>
      <c r="W12" s="15" t="s">
        <v>291</v>
      </c>
      <c r="X12" s="16">
        <v>4</v>
      </c>
      <c r="Y12" s="123" t="s">
        <v>516</v>
      </c>
    </row>
    <row r="13" spans="1:25">
      <c r="A13" s="602"/>
      <c r="B13" s="603"/>
      <c r="C13" s="603"/>
      <c r="D13" s="604"/>
      <c r="E13" s="618"/>
      <c r="F13" s="548"/>
      <c r="G13" s="622"/>
      <c r="H13" s="622"/>
      <c r="I13" s="625"/>
      <c r="J13" s="629"/>
      <c r="K13" s="630"/>
      <c r="L13" s="635"/>
      <c r="M13" s="582"/>
      <c r="N13" s="639"/>
      <c r="O13" s="113"/>
      <c r="P13" s="114"/>
      <c r="Q13" s="656"/>
      <c r="R13" s="657"/>
      <c r="U13" s="569"/>
      <c r="V13" s="570"/>
      <c r="W13" s="23" t="s">
        <v>295</v>
      </c>
      <c r="X13" s="24">
        <v>7</v>
      </c>
      <c r="Y13" s="124" t="s">
        <v>517</v>
      </c>
    </row>
    <row r="14" spans="1:25">
      <c r="A14" s="602"/>
      <c r="B14" s="603"/>
      <c r="C14" s="603"/>
      <c r="D14" s="604"/>
      <c r="E14" s="619"/>
      <c r="F14" s="620"/>
      <c r="G14" s="623"/>
      <c r="H14" s="623"/>
      <c r="I14" s="626"/>
      <c r="J14" s="631"/>
      <c r="K14" s="632"/>
      <c r="L14" s="636"/>
      <c r="M14" s="637"/>
      <c r="N14" s="640"/>
      <c r="O14" s="590"/>
      <c r="P14" s="591"/>
      <c r="Q14" s="658"/>
      <c r="R14" s="659"/>
      <c r="U14" s="571"/>
      <c r="V14" s="572"/>
      <c r="W14" s="31" t="s">
        <v>299</v>
      </c>
      <c r="X14" s="32">
        <v>4</v>
      </c>
      <c r="Y14" s="125" t="s">
        <v>518</v>
      </c>
    </row>
    <row r="15" spans="1:25">
      <c r="A15" s="602"/>
      <c r="B15" s="603"/>
      <c r="C15" s="603"/>
      <c r="D15" s="604"/>
      <c r="E15" s="608" t="s">
        <v>483</v>
      </c>
      <c r="F15" s="609"/>
      <c r="G15" s="119">
        <v>15</v>
      </c>
      <c r="H15" s="119">
        <v>47</v>
      </c>
      <c r="I15" s="126">
        <v>33</v>
      </c>
      <c r="J15" s="614">
        <v>33</v>
      </c>
      <c r="K15" s="615"/>
      <c r="L15" s="612"/>
      <c r="M15" s="613"/>
      <c r="N15" s="120" t="s">
        <v>484</v>
      </c>
      <c r="O15" s="610"/>
      <c r="P15" s="611"/>
      <c r="Q15" s="612"/>
      <c r="R15" s="643"/>
      <c r="U15" s="567" t="s">
        <v>324</v>
      </c>
      <c r="V15" s="568"/>
      <c r="W15" s="15" t="s">
        <v>325</v>
      </c>
      <c r="X15" s="16">
        <v>2</v>
      </c>
      <c r="Y15" s="123" t="s">
        <v>519</v>
      </c>
    </row>
    <row r="16" spans="1:25">
      <c r="A16" s="671"/>
      <c r="B16" s="672"/>
      <c r="C16" s="672"/>
      <c r="D16" s="673"/>
      <c r="E16" s="608" t="s">
        <v>485</v>
      </c>
      <c r="F16" s="609"/>
      <c r="G16" s="119">
        <v>15</v>
      </c>
      <c r="H16" s="119">
        <v>54</v>
      </c>
      <c r="I16" s="126">
        <v>65</v>
      </c>
      <c r="J16" s="610"/>
      <c r="K16" s="611"/>
      <c r="L16" s="612"/>
      <c r="M16" s="613"/>
      <c r="N16" s="120" t="s">
        <v>486</v>
      </c>
      <c r="O16" s="614">
        <v>6</v>
      </c>
      <c r="P16" s="615"/>
      <c r="Q16" s="644">
        <v>5</v>
      </c>
      <c r="R16" s="645"/>
      <c r="U16" s="569"/>
      <c r="V16" s="570"/>
      <c r="W16" s="23" t="s">
        <v>329</v>
      </c>
      <c r="X16" s="24">
        <v>7</v>
      </c>
      <c r="Y16" s="124" t="s">
        <v>520</v>
      </c>
    </row>
    <row r="17" spans="1:25">
      <c r="A17" s="599" t="s">
        <v>487</v>
      </c>
      <c r="B17" s="600"/>
      <c r="C17" s="600"/>
      <c r="D17" s="601"/>
      <c r="E17" s="608" t="s">
        <v>488</v>
      </c>
      <c r="F17" s="609"/>
      <c r="G17" s="119">
        <v>23</v>
      </c>
      <c r="H17" s="119">
        <v>53</v>
      </c>
      <c r="I17" s="126">
        <v>62</v>
      </c>
      <c r="J17" s="610"/>
      <c r="K17" s="611"/>
      <c r="L17" s="612"/>
      <c r="M17" s="613"/>
      <c r="N17" s="120" t="s">
        <v>489</v>
      </c>
      <c r="O17" s="614">
        <v>62</v>
      </c>
      <c r="P17" s="615"/>
      <c r="Q17" s="612"/>
      <c r="R17" s="643"/>
      <c r="U17" s="569"/>
      <c r="V17" s="570"/>
      <c r="W17" s="23" t="s">
        <v>333</v>
      </c>
      <c r="X17" s="24">
        <v>7</v>
      </c>
      <c r="Y17" s="124" t="s">
        <v>521</v>
      </c>
    </row>
    <row r="18" spans="1:25">
      <c r="A18" s="602"/>
      <c r="B18" s="603"/>
      <c r="C18" s="603"/>
      <c r="D18" s="604"/>
      <c r="E18" s="608" t="s">
        <v>490</v>
      </c>
      <c r="F18" s="609"/>
      <c r="G18" s="119">
        <v>27</v>
      </c>
      <c r="H18" s="119">
        <v>54</v>
      </c>
      <c r="I18" s="126">
        <v>63</v>
      </c>
      <c r="J18" s="610"/>
      <c r="K18" s="611"/>
      <c r="L18" s="612"/>
      <c r="M18" s="613"/>
      <c r="N18" s="120" t="s">
        <v>491</v>
      </c>
      <c r="O18" s="614">
        <v>63</v>
      </c>
      <c r="P18" s="615"/>
      <c r="Q18" s="612"/>
      <c r="R18" s="643"/>
      <c r="U18" s="571"/>
      <c r="V18" s="572"/>
      <c r="W18" s="31" t="s">
        <v>337</v>
      </c>
      <c r="X18" s="32">
        <v>7</v>
      </c>
      <c r="Y18" s="125" t="s">
        <v>522</v>
      </c>
    </row>
    <row r="19" spans="1:25">
      <c r="A19" s="602"/>
      <c r="B19" s="603"/>
      <c r="C19" s="603"/>
      <c r="D19" s="604"/>
      <c r="E19" s="616" t="s">
        <v>492</v>
      </c>
      <c r="F19" s="617"/>
      <c r="G19" s="621">
        <v>22</v>
      </c>
      <c r="H19" s="621">
        <v>58</v>
      </c>
      <c r="I19" s="624">
        <v>76</v>
      </c>
      <c r="J19" s="627"/>
      <c r="K19" s="628"/>
      <c r="L19" s="633"/>
      <c r="M19" s="634"/>
      <c r="N19" s="638" t="s">
        <v>493</v>
      </c>
      <c r="O19" s="641"/>
      <c r="P19" s="642"/>
      <c r="Q19" s="588"/>
      <c r="R19" s="589"/>
      <c r="U19" s="573" t="s">
        <v>345</v>
      </c>
      <c r="V19" s="574"/>
      <c r="W19" s="15" t="s">
        <v>346</v>
      </c>
      <c r="X19" s="16">
        <v>4</v>
      </c>
      <c r="Y19" s="123" t="s">
        <v>523</v>
      </c>
    </row>
    <row r="20" spans="1:25">
      <c r="A20" s="602"/>
      <c r="B20" s="603"/>
      <c r="C20" s="603"/>
      <c r="D20" s="604"/>
      <c r="E20" s="618"/>
      <c r="F20" s="548"/>
      <c r="G20" s="622"/>
      <c r="H20" s="622"/>
      <c r="I20" s="625"/>
      <c r="J20" s="629"/>
      <c r="K20" s="630"/>
      <c r="L20" s="635"/>
      <c r="M20" s="582"/>
      <c r="N20" s="639"/>
      <c r="O20" s="113"/>
      <c r="P20" s="114"/>
      <c r="Q20" s="115"/>
      <c r="R20" s="116">
        <v>76</v>
      </c>
      <c r="U20" s="575"/>
      <c r="V20" s="576"/>
      <c r="W20" s="23" t="s">
        <v>350</v>
      </c>
      <c r="X20" s="24">
        <v>6</v>
      </c>
      <c r="Y20" s="124" t="s">
        <v>524</v>
      </c>
    </row>
    <row r="21" spans="1:25">
      <c r="A21" s="602"/>
      <c r="B21" s="603"/>
      <c r="C21" s="603"/>
      <c r="D21" s="604"/>
      <c r="E21" s="619"/>
      <c r="F21" s="620"/>
      <c r="G21" s="623"/>
      <c r="H21" s="623"/>
      <c r="I21" s="626"/>
      <c r="J21" s="631"/>
      <c r="K21" s="632"/>
      <c r="L21" s="636"/>
      <c r="M21" s="637"/>
      <c r="N21" s="640"/>
      <c r="O21" s="590"/>
      <c r="P21" s="591"/>
      <c r="Q21" s="592"/>
      <c r="R21" s="593"/>
      <c r="U21" s="575"/>
      <c r="V21" s="576"/>
      <c r="W21" s="23" t="s">
        <v>354</v>
      </c>
      <c r="X21" s="24">
        <v>6</v>
      </c>
      <c r="Y21" s="124" t="s">
        <v>525</v>
      </c>
    </row>
    <row r="22" spans="1:25">
      <c r="A22" s="605"/>
      <c r="B22" s="606"/>
      <c r="C22" s="606"/>
      <c r="D22" s="607"/>
      <c r="E22" s="594" t="s">
        <v>494</v>
      </c>
      <c r="F22" s="595"/>
      <c r="G22" s="121">
        <v>50</v>
      </c>
      <c r="H22" s="121">
        <v>55</v>
      </c>
      <c r="I22" s="127">
        <v>68</v>
      </c>
      <c r="J22" s="596"/>
      <c r="K22" s="597"/>
      <c r="L22" s="597"/>
      <c r="M22" s="597"/>
      <c r="N22" s="597"/>
      <c r="O22" s="597"/>
      <c r="P22" s="597"/>
      <c r="Q22" s="597"/>
      <c r="R22" s="598"/>
      <c r="U22" s="575"/>
      <c r="V22" s="576"/>
      <c r="W22" s="23" t="s">
        <v>358</v>
      </c>
      <c r="X22" s="24">
        <v>4</v>
      </c>
      <c r="Y22" s="124" t="s">
        <v>526</v>
      </c>
    </row>
    <row r="23" spans="1:25">
      <c r="A23" s="587"/>
      <c r="B23" s="587"/>
      <c r="C23" s="587"/>
      <c r="U23" s="577"/>
      <c r="V23" s="578"/>
      <c r="W23" s="31" t="s">
        <v>362</v>
      </c>
      <c r="X23" s="32">
        <v>7</v>
      </c>
      <c r="Y23" s="125" t="s">
        <v>527</v>
      </c>
    </row>
    <row r="24" spans="1:25">
      <c r="A24" s="587"/>
      <c r="B24" s="587"/>
      <c r="U24" s="545" t="s">
        <v>366</v>
      </c>
      <c r="V24" s="546"/>
      <c r="W24" s="15" t="s">
        <v>367</v>
      </c>
      <c r="X24" s="16">
        <v>6</v>
      </c>
      <c r="Y24" s="123" t="s">
        <v>528</v>
      </c>
    </row>
    <row r="25" spans="1:25">
      <c r="A25" s="117"/>
      <c r="U25" s="547"/>
      <c r="V25" s="548"/>
      <c r="W25" s="23" t="s">
        <v>371</v>
      </c>
      <c r="X25" s="24">
        <v>10</v>
      </c>
      <c r="Y25" s="124" t="s">
        <v>529</v>
      </c>
    </row>
    <row r="26" spans="1:25">
      <c r="A26" s="117"/>
      <c r="U26" s="549"/>
      <c r="V26" s="550"/>
      <c r="W26" s="31" t="s">
        <v>375</v>
      </c>
      <c r="X26" s="45">
        <v>6</v>
      </c>
      <c r="Y26" s="125" t="s">
        <v>530</v>
      </c>
    </row>
    <row r="27" spans="1:25">
      <c r="A27" s="559" t="s">
        <v>531</v>
      </c>
      <c r="B27" s="559"/>
      <c r="C27" s="559"/>
      <c r="D27" s="559"/>
      <c r="E27" s="559"/>
      <c r="F27" s="559"/>
      <c r="G27" s="559"/>
      <c r="H27" s="559"/>
      <c r="I27" s="559"/>
      <c r="J27" s="559"/>
      <c r="K27" s="559"/>
      <c r="L27" s="559"/>
      <c r="M27" s="559"/>
      <c r="N27" s="559"/>
      <c r="O27" s="559"/>
      <c r="P27" s="559"/>
      <c r="Q27" s="559"/>
      <c r="R27" s="559"/>
      <c r="S27" s="559"/>
    </row>
    <row r="28" spans="1:25" ht="0.95" customHeight="1"/>
    <row r="29" spans="1:25" ht="60.95" customHeight="1"/>
    <row r="30" spans="1:25" ht="5.0999999999999996" customHeight="1"/>
    <row r="31" spans="1:25" ht="33.950000000000003" customHeight="1"/>
    <row r="32" spans="1:25" ht="33" customHeight="1"/>
    <row r="33" ht="33.950000000000003" customHeight="1"/>
  </sheetData>
  <mergeCells count="83">
    <mergeCell ref="U3:V3"/>
    <mergeCell ref="A4:E4"/>
    <mergeCell ref="F4:J4"/>
    <mergeCell ref="K4:R4"/>
    <mergeCell ref="U4:V7"/>
    <mergeCell ref="A5:E5"/>
    <mergeCell ref="A7:C7"/>
    <mergeCell ref="D7:R7"/>
    <mergeCell ref="A6:E6"/>
    <mergeCell ref="F6:J6"/>
    <mergeCell ref="K6:R6"/>
    <mergeCell ref="A1:S1"/>
    <mergeCell ref="A2:S2"/>
    <mergeCell ref="A3:C3"/>
    <mergeCell ref="D3:R3"/>
    <mergeCell ref="F5:J5"/>
    <mergeCell ref="K5:R5"/>
    <mergeCell ref="A8:D8"/>
    <mergeCell ref="E8:F8"/>
    <mergeCell ref="J8:R8"/>
    <mergeCell ref="U8:V11"/>
    <mergeCell ref="A9:D16"/>
    <mergeCell ref="E9:F11"/>
    <mergeCell ref="G9:G11"/>
    <mergeCell ref="H9:H11"/>
    <mergeCell ref="I9:I11"/>
    <mergeCell ref="J9:K11"/>
    <mergeCell ref="E12:F14"/>
    <mergeCell ref="G12:G14"/>
    <mergeCell ref="H12:H14"/>
    <mergeCell ref="I12:I14"/>
    <mergeCell ref="J12:K14"/>
    <mergeCell ref="L9:M9"/>
    <mergeCell ref="N9:N11"/>
    <mergeCell ref="O9:P11"/>
    <mergeCell ref="Q9:R11"/>
    <mergeCell ref="L11:M11"/>
    <mergeCell ref="L12:M14"/>
    <mergeCell ref="N12:N14"/>
    <mergeCell ref="O12:P12"/>
    <mergeCell ref="Q12:R14"/>
    <mergeCell ref="U12:V14"/>
    <mergeCell ref="O14:P14"/>
    <mergeCell ref="U15:V18"/>
    <mergeCell ref="E16:F16"/>
    <mergeCell ref="J16:K16"/>
    <mergeCell ref="L16:M16"/>
    <mergeCell ref="O16:P16"/>
    <mergeCell ref="E15:F15"/>
    <mergeCell ref="J15:K15"/>
    <mergeCell ref="L15:M15"/>
    <mergeCell ref="O15:P15"/>
    <mergeCell ref="Q15:R15"/>
    <mergeCell ref="Q16:R16"/>
    <mergeCell ref="Q17:R17"/>
    <mergeCell ref="Q18:R18"/>
    <mergeCell ref="E18:F18"/>
    <mergeCell ref="L18:M18"/>
    <mergeCell ref="O18:P18"/>
    <mergeCell ref="E19:F21"/>
    <mergeCell ref="G19:G21"/>
    <mergeCell ref="H19:H21"/>
    <mergeCell ref="I19:I21"/>
    <mergeCell ref="J19:K21"/>
    <mergeCell ref="L19:M21"/>
    <mergeCell ref="N19:N21"/>
    <mergeCell ref="O19:P19"/>
    <mergeCell ref="A23:C23"/>
    <mergeCell ref="A24:B24"/>
    <mergeCell ref="U24:V26"/>
    <mergeCell ref="A27:S27"/>
    <mergeCell ref="Q19:R19"/>
    <mergeCell ref="U19:V23"/>
    <mergeCell ref="O21:P21"/>
    <mergeCell ref="Q21:R21"/>
    <mergeCell ref="E22:F22"/>
    <mergeCell ref="J22:R22"/>
    <mergeCell ref="A17:D22"/>
    <mergeCell ref="E17:F17"/>
    <mergeCell ref="J17:K17"/>
    <mergeCell ref="L17:M17"/>
    <mergeCell ref="O17:P17"/>
    <mergeCell ref="J18:K18"/>
  </mergeCells>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4B8A3-05A7-4953-B05A-0C7443370E66}">
  <sheetPr codeName="Sheet19"/>
  <dimension ref="A1:BK6"/>
  <sheetViews>
    <sheetView workbookViewId="0"/>
  </sheetViews>
  <sheetFormatPr defaultRowHeight="16.5"/>
  <sheetData>
    <row r="1" spans="1:6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row>
    <row r="2" spans="1:63">
      <c r="A2">
        <v>2</v>
      </c>
      <c r="B2" t="s">
        <v>495</v>
      </c>
      <c r="C2" t="str">
        <f>RIGHT('개인검사지붙히기(청소년)'!A4,3)</f>
        <v>조재현</v>
      </c>
      <c r="D2" s="2"/>
      <c r="E2" t="str">
        <f xml:space="preserve"> IF(  RIGHT('개인검사지붙히기(청소년)'!F4,2) ="여자","F","M")</f>
        <v>M</v>
      </c>
      <c r="F2" t="str">
        <f>MID('개인검사지붙히기(청소년)'!K4,8,2)</f>
        <v>12</v>
      </c>
      <c r="I2" t="str">
        <f>RIGHT('개인검사지붙히기(청소년)'!A7,4)</f>
        <v/>
      </c>
      <c r="J2" t="str">
        <f>RIGHT('개인검사지붙히기(청소년)'!A2,8)</f>
        <v>20230716</v>
      </c>
      <c r="K2">
        <f>RIGHT('개인검사지붙히기(청소년)'!K6,2)+0</f>
        <v>0</v>
      </c>
      <c r="M2" s="122">
        <f>'개인검사지붙히기(청소년)'!I9</f>
        <v>29</v>
      </c>
      <c r="O2" s="122">
        <f>'개인검사지붙히기(청소년)'!X4</f>
        <v>4</v>
      </c>
      <c r="P2">
        <f>'개인검사지붙히기(청소년)'!X5</f>
        <v>5</v>
      </c>
      <c r="Q2">
        <f>'개인검사지붙히기(청소년)'!X6</f>
        <v>4</v>
      </c>
      <c r="R2">
        <f>'개인검사지붙히기(청소년)'!X7</f>
        <v>5</v>
      </c>
      <c r="S2" s="6"/>
      <c r="T2" s="122">
        <f>'개인검사지붙히기(청소년)'!I12</f>
        <v>72</v>
      </c>
      <c r="V2">
        <f>'개인검사지붙히기(청소년)'!X8</f>
        <v>7</v>
      </c>
      <c r="W2">
        <f>'개인검사지붙히기(청소년)'!X9</f>
        <v>6</v>
      </c>
      <c r="X2">
        <f>'개인검사지붙히기(청소년)'!X10</f>
        <v>11</v>
      </c>
      <c r="Y2">
        <f>'개인검사지붙히기(청소년)'!X11</f>
        <v>2</v>
      </c>
      <c r="AA2" s="122">
        <f>'개인검사지붙히기(청소년)'!I15</f>
        <v>33</v>
      </c>
      <c r="AC2">
        <f>'개인검사지붙히기(청소년)'!X12</f>
        <v>4</v>
      </c>
      <c r="AD2">
        <f>'개인검사지붙히기(청소년)'!X13</f>
        <v>7</v>
      </c>
      <c r="AE2">
        <f>'개인검사지붙히기(청소년)'!X14</f>
        <v>4</v>
      </c>
      <c r="AH2" s="122">
        <f>'개인검사지붙히기(청소년)'!I16</f>
        <v>65</v>
      </c>
      <c r="AO2" s="122">
        <f>'개인검사지붙히기(청소년)'!I17</f>
        <v>62</v>
      </c>
      <c r="AQ2" s="122">
        <f>'개인검사지붙히기(청소년)'!X15</f>
        <v>2</v>
      </c>
      <c r="AR2" s="122">
        <f>'개인검사지붙히기(청소년)'!X16</f>
        <v>7</v>
      </c>
      <c r="AS2" s="122">
        <f>'개인검사지붙히기(청소년)'!X17</f>
        <v>7</v>
      </c>
      <c r="AT2" s="122">
        <f>'개인검사지붙히기(청소년)'!X18</f>
        <v>7</v>
      </c>
      <c r="AW2" s="122">
        <f>'개인검사지붙히기(청소년)'!I18</f>
        <v>63</v>
      </c>
      <c r="AY2" s="122">
        <f>'개인검사지붙히기(청소년)'!X19</f>
        <v>4</v>
      </c>
      <c r="AZ2" s="122">
        <f>'개인검사지붙히기(청소년)'!X20</f>
        <v>6</v>
      </c>
      <c r="BA2" s="122">
        <f>'개인검사지붙히기(청소년)'!X21</f>
        <v>6</v>
      </c>
      <c r="BB2" s="122">
        <f>'개인검사지붙히기(청소년)'!X22</f>
        <v>4</v>
      </c>
      <c r="BC2" s="122">
        <f>'개인검사지붙히기(청소년)'!X23</f>
        <v>7</v>
      </c>
      <c r="BE2" s="122">
        <f>'개인검사지붙히기(청소년)'!I19</f>
        <v>76</v>
      </c>
      <c r="BG2" s="122">
        <f>'개인검사지붙히기(청소년)'!X24</f>
        <v>6</v>
      </c>
      <c r="BH2" s="122">
        <f>'개인검사지붙히기(청소년)'!X25</f>
        <v>10</v>
      </c>
      <c r="BI2" s="122">
        <f>'개인검사지붙히기(청소년)'!X26</f>
        <v>6</v>
      </c>
      <c r="BK2" s="122">
        <f>'개인검사지붙히기(청소년)'!I22</f>
        <v>68</v>
      </c>
    </row>
    <row r="3" spans="1:63">
      <c r="AQ3" s="122"/>
      <c r="AY3" s="122"/>
    </row>
    <row r="4" spans="1:63">
      <c r="AQ4" s="122"/>
      <c r="AY4" s="122"/>
    </row>
    <row r="5" spans="1:63">
      <c r="AQ5" s="122"/>
      <c r="AY5" s="122"/>
    </row>
    <row r="6" spans="1:63">
      <c r="AY6" s="122"/>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2D330-4C73-47E6-9ABA-D41B9654391A}">
  <sheetPr codeName="Sheet35"/>
  <dimension ref="B2:C2"/>
  <sheetViews>
    <sheetView workbookViewId="0">
      <selection activeCell="D2" sqref="D2"/>
    </sheetView>
  </sheetViews>
  <sheetFormatPr defaultRowHeight="16.5"/>
  <sheetData>
    <row r="2" spans="2:3">
      <c r="B2" t="s">
        <v>1302</v>
      </c>
      <c r="C2">
        <v>1</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96233-0637-42C7-84C9-59EE37DF24FF}">
  <sheetPr codeName="Sheet1"/>
  <dimension ref="A1:GV33"/>
  <sheetViews>
    <sheetView tabSelected="1" workbookViewId="0">
      <selection activeCell="E29" sqref="E29"/>
    </sheetView>
  </sheetViews>
  <sheetFormatPr defaultRowHeight="16.5" outlineLevelCol="1"/>
  <cols>
    <col min="1" max="1" width="9" customWidth="1"/>
    <col min="2" max="2" width="15.375" customWidth="1"/>
    <col min="3" max="3" width="9" customWidth="1"/>
    <col min="4" max="4" width="5.25" customWidth="1"/>
    <col min="5" max="6" width="7.5" bestFit="1" customWidth="1"/>
    <col min="7" max="7" width="6" customWidth="1"/>
    <col min="8" max="8" width="6.25" customWidth="1"/>
    <col min="9" max="9" width="10.25" customWidth="1"/>
    <col min="10" max="10" width="9" customWidth="1"/>
    <col min="11" max="12" width="9" hidden="1" customWidth="1"/>
    <col min="13" max="13" width="9" customWidth="1"/>
    <col min="14" max="14" width="9" hidden="1" customWidth="1"/>
    <col min="15" max="15" width="9" style="330" customWidth="1" outlineLevel="1"/>
    <col min="16" max="18" width="9" customWidth="1" outlineLevel="1"/>
    <col min="19" max="19" width="9" hidden="1" customWidth="1"/>
    <col min="20" max="20" width="9" customWidth="1"/>
    <col min="21" max="21" width="9" hidden="1" customWidth="1"/>
    <col min="22" max="25" width="9" customWidth="1" outlineLevel="1"/>
    <col min="26" max="26" width="9" hidden="1" customWidth="1"/>
    <col min="27" max="27" width="9" customWidth="1"/>
    <col min="28" max="28" width="9" hidden="1" customWidth="1"/>
    <col min="29" max="32" width="9" customWidth="1" outlineLevel="1"/>
    <col min="33" max="33" width="9" hidden="1" customWidth="1"/>
    <col min="34" max="34" width="9" customWidth="1"/>
    <col min="35" max="35" width="9" hidden="1" customWidth="1"/>
    <col min="36" max="39" width="9" customWidth="1" outlineLevel="1"/>
    <col min="40" max="40" width="9" hidden="1" customWidth="1"/>
    <col min="41" max="41" width="9" customWidth="1"/>
    <col min="42" max="42" width="9" hidden="1" customWidth="1"/>
    <col min="43" max="47" width="9" customWidth="1" outlineLevel="1"/>
    <col min="48" max="48" width="0" hidden="1" customWidth="1"/>
    <col min="50" max="50" width="0" hidden="1" customWidth="1"/>
    <col min="51" max="55" width="9" customWidth="1" outlineLevel="1"/>
    <col min="56" max="56" width="0" hidden="1" customWidth="1"/>
    <col min="58" max="58" width="0" hidden="1" customWidth="1"/>
    <col min="59" max="61" width="9" customWidth="1" outlineLevel="1"/>
    <col min="62" max="62" width="0" hidden="1" customWidth="1"/>
    <col min="64" max="204" width="0" hidden="1" customWidth="1"/>
  </cols>
  <sheetData>
    <row r="1" spans="1:204">
      <c r="A1" t="s">
        <v>732</v>
      </c>
      <c r="B1" t="s">
        <v>1</v>
      </c>
      <c r="C1" t="s">
        <v>2</v>
      </c>
      <c r="D1" t="s">
        <v>3</v>
      </c>
      <c r="E1" t="s">
        <v>4</v>
      </c>
      <c r="F1" t="s">
        <v>5</v>
      </c>
      <c r="G1" t="s">
        <v>6</v>
      </c>
      <c r="H1" t="s">
        <v>7</v>
      </c>
      <c r="I1" t="s">
        <v>8</v>
      </c>
      <c r="J1" t="s">
        <v>9</v>
      </c>
      <c r="K1" t="s">
        <v>10</v>
      </c>
      <c r="L1" t="s">
        <v>11</v>
      </c>
      <c r="M1" t="s">
        <v>12</v>
      </c>
      <c r="N1" t="s">
        <v>13</v>
      </c>
      <c r="O1" s="330"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72</v>
      </c>
      <c r="BV1" t="s">
        <v>73</v>
      </c>
      <c r="BW1" t="s">
        <v>74</v>
      </c>
      <c r="BX1" t="s">
        <v>75</v>
      </c>
      <c r="BY1" t="s">
        <v>76</v>
      </c>
      <c r="BZ1" t="s">
        <v>77</v>
      </c>
      <c r="CA1" t="s">
        <v>78</v>
      </c>
      <c r="CB1" t="s">
        <v>79</v>
      </c>
      <c r="CC1" t="s">
        <v>80</v>
      </c>
      <c r="CD1" t="s">
        <v>81</v>
      </c>
      <c r="CE1" t="s">
        <v>82</v>
      </c>
      <c r="CF1" t="s">
        <v>83</v>
      </c>
      <c r="CG1" t="s">
        <v>84</v>
      </c>
      <c r="CH1" t="s">
        <v>85</v>
      </c>
      <c r="CI1" t="s">
        <v>86</v>
      </c>
      <c r="CJ1" t="s">
        <v>87</v>
      </c>
      <c r="CK1" t="s">
        <v>88</v>
      </c>
      <c r="CL1" t="s">
        <v>89</v>
      </c>
      <c r="CM1" t="s">
        <v>90</v>
      </c>
      <c r="CN1" t="s">
        <v>91</v>
      </c>
      <c r="CO1" t="s">
        <v>92</v>
      </c>
      <c r="CP1" t="s">
        <v>93</v>
      </c>
      <c r="CQ1" t="s">
        <v>94</v>
      </c>
      <c r="CR1" t="s">
        <v>95</v>
      </c>
      <c r="CS1" t="s">
        <v>96</v>
      </c>
      <c r="CT1" t="s">
        <v>97</v>
      </c>
      <c r="CU1" t="s">
        <v>98</v>
      </c>
      <c r="CV1" t="s">
        <v>99</v>
      </c>
      <c r="CW1" t="s">
        <v>100</v>
      </c>
      <c r="CX1" t="s">
        <v>101</v>
      </c>
      <c r="CY1" t="s">
        <v>102</v>
      </c>
      <c r="CZ1" t="s">
        <v>103</v>
      </c>
      <c r="DA1" t="s">
        <v>104</v>
      </c>
      <c r="DB1" t="s">
        <v>105</v>
      </c>
      <c r="DC1" t="s">
        <v>106</v>
      </c>
      <c r="DD1" t="s">
        <v>107</v>
      </c>
      <c r="DE1" t="s">
        <v>108</v>
      </c>
      <c r="DF1" t="s">
        <v>109</v>
      </c>
      <c r="DG1" t="s">
        <v>110</v>
      </c>
      <c r="DH1" t="s">
        <v>111</v>
      </c>
      <c r="DI1" t="s">
        <v>112</v>
      </c>
      <c r="DJ1" t="s">
        <v>113</v>
      </c>
      <c r="DK1" t="s">
        <v>114</v>
      </c>
      <c r="DL1" t="s">
        <v>115</v>
      </c>
      <c r="DM1" t="s">
        <v>116</v>
      </c>
      <c r="DN1" t="s">
        <v>117</v>
      </c>
      <c r="DO1" t="s">
        <v>118</v>
      </c>
      <c r="DP1" t="s">
        <v>119</v>
      </c>
      <c r="DQ1" t="s">
        <v>120</v>
      </c>
      <c r="DR1" t="s">
        <v>121</v>
      </c>
      <c r="DS1" t="s">
        <v>122</v>
      </c>
      <c r="DT1" t="s">
        <v>123</v>
      </c>
      <c r="DU1" t="s">
        <v>124</v>
      </c>
      <c r="DV1" t="s">
        <v>125</v>
      </c>
      <c r="DW1" t="s">
        <v>126</v>
      </c>
      <c r="DX1" t="s">
        <v>127</v>
      </c>
      <c r="DY1" t="s">
        <v>128</v>
      </c>
      <c r="DZ1" t="s">
        <v>129</v>
      </c>
      <c r="EA1" t="s">
        <v>130</v>
      </c>
      <c r="EB1" t="s">
        <v>131</v>
      </c>
      <c r="EC1" t="s">
        <v>132</v>
      </c>
      <c r="ED1" t="s">
        <v>133</v>
      </c>
      <c r="EE1" t="s">
        <v>134</v>
      </c>
      <c r="EF1" t="s">
        <v>135</v>
      </c>
      <c r="EG1" t="s">
        <v>136</v>
      </c>
      <c r="EH1" t="s">
        <v>137</v>
      </c>
      <c r="EI1" t="s">
        <v>138</v>
      </c>
      <c r="EJ1" t="s">
        <v>139</v>
      </c>
      <c r="EK1" t="s">
        <v>140</v>
      </c>
      <c r="EL1" t="s">
        <v>141</v>
      </c>
      <c r="EM1" t="s">
        <v>142</v>
      </c>
      <c r="EN1" t="s">
        <v>143</v>
      </c>
      <c r="EO1" t="s">
        <v>144</v>
      </c>
      <c r="EP1" t="s">
        <v>145</v>
      </c>
      <c r="EQ1" t="s">
        <v>146</v>
      </c>
      <c r="ER1" t="s">
        <v>147</v>
      </c>
      <c r="ES1" t="s">
        <v>148</v>
      </c>
      <c r="ET1" t="s">
        <v>149</v>
      </c>
      <c r="EU1" t="s">
        <v>150</v>
      </c>
      <c r="EV1" t="s">
        <v>151</v>
      </c>
      <c r="EW1" t="s">
        <v>152</v>
      </c>
      <c r="EX1" t="s">
        <v>153</v>
      </c>
      <c r="EY1" t="s">
        <v>154</v>
      </c>
      <c r="EZ1" t="s">
        <v>155</v>
      </c>
      <c r="FA1" t="s">
        <v>156</v>
      </c>
      <c r="FB1" t="s">
        <v>157</v>
      </c>
      <c r="FC1" t="s">
        <v>158</v>
      </c>
      <c r="FD1" t="s">
        <v>159</v>
      </c>
      <c r="FE1" t="s">
        <v>160</v>
      </c>
      <c r="FF1" t="s">
        <v>161</v>
      </c>
      <c r="FG1" t="s">
        <v>162</v>
      </c>
      <c r="FH1" t="s">
        <v>163</v>
      </c>
      <c r="FI1" t="s">
        <v>164</v>
      </c>
      <c r="FJ1" t="s">
        <v>165</v>
      </c>
      <c r="FK1" t="s">
        <v>166</v>
      </c>
      <c r="FL1" t="s">
        <v>167</v>
      </c>
      <c r="FM1" t="s">
        <v>168</v>
      </c>
      <c r="FN1" t="s">
        <v>169</v>
      </c>
      <c r="FO1" t="s">
        <v>170</v>
      </c>
      <c r="FP1" t="s">
        <v>171</v>
      </c>
      <c r="FQ1" t="s">
        <v>172</v>
      </c>
      <c r="FR1" t="s">
        <v>173</v>
      </c>
      <c r="FS1" t="s">
        <v>174</v>
      </c>
      <c r="FT1" t="s">
        <v>175</v>
      </c>
      <c r="FU1" t="s">
        <v>176</v>
      </c>
      <c r="FV1" t="s">
        <v>177</v>
      </c>
      <c r="FW1" t="s">
        <v>178</v>
      </c>
      <c r="FX1" t="s">
        <v>179</v>
      </c>
      <c r="FY1" t="s">
        <v>180</v>
      </c>
      <c r="FZ1" t="s">
        <v>181</v>
      </c>
      <c r="GA1" t="s">
        <v>182</v>
      </c>
      <c r="GB1" t="s">
        <v>183</v>
      </c>
      <c r="GC1" t="s">
        <v>184</v>
      </c>
      <c r="GD1" t="s">
        <v>185</v>
      </c>
      <c r="GE1" t="s">
        <v>186</v>
      </c>
      <c r="GF1" t="s">
        <v>187</v>
      </c>
      <c r="GG1" t="s">
        <v>188</v>
      </c>
      <c r="GH1" t="s">
        <v>189</v>
      </c>
      <c r="GI1" t="s">
        <v>190</v>
      </c>
      <c r="GJ1" t="s">
        <v>191</v>
      </c>
      <c r="GK1" t="s">
        <v>192</v>
      </c>
      <c r="GL1" t="s">
        <v>193</v>
      </c>
      <c r="GM1" t="s">
        <v>194</v>
      </c>
      <c r="GN1" t="s">
        <v>195</v>
      </c>
      <c r="GO1" t="s">
        <v>196</v>
      </c>
      <c r="GP1" t="s">
        <v>197</v>
      </c>
      <c r="GQ1" t="s">
        <v>198</v>
      </c>
      <c r="GR1" t="s">
        <v>199</v>
      </c>
      <c r="GS1" t="s">
        <v>200</v>
      </c>
      <c r="GT1" t="s">
        <v>201</v>
      </c>
      <c r="GU1" t="s">
        <v>202</v>
      </c>
      <c r="GV1" t="s">
        <v>203</v>
      </c>
    </row>
    <row r="2" spans="1:204">
      <c r="A2">
        <v>1</v>
      </c>
      <c r="B2" t="s">
        <v>689</v>
      </c>
      <c r="C2" t="s">
        <v>1313</v>
      </c>
      <c r="D2">
        <v>2026010501</v>
      </c>
      <c r="E2" t="s">
        <v>1294</v>
      </c>
      <c r="F2">
        <v>50</v>
      </c>
      <c r="G2" t="s">
        <v>1314</v>
      </c>
      <c r="I2" t="s">
        <v>1289</v>
      </c>
      <c r="J2">
        <v>20260105</v>
      </c>
      <c r="K2">
        <v>0</v>
      </c>
      <c r="L2">
        <v>29</v>
      </c>
      <c r="M2">
        <v>55</v>
      </c>
      <c r="N2">
        <v>51</v>
      </c>
      <c r="O2" s="331">
        <v>10</v>
      </c>
      <c r="P2" s="331">
        <v>7</v>
      </c>
      <c r="Q2" s="331">
        <v>6</v>
      </c>
      <c r="R2" s="331">
        <v>6</v>
      </c>
      <c r="S2">
        <v>52</v>
      </c>
      <c r="T2">
        <v>94</v>
      </c>
      <c r="U2">
        <v>66</v>
      </c>
      <c r="V2" s="331">
        <v>13</v>
      </c>
      <c r="W2" s="331">
        <v>10</v>
      </c>
      <c r="X2" s="331">
        <v>15</v>
      </c>
      <c r="Y2" s="331">
        <v>14</v>
      </c>
      <c r="Z2" s="331">
        <v>54</v>
      </c>
      <c r="AA2">
        <v>91</v>
      </c>
      <c r="AB2" s="331">
        <v>64</v>
      </c>
      <c r="AC2" s="331">
        <v>16</v>
      </c>
      <c r="AD2" s="331">
        <v>11</v>
      </c>
      <c r="AE2" s="331">
        <v>14</v>
      </c>
      <c r="AF2" s="331">
        <v>13</v>
      </c>
      <c r="AG2" s="331">
        <v>50</v>
      </c>
      <c r="AH2">
        <v>73</v>
      </c>
      <c r="AI2" s="331">
        <v>56</v>
      </c>
      <c r="AJ2" s="331">
        <v>10</v>
      </c>
      <c r="AK2" s="331">
        <v>13</v>
      </c>
      <c r="AL2" s="331">
        <v>14</v>
      </c>
      <c r="AM2" s="331">
        <v>13</v>
      </c>
      <c r="AN2" s="331">
        <v>40</v>
      </c>
      <c r="AO2">
        <v>19</v>
      </c>
      <c r="AP2" s="331">
        <v>42</v>
      </c>
      <c r="AQ2" s="331">
        <v>10</v>
      </c>
      <c r="AR2" s="331">
        <v>10</v>
      </c>
      <c r="AS2" s="331">
        <v>6</v>
      </c>
      <c r="AT2" s="331">
        <v>3</v>
      </c>
      <c r="AU2" s="331">
        <v>11</v>
      </c>
      <c r="AV2" s="331">
        <v>62</v>
      </c>
      <c r="AW2">
        <v>74</v>
      </c>
      <c r="AX2" s="331">
        <v>57</v>
      </c>
      <c r="AY2" s="331">
        <v>12</v>
      </c>
      <c r="AZ2" s="331">
        <v>11</v>
      </c>
      <c r="BA2" s="331">
        <v>14</v>
      </c>
      <c r="BB2" s="331">
        <v>9</v>
      </c>
      <c r="BC2" s="331">
        <v>16</v>
      </c>
      <c r="BD2" s="331">
        <v>52</v>
      </c>
      <c r="BE2">
        <v>99</v>
      </c>
      <c r="BF2" s="331">
        <v>74</v>
      </c>
      <c r="BG2" s="331">
        <v>12</v>
      </c>
      <c r="BH2" s="331">
        <v>17</v>
      </c>
      <c r="BI2" s="331">
        <v>23</v>
      </c>
      <c r="BJ2" s="331">
        <v>102</v>
      </c>
      <c r="BK2">
        <v>44</v>
      </c>
      <c r="BL2">
        <v>49</v>
      </c>
      <c r="BM2">
        <v>3</v>
      </c>
      <c r="BN2">
        <v>2</v>
      </c>
      <c r="BO2">
        <v>3</v>
      </c>
      <c r="BP2">
        <v>3</v>
      </c>
      <c r="BQ2">
        <v>4</v>
      </c>
      <c r="BR2">
        <v>0</v>
      </c>
      <c r="BS2">
        <v>1</v>
      </c>
      <c r="BT2">
        <v>2</v>
      </c>
      <c r="BU2">
        <v>3</v>
      </c>
      <c r="BV2">
        <v>1</v>
      </c>
      <c r="BW2">
        <v>3</v>
      </c>
      <c r="BX2">
        <v>2</v>
      </c>
      <c r="BY2">
        <v>2</v>
      </c>
      <c r="BZ2">
        <v>1</v>
      </c>
      <c r="CA2">
        <v>3</v>
      </c>
      <c r="CB2">
        <v>2</v>
      </c>
      <c r="CC2">
        <v>3</v>
      </c>
      <c r="CD2">
        <v>2</v>
      </c>
      <c r="CE2">
        <v>3</v>
      </c>
      <c r="CF2">
        <v>2</v>
      </c>
      <c r="CG2">
        <v>1</v>
      </c>
      <c r="CH2">
        <v>2</v>
      </c>
      <c r="CI2">
        <v>4</v>
      </c>
      <c r="CJ2">
        <v>0</v>
      </c>
      <c r="CK2">
        <v>2</v>
      </c>
      <c r="CL2">
        <v>3</v>
      </c>
      <c r="CM2">
        <v>2</v>
      </c>
      <c r="CN2">
        <v>3</v>
      </c>
      <c r="CO2">
        <v>2</v>
      </c>
      <c r="CP2">
        <v>3</v>
      </c>
      <c r="CQ2">
        <v>3</v>
      </c>
      <c r="CR2">
        <v>3</v>
      </c>
      <c r="CS2">
        <v>3</v>
      </c>
      <c r="CT2">
        <v>2</v>
      </c>
      <c r="CU2">
        <v>3</v>
      </c>
      <c r="CV2">
        <v>1</v>
      </c>
      <c r="CW2">
        <v>4</v>
      </c>
      <c r="CX2">
        <v>2</v>
      </c>
      <c r="CY2">
        <v>1</v>
      </c>
      <c r="CZ2">
        <v>3</v>
      </c>
      <c r="DA2">
        <v>1</v>
      </c>
      <c r="DB2">
        <v>2</v>
      </c>
      <c r="DC2">
        <v>0</v>
      </c>
      <c r="DD2">
        <v>0</v>
      </c>
      <c r="DE2">
        <v>1</v>
      </c>
      <c r="DF2">
        <v>3</v>
      </c>
      <c r="DG2">
        <v>3</v>
      </c>
      <c r="DH2">
        <v>4</v>
      </c>
      <c r="DI2">
        <v>3</v>
      </c>
      <c r="DJ2">
        <v>3</v>
      </c>
      <c r="DK2">
        <v>3</v>
      </c>
      <c r="DL2">
        <v>3</v>
      </c>
      <c r="DM2">
        <v>3</v>
      </c>
      <c r="DN2">
        <v>3</v>
      </c>
      <c r="DO2">
        <v>2</v>
      </c>
      <c r="DP2">
        <v>3</v>
      </c>
      <c r="DQ2">
        <v>2</v>
      </c>
      <c r="DR2">
        <v>2</v>
      </c>
      <c r="DS2">
        <v>1</v>
      </c>
      <c r="DT2">
        <v>2</v>
      </c>
      <c r="DU2">
        <v>2</v>
      </c>
      <c r="DV2">
        <v>1</v>
      </c>
      <c r="DW2">
        <v>3</v>
      </c>
      <c r="DX2">
        <v>3</v>
      </c>
      <c r="DY2">
        <v>2</v>
      </c>
      <c r="DZ2">
        <v>2</v>
      </c>
      <c r="EA2">
        <v>3</v>
      </c>
      <c r="EB2">
        <v>4</v>
      </c>
      <c r="EC2">
        <v>2</v>
      </c>
      <c r="ED2">
        <v>2</v>
      </c>
      <c r="EE2">
        <v>4</v>
      </c>
      <c r="EF2">
        <v>2</v>
      </c>
      <c r="EG2">
        <v>2</v>
      </c>
      <c r="EH2">
        <v>2</v>
      </c>
      <c r="EI2">
        <v>3</v>
      </c>
      <c r="EJ2">
        <v>1</v>
      </c>
      <c r="EK2">
        <v>2</v>
      </c>
      <c r="EL2">
        <v>3</v>
      </c>
      <c r="EM2">
        <v>4</v>
      </c>
      <c r="EN2">
        <v>1</v>
      </c>
      <c r="EO2">
        <v>4</v>
      </c>
      <c r="EP2">
        <v>1</v>
      </c>
      <c r="EQ2">
        <v>1</v>
      </c>
      <c r="ER2">
        <v>3</v>
      </c>
      <c r="ES2">
        <v>2</v>
      </c>
      <c r="ET2">
        <v>2</v>
      </c>
      <c r="EU2">
        <v>2</v>
      </c>
      <c r="EV2">
        <v>2</v>
      </c>
      <c r="EW2">
        <v>2</v>
      </c>
      <c r="EX2">
        <v>0</v>
      </c>
      <c r="EY2">
        <v>1</v>
      </c>
      <c r="EZ2">
        <v>2</v>
      </c>
      <c r="FA2">
        <v>1</v>
      </c>
      <c r="FB2">
        <v>2</v>
      </c>
      <c r="FC2">
        <v>4</v>
      </c>
      <c r="FD2">
        <v>2</v>
      </c>
      <c r="FE2">
        <v>1</v>
      </c>
      <c r="FF2">
        <v>2</v>
      </c>
      <c r="FG2">
        <v>2</v>
      </c>
      <c r="FH2">
        <v>2</v>
      </c>
      <c r="FI2">
        <v>2</v>
      </c>
      <c r="FJ2">
        <v>1</v>
      </c>
      <c r="FK2">
        <v>3</v>
      </c>
      <c r="FL2">
        <v>2</v>
      </c>
      <c r="FM2">
        <v>2</v>
      </c>
      <c r="FN2">
        <v>4</v>
      </c>
      <c r="FO2">
        <v>1</v>
      </c>
      <c r="FP2">
        <v>2</v>
      </c>
      <c r="FQ2">
        <v>1</v>
      </c>
      <c r="FR2">
        <v>3</v>
      </c>
      <c r="FS2">
        <v>3</v>
      </c>
      <c r="FT2">
        <v>3</v>
      </c>
      <c r="FU2">
        <v>4</v>
      </c>
      <c r="FV2">
        <v>2</v>
      </c>
      <c r="FW2">
        <v>3</v>
      </c>
      <c r="FX2">
        <v>1</v>
      </c>
      <c r="FY2">
        <v>0</v>
      </c>
      <c r="FZ2">
        <v>1</v>
      </c>
      <c r="GA2">
        <v>1</v>
      </c>
      <c r="GB2">
        <v>1</v>
      </c>
      <c r="GC2">
        <v>4</v>
      </c>
      <c r="GD2">
        <v>2</v>
      </c>
      <c r="GE2">
        <v>1</v>
      </c>
      <c r="GF2">
        <v>1</v>
      </c>
      <c r="GG2">
        <v>2</v>
      </c>
      <c r="GH2">
        <v>2</v>
      </c>
      <c r="GI2">
        <v>2</v>
      </c>
      <c r="GJ2">
        <v>2</v>
      </c>
      <c r="GK2">
        <v>1</v>
      </c>
      <c r="GL2">
        <v>1</v>
      </c>
      <c r="GM2">
        <v>2</v>
      </c>
      <c r="GN2">
        <v>3</v>
      </c>
      <c r="GO2">
        <v>2</v>
      </c>
      <c r="GP2">
        <v>2</v>
      </c>
      <c r="GQ2">
        <v>1</v>
      </c>
      <c r="GR2">
        <v>3</v>
      </c>
      <c r="GS2">
        <v>3</v>
      </c>
      <c r="GT2">
        <v>3</v>
      </c>
      <c r="GU2">
        <v>3</v>
      </c>
      <c r="GV2">
        <v>1</v>
      </c>
    </row>
    <row r="3" spans="1:204">
      <c r="A3">
        <v>2</v>
      </c>
      <c r="B3" t="s">
        <v>689</v>
      </c>
      <c r="C3" t="s">
        <v>1315</v>
      </c>
      <c r="D3">
        <v>20251001009</v>
      </c>
      <c r="E3" t="s">
        <v>1294</v>
      </c>
      <c r="F3">
        <v>26</v>
      </c>
      <c r="G3" t="s">
        <v>1316</v>
      </c>
      <c r="H3" t="s">
        <v>1317</v>
      </c>
      <c r="I3" t="s">
        <v>1289</v>
      </c>
      <c r="J3">
        <v>20251127</v>
      </c>
      <c r="K3">
        <v>0</v>
      </c>
      <c r="L3">
        <v>30</v>
      </c>
      <c r="M3">
        <v>60</v>
      </c>
      <c r="N3">
        <v>52</v>
      </c>
      <c r="O3" s="331">
        <v>12</v>
      </c>
      <c r="P3" s="331">
        <v>8</v>
      </c>
      <c r="Q3" s="331">
        <v>5</v>
      </c>
      <c r="R3" s="331">
        <v>5</v>
      </c>
      <c r="S3">
        <v>24</v>
      </c>
      <c r="T3">
        <v>12</v>
      </c>
      <c r="U3">
        <v>39</v>
      </c>
      <c r="V3" s="331">
        <v>7</v>
      </c>
      <c r="W3" s="331">
        <v>8</v>
      </c>
      <c r="X3" s="331">
        <v>4</v>
      </c>
      <c r="Y3" s="331">
        <v>5</v>
      </c>
      <c r="Z3" s="332">
        <v>41</v>
      </c>
      <c r="AA3" s="332">
        <v>39</v>
      </c>
      <c r="AB3" s="332">
        <v>48</v>
      </c>
      <c r="AC3" s="332">
        <v>14</v>
      </c>
      <c r="AD3" s="332">
        <v>8</v>
      </c>
      <c r="AE3" s="332">
        <v>10</v>
      </c>
      <c r="AF3" s="332">
        <v>9</v>
      </c>
      <c r="AG3" s="332">
        <v>40</v>
      </c>
      <c r="AH3" s="332">
        <v>34</v>
      </c>
      <c r="AI3" s="332">
        <v>46</v>
      </c>
      <c r="AJ3" s="332">
        <v>8</v>
      </c>
      <c r="AK3" s="332">
        <v>12</v>
      </c>
      <c r="AL3" s="332">
        <v>9</v>
      </c>
      <c r="AM3" s="332">
        <v>11</v>
      </c>
      <c r="AN3" s="332">
        <v>52</v>
      </c>
      <c r="AO3" s="332">
        <v>65</v>
      </c>
      <c r="AP3" s="332">
        <v>54</v>
      </c>
      <c r="AQ3" s="332">
        <v>12</v>
      </c>
      <c r="AR3" s="332">
        <v>12</v>
      </c>
      <c r="AS3" s="332">
        <v>9</v>
      </c>
      <c r="AT3" s="332">
        <v>7</v>
      </c>
      <c r="AU3" s="332">
        <v>12</v>
      </c>
      <c r="AV3" s="332">
        <v>64</v>
      </c>
      <c r="AW3" s="332">
        <v>80</v>
      </c>
      <c r="AX3" s="332">
        <v>59</v>
      </c>
      <c r="AY3" s="332">
        <v>15</v>
      </c>
      <c r="AZ3" s="332">
        <v>10</v>
      </c>
      <c r="BA3" s="332">
        <v>11</v>
      </c>
      <c r="BB3" s="332">
        <v>10</v>
      </c>
      <c r="BC3" s="332">
        <v>18</v>
      </c>
      <c r="BD3" s="332">
        <v>15</v>
      </c>
      <c r="BE3" s="332">
        <v>16</v>
      </c>
      <c r="BF3" s="332">
        <v>40</v>
      </c>
      <c r="BG3" s="332">
        <v>7</v>
      </c>
      <c r="BH3" s="332">
        <v>2</v>
      </c>
      <c r="BI3" s="332">
        <v>6</v>
      </c>
      <c r="BJ3" s="332">
        <v>116</v>
      </c>
      <c r="BK3" s="332">
        <v>78</v>
      </c>
      <c r="BL3">
        <v>58</v>
      </c>
      <c r="BM3">
        <v>3</v>
      </c>
      <c r="BN3">
        <v>2</v>
      </c>
      <c r="BO3">
        <v>2</v>
      </c>
      <c r="BP3">
        <v>2</v>
      </c>
      <c r="BQ3">
        <v>3</v>
      </c>
      <c r="BR3">
        <v>0</v>
      </c>
      <c r="BS3">
        <v>2</v>
      </c>
      <c r="BT3">
        <v>1</v>
      </c>
      <c r="BU3">
        <v>1</v>
      </c>
      <c r="BV3">
        <v>3</v>
      </c>
      <c r="BW3">
        <v>3</v>
      </c>
      <c r="BX3">
        <v>3</v>
      </c>
      <c r="BY3">
        <v>2</v>
      </c>
      <c r="BZ3">
        <v>1</v>
      </c>
      <c r="CA3">
        <v>1</v>
      </c>
      <c r="CB3">
        <v>0</v>
      </c>
      <c r="CC3">
        <v>1</v>
      </c>
      <c r="CD3">
        <v>2</v>
      </c>
      <c r="CE3">
        <v>2</v>
      </c>
      <c r="CF3">
        <v>1</v>
      </c>
      <c r="CG3">
        <v>1</v>
      </c>
      <c r="CH3">
        <v>1</v>
      </c>
      <c r="CI3">
        <v>1</v>
      </c>
      <c r="CJ3">
        <v>1</v>
      </c>
      <c r="CK3">
        <v>0</v>
      </c>
      <c r="CL3">
        <v>1</v>
      </c>
      <c r="CM3">
        <v>1</v>
      </c>
      <c r="CN3">
        <v>3</v>
      </c>
      <c r="CO3">
        <v>3</v>
      </c>
      <c r="CP3">
        <v>3</v>
      </c>
      <c r="CQ3">
        <v>0</v>
      </c>
      <c r="CR3">
        <v>2</v>
      </c>
      <c r="CS3">
        <v>3</v>
      </c>
      <c r="CT3">
        <v>3</v>
      </c>
      <c r="CU3">
        <v>3</v>
      </c>
      <c r="CV3">
        <v>1</v>
      </c>
      <c r="CW3">
        <v>1</v>
      </c>
      <c r="CX3">
        <v>2</v>
      </c>
      <c r="CY3">
        <v>1</v>
      </c>
      <c r="CZ3">
        <v>3</v>
      </c>
      <c r="DA3">
        <v>3</v>
      </c>
      <c r="DB3">
        <v>4</v>
      </c>
      <c r="DC3">
        <v>0</v>
      </c>
      <c r="DD3">
        <v>1</v>
      </c>
      <c r="DE3">
        <v>2</v>
      </c>
      <c r="DF3">
        <v>4</v>
      </c>
      <c r="DG3">
        <v>2</v>
      </c>
      <c r="DH3">
        <v>0</v>
      </c>
      <c r="DI3">
        <v>4</v>
      </c>
      <c r="DJ3">
        <v>2</v>
      </c>
      <c r="DK3">
        <v>3</v>
      </c>
      <c r="DL3">
        <v>4</v>
      </c>
      <c r="DM3">
        <v>1</v>
      </c>
      <c r="DN3">
        <v>2</v>
      </c>
      <c r="DO3">
        <v>2</v>
      </c>
      <c r="DP3">
        <v>3</v>
      </c>
      <c r="DQ3">
        <v>2</v>
      </c>
      <c r="DR3">
        <v>3</v>
      </c>
      <c r="DS3">
        <v>0</v>
      </c>
      <c r="DT3">
        <v>2</v>
      </c>
      <c r="DU3">
        <v>1</v>
      </c>
      <c r="DV3">
        <v>0</v>
      </c>
      <c r="DW3">
        <v>3</v>
      </c>
      <c r="DX3">
        <v>2</v>
      </c>
      <c r="DY3">
        <v>0</v>
      </c>
      <c r="DZ3">
        <v>3</v>
      </c>
      <c r="EA3">
        <v>1</v>
      </c>
      <c r="EB3">
        <v>1</v>
      </c>
      <c r="EC3">
        <v>2</v>
      </c>
      <c r="ED3">
        <v>0</v>
      </c>
      <c r="EE3">
        <v>3</v>
      </c>
      <c r="EF3">
        <v>3</v>
      </c>
      <c r="EG3">
        <v>1</v>
      </c>
      <c r="EH3">
        <v>1</v>
      </c>
      <c r="EI3">
        <v>0</v>
      </c>
      <c r="EJ3">
        <v>2</v>
      </c>
      <c r="EK3">
        <v>3</v>
      </c>
      <c r="EL3">
        <v>3</v>
      </c>
      <c r="EM3">
        <v>0</v>
      </c>
      <c r="EN3">
        <v>2</v>
      </c>
      <c r="EO3">
        <v>3</v>
      </c>
      <c r="EP3">
        <v>4</v>
      </c>
      <c r="EQ3">
        <v>1</v>
      </c>
      <c r="ER3">
        <v>4</v>
      </c>
      <c r="ES3">
        <v>1</v>
      </c>
      <c r="ET3">
        <v>2</v>
      </c>
      <c r="EU3">
        <v>2</v>
      </c>
      <c r="EV3">
        <v>0</v>
      </c>
      <c r="EW3">
        <v>3</v>
      </c>
      <c r="EX3">
        <v>3</v>
      </c>
      <c r="EY3">
        <v>3</v>
      </c>
      <c r="EZ3">
        <v>1</v>
      </c>
      <c r="FA3">
        <v>1</v>
      </c>
      <c r="FB3">
        <v>2</v>
      </c>
      <c r="FC3">
        <v>0</v>
      </c>
      <c r="FD3">
        <v>0</v>
      </c>
      <c r="FE3">
        <v>2</v>
      </c>
      <c r="FF3">
        <v>3</v>
      </c>
      <c r="FG3">
        <v>1</v>
      </c>
      <c r="FH3">
        <v>2</v>
      </c>
      <c r="FI3">
        <v>1</v>
      </c>
      <c r="FJ3">
        <v>3</v>
      </c>
      <c r="FK3">
        <v>2</v>
      </c>
      <c r="FL3">
        <v>2</v>
      </c>
      <c r="FM3">
        <v>1</v>
      </c>
      <c r="FN3">
        <v>3</v>
      </c>
      <c r="FO3">
        <v>2</v>
      </c>
      <c r="FP3">
        <v>2</v>
      </c>
      <c r="FQ3">
        <v>1</v>
      </c>
      <c r="FR3">
        <v>2</v>
      </c>
      <c r="FS3">
        <v>2</v>
      </c>
      <c r="FT3">
        <v>1</v>
      </c>
      <c r="FU3">
        <v>0</v>
      </c>
      <c r="FV3">
        <v>3</v>
      </c>
      <c r="FW3">
        <v>2</v>
      </c>
      <c r="FX3">
        <v>1</v>
      </c>
      <c r="FY3">
        <v>0</v>
      </c>
      <c r="FZ3">
        <v>2</v>
      </c>
      <c r="GA3">
        <v>2</v>
      </c>
      <c r="GB3">
        <v>2</v>
      </c>
      <c r="GC3">
        <v>0</v>
      </c>
      <c r="GD3">
        <v>1</v>
      </c>
      <c r="GE3">
        <v>0</v>
      </c>
      <c r="GF3">
        <v>0</v>
      </c>
      <c r="GG3">
        <v>3</v>
      </c>
      <c r="GH3">
        <v>0</v>
      </c>
      <c r="GI3">
        <v>1</v>
      </c>
      <c r="GJ3">
        <v>2</v>
      </c>
      <c r="GK3">
        <v>2</v>
      </c>
      <c r="GL3">
        <v>2</v>
      </c>
      <c r="GM3">
        <v>0</v>
      </c>
      <c r="GN3">
        <v>2</v>
      </c>
      <c r="GO3">
        <v>3</v>
      </c>
      <c r="GP3">
        <v>0</v>
      </c>
      <c r="GQ3">
        <v>0</v>
      </c>
      <c r="GR3">
        <v>1</v>
      </c>
      <c r="GS3">
        <v>2</v>
      </c>
      <c r="GT3">
        <v>3</v>
      </c>
      <c r="GU3">
        <v>1</v>
      </c>
      <c r="GV3">
        <v>3</v>
      </c>
    </row>
    <row r="4" spans="1:204">
      <c r="A4">
        <v>3</v>
      </c>
      <c r="B4" t="s">
        <v>689</v>
      </c>
      <c r="C4" t="s">
        <v>1318</v>
      </c>
      <c r="D4">
        <v>20251001003</v>
      </c>
      <c r="E4" t="s">
        <v>1294</v>
      </c>
      <c r="F4">
        <v>54</v>
      </c>
      <c r="G4" t="s">
        <v>1316</v>
      </c>
      <c r="H4" t="s">
        <v>1317</v>
      </c>
      <c r="I4" t="s">
        <v>1289</v>
      </c>
      <c r="J4">
        <v>20251113</v>
      </c>
      <c r="K4">
        <v>0</v>
      </c>
      <c r="L4">
        <v>29</v>
      </c>
      <c r="M4">
        <v>55</v>
      </c>
      <c r="N4">
        <v>51</v>
      </c>
      <c r="O4" s="331">
        <v>12</v>
      </c>
      <c r="P4" s="331">
        <v>9</v>
      </c>
      <c r="Q4" s="331">
        <v>4</v>
      </c>
      <c r="R4" s="331">
        <v>4</v>
      </c>
      <c r="S4">
        <v>24</v>
      </c>
      <c r="T4">
        <v>12</v>
      </c>
      <c r="U4">
        <v>39</v>
      </c>
      <c r="V4" s="331">
        <v>6</v>
      </c>
      <c r="W4" s="331">
        <v>6</v>
      </c>
      <c r="X4" s="331">
        <v>7</v>
      </c>
      <c r="Y4" s="331">
        <v>5</v>
      </c>
      <c r="Z4" s="332">
        <v>49</v>
      </c>
      <c r="AA4" s="332">
        <v>78</v>
      </c>
      <c r="AB4" s="332">
        <v>58</v>
      </c>
      <c r="AC4" s="332">
        <v>13</v>
      </c>
      <c r="AD4" s="332">
        <v>14</v>
      </c>
      <c r="AE4" s="332">
        <v>14</v>
      </c>
      <c r="AF4" s="332">
        <v>8</v>
      </c>
      <c r="AG4" s="332">
        <v>42</v>
      </c>
      <c r="AH4" s="332">
        <v>42</v>
      </c>
      <c r="AI4" s="332">
        <v>48</v>
      </c>
      <c r="AJ4" s="332">
        <v>14</v>
      </c>
      <c r="AK4" s="332">
        <v>13</v>
      </c>
      <c r="AL4" s="332">
        <v>8</v>
      </c>
      <c r="AM4" s="332">
        <v>7</v>
      </c>
      <c r="AN4" s="332">
        <v>63</v>
      </c>
      <c r="AO4" s="332">
        <v>93</v>
      </c>
      <c r="AP4" s="332">
        <v>65</v>
      </c>
      <c r="AQ4" s="332">
        <v>16</v>
      </c>
      <c r="AR4" s="332">
        <v>18</v>
      </c>
      <c r="AS4" s="332">
        <v>9</v>
      </c>
      <c r="AT4" s="332">
        <v>6</v>
      </c>
      <c r="AU4" s="332">
        <v>14</v>
      </c>
      <c r="AV4" s="332">
        <v>67</v>
      </c>
      <c r="AW4" s="332">
        <v>89</v>
      </c>
      <c r="AX4" s="332">
        <v>63</v>
      </c>
      <c r="AY4" s="332">
        <v>15</v>
      </c>
      <c r="AZ4" s="332">
        <v>10</v>
      </c>
      <c r="BA4" s="332">
        <v>12</v>
      </c>
      <c r="BB4" s="332">
        <v>12</v>
      </c>
      <c r="BC4" s="332">
        <v>18</v>
      </c>
      <c r="BD4" s="332">
        <v>41</v>
      </c>
      <c r="BE4" s="332">
        <v>90</v>
      </c>
      <c r="BF4" s="332">
        <v>64</v>
      </c>
      <c r="BG4" s="332">
        <v>8</v>
      </c>
      <c r="BH4" s="332">
        <v>15</v>
      </c>
      <c r="BI4" s="332">
        <v>18</v>
      </c>
      <c r="BJ4" s="332">
        <v>130</v>
      </c>
      <c r="BK4" s="332">
        <v>95</v>
      </c>
      <c r="BL4">
        <v>67</v>
      </c>
      <c r="BM4">
        <v>3</v>
      </c>
      <c r="BN4">
        <v>3</v>
      </c>
      <c r="BO4">
        <v>1</v>
      </c>
      <c r="BP4">
        <v>1</v>
      </c>
      <c r="BQ4">
        <v>2</v>
      </c>
      <c r="BR4">
        <v>0</v>
      </c>
      <c r="BS4">
        <v>1</v>
      </c>
      <c r="BT4">
        <v>2</v>
      </c>
      <c r="BU4">
        <v>1</v>
      </c>
      <c r="BV4">
        <v>3</v>
      </c>
      <c r="BW4">
        <v>3</v>
      </c>
      <c r="BX4">
        <v>3</v>
      </c>
      <c r="BY4">
        <v>3</v>
      </c>
      <c r="BZ4">
        <v>2</v>
      </c>
      <c r="CA4">
        <v>1</v>
      </c>
      <c r="CB4">
        <v>1</v>
      </c>
      <c r="CC4">
        <v>1</v>
      </c>
      <c r="CD4">
        <v>1</v>
      </c>
      <c r="CE4">
        <v>3</v>
      </c>
      <c r="CF4">
        <v>2</v>
      </c>
      <c r="CG4">
        <v>3</v>
      </c>
      <c r="CH4">
        <v>1</v>
      </c>
      <c r="CI4">
        <v>4</v>
      </c>
      <c r="CJ4">
        <v>0</v>
      </c>
      <c r="CK4">
        <v>1</v>
      </c>
      <c r="CL4">
        <v>3</v>
      </c>
      <c r="CM4">
        <v>1</v>
      </c>
      <c r="CN4">
        <v>3</v>
      </c>
      <c r="CO4">
        <v>1</v>
      </c>
      <c r="CP4">
        <v>3</v>
      </c>
      <c r="CQ4">
        <v>1</v>
      </c>
      <c r="CR4">
        <v>3</v>
      </c>
      <c r="CS4">
        <v>3</v>
      </c>
      <c r="CT4">
        <v>3</v>
      </c>
      <c r="CU4">
        <v>3</v>
      </c>
      <c r="CV4">
        <v>1</v>
      </c>
      <c r="CW4">
        <v>3</v>
      </c>
      <c r="CX4">
        <v>1</v>
      </c>
      <c r="CY4">
        <v>3</v>
      </c>
      <c r="CZ4">
        <v>3</v>
      </c>
      <c r="DA4">
        <v>2</v>
      </c>
      <c r="DB4">
        <v>3</v>
      </c>
      <c r="DC4">
        <v>1</v>
      </c>
      <c r="DD4">
        <v>1</v>
      </c>
      <c r="DE4">
        <v>1</v>
      </c>
      <c r="DF4">
        <v>4</v>
      </c>
      <c r="DG4">
        <v>1</v>
      </c>
      <c r="DH4">
        <v>4</v>
      </c>
      <c r="DI4">
        <v>3</v>
      </c>
      <c r="DJ4">
        <v>1</v>
      </c>
      <c r="DK4">
        <v>1</v>
      </c>
      <c r="DL4">
        <v>1</v>
      </c>
      <c r="DM4">
        <v>4</v>
      </c>
      <c r="DN4">
        <v>2</v>
      </c>
      <c r="DO4">
        <v>1</v>
      </c>
      <c r="DP4">
        <v>3</v>
      </c>
      <c r="DQ4">
        <v>3</v>
      </c>
      <c r="DR4">
        <v>1</v>
      </c>
      <c r="DS4">
        <v>1</v>
      </c>
      <c r="DT4">
        <v>1</v>
      </c>
      <c r="DU4">
        <v>0</v>
      </c>
      <c r="DV4">
        <v>0</v>
      </c>
      <c r="DW4">
        <v>3</v>
      </c>
      <c r="DX4">
        <v>1</v>
      </c>
      <c r="DY4">
        <v>1</v>
      </c>
      <c r="DZ4">
        <v>1</v>
      </c>
      <c r="EA4">
        <v>1</v>
      </c>
      <c r="EB4">
        <v>3</v>
      </c>
      <c r="EC4">
        <v>3</v>
      </c>
      <c r="ED4">
        <v>1</v>
      </c>
      <c r="EE4">
        <v>3</v>
      </c>
      <c r="EF4">
        <v>3</v>
      </c>
      <c r="EG4">
        <v>1</v>
      </c>
      <c r="EH4">
        <v>1</v>
      </c>
      <c r="EI4">
        <v>1</v>
      </c>
      <c r="EJ4">
        <v>2</v>
      </c>
      <c r="EK4">
        <v>1</v>
      </c>
      <c r="EL4">
        <v>1</v>
      </c>
      <c r="EM4">
        <v>2</v>
      </c>
      <c r="EN4">
        <v>3</v>
      </c>
      <c r="EO4">
        <v>3</v>
      </c>
      <c r="EP4">
        <v>3</v>
      </c>
      <c r="EQ4">
        <v>1</v>
      </c>
      <c r="ER4">
        <v>3</v>
      </c>
      <c r="ES4">
        <v>1</v>
      </c>
      <c r="ET4">
        <v>1</v>
      </c>
      <c r="EU4">
        <v>4</v>
      </c>
      <c r="EV4">
        <v>1</v>
      </c>
      <c r="EW4">
        <v>1</v>
      </c>
      <c r="EX4">
        <v>2</v>
      </c>
      <c r="EY4">
        <v>2</v>
      </c>
      <c r="EZ4">
        <v>0</v>
      </c>
      <c r="FA4">
        <v>1</v>
      </c>
      <c r="FB4">
        <v>1</v>
      </c>
      <c r="FC4">
        <v>3</v>
      </c>
      <c r="FD4">
        <v>1</v>
      </c>
      <c r="FE4">
        <v>1</v>
      </c>
      <c r="FF4">
        <v>3</v>
      </c>
      <c r="FG4">
        <v>3</v>
      </c>
      <c r="FH4">
        <v>3</v>
      </c>
      <c r="FI4">
        <v>1</v>
      </c>
      <c r="FJ4">
        <v>3</v>
      </c>
      <c r="FK4">
        <v>4</v>
      </c>
      <c r="FL4">
        <v>3</v>
      </c>
      <c r="FM4">
        <v>1</v>
      </c>
      <c r="FN4">
        <v>4</v>
      </c>
      <c r="FO4">
        <v>1</v>
      </c>
      <c r="FP4">
        <v>2</v>
      </c>
      <c r="FQ4">
        <v>1</v>
      </c>
      <c r="FR4">
        <v>2</v>
      </c>
      <c r="FS4">
        <v>1</v>
      </c>
      <c r="FT4">
        <v>3</v>
      </c>
      <c r="FU4">
        <v>3</v>
      </c>
      <c r="FV4">
        <v>1</v>
      </c>
      <c r="FW4">
        <v>3</v>
      </c>
      <c r="FX4">
        <v>1</v>
      </c>
      <c r="FY4">
        <v>0</v>
      </c>
      <c r="FZ4">
        <v>2</v>
      </c>
      <c r="GA4">
        <v>1</v>
      </c>
      <c r="GB4">
        <v>1</v>
      </c>
      <c r="GC4">
        <v>3</v>
      </c>
      <c r="GD4">
        <v>1</v>
      </c>
      <c r="GE4">
        <v>1</v>
      </c>
      <c r="GF4">
        <v>1</v>
      </c>
      <c r="GG4">
        <v>3</v>
      </c>
      <c r="GH4">
        <v>1</v>
      </c>
      <c r="GI4">
        <v>1</v>
      </c>
      <c r="GJ4">
        <v>1</v>
      </c>
      <c r="GK4">
        <v>1</v>
      </c>
      <c r="GL4">
        <v>1</v>
      </c>
      <c r="GM4">
        <v>2</v>
      </c>
      <c r="GN4">
        <v>2</v>
      </c>
      <c r="GO4">
        <v>1</v>
      </c>
      <c r="GP4">
        <v>1</v>
      </c>
      <c r="GQ4">
        <v>1</v>
      </c>
      <c r="GR4">
        <v>1</v>
      </c>
      <c r="GS4">
        <v>3</v>
      </c>
      <c r="GT4">
        <v>3</v>
      </c>
      <c r="GU4">
        <v>2</v>
      </c>
      <c r="GV4">
        <v>3</v>
      </c>
    </row>
    <row r="5" spans="1:204">
      <c r="A5">
        <v>4</v>
      </c>
      <c r="B5" t="s">
        <v>689</v>
      </c>
      <c r="C5" t="s">
        <v>1319</v>
      </c>
      <c r="D5">
        <v>20251001005</v>
      </c>
      <c r="E5" t="s">
        <v>1294</v>
      </c>
      <c r="F5">
        <v>44</v>
      </c>
      <c r="G5" t="s">
        <v>1316</v>
      </c>
      <c r="H5" t="s">
        <v>1317</v>
      </c>
      <c r="I5" t="s">
        <v>1289</v>
      </c>
      <c r="J5">
        <v>20251116</v>
      </c>
      <c r="K5">
        <v>0</v>
      </c>
      <c r="L5">
        <v>44</v>
      </c>
      <c r="M5">
        <v>94</v>
      </c>
      <c r="N5">
        <v>67</v>
      </c>
      <c r="O5" s="331">
        <v>14</v>
      </c>
      <c r="P5" s="331">
        <v>7</v>
      </c>
      <c r="Q5" s="331">
        <v>8</v>
      </c>
      <c r="R5" s="331">
        <v>15</v>
      </c>
      <c r="S5">
        <v>24</v>
      </c>
      <c r="T5">
        <v>12</v>
      </c>
      <c r="U5">
        <v>39</v>
      </c>
      <c r="V5" s="331">
        <v>6</v>
      </c>
      <c r="W5" s="331">
        <v>8</v>
      </c>
      <c r="X5" s="331">
        <v>8</v>
      </c>
      <c r="Y5" s="331">
        <v>2</v>
      </c>
      <c r="Z5" s="332">
        <v>45</v>
      </c>
      <c r="AA5" s="332">
        <v>62</v>
      </c>
      <c r="AB5" s="332">
        <v>53</v>
      </c>
      <c r="AC5" s="332">
        <v>12</v>
      </c>
      <c r="AD5" s="332">
        <v>11</v>
      </c>
      <c r="AE5" s="332">
        <v>12</v>
      </c>
      <c r="AF5" s="332">
        <v>10</v>
      </c>
      <c r="AG5" s="332">
        <v>62</v>
      </c>
      <c r="AH5" s="332">
        <v>96</v>
      </c>
      <c r="AI5" s="332">
        <v>68</v>
      </c>
      <c r="AJ5" s="332">
        <v>18</v>
      </c>
      <c r="AK5" s="332">
        <v>16</v>
      </c>
      <c r="AL5" s="332">
        <v>15</v>
      </c>
      <c r="AM5" s="332">
        <v>13</v>
      </c>
      <c r="AN5" s="332">
        <v>61</v>
      </c>
      <c r="AO5" s="332">
        <v>90</v>
      </c>
      <c r="AP5" s="332">
        <v>63</v>
      </c>
      <c r="AQ5" s="332">
        <v>13</v>
      </c>
      <c r="AR5" s="332">
        <v>16</v>
      </c>
      <c r="AS5" s="332">
        <v>10</v>
      </c>
      <c r="AT5" s="332">
        <v>4</v>
      </c>
      <c r="AU5" s="332">
        <v>18</v>
      </c>
      <c r="AV5" s="332">
        <v>58</v>
      </c>
      <c r="AW5" s="332">
        <v>57</v>
      </c>
      <c r="AX5" s="332">
        <v>52</v>
      </c>
      <c r="AY5" s="332">
        <v>13</v>
      </c>
      <c r="AZ5" s="332">
        <v>8</v>
      </c>
      <c r="BA5" s="332">
        <v>15</v>
      </c>
      <c r="BB5" s="332">
        <v>7</v>
      </c>
      <c r="BC5" s="332">
        <v>15</v>
      </c>
      <c r="BD5" s="332">
        <v>48</v>
      </c>
      <c r="BE5" s="332">
        <v>96</v>
      </c>
      <c r="BF5" s="332">
        <v>70</v>
      </c>
      <c r="BG5" s="332">
        <v>18</v>
      </c>
      <c r="BH5" s="332">
        <v>12</v>
      </c>
      <c r="BI5" s="332">
        <v>18</v>
      </c>
      <c r="BJ5" s="332">
        <v>119</v>
      </c>
      <c r="BK5" s="332">
        <v>84</v>
      </c>
      <c r="BL5">
        <v>60</v>
      </c>
      <c r="BM5">
        <v>3</v>
      </c>
      <c r="BN5">
        <v>2</v>
      </c>
      <c r="BO5">
        <v>4</v>
      </c>
      <c r="BP5">
        <v>3</v>
      </c>
      <c r="BQ5">
        <v>4</v>
      </c>
      <c r="BR5">
        <v>1</v>
      </c>
      <c r="BS5">
        <v>1</v>
      </c>
      <c r="BT5">
        <v>3</v>
      </c>
      <c r="BU5">
        <v>1</v>
      </c>
      <c r="BV5">
        <v>3</v>
      </c>
      <c r="BW5">
        <v>4</v>
      </c>
      <c r="BX5">
        <v>3</v>
      </c>
      <c r="BY5">
        <v>4</v>
      </c>
      <c r="BZ5">
        <v>2</v>
      </c>
      <c r="CA5">
        <v>1</v>
      </c>
      <c r="CB5">
        <v>0</v>
      </c>
      <c r="CC5">
        <v>1</v>
      </c>
      <c r="CD5">
        <v>2</v>
      </c>
      <c r="CE5">
        <v>3</v>
      </c>
      <c r="CF5">
        <v>2</v>
      </c>
      <c r="CG5">
        <v>1</v>
      </c>
      <c r="CH5">
        <v>1</v>
      </c>
      <c r="CI5">
        <v>4</v>
      </c>
      <c r="CJ5">
        <v>2</v>
      </c>
      <c r="CK5">
        <v>1</v>
      </c>
      <c r="CL5">
        <v>3</v>
      </c>
      <c r="CM5">
        <v>0</v>
      </c>
      <c r="CN5">
        <v>3</v>
      </c>
      <c r="CO5">
        <v>0</v>
      </c>
      <c r="CP5">
        <v>2</v>
      </c>
      <c r="CQ5">
        <v>1</v>
      </c>
      <c r="CR5">
        <v>4</v>
      </c>
      <c r="CS5">
        <v>4</v>
      </c>
      <c r="CT5">
        <v>4</v>
      </c>
      <c r="CU5">
        <v>2</v>
      </c>
      <c r="CV5">
        <v>2</v>
      </c>
      <c r="CW5">
        <v>3</v>
      </c>
      <c r="CX5">
        <v>1</v>
      </c>
      <c r="CY5">
        <v>3</v>
      </c>
      <c r="CZ5">
        <v>4</v>
      </c>
      <c r="DA5">
        <v>1</v>
      </c>
      <c r="DB5">
        <v>4</v>
      </c>
      <c r="DC5">
        <v>2</v>
      </c>
      <c r="DD5">
        <v>2</v>
      </c>
      <c r="DE5">
        <v>1</v>
      </c>
      <c r="DF5">
        <v>3</v>
      </c>
      <c r="DG5">
        <v>1</v>
      </c>
      <c r="DH5">
        <v>1</v>
      </c>
      <c r="DI5">
        <v>2</v>
      </c>
      <c r="DJ5">
        <v>3</v>
      </c>
      <c r="DK5">
        <v>4</v>
      </c>
      <c r="DL5">
        <v>3</v>
      </c>
      <c r="DM5">
        <v>4</v>
      </c>
      <c r="DN5">
        <v>2</v>
      </c>
      <c r="DO5">
        <v>3</v>
      </c>
      <c r="DP5">
        <v>3</v>
      </c>
      <c r="DQ5">
        <v>3</v>
      </c>
      <c r="DR5">
        <v>3</v>
      </c>
      <c r="DS5">
        <v>0</v>
      </c>
      <c r="DT5">
        <v>2</v>
      </c>
      <c r="DU5">
        <v>2</v>
      </c>
      <c r="DV5">
        <v>1</v>
      </c>
      <c r="DW5">
        <v>3</v>
      </c>
      <c r="DX5">
        <v>3</v>
      </c>
      <c r="DY5">
        <v>3</v>
      </c>
      <c r="DZ5">
        <v>1</v>
      </c>
      <c r="EA5">
        <v>3</v>
      </c>
      <c r="EB5">
        <v>3</v>
      </c>
      <c r="EC5">
        <v>2</v>
      </c>
      <c r="ED5">
        <v>3</v>
      </c>
      <c r="EE5">
        <v>2</v>
      </c>
      <c r="EF5">
        <v>1</v>
      </c>
      <c r="EG5">
        <v>1</v>
      </c>
      <c r="EH5">
        <v>1</v>
      </c>
      <c r="EI5">
        <v>2</v>
      </c>
      <c r="EJ5">
        <v>2</v>
      </c>
      <c r="EK5">
        <v>3</v>
      </c>
      <c r="EL5">
        <v>2</v>
      </c>
      <c r="EM5">
        <v>4</v>
      </c>
      <c r="EN5">
        <v>3</v>
      </c>
      <c r="EO5">
        <v>4</v>
      </c>
      <c r="EP5">
        <v>4</v>
      </c>
      <c r="EQ5">
        <v>1</v>
      </c>
      <c r="ER5">
        <v>3</v>
      </c>
      <c r="ES5">
        <v>4</v>
      </c>
      <c r="ET5">
        <v>3</v>
      </c>
      <c r="EU5">
        <v>4</v>
      </c>
      <c r="EV5">
        <v>3</v>
      </c>
      <c r="EW5">
        <v>3</v>
      </c>
      <c r="EX5">
        <v>2</v>
      </c>
      <c r="EY5">
        <v>3</v>
      </c>
      <c r="EZ5">
        <v>0</v>
      </c>
      <c r="FA5">
        <v>2</v>
      </c>
      <c r="FB5">
        <v>1</v>
      </c>
      <c r="FC5">
        <v>2</v>
      </c>
      <c r="FD5">
        <v>2</v>
      </c>
      <c r="FE5">
        <v>1</v>
      </c>
      <c r="FF5">
        <v>3</v>
      </c>
      <c r="FG5">
        <v>3</v>
      </c>
      <c r="FH5">
        <v>2</v>
      </c>
      <c r="FI5">
        <v>0</v>
      </c>
      <c r="FJ5">
        <v>0</v>
      </c>
      <c r="FK5">
        <v>4</v>
      </c>
      <c r="FL5">
        <v>2</v>
      </c>
      <c r="FM5">
        <v>0</v>
      </c>
      <c r="FN5">
        <v>4</v>
      </c>
      <c r="FO5">
        <v>0</v>
      </c>
      <c r="FP5">
        <v>2</v>
      </c>
      <c r="FQ5">
        <v>1</v>
      </c>
      <c r="FR5">
        <v>1</v>
      </c>
      <c r="FS5">
        <v>4</v>
      </c>
      <c r="FT5">
        <v>1</v>
      </c>
      <c r="FU5">
        <v>2</v>
      </c>
      <c r="FV5">
        <v>0</v>
      </c>
      <c r="FW5">
        <v>2</v>
      </c>
      <c r="FX5">
        <v>0</v>
      </c>
      <c r="FY5">
        <v>2</v>
      </c>
      <c r="FZ5">
        <v>4</v>
      </c>
      <c r="GA5">
        <v>2</v>
      </c>
      <c r="GB5">
        <v>4</v>
      </c>
      <c r="GC5">
        <v>2</v>
      </c>
      <c r="GD5">
        <v>1</v>
      </c>
      <c r="GE5">
        <v>0</v>
      </c>
      <c r="GF5">
        <v>0</v>
      </c>
      <c r="GG5">
        <v>3</v>
      </c>
      <c r="GH5">
        <v>2</v>
      </c>
      <c r="GI5">
        <v>1</v>
      </c>
      <c r="GJ5">
        <v>1</v>
      </c>
      <c r="GK5">
        <v>1</v>
      </c>
      <c r="GL5">
        <v>1</v>
      </c>
      <c r="GM5">
        <v>4</v>
      </c>
      <c r="GN5">
        <v>3</v>
      </c>
      <c r="GO5">
        <v>1</v>
      </c>
      <c r="GP5">
        <v>0</v>
      </c>
      <c r="GQ5">
        <v>3</v>
      </c>
      <c r="GR5">
        <v>3</v>
      </c>
      <c r="GS5">
        <v>3</v>
      </c>
      <c r="GT5">
        <v>4</v>
      </c>
      <c r="GU5">
        <v>4</v>
      </c>
      <c r="GV5">
        <v>4</v>
      </c>
    </row>
    <row r="6" spans="1:204">
      <c r="A6">
        <v>5</v>
      </c>
      <c r="B6" t="s">
        <v>689</v>
      </c>
      <c r="C6" t="s">
        <v>1320</v>
      </c>
      <c r="D6">
        <v>20251001019</v>
      </c>
      <c r="E6" t="s">
        <v>1294</v>
      </c>
      <c r="F6">
        <v>28</v>
      </c>
      <c r="G6" t="s">
        <v>1316</v>
      </c>
      <c r="H6" t="s">
        <v>1317</v>
      </c>
      <c r="I6" t="s">
        <v>1289</v>
      </c>
      <c r="J6">
        <v>20251105</v>
      </c>
      <c r="K6">
        <v>0</v>
      </c>
      <c r="L6">
        <v>29</v>
      </c>
      <c r="M6">
        <v>55</v>
      </c>
      <c r="N6">
        <v>51</v>
      </c>
      <c r="O6" s="331">
        <v>14</v>
      </c>
      <c r="P6" s="331">
        <v>5</v>
      </c>
      <c r="Q6" s="331">
        <v>3</v>
      </c>
      <c r="R6" s="331">
        <v>7</v>
      </c>
      <c r="S6">
        <v>47</v>
      </c>
      <c r="T6">
        <v>87</v>
      </c>
      <c r="U6">
        <v>61</v>
      </c>
      <c r="V6" s="331">
        <v>15</v>
      </c>
      <c r="W6" s="331">
        <v>12</v>
      </c>
      <c r="X6" s="331">
        <v>9</v>
      </c>
      <c r="Y6" s="331">
        <v>11</v>
      </c>
      <c r="Z6" s="332">
        <v>41</v>
      </c>
      <c r="AA6" s="332">
        <v>39</v>
      </c>
      <c r="AB6" s="332">
        <v>48</v>
      </c>
      <c r="AC6" s="332">
        <v>12</v>
      </c>
      <c r="AD6" s="332">
        <v>9</v>
      </c>
      <c r="AE6" s="332">
        <v>12</v>
      </c>
      <c r="AF6" s="332">
        <v>8</v>
      </c>
      <c r="AG6" s="332">
        <v>57</v>
      </c>
      <c r="AH6" s="332">
        <v>90</v>
      </c>
      <c r="AI6" s="332">
        <v>63</v>
      </c>
      <c r="AJ6" s="332">
        <v>7</v>
      </c>
      <c r="AK6" s="332">
        <v>16</v>
      </c>
      <c r="AL6" s="332">
        <v>19</v>
      </c>
      <c r="AM6" s="332">
        <v>15</v>
      </c>
      <c r="AN6" s="332">
        <v>52</v>
      </c>
      <c r="AO6" s="332">
        <v>65</v>
      </c>
      <c r="AP6" s="332">
        <v>54</v>
      </c>
      <c r="AQ6" s="332">
        <v>14</v>
      </c>
      <c r="AR6" s="332">
        <v>14</v>
      </c>
      <c r="AS6" s="332">
        <v>9</v>
      </c>
      <c r="AT6" s="332">
        <v>5</v>
      </c>
      <c r="AU6" s="332">
        <v>10</v>
      </c>
      <c r="AV6" s="332">
        <v>65</v>
      </c>
      <c r="AW6" s="332">
        <v>84</v>
      </c>
      <c r="AX6" s="332">
        <v>60</v>
      </c>
      <c r="AY6" s="332">
        <v>14</v>
      </c>
      <c r="AZ6" s="332">
        <v>11</v>
      </c>
      <c r="BA6" s="332">
        <v>14</v>
      </c>
      <c r="BB6" s="332">
        <v>9</v>
      </c>
      <c r="BC6" s="332">
        <v>17</v>
      </c>
      <c r="BD6" s="332">
        <v>49</v>
      </c>
      <c r="BE6" s="332">
        <v>97</v>
      </c>
      <c r="BF6" s="332">
        <v>71</v>
      </c>
      <c r="BG6" s="332">
        <v>14</v>
      </c>
      <c r="BH6" s="332">
        <v>14</v>
      </c>
      <c r="BI6" s="332">
        <v>21</v>
      </c>
      <c r="BJ6" s="332">
        <v>117</v>
      </c>
      <c r="BK6" s="332">
        <v>80</v>
      </c>
      <c r="BL6">
        <v>58</v>
      </c>
      <c r="BM6">
        <v>3</v>
      </c>
      <c r="BN6">
        <v>1</v>
      </c>
      <c r="BO6">
        <v>1</v>
      </c>
      <c r="BP6">
        <v>3</v>
      </c>
      <c r="BQ6">
        <v>4</v>
      </c>
      <c r="BR6">
        <v>0</v>
      </c>
      <c r="BS6">
        <v>2</v>
      </c>
      <c r="BT6">
        <v>3</v>
      </c>
      <c r="BU6">
        <v>2</v>
      </c>
      <c r="BV6">
        <v>1</v>
      </c>
      <c r="BW6">
        <v>4</v>
      </c>
      <c r="BX6">
        <v>3</v>
      </c>
      <c r="BY6">
        <v>3</v>
      </c>
      <c r="BZ6">
        <v>3</v>
      </c>
      <c r="CA6">
        <v>3</v>
      </c>
      <c r="CB6">
        <v>0</v>
      </c>
      <c r="CC6">
        <v>1</v>
      </c>
      <c r="CD6">
        <v>4</v>
      </c>
      <c r="CE6">
        <v>2</v>
      </c>
      <c r="CF6">
        <v>3</v>
      </c>
      <c r="CG6">
        <v>1</v>
      </c>
      <c r="CH6">
        <v>1</v>
      </c>
      <c r="CI6">
        <v>3</v>
      </c>
      <c r="CJ6">
        <v>1</v>
      </c>
      <c r="CK6">
        <v>3</v>
      </c>
      <c r="CL6">
        <v>3</v>
      </c>
      <c r="CM6">
        <v>3</v>
      </c>
      <c r="CN6">
        <v>3</v>
      </c>
      <c r="CO6">
        <v>1</v>
      </c>
      <c r="CP6">
        <v>3</v>
      </c>
      <c r="CQ6">
        <v>3</v>
      </c>
      <c r="CR6">
        <v>3</v>
      </c>
      <c r="CS6">
        <v>3</v>
      </c>
      <c r="CT6">
        <v>2</v>
      </c>
      <c r="CU6">
        <v>3</v>
      </c>
      <c r="CV6">
        <v>1</v>
      </c>
      <c r="CW6">
        <v>3</v>
      </c>
      <c r="CX6">
        <v>1</v>
      </c>
      <c r="CY6">
        <v>3</v>
      </c>
      <c r="CZ6">
        <v>4</v>
      </c>
      <c r="DA6">
        <v>3</v>
      </c>
      <c r="DB6">
        <v>3</v>
      </c>
      <c r="DC6">
        <v>0</v>
      </c>
      <c r="DD6">
        <v>1</v>
      </c>
      <c r="DE6">
        <v>1</v>
      </c>
      <c r="DF6">
        <v>3</v>
      </c>
      <c r="DG6">
        <v>3</v>
      </c>
      <c r="DH6">
        <v>4</v>
      </c>
      <c r="DI6">
        <v>3</v>
      </c>
      <c r="DJ6">
        <v>3</v>
      </c>
      <c r="DK6">
        <v>3</v>
      </c>
      <c r="DL6">
        <v>2</v>
      </c>
      <c r="DM6">
        <v>2</v>
      </c>
      <c r="DN6">
        <v>4</v>
      </c>
      <c r="DO6">
        <v>1</v>
      </c>
      <c r="DP6">
        <v>2</v>
      </c>
      <c r="DQ6">
        <v>3</v>
      </c>
      <c r="DR6">
        <v>1</v>
      </c>
      <c r="DS6">
        <v>2</v>
      </c>
      <c r="DT6">
        <v>3</v>
      </c>
      <c r="DU6">
        <v>1</v>
      </c>
      <c r="DV6">
        <v>0</v>
      </c>
      <c r="DW6">
        <v>3</v>
      </c>
      <c r="DX6">
        <v>3</v>
      </c>
      <c r="DY6">
        <v>2</v>
      </c>
      <c r="DZ6">
        <v>1</v>
      </c>
      <c r="EA6">
        <v>4</v>
      </c>
      <c r="EB6">
        <v>4</v>
      </c>
      <c r="EC6">
        <v>2</v>
      </c>
      <c r="ED6">
        <v>3</v>
      </c>
      <c r="EE6">
        <v>3</v>
      </c>
      <c r="EF6">
        <v>3</v>
      </c>
      <c r="EG6">
        <v>2</v>
      </c>
      <c r="EH6">
        <v>1</v>
      </c>
      <c r="EI6">
        <v>1</v>
      </c>
      <c r="EJ6">
        <v>2</v>
      </c>
      <c r="EK6">
        <v>2</v>
      </c>
      <c r="EL6">
        <v>3</v>
      </c>
      <c r="EM6">
        <v>4</v>
      </c>
      <c r="EN6">
        <v>2</v>
      </c>
      <c r="EO6">
        <v>4</v>
      </c>
      <c r="EP6">
        <v>2</v>
      </c>
      <c r="EQ6">
        <v>3</v>
      </c>
      <c r="ER6">
        <v>3</v>
      </c>
      <c r="ES6">
        <v>3</v>
      </c>
      <c r="ET6">
        <v>1</v>
      </c>
      <c r="EU6">
        <v>3</v>
      </c>
      <c r="EV6">
        <v>0</v>
      </c>
      <c r="EW6">
        <v>2</v>
      </c>
      <c r="EX6">
        <v>1</v>
      </c>
      <c r="EY6">
        <v>2</v>
      </c>
      <c r="EZ6">
        <v>0</v>
      </c>
      <c r="FA6">
        <v>1</v>
      </c>
      <c r="FB6">
        <v>1</v>
      </c>
      <c r="FC6">
        <v>4</v>
      </c>
      <c r="FD6">
        <v>1</v>
      </c>
      <c r="FE6">
        <v>0</v>
      </c>
      <c r="FF6">
        <v>4</v>
      </c>
      <c r="FG6">
        <v>2</v>
      </c>
      <c r="FH6">
        <v>2</v>
      </c>
      <c r="FI6">
        <v>3</v>
      </c>
      <c r="FJ6">
        <v>3</v>
      </c>
      <c r="FK6">
        <v>3</v>
      </c>
      <c r="FL6">
        <v>1</v>
      </c>
      <c r="FM6">
        <v>2</v>
      </c>
      <c r="FN6">
        <v>4</v>
      </c>
      <c r="FO6">
        <v>3</v>
      </c>
      <c r="FP6">
        <v>3</v>
      </c>
      <c r="FQ6">
        <v>3</v>
      </c>
      <c r="FR6">
        <v>3</v>
      </c>
      <c r="FS6">
        <v>4</v>
      </c>
      <c r="FT6">
        <v>2</v>
      </c>
      <c r="FU6">
        <v>4</v>
      </c>
      <c r="FV6">
        <v>3</v>
      </c>
      <c r="FW6">
        <v>2</v>
      </c>
      <c r="FX6">
        <v>1</v>
      </c>
      <c r="FY6">
        <v>0</v>
      </c>
      <c r="FZ6">
        <v>1</v>
      </c>
      <c r="GA6">
        <v>1</v>
      </c>
      <c r="GB6">
        <v>1</v>
      </c>
      <c r="GC6">
        <v>3</v>
      </c>
      <c r="GD6">
        <v>1</v>
      </c>
      <c r="GE6">
        <v>1</v>
      </c>
      <c r="GF6">
        <v>2</v>
      </c>
      <c r="GG6">
        <v>3</v>
      </c>
      <c r="GH6">
        <v>1</v>
      </c>
      <c r="GI6">
        <v>3</v>
      </c>
      <c r="GJ6">
        <v>1</v>
      </c>
      <c r="GK6">
        <v>2</v>
      </c>
      <c r="GL6">
        <v>0</v>
      </c>
      <c r="GM6">
        <v>3</v>
      </c>
      <c r="GN6">
        <v>2</v>
      </c>
      <c r="GO6">
        <v>3</v>
      </c>
      <c r="GP6">
        <v>0</v>
      </c>
      <c r="GQ6">
        <v>2</v>
      </c>
      <c r="GR6">
        <v>2</v>
      </c>
      <c r="GS6">
        <v>1</v>
      </c>
      <c r="GT6">
        <v>4</v>
      </c>
      <c r="GU6">
        <v>4</v>
      </c>
      <c r="GV6">
        <v>3</v>
      </c>
    </row>
    <row r="7" spans="1:204">
      <c r="A7">
        <v>6</v>
      </c>
      <c r="B7" t="s">
        <v>689</v>
      </c>
      <c r="C7" t="s">
        <v>1321</v>
      </c>
      <c r="D7">
        <v>20251001001</v>
      </c>
      <c r="E7" t="s">
        <v>1294</v>
      </c>
      <c r="F7">
        <v>33</v>
      </c>
      <c r="G7" t="s">
        <v>1316</v>
      </c>
      <c r="H7" t="s">
        <v>1317</v>
      </c>
      <c r="I7" t="s">
        <v>1289</v>
      </c>
      <c r="J7">
        <v>20251105</v>
      </c>
      <c r="K7">
        <v>0</v>
      </c>
      <c r="L7">
        <v>36</v>
      </c>
      <c r="M7">
        <v>81</v>
      </c>
      <c r="N7">
        <v>59</v>
      </c>
      <c r="O7" s="331">
        <v>13</v>
      </c>
      <c r="P7" s="331">
        <v>6</v>
      </c>
      <c r="Q7" s="331">
        <v>4</v>
      </c>
      <c r="R7" s="331">
        <v>13</v>
      </c>
      <c r="S7">
        <v>39</v>
      </c>
      <c r="T7">
        <v>63</v>
      </c>
      <c r="U7">
        <v>54</v>
      </c>
      <c r="V7" s="331">
        <v>15</v>
      </c>
      <c r="W7" s="331">
        <v>10</v>
      </c>
      <c r="X7" s="331">
        <v>6</v>
      </c>
      <c r="Y7" s="331">
        <v>8</v>
      </c>
      <c r="Z7" s="332">
        <v>41</v>
      </c>
      <c r="AA7" s="332">
        <v>39</v>
      </c>
      <c r="AB7" s="332">
        <v>48</v>
      </c>
      <c r="AC7" s="332">
        <v>13</v>
      </c>
      <c r="AD7" s="332">
        <v>14</v>
      </c>
      <c r="AE7" s="332">
        <v>11</v>
      </c>
      <c r="AF7" s="332">
        <v>3</v>
      </c>
      <c r="AG7" s="332">
        <v>67</v>
      </c>
      <c r="AH7" s="332">
        <v>99</v>
      </c>
      <c r="AI7" s="332">
        <v>73</v>
      </c>
      <c r="AJ7" s="332">
        <v>14</v>
      </c>
      <c r="AK7" s="332">
        <v>16</v>
      </c>
      <c r="AL7" s="332">
        <v>17</v>
      </c>
      <c r="AM7" s="332">
        <v>20</v>
      </c>
      <c r="AN7" s="332">
        <v>60</v>
      </c>
      <c r="AO7" s="332">
        <v>88</v>
      </c>
      <c r="AP7" s="332">
        <v>62</v>
      </c>
      <c r="AQ7" s="332">
        <v>14</v>
      </c>
      <c r="AR7" s="332">
        <v>15</v>
      </c>
      <c r="AS7" s="332">
        <v>10</v>
      </c>
      <c r="AT7" s="332">
        <v>6</v>
      </c>
      <c r="AU7" s="332">
        <v>15</v>
      </c>
      <c r="AV7" s="332">
        <v>59</v>
      </c>
      <c r="AW7" s="332">
        <v>61</v>
      </c>
      <c r="AX7" s="332">
        <v>53</v>
      </c>
      <c r="AY7" s="332">
        <v>13</v>
      </c>
      <c r="AZ7" s="332">
        <v>12</v>
      </c>
      <c r="BA7" s="332">
        <v>12</v>
      </c>
      <c r="BB7" s="332">
        <v>7</v>
      </c>
      <c r="BC7" s="332">
        <v>15</v>
      </c>
      <c r="BD7" s="332">
        <v>50</v>
      </c>
      <c r="BE7" s="332">
        <v>97</v>
      </c>
      <c r="BF7" s="332">
        <v>72</v>
      </c>
      <c r="BG7" s="332">
        <v>15</v>
      </c>
      <c r="BH7" s="332">
        <v>16</v>
      </c>
      <c r="BI7" s="332">
        <v>19</v>
      </c>
      <c r="BJ7" s="332">
        <v>119</v>
      </c>
      <c r="BK7" s="332">
        <v>84</v>
      </c>
      <c r="BL7">
        <v>60</v>
      </c>
      <c r="BM7">
        <v>4</v>
      </c>
      <c r="BN7">
        <v>3</v>
      </c>
      <c r="BO7">
        <v>4</v>
      </c>
      <c r="BP7">
        <v>1</v>
      </c>
      <c r="BQ7">
        <v>4</v>
      </c>
      <c r="BR7">
        <v>0</v>
      </c>
      <c r="BS7">
        <v>1</v>
      </c>
      <c r="BT7">
        <v>3</v>
      </c>
      <c r="BU7">
        <v>4</v>
      </c>
      <c r="BV7">
        <v>2</v>
      </c>
      <c r="BW7">
        <v>3</v>
      </c>
      <c r="BX7">
        <v>3</v>
      </c>
      <c r="BY7">
        <v>2</v>
      </c>
      <c r="BZ7">
        <v>2</v>
      </c>
      <c r="CA7">
        <v>2</v>
      </c>
      <c r="CB7">
        <v>1</v>
      </c>
      <c r="CC7">
        <v>1</v>
      </c>
      <c r="CD7">
        <v>3</v>
      </c>
      <c r="CE7">
        <v>2</v>
      </c>
      <c r="CF7">
        <v>2</v>
      </c>
      <c r="CG7">
        <v>1</v>
      </c>
      <c r="CH7">
        <v>3</v>
      </c>
      <c r="CI7">
        <v>4</v>
      </c>
      <c r="CJ7">
        <v>3</v>
      </c>
      <c r="CK7">
        <v>4</v>
      </c>
      <c r="CL7">
        <v>3</v>
      </c>
      <c r="CM7">
        <v>4</v>
      </c>
      <c r="CN7">
        <v>2</v>
      </c>
      <c r="CO7">
        <v>1</v>
      </c>
      <c r="CP7">
        <v>2</v>
      </c>
      <c r="CQ7">
        <v>0</v>
      </c>
      <c r="CR7">
        <v>2</v>
      </c>
      <c r="CS7">
        <v>3</v>
      </c>
      <c r="CT7">
        <v>3</v>
      </c>
      <c r="CU7">
        <v>3</v>
      </c>
      <c r="CV7">
        <v>3</v>
      </c>
      <c r="CW7">
        <v>2</v>
      </c>
      <c r="CX7">
        <v>1</v>
      </c>
      <c r="CY7">
        <v>3</v>
      </c>
      <c r="CZ7">
        <v>4</v>
      </c>
      <c r="DA7">
        <v>2</v>
      </c>
      <c r="DB7">
        <v>4</v>
      </c>
      <c r="DC7">
        <v>0</v>
      </c>
      <c r="DD7">
        <v>1</v>
      </c>
      <c r="DE7">
        <v>2</v>
      </c>
      <c r="DF7">
        <v>3</v>
      </c>
      <c r="DG7">
        <v>1</v>
      </c>
      <c r="DH7">
        <v>3</v>
      </c>
      <c r="DI7">
        <v>4</v>
      </c>
      <c r="DJ7">
        <v>1</v>
      </c>
      <c r="DK7">
        <v>4</v>
      </c>
      <c r="DL7">
        <v>3</v>
      </c>
      <c r="DM7">
        <v>3</v>
      </c>
      <c r="DN7">
        <v>4</v>
      </c>
      <c r="DO7">
        <v>3</v>
      </c>
      <c r="DP7">
        <v>3</v>
      </c>
      <c r="DQ7">
        <v>2</v>
      </c>
      <c r="DR7">
        <v>3</v>
      </c>
      <c r="DS7">
        <v>1</v>
      </c>
      <c r="DT7">
        <v>3</v>
      </c>
      <c r="DU7">
        <v>1</v>
      </c>
      <c r="DV7">
        <v>0</v>
      </c>
      <c r="DW7">
        <v>3</v>
      </c>
      <c r="DX7">
        <v>2</v>
      </c>
      <c r="DY7">
        <v>3</v>
      </c>
      <c r="DZ7">
        <v>2</v>
      </c>
      <c r="EA7">
        <v>4</v>
      </c>
      <c r="EB7">
        <v>4</v>
      </c>
      <c r="EC7">
        <v>3</v>
      </c>
      <c r="ED7">
        <v>2</v>
      </c>
      <c r="EE7">
        <v>3</v>
      </c>
      <c r="EF7">
        <v>2</v>
      </c>
      <c r="EG7">
        <v>1</v>
      </c>
      <c r="EH7">
        <v>1</v>
      </c>
      <c r="EI7">
        <v>0</v>
      </c>
      <c r="EJ7">
        <v>2</v>
      </c>
      <c r="EK7">
        <v>4</v>
      </c>
      <c r="EL7">
        <v>3</v>
      </c>
      <c r="EM7">
        <v>4</v>
      </c>
      <c r="EN7">
        <v>3</v>
      </c>
      <c r="EO7">
        <v>3</v>
      </c>
      <c r="EP7">
        <v>2</v>
      </c>
      <c r="EQ7">
        <v>1</v>
      </c>
      <c r="ER7">
        <v>3</v>
      </c>
      <c r="ES7">
        <v>3</v>
      </c>
      <c r="ET7">
        <v>2</v>
      </c>
      <c r="EU7">
        <v>3</v>
      </c>
      <c r="EV7">
        <v>0</v>
      </c>
      <c r="EW7">
        <v>4</v>
      </c>
      <c r="EX7">
        <v>2</v>
      </c>
      <c r="EY7">
        <v>2</v>
      </c>
      <c r="EZ7">
        <v>1</v>
      </c>
      <c r="FA7">
        <v>1</v>
      </c>
      <c r="FB7">
        <v>1</v>
      </c>
      <c r="FC7">
        <v>3</v>
      </c>
      <c r="FD7">
        <v>0</v>
      </c>
      <c r="FE7">
        <v>1</v>
      </c>
      <c r="FF7">
        <v>3</v>
      </c>
      <c r="FG7">
        <v>2</v>
      </c>
      <c r="FH7">
        <v>2</v>
      </c>
      <c r="FI7">
        <v>1</v>
      </c>
      <c r="FJ7">
        <v>1</v>
      </c>
      <c r="FK7">
        <v>3</v>
      </c>
      <c r="FL7">
        <v>2</v>
      </c>
      <c r="FM7">
        <v>1</v>
      </c>
      <c r="FN7">
        <v>4</v>
      </c>
      <c r="FO7">
        <v>2</v>
      </c>
      <c r="FP7">
        <v>1</v>
      </c>
      <c r="FQ7">
        <v>2</v>
      </c>
      <c r="FR7">
        <v>1</v>
      </c>
      <c r="FS7">
        <v>3</v>
      </c>
      <c r="FT7">
        <v>3</v>
      </c>
      <c r="FU7">
        <v>3</v>
      </c>
      <c r="FV7">
        <v>1</v>
      </c>
      <c r="FW7">
        <v>3</v>
      </c>
      <c r="FX7">
        <v>1</v>
      </c>
      <c r="FY7">
        <v>1</v>
      </c>
      <c r="FZ7">
        <v>3</v>
      </c>
      <c r="GA7">
        <v>3</v>
      </c>
      <c r="GB7">
        <v>2</v>
      </c>
      <c r="GC7">
        <v>3</v>
      </c>
      <c r="GD7">
        <v>1</v>
      </c>
      <c r="GE7">
        <v>3</v>
      </c>
      <c r="GF7">
        <v>1</v>
      </c>
      <c r="GG7">
        <v>3</v>
      </c>
      <c r="GH7">
        <v>3</v>
      </c>
      <c r="GI7">
        <v>2</v>
      </c>
      <c r="GJ7">
        <v>0</v>
      </c>
      <c r="GK7">
        <v>1</v>
      </c>
      <c r="GL7">
        <v>1</v>
      </c>
      <c r="GM7">
        <v>2</v>
      </c>
      <c r="GN7">
        <v>2</v>
      </c>
      <c r="GO7">
        <v>2</v>
      </c>
      <c r="GP7">
        <v>0</v>
      </c>
      <c r="GQ7">
        <v>2</v>
      </c>
      <c r="GR7">
        <v>3</v>
      </c>
      <c r="GS7">
        <v>2</v>
      </c>
      <c r="GT7">
        <v>4</v>
      </c>
      <c r="GU7">
        <v>4</v>
      </c>
      <c r="GV7">
        <v>2</v>
      </c>
    </row>
    <row r="8" spans="1:204">
      <c r="A8">
        <v>7</v>
      </c>
      <c r="B8" t="s">
        <v>689</v>
      </c>
      <c r="C8" t="s">
        <v>1322</v>
      </c>
      <c r="D8">
        <v>20251001010</v>
      </c>
      <c r="E8" t="s">
        <v>1294</v>
      </c>
      <c r="F8">
        <v>23</v>
      </c>
      <c r="G8" t="s">
        <v>1316</v>
      </c>
      <c r="H8" t="s">
        <v>1317</v>
      </c>
      <c r="I8" t="s">
        <v>1289</v>
      </c>
      <c r="J8">
        <v>20251105</v>
      </c>
      <c r="K8">
        <v>0</v>
      </c>
      <c r="L8">
        <v>46</v>
      </c>
      <c r="M8">
        <v>95</v>
      </c>
      <c r="N8">
        <v>69</v>
      </c>
      <c r="O8" s="331">
        <v>13</v>
      </c>
      <c r="P8" s="331">
        <v>16</v>
      </c>
      <c r="Q8" s="331">
        <v>0</v>
      </c>
      <c r="R8" s="331">
        <v>17</v>
      </c>
      <c r="S8">
        <v>68</v>
      </c>
      <c r="T8">
        <v>100</v>
      </c>
      <c r="U8">
        <v>82</v>
      </c>
      <c r="V8" s="331">
        <v>22</v>
      </c>
      <c r="W8" s="331">
        <v>14</v>
      </c>
      <c r="X8" s="331">
        <v>16</v>
      </c>
      <c r="Y8" s="331">
        <v>16</v>
      </c>
      <c r="Z8" s="332">
        <v>39</v>
      </c>
      <c r="AA8" s="332">
        <v>30</v>
      </c>
      <c r="AB8" s="332">
        <v>46</v>
      </c>
      <c r="AC8" s="332">
        <v>11</v>
      </c>
      <c r="AD8" s="332">
        <v>15</v>
      </c>
      <c r="AE8" s="332">
        <v>9</v>
      </c>
      <c r="AF8" s="332">
        <v>4</v>
      </c>
      <c r="AG8" s="332">
        <v>26</v>
      </c>
      <c r="AH8" s="332">
        <v>3</v>
      </c>
      <c r="AI8" s="332">
        <v>33</v>
      </c>
      <c r="AJ8" s="332">
        <v>1</v>
      </c>
      <c r="AK8" s="332">
        <v>8</v>
      </c>
      <c r="AL8" s="332">
        <v>6</v>
      </c>
      <c r="AM8" s="332">
        <v>11</v>
      </c>
      <c r="AN8" s="332">
        <v>39</v>
      </c>
      <c r="AO8" s="332">
        <v>16</v>
      </c>
      <c r="AP8" s="332">
        <v>41</v>
      </c>
      <c r="AQ8" s="332">
        <v>17</v>
      </c>
      <c r="AR8" s="332">
        <v>3</v>
      </c>
      <c r="AS8" s="332">
        <v>8</v>
      </c>
      <c r="AT8" s="332">
        <v>3</v>
      </c>
      <c r="AU8" s="332">
        <v>8</v>
      </c>
      <c r="AV8" s="332">
        <v>44</v>
      </c>
      <c r="AW8" s="332">
        <v>7</v>
      </c>
      <c r="AX8" s="332">
        <v>36</v>
      </c>
      <c r="AY8" s="332">
        <v>15</v>
      </c>
      <c r="AZ8" s="332">
        <v>13</v>
      </c>
      <c r="BA8" s="332">
        <v>7</v>
      </c>
      <c r="BB8" s="332">
        <v>3</v>
      </c>
      <c r="BC8" s="332">
        <v>6</v>
      </c>
      <c r="BD8" s="332">
        <v>37</v>
      </c>
      <c r="BE8" s="332">
        <v>83</v>
      </c>
      <c r="BF8" s="332">
        <v>60</v>
      </c>
      <c r="BG8" s="332">
        <v>24</v>
      </c>
      <c r="BH8" s="332">
        <v>8</v>
      </c>
      <c r="BI8" s="332">
        <v>5</v>
      </c>
      <c r="BJ8" s="332">
        <v>83</v>
      </c>
      <c r="BK8" s="332">
        <v>8</v>
      </c>
      <c r="BL8">
        <v>36</v>
      </c>
      <c r="BM8">
        <v>2</v>
      </c>
      <c r="BN8">
        <v>3</v>
      </c>
      <c r="BO8">
        <v>4</v>
      </c>
      <c r="BP8">
        <v>3</v>
      </c>
      <c r="BQ8">
        <v>1</v>
      </c>
      <c r="BR8">
        <v>0</v>
      </c>
      <c r="BS8">
        <v>3</v>
      </c>
      <c r="BT8">
        <v>1</v>
      </c>
      <c r="BU8">
        <v>4</v>
      </c>
      <c r="BV8">
        <v>2</v>
      </c>
      <c r="BW8">
        <v>2</v>
      </c>
      <c r="BX8">
        <v>1</v>
      </c>
      <c r="BY8">
        <v>1</v>
      </c>
      <c r="BZ8">
        <v>4</v>
      </c>
      <c r="CA8">
        <v>4</v>
      </c>
      <c r="CB8">
        <v>0</v>
      </c>
      <c r="CC8">
        <v>4</v>
      </c>
      <c r="CD8">
        <v>2</v>
      </c>
      <c r="CE8">
        <v>0</v>
      </c>
      <c r="CF8">
        <v>2</v>
      </c>
      <c r="CG8">
        <v>4</v>
      </c>
      <c r="CH8">
        <v>4</v>
      </c>
      <c r="CI8">
        <v>0</v>
      </c>
      <c r="CJ8">
        <v>3</v>
      </c>
      <c r="CK8">
        <v>4</v>
      </c>
      <c r="CL8">
        <v>0</v>
      </c>
      <c r="CM8">
        <v>3</v>
      </c>
      <c r="CN8">
        <v>1</v>
      </c>
      <c r="CO8">
        <v>3</v>
      </c>
      <c r="CP8">
        <v>3</v>
      </c>
      <c r="CQ8">
        <v>3</v>
      </c>
      <c r="CR8">
        <v>2</v>
      </c>
      <c r="CS8">
        <v>1</v>
      </c>
      <c r="CT8">
        <v>2</v>
      </c>
      <c r="CU8">
        <v>4</v>
      </c>
      <c r="CV8">
        <v>4</v>
      </c>
      <c r="CW8">
        <v>1</v>
      </c>
      <c r="CX8">
        <v>0</v>
      </c>
      <c r="CY8">
        <v>3</v>
      </c>
      <c r="CZ8">
        <v>1</v>
      </c>
      <c r="DA8">
        <v>2</v>
      </c>
      <c r="DB8">
        <v>2</v>
      </c>
      <c r="DC8">
        <v>0</v>
      </c>
      <c r="DD8">
        <v>0</v>
      </c>
      <c r="DE8">
        <v>4</v>
      </c>
      <c r="DF8">
        <v>4</v>
      </c>
      <c r="DG8">
        <v>3</v>
      </c>
      <c r="DH8">
        <v>4</v>
      </c>
      <c r="DI8">
        <v>2</v>
      </c>
      <c r="DJ8">
        <v>3</v>
      </c>
      <c r="DK8">
        <v>4</v>
      </c>
      <c r="DL8">
        <v>3</v>
      </c>
      <c r="DM8">
        <v>0</v>
      </c>
      <c r="DN8">
        <v>2</v>
      </c>
      <c r="DO8">
        <v>3</v>
      </c>
      <c r="DP8">
        <v>3</v>
      </c>
      <c r="DQ8">
        <v>1</v>
      </c>
      <c r="DR8">
        <v>0</v>
      </c>
      <c r="DS8">
        <v>3</v>
      </c>
      <c r="DT8">
        <v>4</v>
      </c>
      <c r="DU8">
        <v>0</v>
      </c>
      <c r="DV8">
        <v>4</v>
      </c>
      <c r="DW8">
        <v>3</v>
      </c>
      <c r="DX8">
        <v>3</v>
      </c>
      <c r="DY8">
        <v>4</v>
      </c>
      <c r="DZ8">
        <v>4</v>
      </c>
      <c r="EA8">
        <v>0</v>
      </c>
      <c r="EB8">
        <v>0</v>
      </c>
      <c r="EC8">
        <v>4</v>
      </c>
      <c r="ED8">
        <v>4</v>
      </c>
      <c r="EE8">
        <v>1</v>
      </c>
      <c r="EF8">
        <v>4</v>
      </c>
      <c r="EG8">
        <v>0</v>
      </c>
      <c r="EH8">
        <v>3</v>
      </c>
      <c r="EI8">
        <v>0</v>
      </c>
      <c r="EJ8">
        <v>4</v>
      </c>
      <c r="EK8">
        <v>3</v>
      </c>
      <c r="EL8">
        <v>4</v>
      </c>
      <c r="EM8">
        <v>0</v>
      </c>
      <c r="EN8">
        <v>4</v>
      </c>
      <c r="EO8">
        <v>2</v>
      </c>
      <c r="EP8">
        <v>0</v>
      </c>
      <c r="EQ8">
        <v>3</v>
      </c>
      <c r="ER8">
        <v>4</v>
      </c>
      <c r="ES8">
        <v>4</v>
      </c>
      <c r="ET8">
        <v>0</v>
      </c>
      <c r="EU8">
        <v>0</v>
      </c>
      <c r="EV8">
        <v>1</v>
      </c>
      <c r="EW8">
        <v>1</v>
      </c>
      <c r="EX8">
        <v>0</v>
      </c>
      <c r="EY8">
        <v>4</v>
      </c>
      <c r="EZ8">
        <v>4</v>
      </c>
      <c r="FA8">
        <v>1</v>
      </c>
      <c r="FB8">
        <v>4</v>
      </c>
      <c r="FC8">
        <v>0</v>
      </c>
      <c r="FD8">
        <v>0</v>
      </c>
      <c r="FE8">
        <v>3</v>
      </c>
      <c r="FF8">
        <v>4</v>
      </c>
      <c r="FG8">
        <v>0</v>
      </c>
      <c r="FH8">
        <v>3</v>
      </c>
      <c r="FI8">
        <v>4</v>
      </c>
      <c r="FJ8">
        <v>0</v>
      </c>
      <c r="FK8">
        <v>1</v>
      </c>
      <c r="FL8">
        <v>3</v>
      </c>
      <c r="FM8">
        <v>3</v>
      </c>
      <c r="FN8">
        <v>3</v>
      </c>
      <c r="FO8">
        <v>4</v>
      </c>
      <c r="FP8">
        <v>2</v>
      </c>
      <c r="FQ8">
        <v>4</v>
      </c>
      <c r="FR8">
        <v>4</v>
      </c>
      <c r="FS8">
        <v>0</v>
      </c>
      <c r="FT8">
        <v>4</v>
      </c>
      <c r="FU8">
        <v>0</v>
      </c>
      <c r="FV8">
        <v>4</v>
      </c>
      <c r="FW8">
        <v>4</v>
      </c>
      <c r="FX8">
        <v>4</v>
      </c>
      <c r="FY8">
        <v>4</v>
      </c>
      <c r="FZ8">
        <v>0</v>
      </c>
      <c r="GA8">
        <v>1</v>
      </c>
      <c r="GB8">
        <v>4</v>
      </c>
      <c r="GC8">
        <v>4</v>
      </c>
      <c r="GD8">
        <v>0</v>
      </c>
      <c r="GE8">
        <v>3</v>
      </c>
      <c r="GF8">
        <v>0</v>
      </c>
      <c r="GG8">
        <v>2</v>
      </c>
      <c r="GH8">
        <v>0</v>
      </c>
      <c r="GI8">
        <v>4</v>
      </c>
      <c r="GJ8">
        <v>4</v>
      </c>
      <c r="GK8">
        <v>1</v>
      </c>
      <c r="GL8">
        <v>3</v>
      </c>
      <c r="GM8">
        <v>4</v>
      </c>
      <c r="GN8">
        <v>0</v>
      </c>
      <c r="GO8">
        <v>3</v>
      </c>
      <c r="GP8">
        <v>0</v>
      </c>
      <c r="GQ8">
        <v>3</v>
      </c>
      <c r="GR8">
        <v>0</v>
      </c>
      <c r="GS8">
        <v>0</v>
      </c>
      <c r="GT8">
        <v>4</v>
      </c>
      <c r="GU8">
        <v>0</v>
      </c>
      <c r="GV8">
        <v>0</v>
      </c>
    </row>
    <row r="9" spans="1:204">
      <c r="O9" s="331"/>
      <c r="P9" s="331"/>
      <c r="Q9" s="331"/>
      <c r="R9" s="331"/>
      <c r="V9" s="331"/>
      <c r="W9" s="331"/>
      <c r="X9" s="331"/>
      <c r="Y9" s="331"/>
      <c r="Z9" s="332"/>
      <c r="AA9" s="332"/>
      <c r="AB9" s="332"/>
      <c r="AC9" s="332"/>
      <c r="AD9" s="332"/>
      <c r="AE9" s="332"/>
      <c r="AF9" s="332"/>
      <c r="AG9" s="332"/>
      <c r="AH9" s="332"/>
      <c r="AI9" s="332"/>
      <c r="AJ9" s="332"/>
      <c r="AK9" s="332"/>
      <c r="AL9" s="332"/>
      <c r="AM9" s="332"/>
      <c r="AN9" s="332"/>
      <c r="AO9" s="332"/>
      <c r="AP9" s="332"/>
      <c r="AQ9" s="332"/>
      <c r="AR9" s="332"/>
      <c r="AS9" s="332"/>
      <c r="AT9" s="332"/>
      <c r="AU9" s="332"/>
      <c r="AV9" s="332"/>
      <c r="AW9" s="332"/>
      <c r="AX9" s="332"/>
      <c r="AY9" s="332"/>
      <c r="AZ9" s="332"/>
      <c r="BA9" s="332"/>
      <c r="BB9" s="332"/>
      <c r="BC9" s="332"/>
      <c r="BD9" s="332"/>
      <c r="BE9" s="332"/>
      <c r="BF9" s="332"/>
      <c r="BG9" s="332"/>
      <c r="BH9" s="332"/>
      <c r="BI9" s="332"/>
      <c r="BJ9" s="332"/>
      <c r="BK9" s="332"/>
    </row>
    <row r="10" spans="1:204">
      <c r="O10" s="331"/>
      <c r="P10" s="331"/>
      <c r="Q10" s="331"/>
      <c r="R10" s="331"/>
      <c r="V10" s="331"/>
      <c r="W10" s="331"/>
      <c r="X10" s="331"/>
      <c r="Y10" s="331"/>
      <c r="Z10" s="332"/>
      <c r="AA10" s="332"/>
      <c r="AB10" s="332"/>
      <c r="AC10" s="332"/>
      <c r="AD10" s="332"/>
      <c r="AE10" s="332"/>
      <c r="AF10" s="332"/>
      <c r="AG10" s="332"/>
      <c r="AH10" s="332"/>
      <c r="AI10" s="332"/>
      <c r="AJ10" s="332"/>
      <c r="AK10" s="332"/>
      <c r="AL10" s="332"/>
      <c r="AM10" s="332"/>
      <c r="AN10" s="332"/>
      <c r="AO10" s="332"/>
      <c r="AP10" s="332"/>
      <c r="AQ10" s="332"/>
      <c r="AR10" s="332"/>
      <c r="AS10" s="332"/>
      <c r="AT10" s="332"/>
      <c r="AU10" s="332"/>
      <c r="AV10" s="332"/>
      <c r="AW10" s="332"/>
      <c r="AX10" s="332"/>
      <c r="AY10" s="332"/>
      <c r="AZ10" s="332"/>
      <c r="BA10" s="332"/>
      <c r="BB10" s="332"/>
      <c r="BC10" s="332"/>
      <c r="BD10" s="332"/>
      <c r="BE10" s="332"/>
      <c r="BF10" s="332"/>
      <c r="BG10" s="332"/>
      <c r="BH10" s="332"/>
      <c r="BI10" s="332"/>
      <c r="BJ10" s="332"/>
      <c r="BK10" s="332"/>
    </row>
    <row r="11" spans="1:204">
      <c r="O11" s="331"/>
      <c r="P11" s="331"/>
      <c r="Q11" s="331"/>
      <c r="R11" s="331"/>
      <c r="V11" s="331"/>
      <c r="W11" s="331"/>
      <c r="X11" s="331"/>
      <c r="Y11" s="331"/>
      <c r="Z11" s="332"/>
      <c r="AA11" s="332"/>
      <c r="AB11" s="332"/>
      <c r="AC11" s="332"/>
      <c r="AD11" s="332"/>
      <c r="AE11" s="332"/>
      <c r="AF11" s="332"/>
      <c r="AG11" s="332"/>
      <c r="AH11" s="332"/>
      <c r="AI11" s="332"/>
      <c r="AJ11" s="332"/>
      <c r="AK11" s="332"/>
      <c r="AL11" s="332"/>
      <c r="AM11" s="332"/>
      <c r="AN11" s="332"/>
      <c r="AO11" s="332"/>
      <c r="AP11" s="332"/>
      <c r="AQ11" s="332"/>
      <c r="AR11" s="332"/>
      <c r="AS11" s="332"/>
      <c r="AT11" s="332"/>
      <c r="AU11" s="332"/>
      <c r="AV11" s="332"/>
      <c r="AW11" s="332"/>
      <c r="AX11" s="332"/>
      <c r="AY11" s="332"/>
      <c r="AZ11" s="332"/>
      <c r="BA11" s="332"/>
      <c r="BB11" s="332"/>
      <c r="BC11" s="332"/>
      <c r="BD11" s="332"/>
      <c r="BE11" s="332"/>
      <c r="BF11" s="332"/>
      <c r="BG11" s="332"/>
      <c r="BH11" s="332"/>
      <c r="BI11" s="332"/>
      <c r="BJ11" s="332"/>
      <c r="BK11" s="332"/>
    </row>
    <row r="12" spans="1:204">
      <c r="O12" s="331"/>
      <c r="P12" s="331"/>
      <c r="Q12" s="331"/>
      <c r="R12" s="331"/>
      <c r="V12" s="331"/>
      <c r="W12" s="331"/>
      <c r="X12" s="331"/>
      <c r="Y12" s="331"/>
      <c r="Z12" s="332"/>
      <c r="AA12" s="332"/>
      <c r="AB12" s="332"/>
      <c r="AC12" s="332"/>
      <c r="AD12" s="332"/>
      <c r="AE12" s="332"/>
      <c r="AF12" s="332"/>
      <c r="AG12" s="332"/>
      <c r="AH12" s="332"/>
      <c r="AI12" s="332"/>
      <c r="AJ12" s="332"/>
      <c r="AK12" s="332"/>
      <c r="AL12" s="332"/>
      <c r="AM12" s="332"/>
      <c r="AN12" s="332"/>
      <c r="AO12" s="332"/>
      <c r="AP12" s="332"/>
      <c r="AQ12" s="332"/>
      <c r="AR12" s="332"/>
      <c r="AS12" s="332"/>
      <c r="AT12" s="332"/>
      <c r="AU12" s="332"/>
      <c r="AV12" s="332"/>
      <c r="AW12" s="332"/>
      <c r="AX12" s="332"/>
      <c r="AY12" s="332"/>
      <c r="AZ12" s="332"/>
      <c r="BA12" s="332"/>
      <c r="BB12" s="332"/>
      <c r="BC12" s="332"/>
      <c r="BD12" s="332"/>
      <c r="BE12" s="332"/>
      <c r="BF12" s="332"/>
      <c r="BG12" s="332"/>
      <c r="BH12" s="332"/>
      <c r="BI12" s="332"/>
      <c r="BJ12" s="332"/>
      <c r="BK12" s="332"/>
    </row>
    <row r="13" spans="1:204">
      <c r="O13" s="331"/>
      <c r="P13" s="331"/>
      <c r="Q13" s="331"/>
      <c r="R13" s="331"/>
      <c r="V13" s="331"/>
      <c r="W13" s="331"/>
      <c r="X13" s="331"/>
      <c r="Y13" s="331"/>
      <c r="Z13" s="332"/>
      <c r="AA13" s="332"/>
      <c r="AB13" s="332"/>
      <c r="AC13" s="332"/>
      <c r="AD13" s="332"/>
      <c r="AE13" s="332"/>
      <c r="AF13" s="332"/>
      <c r="AG13" s="332"/>
      <c r="AH13" s="332"/>
      <c r="AI13" s="332"/>
      <c r="AJ13" s="332"/>
      <c r="AK13" s="332"/>
      <c r="AL13" s="332"/>
      <c r="AM13" s="332"/>
      <c r="AN13" s="332"/>
      <c r="AO13" s="332"/>
      <c r="AP13" s="332"/>
      <c r="AQ13" s="332"/>
      <c r="AR13" s="332"/>
      <c r="AS13" s="332"/>
      <c r="AT13" s="332"/>
      <c r="AU13" s="332"/>
      <c r="AV13" s="332"/>
      <c r="AW13" s="332"/>
      <c r="AX13" s="332"/>
      <c r="AY13" s="332"/>
      <c r="AZ13" s="332"/>
      <c r="BA13" s="332"/>
      <c r="BB13" s="332"/>
      <c r="BC13" s="332"/>
      <c r="BD13" s="332"/>
      <c r="BE13" s="332"/>
      <c r="BF13" s="332"/>
      <c r="BG13" s="332"/>
      <c r="BH13" s="332"/>
      <c r="BI13" s="332"/>
      <c r="BJ13" s="332"/>
      <c r="BK13" s="332"/>
    </row>
    <row r="14" spans="1:204">
      <c r="O14" s="331"/>
      <c r="P14" s="331"/>
      <c r="Q14" s="331"/>
      <c r="R14" s="331"/>
      <c r="V14" s="331"/>
      <c r="W14" s="331"/>
      <c r="X14" s="331"/>
      <c r="Y14" s="331"/>
      <c r="Z14" s="332"/>
      <c r="AA14" s="332"/>
      <c r="AB14" s="332"/>
      <c r="AC14" s="332"/>
      <c r="AD14" s="332"/>
      <c r="AE14" s="332"/>
      <c r="AF14" s="332"/>
      <c r="AG14" s="332"/>
      <c r="AH14" s="332"/>
      <c r="AI14" s="332"/>
      <c r="AJ14" s="332"/>
      <c r="AK14" s="332"/>
      <c r="AL14" s="332"/>
      <c r="AM14" s="332"/>
      <c r="AN14" s="332"/>
      <c r="AO14" s="332"/>
      <c r="AP14" s="332"/>
      <c r="AQ14" s="332"/>
      <c r="AR14" s="332"/>
      <c r="AS14" s="332"/>
      <c r="AT14" s="332"/>
      <c r="AU14" s="332"/>
      <c r="AV14" s="332"/>
      <c r="AW14" s="332"/>
      <c r="AX14" s="332"/>
      <c r="AY14" s="332"/>
      <c r="AZ14" s="332"/>
      <c r="BA14" s="332"/>
      <c r="BB14" s="332"/>
      <c r="BC14" s="332"/>
      <c r="BD14" s="332"/>
      <c r="BE14" s="332"/>
      <c r="BF14" s="332"/>
      <c r="BG14" s="332"/>
      <c r="BH14" s="332"/>
      <c r="BI14" s="332"/>
      <c r="BJ14" s="332"/>
      <c r="BK14" s="332"/>
    </row>
    <row r="15" spans="1:204">
      <c r="O15" s="331"/>
      <c r="P15" s="331"/>
      <c r="Q15" s="331"/>
      <c r="R15" s="331"/>
      <c r="V15" s="331"/>
      <c r="W15" s="331"/>
      <c r="X15" s="331"/>
      <c r="Y15" s="331"/>
      <c r="Z15" s="332"/>
      <c r="AA15" s="332"/>
      <c r="AB15" s="332"/>
      <c r="AC15" s="332"/>
      <c r="AD15" s="332"/>
      <c r="AE15" s="332"/>
      <c r="AF15" s="332"/>
      <c r="AG15" s="332"/>
      <c r="AH15" s="332"/>
      <c r="AI15" s="332"/>
      <c r="AJ15" s="332"/>
      <c r="AK15" s="332"/>
      <c r="AL15" s="332"/>
      <c r="AM15" s="332"/>
      <c r="AN15" s="332"/>
      <c r="AO15" s="332"/>
      <c r="AP15" s="332"/>
      <c r="AQ15" s="332"/>
      <c r="AR15" s="332"/>
      <c r="AS15" s="332"/>
      <c r="AT15" s="332"/>
      <c r="AU15" s="332"/>
      <c r="AV15" s="332"/>
      <c r="AW15" s="332"/>
      <c r="AX15" s="332"/>
      <c r="AY15" s="332"/>
      <c r="AZ15" s="332"/>
      <c r="BA15" s="332"/>
      <c r="BB15" s="332"/>
      <c r="BC15" s="332"/>
      <c r="BD15" s="332"/>
      <c r="BE15" s="332"/>
      <c r="BF15" s="332"/>
      <c r="BG15" s="332"/>
      <c r="BH15" s="332"/>
      <c r="BI15" s="332"/>
      <c r="BJ15" s="332"/>
      <c r="BK15" s="332"/>
    </row>
    <row r="16" spans="1:204">
      <c r="O16" s="331"/>
      <c r="P16" s="331"/>
      <c r="Q16" s="331"/>
      <c r="R16" s="331"/>
      <c r="V16" s="331"/>
      <c r="W16" s="331"/>
      <c r="X16" s="331"/>
      <c r="Y16" s="331"/>
      <c r="Z16" s="332"/>
      <c r="AA16" s="332"/>
      <c r="AB16" s="332"/>
      <c r="AC16" s="332"/>
      <c r="AD16" s="332"/>
      <c r="AE16" s="332"/>
      <c r="AF16" s="332"/>
      <c r="AG16" s="332"/>
      <c r="AH16" s="332"/>
      <c r="AI16" s="332"/>
      <c r="AJ16" s="332"/>
      <c r="AK16" s="332"/>
      <c r="AL16" s="332"/>
      <c r="AM16" s="332"/>
      <c r="AN16" s="332"/>
      <c r="AO16" s="332"/>
      <c r="AP16" s="332"/>
      <c r="AQ16" s="332"/>
      <c r="AR16" s="332"/>
      <c r="AS16" s="332"/>
      <c r="AT16" s="332"/>
      <c r="AU16" s="332"/>
      <c r="AV16" s="332"/>
      <c r="AW16" s="332"/>
      <c r="AX16" s="332"/>
      <c r="AY16" s="332"/>
      <c r="AZ16" s="332"/>
      <c r="BA16" s="332"/>
      <c r="BB16" s="332"/>
      <c r="BC16" s="332"/>
      <c r="BD16" s="332"/>
      <c r="BE16" s="332"/>
      <c r="BF16" s="332"/>
      <c r="BG16" s="332"/>
      <c r="BH16" s="332"/>
      <c r="BI16" s="332"/>
      <c r="BJ16" s="332"/>
      <c r="BK16" s="332"/>
    </row>
    <row r="17" spans="1:204">
      <c r="O17" s="331"/>
      <c r="P17" s="331"/>
      <c r="Q17" s="331"/>
      <c r="R17" s="331"/>
      <c r="V17" s="331"/>
      <c r="W17" s="331"/>
      <c r="X17" s="331"/>
      <c r="Y17" s="331"/>
      <c r="Z17" s="332"/>
      <c r="AA17" s="332"/>
      <c r="AB17" s="332"/>
      <c r="AC17" s="332"/>
      <c r="AD17" s="332"/>
      <c r="AE17" s="332"/>
      <c r="AF17" s="332"/>
      <c r="AG17" s="332"/>
      <c r="AH17" s="332"/>
      <c r="AI17" s="332"/>
      <c r="AJ17" s="332"/>
      <c r="AK17" s="332"/>
      <c r="AL17" s="332"/>
      <c r="AM17" s="332"/>
      <c r="AN17" s="332"/>
      <c r="AO17" s="332"/>
      <c r="AP17" s="332"/>
      <c r="AQ17" s="332"/>
      <c r="AR17" s="332"/>
      <c r="AS17" s="332"/>
      <c r="AT17" s="332"/>
      <c r="AU17" s="332"/>
      <c r="AV17" s="332"/>
      <c r="AW17" s="332"/>
      <c r="AX17" s="332"/>
      <c r="AY17" s="332"/>
      <c r="AZ17" s="332"/>
      <c r="BA17" s="332"/>
      <c r="BB17" s="332"/>
      <c r="BC17" s="332"/>
      <c r="BD17" s="332"/>
      <c r="BE17" s="332"/>
      <c r="BF17" s="332"/>
      <c r="BG17" s="332"/>
      <c r="BH17" s="332"/>
      <c r="BI17" s="332"/>
      <c r="BJ17" s="332"/>
      <c r="BK17" s="332"/>
    </row>
    <row r="18" spans="1:204">
      <c r="O18" s="331"/>
      <c r="P18" s="331"/>
      <c r="Q18" s="331"/>
      <c r="R18" s="331"/>
      <c r="V18" s="331"/>
      <c r="W18" s="331"/>
      <c r="X18" s="331"/>
      <c r="Y18" s="331"/>
      <c r="Z18" s="332"/>
      <c r="AA18" s="332"/>
      <c r="AB18" s="332"/>
      <c r="AC18" s="332"/>
      <c r="AD18" s="332"/>
      <c r="AE18" s="332"/>
      <c r="AF18" s="332"/>
      <c r="AG18" s="332"/>
      <c r="AH18" s="332"/>
      <c r="AI18" s="332"/>
      <c r="AJ18" s="332"/>
      <c r="AK18" s="332"/>
      <c r="AL18" s="332"/>
      <c r="AM18" s="332"/>
      <c r="AN18" s="332"/>
      <c r="AO18" s="332"/>
      <c r="AP18" s="332"/>
      <c r="AQ18" s="332"/>
      <c r="AR18" s="332"/>
      <c r="AS18" s="332"/>
      <c r="AT18" s="332"/>
      <c r="AU18" s="332"/>
      <c r="AV18" s="332"/>
      <c r="AW18" s="332"/>
      <c r="AX18" s="332"/>
      <c r="AY18" s="332"/>
      <c r="AZ18" s="332"/>
      <c r="BA18" s="332"/>
      <c r="BB18" s="332"/>
      <c r="BC18" s="332"/>
      <c r="BD18" s="332"/>
      <c r="BE18" s="332"/>
      <c r="BF18" s="332"/>
      <c r="BG18" s="332"/>
      <c r="BH18" s="332"/>
      <c r="BI18" s="332"/>
      <c r="BJ18" s="332"/>
      <c r="BK18" s="332"/>
    </row>
    <row r="20" spans="1:204">
      <c r="H20" s="333"/>
    </row>
    <row r="21" spans="1:204" hidden="1">
      <c r="H21" s="333"/>
    </row>
    <row r="22" spans="1:204" hidden="1"/>
    <row r="23" spans="1:204" hidden="1"/>
    <row r="24" spans="1:204" hidden="1"/>
    <row r="25" spans="1:204" hidden="1"/>
    <row r="26" spans="1:204" hidden="1"/>
    <row r="27" spans="1:204" hidden="1"/>
    <row r="29" spans="1:204">
      <c r="M29" t="s">
        <v>984</v>
      </c>
      <c r="O29" s="330">
        <f>기질!R24</f>
        <v>9.5</v>
      </c>
      <c r="P29" s="330">
        <f>기질!R25</f>
        <v>7</v>
      </c>
      <c r="Q29" s="330">
        <f>기질!R26</f>
        <v>6</v>
      </c>
      <c r="R29" s="330">
        <f>기질!R27</f>
        <v>5.2</v>
      </c>
      <c r="V29" s="330">
        <f>기질!R29</f>
        <v>7.8</v>
      </c>
      <c r="W29" s="330">
        <f>기질!R30</f>
        <v>9.9</v>
      </c>
      <c r="X29" s="330">
        <f>기질!R31</f>
        <v>8.6999999999999993</v>
      </c>
      <c r="Y29" s="330">
        <f>기질!R32</f>
        <v>8.6999999999999993</v>
      </c>
      <c r="AC29" s="330">
        <f>기질!R34</f>
        <v>11.1</v>
      </c>
      <c r="AD29" s="330">
        <f>기질!R35</f>
        <v>10.5</v>
      </c>
      <c r="AE29" s="330">
        <f>기질!R36</f>
        <v>11.6</v>
      </c>
      <c r="AF29" s="330">
        <f>기질!R37</f>
        <v>9.4</v>
      </c>
      <c r="AJ29" s="330">
        <f>기질!R39</f>
        <v>12.7</v>
      </c>
      <c r="AK29" s="330">
        <f>기질!R40</f>
        <v>10.7</v>
      </c>
      <c r="AL29" s="330">
        <f>기질!R41</f>
        <v>10.4</v>
      </c>
      <c r="AM29" s="330">
        <f>기질!R42</f>
        <v>9.9</v>
      </c>
      <c r="AQ29" s="330">
        <f>성격!Q21</f>
        <v>12.7</v>
      </c>
      <c r="AR29" s="330">
        <f>성격!Q22</f>
        <v>11.6</v>
      </c>
      <c r="AS29" s="330">
        <f>성격!Q23</f>
        <v>6.8</v>
      </c>
      <c r="AT29" s="330">
        <f>성격!Q24</f>
        <v>4.2</v>
      </c>
      <c r="AU29" s="330">
        <f>성격!Q25</f>
        <v>12.5</v>
      </c>
      <c r="AV29" s="330">
        <v>9.9</v>
      </c>
      <c r="AW29" s="330"/>
      <c r="AX29" s="330">
        <v>9.9</v>
      </c>
      <c r="AY29" s="330">
        <f>성격!Q27</f>
        <v>12.6</v>
      </c>
      <c r="AZ29" s="330">
        <f>성격!Q28</f>
        <v>9.6</v>
      </c>
      <c r="BA29" s="330">
        <f>성격!Q29</f>
        <v>9.9</v>
      </c>
      <c r="BB29" s="330">
        <f>성격!Q30</f>
        <v>8.9</v>
      </c>
      <c r="BC29" s="330">
        <f>성격!Q31</f>
        <v>15.1</v>
      </c>
      <c r="BD29" s="330">
        <v>9.9</v>
      </c>
      <c r="BE29" s="330"/>
      <c r="BF29" s="330">
        <v>9.9</v>
      </c>
      <c r="BG29" s="330">
        <f>성격!Q33</f>
        <v>9.1</v>
      </c>
      <c r="BH29" s="330">
        <f>성격!Q34</f>
        <v>7.4</v>
      </c>
      <c r="BI29" s="330">
        <f>성격!Q35</f>
        <v>9.1999999999999993</v>
      </c>
    </row>
    <row r="30" spans="1:204">
      <c r="M30" t="s">
        <v>985</v>
      </c>
      <c r="O30" s="330">
        <f>기질!T24</f>
        <v>3.2</v>
      </c>
      <c r="P30" s="330">
        <f>기질!T25</f>
        <v>3.3</v>
      </c>
      <c r="Q30" s="330">
        <f>기질!T26</f>
        <v>3.2</v>
      </c>
      <c r="R30" s="330">
        <f>기질!T27</f>
        <v>3.2</v>
      </c>
      <c r="V30" s="330">
        <f>기질!T29</f>
        <v>4.0999999999999996</v>
      </c>
      <c r="W30" s="330">
        <f>기질!T30</f>
        <v>3</v>
      </c>
      <c r="X30" s="330">
        <f>기질!T31</f>
        <v>3.6</v>
      </c>
      <c r="Y30" s="330">
        <f>기질!T32</f>
        <v>3.4</v>
      </c>
      <c r="AC30" s="330">
        <f>기질!T34</f>
        <v>2.9</v>
      </c>
      <c r="AD30" s="464" t="str">
        <f>기질!T35</f>
        <v>3.0</v>
      </c>
      <c r="AE30" s="464" t="str">
        <f>기질!T36</f>
        <v>3.3</v>
      </c>
      <c r="AF30" s="464" t="str">
        <f>기질!T37</f>
        <v>2.6</v>
      </c>
      <c r="AJ30" s="464" t="str">
        <f>기질!T39</f>
        <v>3.0</v>
      </c>
      <c r="AK30" s="464" t="str">
        <f>기질!T40</f>
        <v>3.0</v>
      </c>
      <c r="AL30" s="464" t="str">
        <f>기질!T41</f>
        <v>3.7</v>
      </c>
      <c r="AM30" s="464" t="str">
        <f>기질!T42</f>
        <v>3.5</v>
      </c>
      <c r="AQ30" s="330">
        <f>성격!S21</f>
        <v>2.9</v>
      </c>
      <c r="AR30" s="330">
        <f>성격!S22</f>
        <v>3.1</v>
      </c>
      <c r="AS30" s="330">
        <f>성격!S23</f>
        <v>1.9</v>
      </c>
      <c r="AT30" s="330">
        <f>성격!S24</f>
        <v>1.7</v>
      </c>
      <c r="AU30" s="330">
        <f>성격!S25</f>
        <v>3.2</v>
      </c>
      <c r="AV30" s="330">
        <v>3.5</v>
      </c>
      <c r="AW30" s="330"/>
      <c r="AX30" s="330">
        <v>3.5</v>
      </c>
      <c r="AY30" s="330">
        <f>성격!S27</f>
        <v>2.8</v>
      </c>
      <c r="AZ30" s="330">
        <f>성격!S28</f>
        <v>2.5</v>
      </c>
      <c r="BA30" s="330">
        <f>성격!S29</f>
        <v>2.5</v>
      </c>
      <c r="BB30" s="330">
        <f>성격!S30</f>
        <v>2.6</v>
      </c>
      <c r="BC30" s="330">
        <f>성격!S31</f>
        <v>2.5</v>
      </c>
      <c r="BD30" s="330">
        <v>3.5</v>
      </c>
      <c r="BE30" s="330"/>
      <c r="BF30" s="330">
        <v>3.5</v>
      </c>
      <c r="BG30" s="330">
        <f>성격!S33</f>
        <v>4</v>
      </c>
      <c r="BH30" s="330">
        <f>성격!S34</f>
        <v>4.0999999999999996</v>
      </c>
      <c r="BI30" s="330">
        <f>성격!S35</f>
        <v>5.4</v>
      </c>
    </row>
    <row r="31" spans="1:204">
      <c r="A31">
        <v>1</v>
      </c>
      <c r="B31" t="s">
        <v>689</v>
      </c>
      <c r="C31" t="s">
        <v>1304</v>
      </c>
      <c r="D31">
        <v>250722920924</v>
      </c>
      <c r="E31" t="s">
        <v>1290</v>
      </c>
      <c r="F31">
        <v>32</v>
      </c>
      <c r="G31" t="s">
        <v>1305</v>
      </c>
      <c r="I31" t="s">
        <v>1289</v>
      </c>
      <c r="J31">
        <v>20250722</v>
      </c>
      <c r="K31">
        <v>0</v>
      </c>
      <c r="L31">
        <v>39</v>
      </c>
      <c r="M31">
        <v>87</v>
      </c>
      <c r="N31">
        <v>62</v>
      </c>
      <c r="O31">
        <v>18</v>
      </c>
      <c r="P31">
        <v>11</v>
      </c>
      <c r="Q31">
        <v>2</v>
      </c>
      <c r="R31">
        <v>8</v>
      </c>
      <c r="S31">
        <v>38</v>
      </c>
      <c r="T31">
        <v>60</v>
      </c>
      <c r="U31">
        <v>53</v>
      </c>
      <c r="V31">
        <v>11</v>
      </c>
      <c r="W31">
        <v>12</v>
      </c>
      <c r="X31">
        <v>3</v>
      </c>
      <c r="Y31">
        <v>12</v>
      </c>
      <c r="Z31">
        <v>52</v>
      </c>
      <c r="AA31">
        <v>86</v>
      </c>
      <c r="AB31">
        <v>61</v>
      </c>
      <c r="AC31">
        <v>17</v>
      </c>
      <c r="AD31">
        <v>14</v>
      </c>
      <c r="AE31">
        <v>15</v>
      </c>
      <c r="AF31">
        <v>6</v>
      </c>
      <c r="AG31">
        <v>48</v>
      </c>
      <c r="AH31">
        <v>66</v>
      </c>
      <c r="AI31">
        <v>54</v>
      </c>
      <c r="AJ31">
        <v>6</v>
      </c>
      <c r="AK31">
        <v>13</v>
      </c>
      <c r="AL31">
        <v>13</v>
      </c>
      <c r="AM31">
        <v>16</v>
      </c>
      <c r="AN31">
        <v>44</v>
      </c>
      <c r="AO31">
        <v>32</v>
      </c>
      <c r="AP31">
        <v>46</v>
      </c>
      <c r="AQ31">
        <v>12</v>
      </c>
      <c r="AR31">
        <v>12</v>
      </c>
      <c r="AS31">
        <v>7</v>
      </c>
      <c r="AT31">
        <v>1</v>
      </c>
      <c r="AU31">
        <v>12</v>
      </c>
      <c r="AV31">
        <v>62</v>
      </c>
      <c r="AW31">
        <v>74</v>
      </c>
      <c r="AX31">
        <v>57</v>
      </c>
      <c r="AY31">
        <v>13</v>
      </c>
      <c r="AZ31">
        <v>12</v>
      </c>
      <c r="BA31">
        <v>13</v>
      </c>
      <c r="BB31">
        <v>9</v>
      </c>
      <c r="BC31">
        <v>15</v>
      </c>
      <c r="BD31">
        <v>33</v>
      </c>
      <c r="BE31">
        <v>74</v>
      </c>
      <c r="BF31">
        <v>57</v>
      </c>
      <c r="BG31">
        <v>13</v>
      </c>
      <c r="BH31">
        <v>10</v>
      </c>
      <c r="BI31">
        <v>10</v>
      </c>
      <c r="BJ31">
        <v>106</v>
      </c>
      <c r="BK31">
        <v>53</v>
      </c>
      <c r="BL31">
        <v>51</v>
      </c>
      <c r="BM31">
        <v>2</v>
      </c>
      <c r="BN31">
        <v>1</v>
      </c>
      <c r="BO31">
        <v>3</v>
      </c>
      <c r="BP31">
        <v>4</v>
      </c>
      <c r="BQ31">
        <v>4</v>
      </c>
      <c r="BR31">
        <v>0</v>
      </c>
      <c r="BS31">
        <v>3</v>
      </c>
      <c r="BT31">
        <v>4</v>
      </c>
      <c r="BU31">
        <v>1</v>
      </c>
      <c r="BV31">
        <v>2</v>
      </c>
      <c r="BW31">
        <v>2</v>
      </c>
      <c r="BX31">
        <v>4</v>
      </c>
      <c r="BY31">
        <v>4</v>
      </c>
      <c r="BZ31">
        <v>3</v>
      </c>
      <c r="CA31">
        <v>4</v>
      </c>
      <c r="CB31">
        <v>2</v>
      </c>
      <c r="CC31">
        <v>0</v>
      </c>
      <c r="CD31">
        <v>2</v>
      </c>
      <c r="CE31">
        <v>2</v>
      </c>
      <c r="CF31">
        <v>2</v>
      </c>
      <c r="CG31">
        <v>3</v>
      </c>
      <c r="CH31">
        <v>0</v>
      </c>
      <c r="CI31">
        <v>1</v>
      </c>
      <c r="CJ31">
        <v>1</v>
      </c>
      <c r="CK31">
        <v>4</v>
      </c>
      <c r="CL31">
        <v>3</v>
      </c>
      <c r="CM31">
        <v>3</v>
      </c>
      <c r="CN31">
        <v>3</v>
      </c>
      <c r="CO31">
        <v>1</v>
      </c>
      <c r="CP31">
        <v>3</v>
      </c>
      <c r="CQ31">
        <v>1</v>
      </c>
      <c r="CR31">
        <v>3</v>
      </c>
      <c r="CS31">
        <v>3</v>
      </c>
      <c r="CT31">
        <v>3</v>
      </c>
      <c r="CU31">
        <v>2</v>
      </c>
      <c r="CV31">
        <v>1</v>
      </c>
      <c r="CW31">
        <v>1</v>
      </c>
      <c r="CX31">
        <v>2</v>
      </c>
      <c r="CY31">
        <v>3</v>
      </c>
      <c r="CZ31">
        <v>3</v>
      </c>
      <c r="DA31">
        <v>3</v>
      </c>
      <c r="DB31">
        <v>3</v>
      </c>
      <c r="DC31">
        <v>0</v>
      </c>
      <c r="DD31">
        <v>1</v>
      </c>
      <c r="DE31">
        <v>3</v>
      </c>
      <c r="DF31">
        <v>3</v>
      </c>
      <c r="DG31">
        <v>2</v>
      </c>
      <c r="DH31">
        <v>3</v>
      </c>
      <c r="DI31">
        <v>3</v>
      </c>
      <c r="DJ31">
        <v>3</v>
      </c>
      <c r="DK31">
        <v>4</v>
      </c>
      <c r="DL31">
        <v>3</v>
      </c>
      <c r="DM31">
        <v>3</v>
      </c>
      <c r="DN31">
        <v>4</v>
      </c>
      <c r="DO31">
        <v>1</v>
      </c>
      <c r="DP31">
        <v>3</v>
      </c>
      <c r="DQ31">
        <v>3</v>
      </c>
      <c r="DR31">
        <v>1</v>
      </c>
      <c r="DS31">
        <v>0</v>
      </c>
      <c r="DT31">
        <v>0</v>
      </c>
      <c r="DU31">
        <v>0</v>
      </c>
      <c r="DV31">
        <v>1</v>
      </c>
      <c r="DW31">
        <v>3</v>
      </c>
      <c r="DX31">
        <v>4</v>
      </c>
      <c r="DY31">
        <v>1</v>
      </c>
      <c r="DZ31">
        <v>2</v>
      </c>
      <c r="EA31">
        <v>3</v>
      </c>
      <c r="EB31">
        <v>2</v>
      </c>
      <c r="EC31">
        <v>3</v>
      </c>
      <c r="ED31">
        <v>1</v>
      </c>
      <c r="EE31">
        <v>4</v>
      </c>
      <c r="EF31">
        <v>3</v>
      </c>
      <c r="EG31">
        <v>1</v>
      </c>
      <c r="EH31">
        <v>1</v>
      </c>
      <c r="EI31">
        <v>1</v>
      </c>
      <c r="EJ31">
        <v>4</v>
      </c>
      <c r="EK31">
        <v>3</v>
      </c>
      <c r="EL31">
        <v>4</v>
      </c>
      <c r="EM31">
        <v>3</v>
      </c>
      <c r="EN31">
        <v>3</v>
      </c>
      <c r="EO31">
        <v>4</v>
      </c>
      <c r="EP31">
        <v>1</v>
      </c>
      <c r="EQ31">
        <v>2</v>
      </c>
      <c r="ER31">
        <v>2</v>
      </c>
      <c r="ES31">
        <v>3</v>
      </c>
      <c r="ET31">
        <v>3</v>
      </c>
      <c r="EU31">
        <v>3</v>
      </c>
      <c r="EV31">
        <v>3</v>
      </c>
      <c r="EW31">
        <v>1</v>
      </c>
      <c r="EX31">
        <v>3</v>
      </c>
      <c r="EY31">
        <v>1</v>
      </c>
      <c r="EZ31">
        <v>2</v>
      </c>
      <c r="FA31">
        <v>1</v>
      </c>
      <c r="FB31">
        <v>1</v>
      </c>
      <c r="FC31">
        <v>1</v>
      </c>
      <c r="FD31">
        <v>1</v>
      </c>
      <c r="FE31">
        <v>2</v>
      </c>
      <c r="FF31">
        <v>3</v>
      </c>
      <c r="FG31">
        <v>4</v>
      </c>
      <c r="FH31">
        <v>3</v>
      </c>
      <c r="FI31">
        <v>1</v>
      </c>
      <c r="FJ31">
        <v>3</v>
      </c>
      <c r="FK31">
        <v>3</v>
      </c>
      <c r="FL31">
        <v>3</v>
      </c>
      <c r="FM31">
        <v>2</v>
      </c>
      <c r="FN31">
        <v>4</v>
      </c>
      <c r="FO31">
        <v>3</v>
      </c>
      <c r="FP31">
        <v>1</v>
      </c>
      <c r="FQ31">
        <v>2</v>
      </c>
      <c r="FR31">
        <v>3</v>
      </c>
      <c r="FS31">
        <v>3</v>
      </c>
      <c r="FT31">
        <v>3</v>
      </c>
      <c r="FU31">
        <v>2</v>
      </c>
      <c r="FV31">
        <v>1</v>
      </c>
      <c r="FW31">
        <v>3</v>
      </c>
      <c r="FX31">
        <v>2</v>
      </c>
      <c r="FY31">
        <v>1</v>
      </c>
      <c r="FZ31">
        <v>1</v>
      </c>
      <c r="GA31">
        <v>1</v>
      </c>
      <c r="GB31">
        <v>3</v>
      </c>
      <c r="GC31">
        <v>1</v>
      </c>
      <c r="GD31">
        <v>1</v>
      </c>
      <c r="GE31">
        <v>1</v>
      </c>
      <c r="GF31">
        <v>0</v>
      </c>
      <c r="GG31">
        <v>2</v>
      </c>
      <c r="GH31">
        <v>1</v>
      </c>
      <c r="GI31">
        <v>3</v>
      </c>
      <c r="GJ31">
        <v>3</v>
      </c>
      <c r="GK31">
        <v>2</v>
      </c>
      <c r="GL31">
        <v>1</v>
      </c>
      <c r="GM31">
        <v>1</v>
      </c>
      <c r="GN31">
        <v>3</v>
      </c>
      <c r="GO31">
        <v>4</v>
      </c>
      <c r="GP31">
        <v>0</v>
      </c>
      <c r="GQ31">
        <v>2</v>
      </c>
      <c r="GR31">
        <v>2</v>
      </c>
      <c r="GS31">
        <v>3</v>
      </c>
      <c r="GT31">
        <v>1</v>
      </c>
      <c r="GU31">
        <v>3</v>
      </c>
      <c r="GV31">
        <v>1</v>
      </c>
    </row>
    <row r="32" spans="1:204">
      <c r="A32">
        <v>2</v>
      </c>
      <c r="B32" t="s">
        <v>689</v>
      </c>
      <c r="C32" t="s">
        <v>1306</v>
      </c>
      <c r="D32">
        <v>250722950120</v>
      </c>
      <c r="E32" t="s">
        <v>1294</v>
      </c>
      <c r="F32">
        <v>30</v>
      </c>
      <c r="G32" t="s">
        <v>1305</v>
      </c>
      <c r="I32" t="s">
        <v>1289</v>
      </c>
      <c r="J32">
        <v>20250722</v>
      </c>
      <c r="K32">
        <v>0</v>
      </c>
      <c r="L32">
        <v>21</v>
      </c>
      <c r="M32">
        <v>24</v>
      </c>
      <c r="N32">
        <v>43</v>
      </c>
      <c r="O32">
        <v>6</v>
      </c>
      <c r="P32">
        <v>2</v>
      </c>
      <c r="Q32">
        <v>5</v>
      </c>
      <c r="R32">
        <v>8</v>
      </c>
      <c r="S32">
        <v>36</v>
      </c>
      <c r="T32">
        <v>52</v>
      </c>
      <c r="U32">
        <v>51</v>
      </c>
      <c r="V32">
        <v>6</v>
      </c>
      <c r="W32">
        <v>12</v>
      </c>
      <c r="X32">
        <v>12</v>
      </c>
      <c r="Y32">
        <v>6</v>
      </c>
      <c r="Z32">
        <v>35</v>
      </c>
      <c r="AA32">
        <v>15</v>
      </c>
      <c r="AB32">
        <v>41</v>
      </c>
      <c r="AC32">
        <v>12</v>
      </c>
      <c r="AD32">
        <v>7</v>
      </c>
      <c r="AE32">
        <v>7</v>
      </c>
      <c r="AF32">
        <v>9</v>
      </c>
      <c r="AG32">
        <v>22</v>
      </c>
      <c r="AH32">
        <v>1</v>
      </c>
      <c r="AI32">
        <v>29</v>
      </c>
      <c r="AJ32">
        <v>10</v>
      </c>
      <c r="AK32">
        <v>6</v>
      </c>
      <c r="AL32">
        <v>3</v>
      </c>
      <c r="AM32">
        <v>3</v>
      </c>
      <c r="AN32">
        <v>36</v>
      </c>
      <c r="AO32">
        <v>9</v>
      </c>
      <c r="AP32">
        <v>38</v>
      </c>
      <c r="AQ32">
        <v>11</v>
      </c>
      <c r="AR32">
        <v>10</v>
      </c>
      <c r="AS32">
        <v>5</v>
      </c>
      <c r="AT32">
        <v>4</v>
      </c>
      <c r="AU32">
        <v>6</v>
      </c>
      <c r="AV32">
        <v>46</v>
      </c>
      <c r="AW32">
        <v>10</v>
      </c>
      <c r="AX32">
        <v>38</v>
      </c>
      <c r="AY32">
        <v>12</v>
      </c>
      <c r="AZ32">
        <v>8</v>
      </c>
      <c r="BA32">
        <v>8</v>
      </c>
      <c r="BB32">
        <v>4</v>
      </c>
      <c r="BC32">
        <v>14</v>
      </c>
      <c r="BD32">
        <v>21</v>
      </c>
      <c r="BE32">
        <v>34</v>
      </c>
      <c r="BF32">
        <v>46</v>
      </c>
      <c r="BG32">
        <v>9</v>
      </c>
      <c r="BH32">
        <v>1</v>
      </c>
      <c r="BI32">
        <v>11</v>
      </c>
      <c r="BJ32">
        <v>82</v>
      </c>
      <c r="BK32">
        <v>7</v>
      </c>
      <c r="BL32">
        <v>36</v>
      </c>
      <c r="BM32">
        <v>1</v>
      </c>
      <c r="BN32">
        <v>1</v>
      </c>
      <c r="BO32">
        <v>2</v>
      </c>
      <c r="BP32">
        <v>2</v>
      </c>
      <c r="BQ32">
        <v>0</v>
      </c>
      <c r="BR32">
        <v>1</v>
      </c>
      <c r="BS32">
        <v>2</v>
      </c>
      <c r="BT32">
        <v>2</v>
      </c>
      <c r="BU32">
        <v>0</v>
      </c>
      <c r="BV32">
        <v>3</v>
      </c>
      <c r="BW32">
        <v>2</v>
      </c>
      <c r="BX32">
        <v>2</v>
      </c>
      <c r="BY32">
        <v>1</v>
      </c>
      <c r="BZ32">
        <v>1</v>
      </c>
      <c r="CA32">
        <v>2</v>
      </c>
      <c r="CB32">
        <v>1</v>
      </c>
      <c r="CC32">
        <v>2</v>
      </c>
      <c r="CD32">
        <v>0</v>
      </c>
      <c r="CE32">
        <v>0</v>
      </c>
      <c r="CF32">
        <v>3</v>
      </c>
      <c r="CG32">
        <v>0</v>
      </c>
      <c r="CH32">
        <v>0</v>
      </c>
      <c r="CI32">
        <v>3</v>
      </c>
      <c r="CJ32">
        <v>3</v>
      </c>
      <c r="CK32">
        <v>0</v>
      </c>
      <c r="CL32">
        <v>1</v>
      </c>
      <c r="CM32">
        <v>2</v>
      </c>
      <c r="CN32">
        <v>3</v>
      </c>
      <c r="CO32">
        <v>3</v>
      </c>
      <c r="CP32">
        <v>3</v>
      </c>
      <c r="CQ32">
        <v>2</v>
      </c>
      <c r="CR32">
        <v>0</v>
      </c>
      <c r="CS32">
        <v>2</v>
      </c>
      <c r="CT32">
        <v>2</v>
      </c>
      <c r="CU32">
        <v>2</v>
      </c>
      <c r="CV32">
        <v>2</v>
      </c>
      <c r="CW32">
        <v>1</v>
      </c>
      <c r="CX32">
        <v>1</v>
      </c>
      <c r="CY32">
        <v>0</v>
      </c>
      <c r="CZ32">
        <v>2</v>
      </c>
      <c r="DA32">
        <v>1</v>
      </c>
      <c r="DB32">
        <v>0</v>
      </c>
      <c r="DC32">
        <v>2</v>
      </c>
      <c r="DD32">
        <v>2</v>
      </c>
      <c r="DE32">
        <v>3</v>
      </c>
      <c r="DF32">
        <v>2</v>
      </c>
      <c r="DG32">
        <v>0</v>
      </c>
      <c r="DH32">
        <v>0</v>
      </c>
      <c r="DI32">
        <v>1</v>
      </c>
      <c r="DJ32">
        <v>1</v>
      </c>
      <c r="DK32">
        <v>1</v>
      </c>
      <c r="DL32">
        <v>3</v>
      </c>
      <c r="DM32">
        <v>0</v>
      </c>
      <c r="DN32">
        <v>1</v>
      </c>
      <c r="DO32">
        <v>1</v>
      </c>
      <c r="DP32">
        <v>3</v>
      </c>
      <c r="DQ32">
        <v>1</v>
      </c>
      <c r="DR32">
        <v>0</v>
      </c>
      <c r="DS32">
        <v>1</v>
      </c>
      <c r="DT32">
        <v>2</v>
      </c>
      <c r="DU32">
        <v>3</v>
      </c>
      <c r="DV32">
        <v>1</v>
      </c>
      <c r="DW32">
        <v>3</v>
      </c>
      <c r="DX32">
        <v>3</v>
      </c>
      <c r="DY32">
        <v>1</v>
      </c>
      <c r="DZ32">
        <v>0</v>
      </c>
      <c r="EA32">
        <v>0</v>
      </c>
      <c r="EB32">
        <v>0</v>
      </c>
      <c r="EC32">
        <v>2</v>
      </c>
      <c r="ED32">
        <v>2</v>
      </c>
      <c r="EE32">
        <v>2</v>
      </c>
      <c r="EF32">
        <v>1</v>
      </c>
      <c r="EG32">
        <v>1</v>
      </c>
      <c r="EH32">
        <v>2</v>
      </c>
      <c r="EI32">
        <v>1</v>
      </c>
      <c r="EJ32">
        <v>1</v>
      </c>
      <c r="EK32">
        <v>1</v>
      </c>
      <c r="EL32">
        <v>2</v>
      </c>
      <c r="EM32">
        <v>4</v>
      </c>
      <c r="EN32">
        <v>2</v>
      </c>
      <c r="EO32">
        <v>2</v>
      </c>
      <c r="EP32">
        <v>2</v>
      </c>
      <c r="EQ32">
        <v>1</v>
      </c>
      <c r="ER32">
        <v>2</v>
      </c>
      <c r="ES32">
        <v>4</v>
      </c>
      <c r="ET32">
        <v>2</v>
      </c>
      <c r="EU32">
        <v>2</v>
      </c>
      <c r="EV32">
        <v>2</v>
      </c>
      <c r="EW32">
        <v>1</v>
      </c>
      <c r="EX32">
        <v>1</v>
      </c>
      <c r="EY32">
        <v>1</v>
      </c>
      <c r="EZ32">
        <v>2</v>
      </c>
      <c r="FA32">
        <v>1</v>
      </c>
      <c r="FB32">
        <v>2</v>
      </c>
      <c r="FC32">
        <v>1</v>
      </c>
      <c r="FD32">
        <v>1</v>
      </c>
      <c r="FE32">
        <v>1</v>
      </c>
      <c r="FF32">
        <v>2</v>
      </c>
      <c r="FG32">
        <v>1</v>
      </c>
      <c r="FH32">
        <v>1</v>
      </c>
      <c r="FI32">
        <v>2</v>
      </c>
      <c r="FJ32">
        <v>1</v>
      </c>
      <c r="FK32">
        <v>1</v>
      </c>
      <c r="FL32">
        <v>2</v>
      </c>
      <c r="FM32">
        <v>1</v>
      </c>
      <c r="FN32">
        <v>2</v>
      </c>
      <c r="FO32">
        <v>1</v>
      </c>
      <c r="FP32">
        <v>2</v>
      </c>
      <c r="FQ32">
        <v>0</v>
      </c>
      <c r="FR32">
        <v>4</v>
      </c>
      <c r="FS32">
        <v>1</v>
      </c>
      <c r="FT32">
        <v>1</v>
      </c>
      <c r="FU32">
        <v>0</v>
      </c>
      <c r="FV32">
        <v>2</v>
      </c>
      <c r="FW32">
        <v>3</v>
      </c>
      <c r="FX32">
        <v>1</v>
      </c>
      <c r="FY32">
        <v>0</v>
      </c>
      <c r="FZ32">
        <v>1</v>
      </c>
      <c r="GA32">
        <v>2</v>
      </c>
      <c r="GB32">
        <v>2</v>
      </c>
      <c r="GC32">
        <v>0</v>
      </c>
      <c r="GD32">
        <v>1</v>
      </c>
      <c r="GE32">
        <v>1</v>
      </c>
      <c r="GF32">
        <v>3</v>
      </c>
      <c r="GG32">
        <v>2</v>
      </c>
      <c r="GH32">
        <v>1</v>
      </c>
      <c r="GI32">
        <v>1</v>
      </c>
      <c r="GJ32">
        <v>2</v>
      </c>
      <c r="GK32">
        <v>2</v>
      </c>
      <c r="GL32">
        <v>0</v>
      </c>
      <c r="GM32">
        <v>0</v>
      </c>
      <c r="GN32">
        <v>2</v>
      </c>
      <c r="GO32">
        <v>2</v>
      </c>
      <c r="GP32">
        <v>0</v>
      </c>
      <c r="GQ32">
        <v>1</v>
      </c>
      <c r="GR32">
        <v>0</v>
      </c>
      <c r="GS32">
        <v>2</v>
      </c>
      <c r="GT32">
        <v>3</v>
      </c>
      <c r="GU32">
        <v>0</v>
      </c>
      <c r="GV32">
        <v>2</v>
      </c>
    </row>
    <row r="33" spans="1:204">
      <c r="A33">
        <v>2</v>
      </c>
      <c r="B33" t="s">
        <v>689</v>
      </c>
      <c r="C33" t="s">
        <v>1312</v>
      </c>
      <c r="D33">
        <v>250722950120</v>
      </c>
      <c r="E33" t="s">
        <v>1294</v>
      </c>
      <c r="F33">
        <v>30</v>
      </c>
      <c r="G33" t="s">
        <v>1305</v>
      </c>
      <c r="I33" t="s">
        <v>1289</v>
      </c>
      <c r="J33">
        <v>20250722</v>
      </c>
      <c r="K33">
        <v>0</v>
      </c>
      <c r="L33">
        <v>21</v>
      </c>
      <c r="M33">
        <v>87</v>
      </c>
      <c r="N33">
        <v>62</v>
      </c>
      <c r="O33">
        <v>18</v>
      </c>
      <c r="P33">
        <v>11</v>
      </c>
      <c r="Q33">
        <v>2</v>
      </c>
      <c r="R33">
        <v>8</v>
      </c>
      <c r="S33">
        <v>38</v>
      </c>
      <c r="T33">
        <v>60</v>
      </c>
      <c r="U33">
        <v>53</v>
      </c>
      <c r="V33">
        <v>11</v>
      </c>
      <c r="W33">
        <v>12</v>
      </c>
      <c r="X33">
        <v>3</v>
      </c>
      <c r="Y33">
        <v>12</v>
      </c>
      <c r="Z33">
        <v>35</v>
      </c>
      <c r="AA33">
        <v>15</v>
      </c>
      <c r="AB33">
        <v>41</v>
      </c>
      <c r="AC33">
        <v>12</v>
      </c>
      <c r="AD33">
        <v>7</v>
      </c>
      <c r="AE33">
        <v>7</v>
      </c>
      <c r="AF33">
        <v>9</v>
      </c>
      <c r="AG33">
        <v>22</v>
      </c>
      <c r="AH33">
        <v>1</v>
      </c>
      <c r="AI33">
        <v>29</v>
      </c>
      <c r="AJ33">
        <v>10</v>
      </c>
      <c r="AK33">
        <v>6</v>
      </c>
      <c r="AL33">
        <v>3</v>
      </c>
      <c r="AM33">
        <v>3</v>
      </c>
      <c r="AN33">
        <v>36</v>
      </c>
      <c r="AO33">
        <v>9</v>
      </c>
      <c r="AP33">
        <v>38</v>
      </c>
      <c r="AQ33">
        <v>11</v>
      </c>
      <c r="AR33">
        <v>10</v>
      </c>
      <c r="AS33">
        <v>5</v>
      </c>
      <c r="AT33">
        <v>4</v>
      </c>
      <c r="AU33">
        <v>6</v>
      </c>
      <c r="AV33">
        <v>46</v>
      </c>
      <c r="AW33">
        <v>10</v>
      </c>
      <c r="AX33">
        <v>38</v>
      </c>
      <c r="AY33">
        <v>12</v>
      </c>
      <c r="AZ33">
        <v>8</v>
      </c>
      <c r="BA33">
        <v>8</v>
      </c>
      <c r="BB33">
        <v>4</v>
      </c>
      <c r="BC33">
        <v>14</v>
      </c>
      <c r="BD33">
        <v>21</v>
      </c>
      <c r="BE33">
        <v>34</v>
      </c>
      <c r="BF33">
        <v>46</v>
      </c>
      <c r="BG33">
        <v>9</v>
      </c>
      <c r="BH33">
        <v>1</v>
      </c>
      <c r="BI33">
        <v>11</v>
      </c>
      <c r="BJ33">
        <v>82</v>
      </c>
      <c r="BK33">
        <v>7</v>
      </c>
      <c r="BL33">
        <v>36</v>
      </c>
      <c r="BM33">
        <v>1</v>
      </c>
      <c r="BN33">
        <v>1</v>
      </c>
      <c r="BO33">
        <v>2</v>
      </c>
      <c r="BP33">
        <v>2</v>
      </c>
      <c r="BQ33">
        <v>0</v>
      </c>
      <c r="BR33">
        <v>1</v>
      </c>
      <c r="BS33">
        <v>2</v>
      </c>
      <c r="BT33">
        <v>2</v>
      </c>
      <c r="BU33">
        <v>0</v>
      </c>
      <c r="BV33">
        <v>3</v>
      </c>
      <c r="BW33">
        <v>2</v>
      </c>
      <c r="BX33">
        <v>2</v>
      </c>
      <c r="BY33">
        <v>1</v>
      </c>
      <c r="BZ33">
        <v>1</v>
      </c>
      <c r="CA33">
        <v>2</v>
      </c>
      <c r="CB33">
        <v>1</v>
      </c>
      <c r="CC33">
        <v>2</v>
      </c>
      <c r="CD33">
        <v>0</v>
      </c>
      <c r="CE33">
        <v>0</v>
      </c>
      <c r="CF33">
        <v>3</v>
      </c>
      <c r="CG33">
        <v>0</v>
      </c>
      <c r="CH33">
        <v>0</v>
      </c>
      <c r="CI33">
        <v>3</v>
      </c>
      <c r="CJ33">
        <v>3</v>
      </c>
      <c r="CK33">
        <v>0</v>
      </c>
      <c r="CL33">
        <v>1</v>
      </c>
      <c r="CM33">
        <v>2</v>
      </c>
      <c r="CN33">
        <v>3</v>
      </c>
      <c r="CO33">
        <v>3</v>
      </c>
      <c r="CP33">
        <v>3</v>
      </c>
      <c r="CQ33">
        <v>2</v>
      </c>
      <c r="CR33">
        <v>0</v>
      </c>
      <c r="CS33">
        <v>2</v>
      </c>
      <c r="CT33">
        <v>2</v>
      </c>
      <c r="CU33">
        <v>2</v>
      </c>
      <c r="CV33">
        <v>2</v>
      </c>
      <c r="CW33">
        <v>1</v>
      </c>
      <c r="CX33">
        <v>1</v>
      </c>
      <c r="CY33">
        <v>0</v>
      </c>
      <c r="CZ33">
        <v>2</v>
      </c>
      <c r="DA33">
        <v>1</v>
      </c>
      <c r="DB33">
        <v>0</v>
      </c>
      <c r="DC33">
        <v>2</v>
      </c>
      <c r="DD33">
        <v>2</v>
      </c>
      <c r="DE33">
        <v>3</v>
      </c>
      <c r="DF33">
        <v>2</v>
      </c>
      <c r="DG33">
        <v>0</v>
      </c>
      <c r="DH33">
        <v>0</v>
      </c>
      <c r="DI33">
        <v>1</v>
      </c>
      <c r="DJ33">
        <v>1</v>
      </c>
      <c r="DK33">
        <v>1</v>
      </c>
      <c r="DL33">
        <v>3</v>
      </c>
      <c r="DM33">
        <v>0</v>
      </c>
      <c r="DN33">
        <v>1</v>
      </c>
      <c r="DO33">
        <v>1</v>
      </c>
      <c r="DP33">
        <v>3</v>
      </c>
      <c r="DQ33">
        <v>1</v>
      </c>
      <c r="DR33">
        <v>0</v>
      </c>
      <c r="DS33">
        <v>1</v>
      </c>
      <c r="DT33">
        <v>2</v>
      </c>
      <c r="DU33">
        <v>3</v>
      </c>
      <c r="DV33">
        <v>1</v>
      </c>
      <c r="DW33">
        <v>3</v>
      </c>
      <c r="DX33">
        <v>3</v>
      </c>
      <c r="DY33">
        <v>1</v>
      </c>
      <c r="DZ33">
        <v>0</v>
      </c>
      <c r="EA33">
        <v>0</v>
      </c>
      <c r="EB33">
        <v>0</v>
      </c>
      <c r="EC33">
        <v>2</v>
      </c>
      <c r="ED33">
        <v>2</v>
      </c>
      <c r="EE33">
        <v>2</v>
      </c>
      <c r="EF33">
        <v>1</v>
      </c>
      <c r="EG33">
        <v>1</v>
      </c>
      <c r="EH33">
        <v>2</v>
      </c>
      <c r="EI33">
        <v>1</v>
      </c>
      <c r="EJ33">
        <v>1</v>
      </c>
      <c r="EK33">
        <v>1</v>
      </c>
      <c r="EL33">
        <v>2</v>
      </c>
      <c r="EM33">
        <v>4</v>
      </c>
      <c r="EN33">
        <v>2</v>
      </c>
      <c r="EO33">
        <v>2</v>
      </c>
      <c r="EP33">
        <v>2</v>
      </c>
      <c r="EQ33">
        <v>1</v>
      </c>
      <c r="ER33">
        <v>2</v>
      </c>
      <c r="ES33">
        <v>4</v>
      </c>
      <c r="ET33">
        <v>2</v>
      </c>
      <c r="EU33">
        <v>2</v>
      </c>
      <c r="EV33">
        <v>2</v>
      </c>
      <c r="EW33">
        <v>1</v>
      </c>
      <c r="EX33">
        <v>1</v>
      </c>
      <c r="EY33">
        <v>1</v>
      </c>
      <c r="EZ33">
        <v>2</v>
      </c>
      <c r="FA33">
        <v>1</v>
      </c>
      <c r="FB33">
        <v>2</v>
      </c>
      <c r="FC33">
        <v>1</v>
      </c>
      <c r="FD33">
        <v>1</v>
      </c>
      <c r="FE33">
        <v>1</v>
      </c>
      <c r="FF33">
        <v>2</v>
      </c>
      <c r="FG33">
        <v>1</v>
      </c>
      <c r="FH33">
        <v>1</v>
      </c>
      <c r="FI33">
        <v>2</v>
      </c>
      <c r="FJ33">
        <v>1</v>
      </c>
      <c r="FK33">
        <v>1</v>
      </c>
      <c r="FL33">
        <v>2</v>
      </c>
      <c r="FM33">
        <v>1</v>
      </c>
      <c r="FN33">
        <v>2</v>
      </c>
      <c r="FO33">
        <v>1</v>
      </c>
      <c r="FP33">
        <v>2</v>
      </c>
      <c r="FQ33">
        <v>0</v>
      </c>
      <c r="FR33">
        <v>4</v>
      </c>
      <c r="FS33">
        <v>1</v>
      </c>
      <c r="FT33">
        <v>1</v>
      </c>
      <c r="FU33">
        <v>0</v>
      </c>
      <c r="FV33">
        <v>2</v>
      </c>
      <c r="FW33">
        <v>3</v>
      </c>
      <c r="FX33">
        <v>1</v>
      </c>
      <c r="FY33">
        <v>0</v>
      </c>
      <c r="FZ33">
        <v>1</v>
      </c>
      <c r="GA33">
        <v>2</v>
      </c>
      <c r="GB33">
        <v>2</v>
      </c>
      <c r="GC33">
        <v>0</v>
      </c>
      <c r="GD33">
        <v>1</v>
      </c>
      <c r="GE33">
        <v>1</v>
      </c>
      <c r="GF33">
        <v>3</v>
      </c>
      <c r="GG33">
        <v>2</v>
      </c>
      <c r="GH33">
        <v>1</v>
      </c>
      <c r="GI33">
        <v>1</v>
      </c>
      <c r="GJ33">
        <v>2</v>
      </c>
      <c r="GK33">
        <v>2</v>
      </c>
      <c r="GL33">
        <v>0</v>
      </c>
      <c r="GM33">
        <v>0</v>
      </c>
      <c r="GN33">
        <v>2</v>
      </c>
      <c r="GO33">
        <v>2</v>
      </c>
      <c r="GP33">
        <v>0</v>
      </c>
      <c r="GQ33">
        <v>1</v>
      </c>
      <c r="GR33">
        <v>0</v>
      </c>
      <c r="GS33">
        <v>2</v>
      </c>
      <c r="GT33">
        <v>3</v>
      </c>
      <c r="GU33">
        <v>0</v>
      </c>
      <c r="GV33">
        <v>2</v>
      </c>
    </row>
  </sheetData>
  <sortState xmlns:xlrd2="http://schemas.microsoft.com/office/spreadsheetml/2017/richdata2" ref="A31:GV32">
    <sortCondition ref="F31:F32"/>
  </sortState>
  <phoneticPr fontId="1" type="noConversion"/>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C4ACC-8343-4E8A-82AF-6ADDA93F0BF6}">
  <sheetPr codeName="Sheet38">
    <pageSetUpPr fitToPage="1"/>
  </sheetPr>
  <dimension ref="A1:W85"/>
  <sheetViews>
    <sheetView showGridLines="0" zoomScale="70" zoomScaleNormal="70" workbookViewId="0">
      <selection activeCell="J88" sqref="J88"/>
    </sheetView>
  </sheetViews>
  <sheetFormatPr defaultRowHeight="16.5"/>
  <cols>
    <col min="1" max="1" width="2.875" customWidth="1"/>
    <col min="2" max="2" width="36.375" style="388" customWidth="1"/>
    <col min="3" max="3" width="3.125" customWidth="1"/>
    <col min="4" max="4" width="2.5" customWidth="1"/>
    <col min="5" max="5" width="1.125" customWidth="1"/>
    <col min="6" max="6" width="2.5" style="374" customWidth="1"/>
    <col min="10" max="10" width="9.5" bestFit="1" customWidth="1"/>
    <col min="12" max="12" width="1.75" customWidth="1"/>
    <col min="13" max="13" width="3.625" bestFit="1" customWidth="1"/>
    <col min="14" max="14" width="36.875" customWidth="1"/>
    <col min="15" max="15" width="6.375" hidden="1" customWidth="1"/>
    <col min="16" max="16" width="2.875" customWidth="1"/>
    <col min="17" max="18" width="2.125" customWidth="1"/>
    <col min="19" max="21" width="7.875" customWidth="1"/>
    <col min="22" max="22" width="9.5" bestFit="1" customWidth="1"/>
  </cols>
  <sheetData>
    <row r="1" spans="1:23" ht="32.25" customHeight="1">
      <c r="A1" s="718" t="s">
        <v>1048</v>
      </c>
      <c r="B1" s="719"/>
      <c r="C1" s="719"/>
      <c r="D1" s="719"/>
      <c r="E1" s="719"/>
      <c r="F1" s="719"/>
      <c r="G1" s="719"/>
      <c r="H1" s="719"/>
      <c r="I1" s="719"/>
      <c r="J1" s="719"/>
      <c r="K1" s="719"/>
      <c r="M1" s="718" t="s">
        <v>1048</v>
      </c>
      <c r="N1" s="719"/>
      <c r="O1" s="719"/>
      <c r="P1" s="719"/>
      <c r="Q1" s="719"/>
      <c r="R1" s="719"/>
      <c r="S1" s="719"/>
      <c r="T1" s="719"/>
      <c r="U1" s="719"/>
      <c r="V1" s="719"/>
      <c r="W1" s="719"/>
    </row>
    <row r="2" spans="1:23" s="149" customFormat="1" ht="5.25" customHeight="1">
      <c r="A2" s="359"/>
      <c r="B2" s="359"/>
      <c r="C2" s="359"/>
      <c r="D2" s="359"/>
      <c r="F2" s="375"/>
      <c r="M2" s="359"/>
      <c r="N2" s="359"/>
      <c r="O2" s="359"/>
      <c r="P2" s="359"/>
      <c r="R2" s="375"/>
    </row>
    <row r="3" spans="1:23" s="149" customFormat="1">
      <c r="A3" s="360"/>
      <c r="B3" s="380"/>
      <c r="C3" s="361"/>
      <c r="D3" s="361"/>
      <c r="F3" s="375"/>
      <c r="J3" s="408" t="str" cm="1">
        <f t="array" ref="J3">INDEX(Data!C:C,2/17*(ROW()-3)+2) &amp;" 님"</f>
        <v>채영운 님</v>
      </c>
      <c r="K3" s="408" t="str" cm="1">
        <f t="array" ref="K3">INDEX(Data!E:E,2/17*(ROW()-3)+2)</f>
        <v>M</v>
      </c>
      <c r="M3" s="360"/>
      <c r="N3" s="380"/>
      <c r="O3" s="361"/>
      <c r="P3" s="361"/>
      <c r="R3" s="375"/>
      <c r="V3" s="408" t="str" cm="1">
        <f t="array" ref="V3">INDEX(Data!C:C,2/17*(ROW()-3)+3) &amp;" 님"</f>
        <v>최동준 님</v>
      </c>
      <c r="W3" s="408" t="str" cm="1">
        <f t="array" ref="W3">INDEX(Data!E:E,2/17*(ROW()-3)+3)</f>
        <v>M</v>
      </c>
    </row>
    <row r="4" spans="1:23" s="149" customFormat="1" ht="6.75" customHeight="1">
      <c r="A4" s="360"/>
      <c r="B4" s="381"/>
      <c r="C4" s="362"/>
      <c r="D4" s="362"/>
      <c r="F4" s="375"/>
      <c r="J4" s="409"/>
      <c r="K4" s="409"/>
      <c r="M4" s="360"/>
      <c r="N4" s="381"/>
      <c r="O4" s="362"/>
      <c r="P4" s="362"/>
      <c r="R4" s="375"/>
      <c r="V4" s="409"/>
      <c r="W4" s="409"/>
    </row>
    <row r="5" spans="1:23" s="149" customFormat="1" ht="17.25" thickBot="1">
      <c r="A5" s="360"/>
      <c r="B5" s="381"/>
      <c r="C5" s="543"/>
      <c r="D5" s="362"/>
      <c r="F5" s="375"/>
      <c r="J5" s="410" cm="1">
        <f t="array" ref="J5">INDEX(Data!J:J,2/17*(ROW()-3)+2)</f>
        <v>20260105</v>
      </c>
      <c r="K5" s="410" cm="1">
        <f t="array" ref="K5">INDEX(Data!F:F,2/17*(ROW()-3)+2)</f>
        <v>50</v>
      </c>
      <c r="M5" s="360"/>
      <c r="N5" s="381"/>
      <c r="O5" s="362"/>
      <c r="P5" s="362"/>
      <c r="R5" s="375"/>
      <c r="V5" s="410" cm="1">
        <f t="array" ref="V5">INDEX(Data!J:J,2/17*(ROW()-3)+3)</f>
        <v>20251127</v>
      </c>
      <c r="W5" s="410" cm="1">
        <f t="array" ref="W5">INDEX(Data!F:F,2/17*(ROW()-3)+3)</f>
        <v>26</v>
      </c>
    </row>
    <row r="6" spans="1:23" s="149" customFormat="1" ht="5.25" customHeight="1" thickBot="1">
      <c r="A6" s="362"/>
      <c r="B6" s="382"/>
      <c r="C6" s="361"/>
      <c r="D6" s="362"/>
      <c r="F6" s="375"/>
      <c r="M6" s="362"/>
      <c r="N6" s="382"/>
      <c r="O6" s="361"/>
      <c r="P6" s="362"/>
      <c r="R6" s="375"/>
    </row>
    <row r="7" spans="1:23" ht="17.25" thickBot="1">
      <c r="A7" s="377"/>
      <c r="B7" s="379" t="s">
        <v>1102</v>
      </c>
      <c r="C7" s="378" t="s">
        <v>826</v>
      </c>
      <c r="D7" s="400"/>
      <c r="M7" s="377"/>
      <c r="N7" s="379" t="s">
        <v>1102</v>
      </c>
      <c r="O7" s="378" t="s">
        <v>826</v>
      </c>
      <c r="P7" s="400"/>
      <c r="Q7" s="374"/>
      <c r="R7" s="374"/>
    </row>
    <row r="8" spans="1:23" ht="77.25" customHeight="1">
      <c r="A8" s="720" t="s">
        <v>1042</v>
      </c>
      <c r="B8" s="383" t="str">
        <f xml:space="preserve"> 기질!$B$23&amp;" ("&amp;기질!$C$23&amp;" : " &amp;C8&amp;")"</f>
        <v>NS (자극추구 : 55)</v>
      </c>
      <c r="C8" s="542" cm="1">
        <f t="array" ref="C8">INDEX(Data!M:M,2/17*(ROW()-3)+2)</f>
        <v>55</v>
      </c>
      <c r="D8" s="401" t="str">
        <f t="shared" ref="D8:D11" si="0">IF(C8&gt;=70, "H", IF(C8 &lt;=30, "L", "M"))</f>
        <v>M</v>
      </c>
      <c r="E8" s="723"/>
      <c r="F8" s="374">
        <f>C8-50</f>
        <v>5</v>
      </c>
      <c r="M8" s="720" t="s">
        <v>1042</v>
      </c>
      <c r="N8" s="383" t="str">
        <f xml:space="preserve"> 기질!$B$23&amp;" ("&amp;기질!$C$23&amp;" : " &amp;O8&amp;")"</f>
        <v>NS (자극추구 : 60)</v>
      </c>
      <c r="O8" s="364" cm="1">
        <f t="array" ref="O8">INDEX(Data!M:M,2/17*(ROW()-3)+3)</f>
        <v>60</v>
      </c>
      <c r="P8" s="401" t="str">
        <f t="shared" ref="P8:P11" si="1">IF(O8&gt;=70, "H", IF(O8 &lt;=30, "L", "M"))</f>
        <v>M</v>
      </c>
      <c r="Q8" s="374"/>
      <c r="R8" s="374">
        <f>O8-50</f>
        <v>10</v>
      </c>
    </row>
    <row r="9" spans="1:23" ht="77.25" customHeight="1">
      <c r="A9" s="721"/>
      <c r="B9" s="384" t="str">
        <f xml:space="preserve"> 기질!$B$28&amp;" ("&amp;기질!$C$28&amp;" : " &amp;C9&amp;")"</f>
        <v>HA (위험 감지 : 94)</v>
      </c>
      <c r="C9" s="109" cm="1">
        <f t="array" ref="C9">INDEX(Data!T:T,2/17*(ROW()-3)+2)</f>
        <v>94</v>
      </c>
      <c r="D9" s="402" t="str">
        <f t="shared" si="0"/>
        <v>H</v>
      </c>
      <c r="E9" s="723"/>
      <c r="F9" s="374">
        <f t="shared" ref="F9:F11" si="2">C9-50</f>
        <v>44</v>
      </c>
      <c r="M9" s="721"/>
      <c r="N9" s="384" t="str">
        <f xml:space="preserve"> 기질!$B$28&amp;" ("&amp;기질!$C$28&amp;" : " &amp;O9&amp;")"</f>
        <v>HA (위험 감지 : 12)</v>
      </c>
      <c r="O9" s="109" cm="1">
        <f t="array" ref="O9">INDEX(Data!T:T,2/17*(ROW()-3)+3)</f>
        <v>12</v>
      </c>
      <c r="P9" s="402" t="str">
        <f t="shared" si="1"/>
        <v>L</v>
      </c>
      <c r="Q9" s="374"/>
      <c r="R9" s="374">
        <f t="shared" ref="R9:R11" si="3">O9-50</f>
        <v>-38</v>
      </c>
    </row>
    <row r="10" spans="1:23" ht="77.25" customHeight="1">
      <c r="A10" s="721"/>
      <c r="B10" s="385" t="str">
        <f xml:space="preserve"> 기질!$B$33&amp;" ("&amp;기질!$C$33&amp;" : " &amp;C10&amp;")"</f>
        <v>RD (관계민감성 : 91)</v>
      </c>
      <c r="C10" s="109" cm="1">
        <f t="array" ref="C10">INDEX(Data!AA:AA,2/17*(ROW()-3)+2)</f>
        <v>91</v>
      </c>
      <c r="D10" s="402" t="str">
        <f t="shared" si="0"/>
        <v>H</v>
      </c>
      <c r="E10" s="723"/>
      <c r="F10" s="374">
        <f t="shared" si="2"/>
        <v>41</v>
      </c>
      <c r="M10" s="721"/>
      <c r="N10" s="385" t="str">
        <f xml:space="preserve"> 기질!$B$33&amp;" ("&amp;기질!$C$33&amp;" : " &amp;O10&amp;")"</f>
        <v>RD (관계민감성 : 39)</v>
      </c>
      <c r="O10" s="109" cm="1">
        <f t="array" ref="O10">INDEX(Data!AA:AA,2/17*(ROW()-3)+3)</f>
        <v>39</v>
      </c>
      <c r="P10" s="402" t="str">
        <f t="shared" si="1"/>
        <v>M</v>
      </c>
      <c r="Q10" s="374"/>
      <c r="R10" s="374">
        <f>O10-50</f>
        <v>-11</v>
      </c>
    </row>
    <row r="11" spans="1:23" ht="77.25" customHeight="1" thickBot="1">
      <c r="A11" s="722"/>
      <c r="B11" s="386" t="str">
        <f xml:space="preserve"> 기질!$B$38&amp;" ("&amp;기질!$C$38&amp;" : " &amp;C11&amp;")"</f>
        <v>PS (실행관성력 : 73)</v>
      </c>
      <c r="C11" s="363" cm="1">
        <f t="array" ref="C11">INDEX(Data!AH:AH,2/17*(ROW()-3)+2)</f>
        <v>73</v>
      </c>
      <c r="D11" s="403" t="str">
        <f t="shared" si="0"/>
        <v>H</v>
      </c>
      <c r="E11" s="488"/>
      <c r="F11" s="374">
        <f t="shared" si="2"/>
        <v>23</v>
      </c>
      <c r="M11" s="722"/>
      <c r="N11" s="386" t="str">
        <f xml:space="preserve"> 기질!$B$38&amp;" ("&amp;기질!$C$38&amp;" : " &amp;O11&amp;")"</f>
        <v>PS (실행관성력 : 34)</v>
      </c>
      <c r="O11" s="363" cm="1">
        <f t="array" ref="O11">INDEX(Data!AH:AH,2/17*(ROW()-3)+3)</f>
        <v>34</v>
      </c>
      <c r="P11" s="403" t="str">
        <f t="shared" si="1"/>
        <v>M</v>
      </c>
      <c r="Q11" s="374"/>
      <c r="R11" s="374">
        <f t="shared" si="3"/>
        <v>-16</v>
      </c>
    </row>
    <row r="12" spans="1:23" ht="17.25" thickBot="1">
      <c r="A12" s="413"/>
      <c r="B12" s="414" t="s">
        <v>1101</v>
      </c>
      <c r="C12" s="415" t="s">
        <v>826</v>
      </c>
      <c r="D12" s="416"/>
      <c r="M12" s="413"/>
      <c r="N12" s="414" t="s">
        <v>1101</v>
      </c>
      <c r="O12" s="415" t="s">
        <v>826</v>
      </c>
      <c r="P12" s="416"/>
      <c r="Q12" s="374"/>
      <c r="R12" s="374"/>
    </row>
    <row r="13" spans="1:23" ht="77.25" customHeight="1">
      <c r="A13" s="714" t="s">
        <v>1043</v>
      </c>
      <c r="B13" s="387" t="str">
        <f xml:space="preserve"> 성격!$A$20&amp;" ("&amp;성격!$B$20 &amp;" : " &amp;C13&amp;")"</f>
        <v>SD (자율성 : 19)</v>
      </c>
      <c r="C13" s="364" cm="1">
        <f t="array" ref="C13">INDEX(Data!AO:AO,2/17*(ROW()-3)+1)</f>
        <v>19</v>
      </c>
      <c r="D13" s="401" t="str">
        <f t="shared" ref="D13:D16" si="4">IF(C13&gt;=70, "H", IF(C13 &lt;=30, "L", "M"))</f>
        <v>L</v>
      </c>
      <c r="E13" s="717"/>
      <c r="F13" s="391">
        <f>C13</f>
        <v>19</v>
      </c>
      <c r="I13" s="333"/>
      <c r="M13" s="714" t="s">
        <v>1043</v>
      </c>
      <c r="N13" s="387" t="str">
        <f xml:space="preserve"> 성격!$A$20&amp;" ("&amp;성격!$B$20 &amp;" : " &amp;O13&amp;")"</f>
        <v>SD (자율성 : 65)</v>
      </c>
      <c r="O13" s="364" cm="1">
        <f t="array" ref="O13">INDEX(Data!AO:AO,2/17*(ROW()-3)+2)</f>
        <v>65</v>
      </c>
      <c r="P13" s="401" t="str">
        <f t="shared" ref="P13:P16" si="5">IF(O13&gt;=70, "H", IF(O13 &lt;=30, "L", "M"))</f>
        <v>M</v>
      </c>
      <c r="Q13" s="391"/>
      <c r="R13" s="391">
        <f>O13</f>
        <v>65</v>
      </c>
      <c r="U13" s="333"/>
    </row>
    <row r="14" spans="1:23" ht="77.25" customHeight="1">
      <c r="A14" s="715"/>
      <c r="B14" s="385" t="str">
        <f xml:space="preserve"> 성격!$A$26&amp;" ("&amp;성격!$B$26 &amp;" : " &amp;C14&amp;")"</f>
        <v>CO (연대감 : 74)</v>
      </c>
      <c r="C14" s="109" cm="1">
        <f t="array" ref="C14">INDEX(Data!AW:AW,2/17*(ROW()-3)+1)</f>
        <v>74</v>
      </c>
      <c r="D14" s="402" t="str">
        <f t="shared" si="4"/>
        <v>H</v>
      </c>
      <c r="E14" s="717"/>
      <c r="F14" s="391">
        <f t="shared" ref="F14:F16" si="6">C14</f>
        <v>74</v>
      </c>
      <c r="M14" s="715"/>
      <c r="N14" s="385" t="str">
        <f xml:space="preserve"> 성격!$A$26&amp;" ("&amp;성격!$B$26 &amp;" : " &amp;O14&amp;")"</f>
        <v>CO (연대감 : 80)</v>
      </c>
      <c r="O14" s="109" cm="1">
        <f t="array" ref="O14">INDEX(Data!AW:AW,2/17*(ROW()-3)+2)</f>
        <v>80</v>
      </c>
      <c r="P14" s="402" t="str">
        <f t="shared" si="5"/>
        <v>H</v>
      </c>
      <c r="Q14" s="391"/>
      <c r="R14" s="391">
        <f t="shared" ref="R14:R16" si="7">O14</f>
        <v>80</v>
      </c>
    </row>
    <row r="15" spans="1:23" ht="77.25" customHeight="1">
      <c r="A15" s="715"/>
      <c r="B15" s="385" t="str">
        <f xml:space="preserve"> 성격!$A$32&amp;" ("&amp;성격!$B$32 &amp;" : " &amp;C15&amp;")"</f>
        <v>ST (자기초월 : 99)</v>
      </c>
      <c r="C15" s="109" cm="1">
        <f t="array" ref="C15">INDEX(Data!BE:BE,2/17*(ROW()-3)+1)</f>
        <v>99</v>
      </c>
      <c r="D15" s="402" t="str">
        <f t="shared" si="4"/>
        <v>H</v>
      </c>
      <c r="E15" s="717"/>
      <c r="F15" s="391">
        <f t="shared" si="6"/>
        <v>99</v>
      </c>
      <c r="M15" s="715"/>
      <c r="N15" s="385" t="str">
        <f xml:space="preserve"> 성격!$A$32&amp;" ("&amp;성격!$B$32 &amp;" : " &amp;O15&amp;")"</f>
        <v>ST (자기초월 : 16)</v>
      </c>
      <c r="O15" s="109" cm="1">
        <f t="array" ref="O15">INDEX(Data!BE:BE,2/17*(ROW()-3)+2)</f>
        <v>16</v>
      </c>
      <c r="P15" s="402" t="str">
        <f t="shared" si="5"/>
        <v>L</v>
      </c>
      <c r="Q15" s="391"/>
      <c r="R15" s="391">
        <f t="shared" si="7"/>
        <v>16</v>
      </c>
    </row>
    <row r="16" spans="1:23" ht="77.25" customHeight="1" thickBot="1">
      <c r="A16" s="716"/>
      <c r="B16" s="386" t="str">
        <f>"자율+연대" &amp;" (" &amp;C16&amp;")"</f>
        <v>자율+연대 (44)</v>
      </c>
      <c r="C16" s="376" cm="1">
        <f t="array" ref="C16">INDEX(Data!BK:BK,2/17*(ROW()-3)+1)</f>
        <v>44</v>
      </c>
      <c r="D16" s="403" t="str">
        <f t="shared" si="4"/>
        <v>M</v>
      </c>
      <c r="E16" s="485"/>
      <c r="F16" s="391">
        <f t="shared" si="6"/>
        <v>44</v>
      </c>
      <c r="M16" s="716"/>
      <c r="N16" s="386" t="str">
        <f>"자율+연대" &amp;" (" &amp;O16&amp;")"</f>
        <v>자율+연대 (78)</v>
      </c>
      <c r="O16" s="376" cm="1">
        <f t="array" ref="O16">INDEX(Data!BK:BK,2/17*(ROW()-3)+2)</f>
        <v>78</v>
      </c>
      <c r="P16" s="403" t="str">
        <f t="shared" si="5"/>
        <v>H</v>
      </c>
      <c r="Q16" s="391"/>
      <c r="R16" s="391">
        <f t="shared" si="7"/>
        <v>78</v>
      </c>
    </row>
    <row r="17" spans="1:23" ht="18" customHeight="1">
      <c r="C17" s="724"/>
      <c r="D17" s="724"/>
    </row>
    <row r="18" spans="1:23" ht="32.25" hidden="1" customHeight="1">
      <c r="A18" s="718" t="s">
        <v>1048</v>
      </c>
      <c r="B18" s="719"/>
      <c r="C18" s="719"/>
      <c r="D18" s="719"/>
      <c r="E18" s="719"/>
      <c r="F18" s="719"/>
      <c r="G18" s="719"/>
      <c r="H18" s="719"/>
      <c r="I18" s="719"/>
      <c r="J18" s="719"/>
      <c r="K18" s="719"/>
      <c r="M18" s="718" t="s">
        <v>1048</v>
      </c>
      <c r="N18" s="719"/>
      <c r="O18" s="719"/>
      <c r="P18" s="719"/>
      <c r="Q18" s="719"/>
      <c r="R18" s="719"/>
      <c r="S18" s="719"/>
      <c r="T18" s="719"/>
      <c r="U18" s="719"/>
      <c r="V18" s="719"/>
      <c r="W18" s="719"/>
    </row>
    <row r="19" spans="1:23" s="149" customFormat="1" ht="5.25" hidden="1" customHeight="1">
      <c r="A19" s="359"/>
      <c r="B19" s="359"/>
      <c r="C19" s="359"/>
      <c r="D19" s="359"/>
      <c r="F19" s="375"/>
      <c r="M19" s="359"/>
      <c r="N19" s="359"/>
      <c r="O19" s="359"/>
      <c r="P19" s="359"/>
      <c r="R19" s="375"/>
    </row>
    <row r="20" spans="1:23" s="149" customFormat="1" hidden="1">
      <c r="A20" s="360"/>
      <c r="B20" s="380"/>
      <c r="C20" s="361"/>
      <c r="D20" s="361"/>
      <c r="F20" s="375"/>
      <c r="J20" s="408" t="str" cm="1">
        <f t="array" ref="J20">INDEX(Data!C:C,2/17*(ROW()-3)+2) &amp;" 님"</f>
        <v>전동섭 님</v>
      </c>
      <c r="K20" s="408" t="str" cm="1">
        <f t="array" ref="K20">INDEX(Data!E:E,2/17*(ROW()-3)+2)</f>
        <v>M</v>
      </c>
      <c r="M20" s="360"/>
      <c r="N20" s="380"/>
      <c r="O20" s="361"/>
      <c r="P20" s="361"/>
      <c r="R20" s="375"/>
      <c r="V20" s="408" t="str" cm="1">
        <f t="array" ref="V20">INDEX(Data!C:C,2/17*(ROW()-3)+3) &amp;" 님"</f>
        <v>윤영호 님</v>
      </c>
      <c r="W20" s="408" t="str" cm="1">
        <f t="array" ref="W20">INDEX(Data!E:E,2/17*(ROW()-3)+3)</f>
        <v>M</v>
      </c>
    </row>
    <row r="21" spans="1:23" s="149" customFormat="1" ht="6.75" hidden="1" customHeight="1">
      <c r="A21" s="360"/>
      <c r="B21" s="381"/>
      <c r="C21" s="362"/>
      <c r="D21" s="362"/>
      <c r="F21" s="375"/>
      <c r="J21" s="409"/>
      <c r="K21" s="409"/>
      <c r="M21" s="360"/>
      <c r="N21" s="381"/>
      <c r="O21" s="362"/>
      <c r="P21" s="362"/>
      <c r="R21" s="375"/>
      <c r="V21" s="409"/>
      <c r="W21" s="409"/>
    </row>
    <row r="22" spans="1:23" s="149" customFormat="1" ht="17.25" hidden="1" thickBot="1">
      <c r="A22" s="360"/>
      <c r="B22" s="381"/>
      <c r="C22" s="543"/>
      <c r="D22" s="362"/>
      <c r="F22" s="375"/>
      <c r="J22" s="410" cm="1">
        <f t="array" ref="J22">INDEX(Data!J:J,2/17*(ROW()-3)+2)</f>
        <v>20251113</v>
      </c>
      <c r="K22" s="410" cm="1">
        <f t="array" ref="K22">INDEX(Data!F:F,2/17*(ROW()-3)+2)</f>
        <v>54</v>
      </c>
      <c r="M22" s="360"/>
      <c r="N22" s="381"/>
      <c r="O22" s="362"/>
      <c r="P22" s="362"/>
      <c r="R22" s="375"/>
      <c r="V22" s="410" cm="1">
        <f t="array" ref="V22">INDEX(Data!J:J,2/17*(ROW()-3)+3)</f>
        <v>20251116</v>
      </c>
      <c r="W22" s="410" cm="1">
        <f t="array" ref="W22">INDEX(Data!F:F,2/17*(ROW()-3)+3)</f>
        <v>44</v>
      </c>
    </row>
    <row r="23" spans="1:23" s="149" customFormat="1" ht="5.25" hidden="1" customHeight="1" thickBot="1">
      <c r="A23" s="362"/>
      <c r="B23" s="382"/>
      <c r="C23" s="361"/>
      <c r="D23" s="362"/>
      <c r="F23" s="375"/>
      <c r="M23" s="362"/>
      <c r="N23" s="382"/>
      <c r="O23" s="361"/>
      <c r="P23" s="362"/>
      <c r="R23" s="375"/>
    </row>
    <row r="24" spans="1:23" ht="17.25" hidden="1" thickBot="1">
      <c r="A24" s="377"/>
      <c r="B24" s="379" t="s">
        <v>1102</v>
      </c>
      <c r="C24" s="378" t="s">
        <v>826</v>
      </c>
      <c r="D24" s="400"/>
      <c r="M24" s="377"/>
      <c r="N24" s="379" t="s">
        <v>1102</v>
      </c>
      <c r="O24" s="378" t="s">
        <v>826</v>
      </c>
      <c r="P24" s="400"/>
      <c r="Q24" s="374"/>
      <c r="R24" s="374"/>
    </row>
    <row r="25" spans="1:23" ht="77.25" hidden="1" customHeight="1">
      <c r="A25" s="720" t="s">
        <v>1042</v>
      </c>
      <c r="B25" s="383" t="str">
        <f xml:space="preserve"> 기질!$B$23&amp;" ("&amp;기질!$C$23&amp;" : " &amp;C25&amp;")"</f>
        <v>NS (자극추구 : 55)</v>
      </c>
      <c r="C25" s="542" cm="1">
        <f t="array" ref="C25">INDEX(Data!M:M,2/17*(ROW()-3)+2)</f>
        <v>55</v>
      </c>
      <c r="D25" s="401" t="str">
        <f t="shared" ref="D25:D28" si="8">IF(C25&gt;=70, "H", IF(C25 &lt;=30, "L", "M"))</f>
        <v>M</v>
      </c>
      <c r="E25" s="723"/>
      <c r="F25" s="374">
        <f>C25-50</f>
        <v>5</v>
      </c>
      <c r="M25" s="720" t="s">
        <v>1042</v>
      </c>
      <c r="N25" s="383" t="str">
        <f xml:space="preserve"> 기질!$B$23&amp;" ("&amp;기질!$C$23&amp;" : " &amp;O25&amp;")"</f>
        <v>NS (자극추구 : 94)</v>
      </c>
      <c r="O25" s="364" cm="1">
        <f t="array" ref="O25">INDEX(Data!M:M,2/17*(ROW()-3)+3)</f>
        <v>94</v>
      </c>
      <c r="P25" s="401" t="str">
        <f t="shared" ref="P25:P28" si="9">IF(O25&gt;=70, "H", IF(O25 &lt;=30, "L", "M"))</f>
        <v>H</v>
      </c>
      <c r="Q25" s="374"/>
      <c r="R25" s="374">
        <f>O25-50</f>
        <v>44</v>
      </c>
    </row>
    <row r="26" spans="1:23" ht="77.25" hidden="1" customHeight="1">
      <c r="A26" s="721"/>
      <c r="B26" s="384" t="str">
        <f xml:space="preserve"> 기질!$B$28&amp;" ("&amp;기질!$C$28&amp;" : " &amp;C26&amp;")"</f>
        <v>HA (위험 감지 : 12)</v>
      </c>
      <c r="C26" s="109" cm="1">
        <f t="array" ref="C26">INDEX(Data!T:T,2/17*(ROW()-3)+2)</f>
        <v>12</v>
      </c>
      <c r="D26" s="402" t="str">
        <f t="shared" si="8"/>
        <v>L</v>
      </c>
      <c r="E26" s="723"/>
      <c r="F26" s="374">
        <f t="shared" ref="F26:F28" si="10">C26-50</f>
        <v>-38</v>
      </c>
      <c r="M26" s="721"/>
      <c r="N26" s="384" t="str">
        <f xml:space="preserve"> 기질!$B$28&amp;" ("&amp;기질!$C$28&amp;" : " &amp;O26&amp;")"</f>
        <v>HA (위험 감지 : 12)</v>
      </c>
      <c r="O26" s="109" cm="1">
        <f t="array" ref="O26">INDEX(Data!T:T,2/17*(ROW()-3)+3)</f>
        <v>12</v>
      </c>
      <c r="P26" s="402" t="str">
        <f t="shared" si="9"/>
        <v>L</v>
      </c>
      <c r="Q26" s="374"/>
      <c r="R26" s="374">
        <f t="shared" ref="R26" si="11">O26-50</f>
        <v>-38</v>
      </c>
    </row>
    <row r="27" spans="1:23" ht="77.25" hidden="1" customHeight="1">
      <c r="A27" s="721"/>
      <c r="B27" s="385" t="str">
        <f xml:space="preserve"> 기질!$B$33&amp;" ("&amp;기질!$C$33&amp;" : " &amp;C27&amp;")"</f>
        <v>RD (관계민감성 : 78)</v>
      </c>
      <c r="C27" s="109" cm="1">
        <f t="array" ref="C27">INDEX(Data!AA:AA,2/17*(ROW()-3)+2)</f>
        <v>78</v>
      </c>
      <c r="D27" s="402" t="str">
        <f t="shared" si="8"/>
        <v>H</v>
      </c>
      <c r="E27" s="723"/>
      <c r="F27" s="374">
        <f t="shared" si="10"/>
        <v>28</v>
      </c>
      <c r="M27" s="721"/>
      <c r="N27" s="385" t="str">
        <f xml:space="preserve"> 기질!$B$33&amp;" ("&amp;기질!$C$33&amp;" : " &amp;O27&amp;")"</f>
        <v>RD (관계민감성 : 62)</v>
      </c>
      <c r="O27" s="109" cm="1">
        <f t="array" ref="O27">INDEX(Data!AA:AA,2/17*(ROW()-3)+3)</f>
        <v>62</v>
      </c>
      <c r="P27" s="402" t="str">
        <f t="shared" si="9"/>
        <v>M</v>
      </c>
      <c r="Q27" s="374"/>
      <c r="R27" s="374">
        <f>O27-50</f>
        <v>12</v>
      </c>
    </row>
    <row r="28" spans="1:23" ht="77.25" hidden="1" customHeight="1" thickBot="1">
      <c r="A28" s="722"/>
      <c r="B28" s="386" t="str">
        <f xml:space="preserve"> 기질!$B$38&amp;" ("&amp;기질!$C$38&amp;" : " &amp;C28&amp;")"</f>
        <v>PS (실행관성력 : 42)</v>
      </c>
      <c r="C28" s="363" cm="1">
        <f t="array" ref="C28">INDEX(Data!AH:AH,2/17*(ROW()-3)+2)</f>
        <v>42</v>
      </c>
      <c r="D28" s="403" t="str">
        <f t="shared" si="8"/>
        <v>M</v>
      </c>
      <c r="E28" s="488"/>
      <c r="F28" s="374">
        <f t="shared" si="10"/>
        <v>-8</v>
      </c>
      <c r="M28" s="722"/>
      <c r="N28" s="386" t="str">
        <f xml:space="preserve"> 기질!$B$38&amp;" ("&amp;기질!$C$38&amp;" : " &amp;O28&amp;")"</f>
        <v>PS (실행관성력 : 96)</v>
      </c>
      <c r="O28" s="363" cm="1">
        <f t="array" ref="O28">INDEX(Data!AH:AH,2/17*(ROW()-3)+3)</f>
        <v>96</v>
      </c>
      <c r="P28" s="403" t="str">
        <f t="shared" si="9"/>
        <v>H</v>
      </c>
      <c r="Q28" s="374"/>
      <c r="R28" s="374">
        <f t="shared" ref="R28" si="12">O28-50</f>
        <v>46</v>
      </c>
    </row>
    <row r="29" spans="1:23" ht="17.25" hidden="1" thickBot="1">
      <c r="A29" s="413"/>
      <c r="B29" s="414" t="s">
        <v>1101</v>
      </c>
      <c r="C29" s="415" t="s">
        <v>826</v>
      </c>
      <c r="D29" s="416"/>
      <c r="M29" s="413"/>
      <c r="N29" s="414" t="s">
        <v>1101</v>
      </c>
      <c r="O29" s="415" t="s">
        <v>826</v>
      </c>
      <c r="P29" s="416"/>
      <c r="Q29" s="374"/>
      <c r="R29" s="374"/>
    </row>
    <row r="30" spans="1:23" ht="77.25" hidden="1" customHeight="1">
      <c r="A30" s="714" t="s">
        <v>1043</v>
      </c>
      <c r="B30" s="387" t="str">
        <f xml:space="preserve"> 성격!$A$20&amp;" ("&amp;성격!$B$20 &amp;" : " &amp;C30&amp;")"</f>
        <v>SD (자율성 : 93)</v>
      </c>
      <c r="C30" s="364" cm="1">
        <f t="array" ref="C30">INDEX(Data!AO:AO,2/17*(ROW()-3)+1)</f>
        <v>93</v>
      </c>
      <c r="D30" s="401" t="str">
        <f t="shared" ref="D30:D33" si="13">IF(C30&gt;=70, "H", IF(C30 &lt;=30, "L", "M"))</f>
        <v>H</v>
      </c>
      <c r="E30" s="717"/>
      <c r="F30" s="391">
        <f>C30</f>
        <v>93</v>
      </c>
      <c r="I30" s="333"/>
      <c r="M30" s="714" t="s">
        <v>1043</v>
      </c>
      <c r="N30" s="387" t="str">
        <f xml:space="preserve"> 성격!$A$20&amp;" ("&amp;성격!$B$20 &amp;" : " &amp;O30&amp;")"</f>
        <v>SD (자율성 : 90)</v>
      </c>
      <c r="O30" s="364" cm="1">
        <f t="array" ref="O30">INDEX(Data!AO:AO,2/17*(ROW()-3)+2)</f>
        <v>90</v>
      </c>
      <c r="P30" s="401" t="str">
        <f t="shared" ref="P30:P33" si="14">IF(O30&gt;=70, "H", IF(O30 &lt;=30, "L", "M"))</f>
        <v>H</v>
      </c>
      <c r="Q30" s="391"/>
      <c r="R30" s="391">
        <f>O30</f>
        <v>90</v>
      </c>
      <c r="U30" s="333"/>
    </row>
    <row r="31" spans="1:23" ht="77.25" hidden="1" customHeight="1">
      <c r="A31" s="715"/>
      <c r="B31" s="385" t="str">
        <f xml:space="preserve"> 성격!$A$26&amp;" ("&amp;성격!$B$26 &amp;" : " &amp;C31&amp;")"</f>
        <v>CO (연대감 : 89)</v>
      </c>
      <c r="C31" s="109" cm="1">
        <f t="array" ref="C31">INDEX(Data!AW:AW,2/17*(ROW()-3)+1)</f>
        <v>89</v>
      </c>
      <c r="D31" s="402" t="str">
        <f t="shared" si="13"/>
        <v>H</v>
      </c>
      <c r="E31" s="717"/>
      <c r="F31" s="391">
        <f t="shared" ref="F31:F33" si="15">C31</f>
        <v>89</v>
      </c>
      <c r="M31" s="715"/>
      <c r="N31" s="385" t="str">
        <f xml:space="preserve"> 성격!$A$26&amp;" ("&amp;성격!$B$26 &amp;" : " &amp;O31&amp;")"</f>
        <v>CO (연대감 : 57)</v>
      </c>
      <c r="O31" s="109" cm="1">
        <f t="array" ref="O31">INDEX(Data!AW:AW,2/17*(ROW()-3)+2)</f>
        <v>57</v>
      </c>
      <c r="P31" s="402" t="str">
        <f t="shared" si="14"/>
        <v>M</v>
      </c>
      <c r="Q31" s="391"/>
      <c r="R31" s="391">
        <f t="shared" ref="R31:R33" si="16">O31</f>
        <v>57</v>
      </c>
    </row>
    <row r="32" spans="1:23" ht="77.25" hidden="1" customHeight="1">
      <c r="A32" s="715"/>
      <c r="B32" s="385" t="str">
        <f xml:space="preserve"> 성격!$A$32&amp;" ("&amp;성격!$B$32 &amp;" : " &amp;C32&amp;")"</f>
        <v>ST (자기초월 : 90)</v>
      </c>
      <c r="C32" s="109" cm="1">
        <f t="array" ref="C32">INDEX(Data!BE:BE,2/17*(ROW()-3)+1)</f>
        <v>90</v>
      </c>
      <c r="D32" s="402" t="str">
        <f t="shared" si="13"/>
        <v>H</v>
      </c>
      <c r="E32" s="717"/>
      <c r="F32" s="391">
        <f t="shared" si="15"/>
        <v>90</v>
      </c>
      <c r="M32" s="715"/>
      <c r="N32" s="385" t="str">
        <f xml:space="preserve"> 성격!$A$32&amp;" ("&amp;성격!$B$32 &amp;" : " &amp;O32&amp;")"</f>
        <v>ST (자기초월 : 96)</v>
      </c>
      <c r="O32" s="109" cm="1">
        <f t="array" ref="O32">INDEX(Data!BE:BE,2/17*(ROW()-3)+2)</f>
        <v>96</v>
      </c>
      <c r="P32" s="402" t="str">
        <f t="shared" si="14"/>
        <v>H</v>
      </c>
      <c r="Q32" s="391"/>
      <c r="R32" s="391">
        <f t="shared" si="16"/>
        <v>96</v>
      </c>
    </row>
    <row r="33" spans="1:23" ht="77.25" hidden="1" customHeight="1" thickBot="1">
      <c r="A33" s="716"/>
      <c r="B33" s="386" t="str">
        <f>"자율+연대" &amp;" (" &amp;C33&amp;")"</f>
        <v>자율+연대 (95)</v>
      </c>
      <c r="C33" s="376" cm="1">
        <f t="array" ref="C33">INDEX(Data!BK:BK,2/17*(ROW()-3)+1)</f>
        <v>95</v>
      </c>
      <c r="D33" s="403" t="str">
        <f t="shared" si="13"/>
        <v>H</v>
      </c>
      <c r="E33" s="485"/>
      <c r="F33" s="391">
        <f t="shared" si="15"/>
        <v>95</v>
      </c>
      <c r="M33" s="716"/>
      <c r="N33" s="386" t="str">
        <f>"자율+연대" &amp;" (" &amp;O33&amp;")"</f>
        <v>자율+연대 (84)</v>
      </c>
      <c r="O33" s="376" cm="1">
        <f t="array" ref="O33">INDEX(Data!BK:BK,2/17*(ROW()-3)+2)</f>
        <v>84</v>
      </c>
      <c r="P33" s="403" t="str">
        <f t="shared" si="14"/>
        <v>H</v>
      </c>
      <c r="Q33" s="391"/>
      <c r="R33" s="391">
        <f t="shared" si="16"/>
        <v>84</v>
      </c>
    </row>
    <row r="34" spans="1:23" hidden="1"/>
    <row r="35" spans="1:23" ht="32.25" hidden="1" customHeight="1">
      <c r="A35" s="718" t="s">
        <v>1048</v>
      </c>
      <c r="B35" s="719"/>
      <c r="C35" s="719"/>
      <c r="D35" s="719"/>
      <c r="E35" s="719"/>
      <c r="F35" s="719"/>
      <c r="G35" s="719"/>
      <c r="H35" s="719"/>
      <c r="I35" s="719"/>
      <c r="J35" s="719"/>
      <c r="K35" s="719"/>
      <c r="M35" s="718" t="s">
        <v>1048</v>
      </c>
      <c r="N35" s="719"/>
      <c r="O35" s="719"/>
      <c r="P35" s="719"/>
      <c r="Q35" s="719"/>
      <c r="R35" s="719"/>
      <c r="S35" s="719"/>
      <c r="T35" s="719"/>
      <c r="U35" s="719"/>
      <c r="V35" s="719"/>
      <c r="W35" s="719"/>
    </row>
    <row r="36" spans="1:23" s="149" customFormat="1" ht="5.25" hidden="1" customHeight="1">
      <c r="A36" s="359"/>
      <c r="B36" s="359"/>
      <c r="C36" s="359"/>
      <c r="D36" s="359"/>
      <c r="F36" s="375"/>
      <c r="M36" s="359"/>
      <c r="N36" s="359"/>
      <c r="O36" s="359"/>
      <c r="P36" s="359"/>
      <c r="R36" s="375"/>
    </row>
    <row r="37" spans="1:23" s="149" customFormat="1" hidden="1">
      <c r="A37" s="360"/>
      <c r="B37" s="380"/>
      <c r="C37" s="361"/>
      <c r="D37" s="361"/>
      <c r="F37" s="375"/>
      <c r="J37" s="408" t="str" cm="1">
        <f t="array" ref="J37">INDEX(Data!C:C,2/17*(ROW()-3)+2) &amp;" 님"</f>
        <v>최은강 님</v>
      </c>
      <c r="K37" s="408" t="str" cm="1">
        <f t="array" ref="K37">INDEX(Data!E:E,2/17*(ROW()-3)+2)</f>
        <v>M</v>
      </c>
      <c r="M37" s="360"/>
      <c r="N37" s="380"/>
      <c r="O37" s="361"/>
      <c r="P37" s="361"/>
      <c r="R37" s="375"/>
      <c r="V37" s="408" t="str" cm="1">
        <f t="array" ref="V37">INDEX(Data!C:C,2/17*(ROW()-3)+3) &amp;" 님"</f>
        <v>임경업 님</v>
      </c>
      <c r="W37" s="408" t="str" cm="1">
        <f t="array" ref="W37">INDEX(Data!E:E,2/17*(ROW()-3)+3)</f>
        <v>M</v>
      </c>
    </row>
    <row r="38" spans="1:23" s="149" customFormat="1" ht="6.75" hidden="1" customHeight="1">
      <c r="A38" s="360"/>
      <c r="B38" s="381"/>
      <c r="C38" s="362"/>
      <c r="D38" s="362"/>
      <c r="F38" s="375"/>
      <c r="J38" s="409"/>
      <c r="K38" s="409"/>
      <c r="M38" s="360"/>
      <c r="N38" s="381"/>
      <c r="O38" s="362"/>
      <c r="P38" s="362"/>
      <c r="R38" s="375"/>
      <c r="V38" s="409"/>
      <c r="W38" s="409"/>
    </row>
    <row r="39" spans="1:23" s="149" customFormat="1" ht="17.25" hidden="1" thickBot="1">
      <c r="A39" s="360"/>
      <c r="B39" s="381"/>
      <c r="C39" s="543"/>
      <c r="D39" s="362"/>
      <c r="F39" s="375"/>
      <c r="J39" s="410" cm="1">
        <f t="array" ref="J39">INDEX(Data!J:J,2/17*(ROW()-3)+2)</f>
        <v>20251105</v>
      </c>
      <c r="K39" s="410" cm="1">
        <f t="array" ref="K39">INDEX(Data!F:F,2/17*(ROW()-3)+2)</f>
        <v>28</v>
      </c>
      <c r="M39" s="360"/>
      <c r="N39" s="381"/>
      <c r="O39" s="362"/>
      <c r="P39" s="362"/>
      <c r="R39" s="375"/>
      <c r="V39" s="410" cm="1">
        <f t="array" ref="V39">INDEX(Data!J:J,2/17*(ROW()-3)+3)</f>
        <v>20251105</v>
      </c>
      <c r="W39" s="410" cm="1">
        <f t="array" ref="W39">INDEX(Data!F:F,2/17*(ROW()-3)+3)</f>
        <v>33</v>
      </c>
    </row>
    <row r="40" spans="1:23" s="149" customFormat="1" ht="5.25" hidden="1" customHeight="1" thickBot="1">
      <c r="A40" s="362"/>
      <c r="B40" s="382"/>
      <c r="C40" s="361"/>
      <c r="D40" s="362"/>
      <c r="F40" s="375"/>
      <c r="M40" s="362"/>
      <c r="N40" s="382"/>
      <c r="O40" s="361"/>
      <c r="P40" s="362"/>
      <c r="R40" s="375"/>
    </row>
    <row r="41" spans="1:23" ht="17.25" hidden="1" thickBot="1">
      <c r="A41" s="377"/>
      <c r="B41" s="379" t="s">
        <v>1102</v>
      </c>
      <c r="C41" s="378" t="s">
        <v>826</v>
      </c>
      <c r="D41" s="400"/>
      <c r="M41" s="377"/>
      <c r="N41" s="379" t="s">
        <v>1102</v>
      </c>
      <c r="O41" s="378" t="s">
        <v>826</v>
      </c>
      <c r="P41" s="400"/>
      <c r="Q41" s="374"/>
      <c r="R41" s="374"/>
    </row>
    <row r="42" spans="1:23" ht="77.25" hidden="1" customHeight="1">
      <c r="A42" s="720" t="s">
        <v>1042</v>
      </c>
      <c r="B42" s="383" t="str">
        <f xml:space="preserve"> 기질!$B$23&amp;" ("&amp;기질!$C$23&amp;" : " &amp;C42&amp;")"</f>
        <v>NS (자극추구 : 55)</v>
      </c>
      <c r="C42" s="542" cm="1">
        <f t="array" ref="C42">INDEX(Data!M:M,2/17*(ROW()-3)+2)</f>
        <v>55</v>
      </c>
      <c r="D42" s="401" t="str">
        <f t="shared" ref="D42:D45" si="17">IF(C42&gt;=70, "H", IF(C42 &lt;=30, "L", "M"))</f>
        <v>M</v>
      </c>
      <c r="E42" s="723"/>
      <c r="F42" s="374">
        <f>C42-50</f>
        <v>5</v>
      </c>
      <c r="M42" s="720" t="s">
        <v>1042</v>
      </c>
      <c r="N42" s="383" t="str">
        <f xml:space="preserve"> 기질!$B$23&amp;" ("&amp;기질!$C$23&amp;" : " &amp;O42&amp;")"</f>
        <v>NS (자극추구 : 81)</v>
      </c>
      <c r="O42" s="364" cm="1">
        <f t="array" ref="O42">INDEX(Data!M:M,2/17*(ROW()-3)+3)</f>
        <v>81</v>
      </c>
      <c r="P42" s="401" t="str">
        <f t="shared" ref="P42:P45" si="18">IF(O42&gt;=70, "H", IF(O42 &lt;=30, "L", "M"))</f>
        <v>H</v>
      </c>
      <c r="Q42" s="374"/>
      <c r="R42" s="374">
        <f>O42-50</f>
        <v>31</v>
      </c>
    </row>
    <row r="43" spans="1:23" ht="77.25" hidden="1" customHeight="1">
      <c r="A43" s="721"/>
      <c r="B43" s="384" t="str">
        <f xml:space="preserve"> 기질!$B$28&amp;" ("&amp;기질!$C$28&amp;" : " &amp;C43&amp;")"</f>
        <v>HA (위험 감지 : 87)</v>
      </c>
      <c r="C43" s="109" cm="1">
        <f t="array" ref="C43">INDEX(Data!T:T,2/17*(ROW()-3)+2)</f>
        <v>87</v>
      </c>
      <c r="D43" s="402" t="str">
        <f t="shared" si="17"/>
        <v>H</v>
      </c>
      <c r="E43" s="723"/>
      <c r="F43" s="374">
        <f t="shared" ref="F43:F45" si="19">C43-50</f>
        <v>37</v>
      </c>
      <c r="M43" s="721"/>
      <c r="N43" s="384" t="str">
        <f xml:space="preserve"> 기질!$B$28&amp;" ("&amp;기질!$C$28&amp;" : " &amp;O43&amp;")"</f>
        <v>HA (위험 감지 : 63)</v>
      </c>
      <c r="O43" s="109" cm="1">
        <f t="array" ref="O43">INDEX(Data!T:T,2/17*(ROW()-3)+3)</f>
        <v>63</v>
      </c>
      <c r="P43" s="402" t="str">
        <f t="shared" si="18"/>
        <v>M</v>
      </c>
      <c r="Q43" s="374"/>
      <c r="R43" s="374">
        <f t="shared" ref="R43" si="20">O43-50</f>
        <v>13</v>
      </c>
    </row>
    <row r="44" spans="1:23" ht="77.25" hidden="1" customHeight="1">
      <c r="A44" s="721"/>
      <c r="B44" s="385" t="str">
        <f xml:space="preserve"> 기질!$B$33&amp;" ("&amp;기질!$C$33&amp;" : " &amp;C44&amp;")"</f>
        <v>RD (관계민감성 : 39)</v>
      </c>
      <c r="C44" s="109" cm="1">
        <f t="array" ref="C44">INDEX(Data!AA:AA,2/17*(ROW()-3)+2)</f>
        <v>39</v>
      </c>
      <c r="D44" s="402" t="str">
        <f t="shared" si="17"/>
        <v>M</v>
      </c>
      <c r="E44" s="723"/>
      <c r="F44" s="374">
        <f t="shared" si="19"/>
        <v>-11</v>
      </c>
      <c r="M44" s="721"/>
      <c r="N44" s="385" t="str">
        <f xml:space="preserve"> 기질!$B$33&amp;" ("&amp;기질!$C$33&amp;" : " &amp;O44&amp;")"</f>
        <v>RD (관계민감성 : 39)</v>
      </c>
      <c r="O44" s="109" cm="1">
        <f t="array" ref="O44">INDEX(Data!AA:AA,2/17*(ROW()-3)+3)</f>
        <v>39</v>
      </c>
      <c r="P44" s="402" t="str">
        <f t="shared" si="18"/>
        <v>M</v>
      </c>
      <c r="Q44" s="374"/>
      <c r="R44" s="374">
        <f>O44-50</f>
        <v>-11</v>
      </c>
    </row>
    <row r="45" spans="1:23" ht="77.25" hidden="1" customHeight="1" thickBot="1">
      <c r="A45" s="722"/>
      <c r="B45" s="386" t="str">
        <f xml:space="preserve"> 기질!$B$38&amp;" ("&amp;기질!$C$38&amp;" : " &amp;C45&amp;")"</f>
        <v>PS (실행관성력 : 90)</v>
      </c>
      <c r="C45" s="363" cm="1">
        <f t="array" ref="C45">INDEX(Data!AH:AH,2/17*(ROW()-3)+2)</f>
        <v>90</v>
      </c>
      <c r="D45" s="403" t="str">
        <f t="shared" si="17"/>
        <v>H</v>
      </c>
      <c r="E45" s="488"/>
      <c r="F45" s="374">
        <f t="shared" si="19"/>
        <v>40</v>
      </c>
      <c r="M45" s="722"/>
      <c r="N45" s="386" t="str">
        <f xml:space="preserve"> 기질!$B$38&amp;" ("&amp;기질!$C$38&amp;" : " &amp;O45&amp;")"</f>
        <v>PS (실행관성력 : 99)</v>
      </c>
      <c r="O45" s="363" cm="1">
        <f t="array" ref="O45">INDEX(Data!AH:AH,2/17*(ROW()-3)+3)</f>
        <v>99</v>
      </c>
      <c r="P45" s="403" t="str">
        <f t="shared" si="18"/>
        <v>H</v>
      </c>
      <c r="Q45" s="374"/>
      <c r="R45" s="374">
        <f t="shared" ref="R45" si="21">O45-50</f>
        <v>49</v>
      </c>
    </row>
    <row r="46" spans="1:23" ht="17.25" hidden="1" thickBot="1">
      <c r="A46" s="413"/>
      <c r="B46" s="414" t="s">
        <v>1101</v>
      </c>
      <c r="C46" s="415" t="s">
        <v>826</v>
      </c>
      <c r="D46" s="416"/>
      <c r="M46" s="413"/>
      <c r="N46" s="414" t="s">
        <v>1101</v>
      </c>
      <c r="O46" s="415" t="s">
        <v>826</v>
      </c>
      <c r="P46" s="416"/>
      <c r="Q46" s="374"/>
      <c r="R46" s="374"/>
    </row>
    <row r="47" spans="1:23" ht="77.25" hidden="1" customHeight="1">
      <c r="A47" s="714" t="s">
        <v>1043</v>
      </c>
      <c r="B47" s="387" t="str">
        <f xml:space="preserve"> 성격!$A$20&amp;" ("&amp;성격!$B$20 &amp;" : " &amp;C47&amp;")"</f>
        <v>SD (자율성 : 65)</v>
      </c>
      <c r="C47" s="364" cm="1">
        <f t="array" ref="C47">INDEX(Data!AO:AO,2/17*(ROW()-3)+1)</f>
        <v>65</v>
      </c>
      <c r="D47" s="401" t="str">
        <f t="shared" ref="D47:D50" si="22">IF(C47&gt;=70, "H", IF(C47 &lt;=30, "L", "M"))</f>
        <v>M</v>
      </c>
      <c r="E47" s="717"/>
      <c r="F47" s="391">
        <f>C47</f>
        <v>65</v>
      </c>
      <c r="I47" s="333"/>
      <c r="M47" s="714" t="s">
        <v>1043</v>
      </c>
      <c r="N47" s="387" t="str">
        <f xml:space="preserve"> 성격!$A$20&amp;" ("&amp;성격!$B$20 &amp;" : " &amp;O47&amp;")"</f>
        <v>SD (자율성 : 88)</v>
      </c>
      <c r="O47" s="364" cm="1">
        <f t="array" ref="O47">INDEX(Data!AO:AO,2/17*(ROW()-3)+2)</f>
        <v>88</v>
      </c>
      <c r="P47" s="401" t="str">
        <f t="shared" ref="P47:P50" si="23">IF(O47&gt;=70, "H", IF(O47 &lt;=30, "L", "M"))</f>
        <v>H</v>
      </c>
      <c r="Q47" s="391"/>
      <c r="R47" s="391">
        <f>O47</f>
        <v>88</v>
      </c>
      <c r="U47" s="333"/>
    </row>
    <row r="48" spans="1:23" ht="77.25" hidden="1" customHeight="1">
      <c r="A48" s="715"/>
      <c r="B48" s="385" t="str">
        <f xml:space="preserve"> 성격!$A$26&amp;" ("&amp;성격!$B$26 &amp;" : " &amp;C48&amp;")"</f>
        <v>CO (연대감 : 84)</v>
      </c>
      <c r="C48" s="109" cm="1">
        <f t="array" ref="C48">INDEX(Data!AW:AW,2/17*(ROW()-3)+1)</f>
        <v>84</v>
      </c>
      <c r="D48" s="402" t="str">
        <f t="shared" si="22"/>
        <v>H</v>
      </c>
      <c r="E48" s="717"/>
      <c r="F48" s="391">
        <f t="shared" ref="F48:F50" si="24">C48</f>
        <v>84</v>
      </c>
      <c r="M48" s="715"/>
      <c r="N48" s="385" t="str">
        <f xml:space="preserve"> 성격!$A$26&amp;" ("&amp;성격!$B$26 &amp;" : " &amp;O48&amp;")"</f>
        <v>CO (연대감 : 61)</v>
      </c>
      <c r="O48" s="109" cm="1">
        <f t="array" ref="O48">INDEX(Data!AW:AW,2/17*(ROW()-3)+2)</f>
        <v>61</v>
      </c>
      <c r="P48" s="402" t="str">
        <f t="shared" si="23"/>
        <v>M</v>
      </c>
      <c r="Q48" s="391"/>
      <c r="R48" s="391">
        <f t="shared" ref="R48:R50" si="25">O48</f>
        <v>61</v>
      </c>
    </row>
    <row r="49" spans="1:23" ht="77.25" hidden="1" customHeight="1">
      <c r="A49" s="715"/>
      <c r="B49" s="385" t="str">
        <f xml:space="preserve"> 성격!$A$32&amp;" ("&amp;성격!$B$32 &amp;" : " &amp;C49&amp;")"</f>
        <v>ST (자기초월 : 97)</v>
      </c>
      <c r="C49" s="109" cm="1">
        <f t="array" ref="C49">INDEX(Data!BE:BE,2/17*(ROW()-3)+1)</f>
        <v>97</v>
      </c>
      <c r="D49" s="402" t="str">
        <f t="shared" si="22"/>
        <v>H</v>
      </c>
      <c r="E49" s="717"/>
      <c r="F49" s="391">
        <f t="shared" si="24"/>
        <v>97</v>
      </c>
      <c r="M49" s="715"/>
      <c r="N49" s="385" t="str">
        <f xml:space="preserve"> 성격!$A$32&amp;" ("&amp;성격!$B$32 &amp;" : " &amp;O49&amp;")"</f>
        <v>ST (자기초월 : 97)</v>
      </c>
      <c r="O49" s="109" cm="1">
        <f t="array" ref="O49">INDEX(Data!BE:BE,2/17*(ROW()-3)+2)</f>
        <v>97</v>
      </c>
      <c r="P49" s="402" t="str">
        <f t="shared" si="23"/>
        <v>H</v>
      </c>
      <c r="Q49" s="391"/>
      <c r="R49" s="391">
        <f t="shared" si="25"/>
        <v>97</v>
      </c>
    </row>
    <row r="50" spans="1:23" ht="77.25" hidden="1" customHeight="1" thickBot="1">
      <c r="A50" s="716"/>
      <c r="B50" s="386" t="str">
        <f>"자율+연대" &amp;" (" &amp;C50&amp;")"</f>
        <v>자율+연대 (80)</v>
      </c>
      <c r="C50" s="376" cm="1">
        <f t="array" ref="C50">INDEX(Data!BK:BK,2/17*(ROW()-3)+1)</f>
        <v>80</v>
      </c>
      <c r="D50" s="403" t="str">
        <f t="shared" si="22"/>
        <v>H</v>
      </c>
      <c r="E50" s="485"/>
      <c r="F50" s="391">
        <f t="shared" si="24"/>
        <v>80</v>
      </c>
      <c r="M50" s="716"/>
      <c r="N50" s="386" t="str">
        <f>"자율+연대" &amp;" (" &amp;O50&amp;")"</f>
        <v>자율+연대 (84)</v>
      </c>
      <c r="O50" s="376" cm="1">
        <f t="array" ref="O50">INDEX(Data!BK:BK,2/17*(ROW()-3)+2)</f>
        <v>84</v>
      </c>
      <c r="P50" s="403" t="str">
        <f t="shared" si="23"/>
        <v>H</v>
      </c>
      <c r="Q50" s="391"/>
      <c r="R50" s="391">
        <f t="shared" si="25"/>
        <v>84</v>
      </c>
    </row>
    <row r="51" spans="1:23" hidden="1"/>
    <row r="52" spans="1:23" ht="32.25" hidden="1" customHeight="1">
      <c r="A52" s="718" t="s">
        <v>1048</v>
      </c>
      <c r="B52" s="719"/>
      <c r="C52" s="719"/>
      <c r="D52" s="719"/>
      <c r="E52" s="719"/>
      <c r="F52" s="719"/>
      <c r="G52" s="719"/>
      <c r="H52" s="719"/>
      <c r="I52" s="719"/>
      <c r="J52" s="719"/>
      <c r="K52" s="719"/>
      <c r="M52" s="718" t="s">
        <v>1048</v>
      </c>
      <c r="N52" s="719"/>
      <c r="O52" s="719"/>
      <c r="P52" s="719"/>
      <c r="Q52" s="719"/>
      <c r="R52" s="719"/>
      <c r="S52" s="719"/>
      <c r="T52" s="719"/>
      <c r="U52" s="719"/>
      <c r="V52" s="719"/>
      <c r="W52" s="719"/>
    </row>
    <row r="53" spans="1:23" s="149" customFormat="1" ht="5.25" hidden="1" customHeight="1">
      <c r="A53" s="359"/>
      <c r="B53" s="359"/>
      <c r="C53" s="359"/>
      <c r="D53" s="359"/>
      <c r="F53" s="375"/>
      <c r="M53" s="359"/>
      <c r="N53" s="359"/>
      <c r="O53" s="359"/>
      <c r="P53" s="359"/>
      <c r="R53" s="375"/>
    </row>
    <row r="54" spans="1:23" s="149" customFormat="1" hidden="1">
      <c r="A54" s="360"/>
      <c r="B54" s="380"/>
      <c r="C54" s="361"/>
      <c r="D54" s="361"/>
      <c r="F54" s="375"/>
      <c r="J54" s="408" t="str" cm="1">
        <f t="array" ref="J54">INDEX(Data!C:C,2/17*(ROW()-3)+2) &amp;" 님"</f>
        <v>이재원 님</v>
      </c>
      <c r="K54" s="408" t="str" cm="1">
        <f t="array" ref="K54">INDEX(Data!E:E,2/17*(ROW()-3)+2)</f>
        <v>M</v>
      </c>
      <c r="M54" s="360"/>
      <c r="N54" s="380"/>
      <c r="O54" s="361"/>
      <c r="P54" s="361"/>
      <c r="R54" s="375"/>
      <c r="V54" s="408" t="str" cm="1">
        <f t="array" ref="V54">INDEX(Data!C:C,2/17*(ROW()-3)+3) &amp;" 님"</f>
        <v xml:space="preserve"> 님</v>
      </c>
      <c r="W54" s="408" cm="1">
        <f t="array" ref="W54">INDEX(Data!E:E,2/17*(ROW()-3)+3)</f>
        <v>0</v>
      </c>
    </row>
    <row r="55" spans="1:23" s="149" customFormat="1" ht="6.75" hidden="1" customHeight="1">
      <c r="A55" s="360"/>
      <c r="B55" s="381"/>
      <c r="C55" s="362"/>
      <c r="D55" s="362"/>
      <c r="F55" s="375"/>
      <c r="J55" s="409"/>
      <c r="K55" s="409"/>
      <c r="M55" s="360"/>
      <c r="N55" s="381"/>
      <c r="O55" s="362"/>
      <c r="P55" s="362"/>
      <c r="R55" s="375"/>
      <c r="V55" s="409"/>
      <c r="W55" s="409"/>
    </row>
    <row r="56" spans="1:23" s="149" customFormat="1" ht="17.25" hidden="1" thickBot="1">
      <c r="A56" s="360"/>
      <c r="B56" s="381"/>
      <c r="C56" s="543"/>
      <c r="D56" s="362"/>
      <c r="F56" s="375"/>
      <c r="J56" s="410" cm="1">
        <f t="array" ref="J56">INDEX(Data!J:J,2/17*(ROW()-3)+2)</f>
        <v>20251105</v>
      </c>
      <c r="K56" s="410" cm="1">
        <f t="array" ref="K56">INDEX(Data!F:F,2/17*(ROW()-3)+2)</f>
        <v>23</v>
      </c>
      <c r="M56" s="360"/>
      <c r="N56" s="381"/>
      <c r="O56" s="362"/>
      <c r="P56" s="362"/>
      <c r="R56" s="375"/>
      <c r="V56" s="410" cm="1">
        <f t="array" ref="V56">INDEX(Data!J:J,2/17*(ROW()-3)+3)</f>
        <v>0</v>
      </c>
      <c r="W56" s="410" cm="1">
        <f t="array" ref="W56">INDEX(Data!F:F,2/17*(ROW()-3)+3)</f>
        <v>0</v>
      </c>
    </row>
    <row r="57" spans="1:23" s="149" customFormat="1" ht="5.25" hidden="1" customHeight="1" thickBot="1">
      <c r="A57" s="362"/>
      <c r="B57" s="382"/>
      <c r="C57" s="361"/>
      <c r="D57" s="362"/>
      <c r="F57" s="375"/>
      <c r="M57" s="362"/>
      <c r="N57" s="382"/>
      <c r="O57" s="361"/>
      <c r="P57" s="362"/>
      <c r="R57" s="375"/>
    </row>
    <row r="58" spans="1:23" ht="17.25" hidden="1" thickBot="1">
      <c r="A58" s="377"/>
      <c r="B58" s="379" t="s">
        <v>1102</v>
      </c>
      <c r="C58" s="378" t="s">
        <v>826</v>
      </c>
      <c r="D58" s="400"/>
      <c r="M58" s="377"/>
      <c r="N58" s="379" t="s">
        <v>1102</v>
      </c>
      <c r="O58" s="378" t="s">
        <v>826</v>
      </c>
      <c r="P58" s="400"/>
      <c r="Q58" s="374"/>
      <c r="R58" s="374"/>
    </row>
    <row r="59" spans="1:23" ht="77.25" hidden="1" customHeight="1">
      <c r="A59" s="720" t="s">
        <v>1042</v>
      </c>
      <c r="B59" s="383" t="str">
        <f xml:space="preserve"> 기질!$B$23&amp;" ("&amp;기질!$C$23&amp;" : " &amp;C59&amp;")"</f>
        <v>NS (자극추구 : 95)</v>
      </c>
      <c r="C59" s="542" cm="1">
        <f t="array" ref="C59">INDEX(Data!M:M,2/17*(ROW()-3)+2)</f>
        <v>95</v>
      </c>
      <c r="D59" s="401" t="str">
        <f t="shared" ref="D59:D62" si="26">IF(C59&gt;=70, "H", IF(C59 &lt;=30, "L", "M"))</f>
        <v>H</v>
      </c>
      <c r="E59" s="723"/>
      <c r="F59" s="374">
        <f>C59-50</f>
        <v>45</v>
      </c>
      <c r="M59" s="720" t="s">
        <v>1042</v>
      </c>
      <c r="N59" s="383" t="str">
        <f xml:space="preserve"> 기질!$B$23&amp;" ("&amp;기질!$C$23&amp;" : " &amp;O59&amp;")"</f>
        <v>NS (자극추구 : 0)</v>
      </c>
      <c r="O59" s="364" cm="1">
        <f t="array" ref="O59">INDEX(Data!M:M,2/17*(ROW()-3)+3)</f>
        <v>0</v>
      </c>
      <c r="P59" s="401" t="str">
        <f t="shared" ref="P59:P62" si="27">IF(O59&gt;=70, "H", IF(O59 &lt;=30, "L", "M"))</f>
        <v>L</v>
      </c>
      <c r="Q59" s="374"/>
      <c r="R59" s="374">
        <f>O59-50</f>
        <v>-50</v>
      </c>
    </row>
    <row r="60" spans="1:23" ht="77.25" hidden="1" customHeight="1">
      <c r="A60" s="721"/>
      <c r="B60" s="384" t="str">
        <f xml:space="preserve"> 기질!$B$28&amp;" ("&amp;기질!$C$28&amp;" : " &amp;C60&amp;")"</f>
        <v>HA (위험 감지 : 100)</v>
      </c>
      <c r="C60" s="109" cm="1">
        <f t="array" ref="C60">INDEX(Data!T:T,2/17*(ROW()-3)+2)</f>
        <v>100</v>
      </c>
      <c r="D60" s="402" t="str">
        <f t="shared" si="26"/>
        <v>H</v>
      </c>
      <c r="E60" s="723"/>
      <c r="F60" s="374">
        <f t="shared" ref="F60:F62" si="28">C60-50</f>
        <v>50</v>
      </c>
      <c r="M60" s="721"/>
      <c r="N60" s="384" t="str">
        <f xml:space="preserve"> 기질!$B$28&amp;" ("&amp;기질!$C$28&amp;" : " &amp;O60&amp;")"</f>
        <v>HA (위험 감지 : 0)</v>
      </c>
      <c r="O60" s="109" cm="1">
        <f t="array" ref="O60">INDEX(Data!T:T,2/17*(ROW()-3)+3)</f>
        <v>0</v>
      </c>
      <c r="P60" s="402" t="str">
        <f t="shared" si="27"/>
        <v>L</v>
      </c>
      <c r="Q60" s="374"/>
      <c r="R60" s="374">
        <f t="shared" ref="R60" si="29">O60-50</f>
        <v>-50</v>
      </c>
    </row>
    <row r="61" spans="1:23" ht="77.25" hidden="1" customHeight="1">
      <c r="A61" s="721"/>
      <c r="B61" s="385" t="str">
        <f xml:space="preserve"> 기질!$B$33&amp;" ("&amp;기질!$C$33&amp;" : " &amp;C61&amp;")"</f>
        <v>RD (관계민감성 : 30)</v>
      </c>
      <c r="C61" s="109" cm="1">
        <f t="array" ref="C61">INDEX(Data!AA:AA,2/17*(ROW()-3)+2)</f>
        <v>30</v>
      </c>
      <c r="D61" s="402" t="str">
        <f t="shared" si="26"/>
        <v>L</v>
      </c>
      <c r="E61" s="723"/>
      <c r="F61" s="374">
        <f t="shared" si="28"/>
        <v>-20</v>
      </c>
      <c r="M61" s="721"/>
      <c r="N61" s="385" t="str">
        <f xml:space="preserve"> 기질!$B$33&amp;" ("&amp;기질!$C$33&amp;" : " &amp;O61&amp;")"</f>
        <v>RD (관계민감성 : 0)</v>
      </c>
      <c r="O61" s="109" cm="1">
        <f t="array" ref="O61">INDEX(Data!AA:AA,2/17*(ROW()-3)+3)</f>
        <v>0</v>
      </c>
      <c r="P61" s="402" t="str">
        <f t="shared" si="27"/>
        <v>L</v>
      </c>
      <c r="Q61" s="374"/>
      <c r="R61" s="374">
        <f>O61-50</f>
        <v>-50</v>
      </c>
    </row>
    <row r="62" spans="1:23" ht="77.25" hidden="1" customHeight="1" thickBot="1">
      <c r="A62" s="722"/>
      <c r="B62" s="386" t="str">
        <f xml:space="preserve"> 기질!$B$38&amp;" ("&amp;기질!$C$38&amp;" : " &amp;C62&amp;")"</f>
        <v>PS (실행관성력 : 3)</v>
      </c>
      <c r="C62" s="363" cm="1">
        <f t="array" ref="C62">INDEX(Data!AH:AH,2/17*(ROW()-3)+2)</f>
        <v>3</v>
      </c>
      <c r="D62" s="403" t="str">
        <f t="shared" si="26"/>
        <v>L</v>
      </c>
      <c r="E62" s="488"/>
      <c r="F62" s="374">
        <f t="shared" si="28"/>
        <v>-47</v>
      </c>
      <c r="M62" s="722"/>
      <c r="N62" s="386" t="str">
        <f xml:space="preserve"> 기질!$B$38&amp;" ("&amp;기질!$C$38&amp;" : " &amp;O62&amp;")"</f>
        <v>PS (실행관성력 : 0)</v>
      </c>
      <c r="O62" s="363" cm="1">
        <f t="array" ref="O62">INDEX(Data!AH:AH,2/17*(ROW()-3)+3)</f>
        <v>0</v>
      </c>
      <c r="P62" s="403" t="str">
        <f t="shared" si="27"/>
        <v>L</v>
      </c>
      <c r="Q62" s="374"/>
      <c r="R62" s="374">
        <f t="shared" ref="R62" si="30">O62-50</f>
        <v>-50</v>
      </c>
    </row>
    <row r="63" spans="1:23" ht="17.25" hidden="1" thickBot="1">
      <c r="A63" s="413"/>
      <c r="B63" s="414" t="s">
        <v>1101</v>
      </c>
      <c r="C63" s="415" t="s">
        <v>826</v>
      </c>
      <c r="D63" s="416"/>
      <c r="M63" s="413"/>
      <c r="N63" s="414" t="s">
        <v>1101</v>
      </c>
      <c r="O63" s="415" t="s">
        <v>826</v>
      </c>
      <c r="P63" s="416"/>
      <c r="Q63" s="374"/>
      <c r="R63" s="374"/>
    </row>
    <row r="64" spans="1:23" ht="77.25" hidden="1" customHeight="1">
      <c r="A64" s="714" t="s">
        <v>1043</v>
      </c>
      <c r="B64" s="387" t="str">
        <f xml:space="preserve"> 성격!$A$20&amp;" ("&amp;성격!$B$20 &amp;" : " &amp;C64&amp;")"</f>
        <v>SD (자율성 : 16)</v>
      </c>
      <c r="C64" s="364" cm="1">
        <f t="array" ref="C64">INDEX(Data!AO:AO,2/17*(ROW()-3)+1)</f>
        <v>16</v>
      </c>
      <c r="D64" s="401" t="str">
        <f t="shared" ref="D64:D67" si="31">IF(C64&gt;=70, "H", IF(C64 &lt;=30, "L", "M"))</f>
        <v>L</v>
      </c>
      <c r="E64" s="717"/>
      <c r="F64" s="391">
        <f>C64</f>
        <v>16</v>
      </c>
      <c r="I64" s="333"/>
      <c r="M64" s="714" t="s">
        <v>1043</v>
      </c>
      <c r="N64" s="387" t="str">
        <f xml:space="preserve"> 성격!$A$20&amp;" ("&amp;성격!$B$20 &amp;" : " &amp;O64&amp;")"</f>
        <v>SD (자율성 : 0)</v>
      </c>
      <c r="O64" s="364" cm="1">
        <f t="array" ref="O64">INDEX(Data!AO:AO,2/17*(ROW()-3)+2)</f>
        <v>0</v>
      </c>
      <c r="P64" s="401" t="str">
        <f t="shared" ref="P64:P67" si="32">IF(O64&gt;=70, "H", IF(O64 &lt;=30, "L", "M"))</f>
        <v>L</v>
      </c>
      <c r="Q64" s="391"/>
      <c r="R64" s="391">
        <f>O64</f>
        <v>0</v>
      </c>
      <c r="U64" s="333"/>
    </row>
    <row r="65" spans="1:23" ht="77.25" hidden="1" customHeight="1">
      <c r="A65" s="715"/>
      <c r="B65" s="385" t="str">
        <f xml:space="preserve"> 성격!$A$26&amp;" ("&amp;성격!$B$26 &amp;" : " &amp;C65&amp;")"</f>
        <v>CO (연대감 : 7)</v>
      </c>
      <c r="C65" s="109" cm="1">
        <f t="array" ref="C65">INDEX(Data!AW:AW,2/17*(ROW()-3)+1)</f>
        <v>7</v>
      </c>
      <c r="D65" s="402" t="str">
        <f t="shared" si="31"/>
        <v>L</v>
      </c>
      <c r="E65" s="717"/>
      <c r="F65" s="391">
        <f t="shared" ref="F65:F67" si="33">C65</f>
        <v>7</v>
      </c>
      <c r="M65" s="715"/>
      <c r="N65" s="385" t="str">
        <f xml:space="preserve"> 성격!$A$26&amp;" ("&amp;성격!$B$26 &amp;" : " &amp;O65&amp;")"</f>
        <v>CO (연대감 : 0)</v>
      </c>
      <c r="O65" s="109" cm="1">
        <f t="array" ref="O65">INDEX(Data!AW:AW,2/17*(ROW()-3)+2)</f>
        <v>0</v>
      </c>
      <c r="P65" s="402" t="str">
        <f t="shared" si="32"/>
        <v>L</v>
      </c>
      <c r="Q65" s="391"/>
      <c r="R65" s="391">
        <f t="shared" ref="R65:R67" si="34">O65</f>
        <v>0</v>
      </c>
    </row>
    <row r="66" spans="1:23" ht="77.25" hidden="1" customHeight="1">
      <c r="A66" s="715"/>
      <c r="B66" s="385" t="str">
        <f xml:space="preserve"> 성격!$A$32&amp;" ("&amp;성격!$B$32 &amp;" : " &amp;C66&amp;")"</f>
        <v>ST (자기초월 : 83)</v>
      </c>
      <c r="C66" s="109" cm="1">
        <f t="array" ref="C66">INDEX(Data!BE:BE,2/17*(ROW()-3)+1)</f>
        <v>83</v>
      </c>
      <c r="D66" s="402" t="str">
        <f t="shared" si="31"/>
        <v>H</v>
      </c>
      <c r="E66" s="717"/>
      <c r="F66" s="391">
        <f t="shared" si="33"/>
        <v>83</v>
      </c>
      <c r="M66" s="715"/>
      <c r="N66" s="385" t="str">
        <f xml:space="preserve"> 성격!$A$32&amp;" ("&amp;성격!$B$32 &amp;" : " &amp;O66&amp;")"</f>
        <v>ST (자기초월 : 0)</v>
      </c>
      <c r="O66" s="109" cm="1">
        <f t="array" ref="O66">INDEX(Data!BE:BE,2/17*(ROW()-3)+2)</f>
        <v>0</v>
      </c>
      <c r="P66" s="402" t="str">
        <f t="shared" si="32"/>
        <v>L</v>
      </c>
      <c r="Q66" s="391"/>
      <c r="R66" s="391">
        <f t="shared" si="34"/>
        <v>0</v>
      </c>
    </row>
    <row r="67" spans="1:23" ht="77.25" hidden="1" customHeight="1" thickBot="1">
      <c r="A67" s="716"/>
      <c r="B67" s="386" t="str">
        <f>"자율+연대" &amp;" (" &amp;C67&amp;")"</f>
        <v>자율+연대 (8)</v>
      </c>
      <c r="C67" s="376" cm="1">
        <f t="array" ref="C67">INDEX(Data!BK:BK,2/17*(ROW()-3)+1)</f>
        <v>8</v>
      </c>
      <c r="D67" s="403" t="str">
        <f t="shared" si="31"/>
        <v>L</v>
      </c>
      <c r="E67" s="485"/>
      <c r="F67" s="391">
        <f t="shared" si="33"/>
        <v>8</v>
      </c>
      <c r="M67" s="716"/>
      <c r="N67" s="386" t="str">
        <f>"자율+연대" &amp;" (" &amp;O67&amp;")"</f>
        <v>자율+연대 (0)</v>
      </c>
      <c r="O67" s="376" cm="1">
        <f t="array" ref="O67">INDEX(Data!BK:BK,2/17*(ROW()-3)+2)</f>
        <v>0</v>
      </c>
      <c r="P67" s="403" t="str">
        <f t="shared" si="32"/>
        <v>L</v>
      </c>
      <c r="Q67" s="391"/>
      <c r="R67" s="391">
        <f t="shared" si="34"/>
        <v>0</v>
      </c>
    </row>
    <row r="68" spans="1:23" hidden="1"/>
    <row r="69" spans="1:23" ht="32.25" hidden="1" customHeight="1">
      <c r="A69" s="718" t="s">
        <v>1048</v>
      </c>
      <c r="B69" s="719"/>
      <c r="C69" s="719"/>
      <c r="D69" s="719"/>
      <c r="E69" s="719"/>
      <c r="F69" s="719"/>
      <c r="G69" s="719"/>
      <c r="H69" s="719"/>
      <c r="I69" s="719"/>
      <c r="J69" s="719"/>
      <c r="K69" s="719"/>
      <c r="M69" s="718" t="s">
        <v>1048</v>
      </c>
      <c r="N69" s="719"/>
      <c r="O69" s="719"/>
      <c r="P69" s="719"/>
      <c r="Q69" s="719"/>
      <c r="R69" s="719"/>
      <c r="S69" s="719"/>
      <c r="T69" s="719"/>
      <c r="U69" s="719"/>
      <c r="V69" s="719"/>
      <c r="W69" s="719"/>
    </row>
    <row r="70" spans="1:23" s="149" customFormat="1" ht="5.25" hidden="1" customHeight="1">
      <c r="A70" s="359"/>
      <c r="B70" s="359"/>
      <c r="C70" s="359"/>
      <c r="D70" s="359"/>
      <c r="F70" s="375"/>
      <c r="M70" s="359"/>
      <c r="N70" s="359"/>
      <c r="O70" s="359"/>
      <c r="P70" s="359"/>
      <c r="R70" s="375"/>
    </row>
    <row r="71" spans="1:23" s="149" customFormat="1" hidden="1">
      <c r="A71" s="360"/>
      <c r="B71" s="380"/>
      <c r="C71" s="361"/>
      <c r="D71" s="361"/>
      <c r="F71" s="375"/>
      <c r="J71" s="408" t="str" cm="1">
        <f t="array" ref="J71">INDEX(Data!C:C,2/17*(ROW()-3)+2) &amp;" 님"</f>
        <v xml:space="preserve"> 님</v>
      </c>
      <c r="K71" s="408" cm="1">
        <f t="array" ref="K71">INDEX(Data!E:E,2/17*(ROW()-3)+2)</f>
        <v>0</v>
      </c>
      <c r="M71" s="360"/>
      <c r="N71" s="380"/>
      <c r="O71" s="361"/>
      <c r="P71" s="361"/>
      <c r="R71" s="375"/>
      <c r="V71" s="408" t="str" cm="1">
        <f t="array" ref="V71">INDEX(Data!C:C,2/17*(ROW()-3)+3) &amp;" 님"</f>
        <v xml:space="preserve"> 님</v>
      </c>
      <c r="W71" s="408" cm="1">
        <f t="array" ref="W71">INDEX(Data!E:E,2/17*(ROW()-3)+3)</f>
        <v>0</v>
      </c>
    </row>
    <row r="72" spans="1:23" s="149" customFormat="1" ht="6.75" hidden="1" customHeight="1">
      <c r="A72" s="360"/>
      <c r="B72" s="381"/>
      <c r="C72" s="362"/>
      <c r="D72" s="362"/>
      <c r="F72" s="375"/>
      <c r="J72" s="409"/>
      <c r="K72" s="409"/>
      <c r="M72" s="360"/>
      <c r="N72" s="381"/>
      <c r="O72" s="362"/>
      <c r="P72" s="362"/>
      <c r="R72" s="375"/>
      <c r="V72" s="409"/>
      <c r="W72" s="409"/>
    </row>
    <row r="73" spans="1:23" s="149" customFormat="1" ht="17.25" hidden="1" thickBot="1">
      <c r="A73" s="360"/>
      <c r="B73" s="381"/>
      <c r="C73" s="543"/>
      <c r="D73" s="362"/>
      <c r="F73" s="375"/>
      <c r="J73" s="410" cm="1">
        <f t="array" ref="J73">INDEX(Data!J:J,2/17*(ROW()-3)+2)</f>
        <v>0</v>
      </c>
      <c r="K73" s="410" cm="1">
        <f t="array" ref="K73">INDEX(Data!F:F,2/17*(ROW()-3)+2)</f>
        <v>0</v>
      </c>
      <c r="M73" s="360"/>
      <c r="N73" s="381"/>
      <c r="O73" s="362"/>
      <c r="P73" s="362"/>
      <c r="R73" s="375"/>
      <c r="V73" s="410" cm="1">
        <f t="array" ref="V73">INDEX(Data!J:J,2/17*(ROW()-3)+3)</f>
        <v>0</v>
      </c>
      <c r="W73" s="410" cm="1">
        <f t="array" ref="W73">INDEX(Data!F:F,2/17*(ROW()-3)+3)</f>
        <v>0</v>
      </c>
    </row>
    <row r="74" spans="1:23" s="149" customFormat="1" ht="5.25" hidden="1" customHeight="1" thickBot="1">
      <c r="A74" s="362"/>
      <c r="B74" s="382"/>
      <c r="C74" s="361"/>
      <c r="D74" s="362"/>
      <c r="F74" s="375"/>
      <c r="M74" s="362"/>
      <c r="N74" s="382"/>
      <c r="O74" s="361"/>
      <c r="P74" s="362"/>
      <c r="R74" s="375"/>
    </row>
    <row r="75" spans="1:23" ht="17.25" hidden="1" thickBot="1">
      <c r="A75" s="377"/>
      <c r="B75" s="379" t="s">
        <v>1102</v>
      </c>
      <c r="C75" s="378" t="s">
        <v>826</v>
      </c>
      <c r="D75" s="400"/>
      <c r="M75" s="377"/>
      <c r="N75" s="379" t="s">
        <v>1102</v>
      </c>
      <c r="O75" s="378" t="s">
        <v>826</v>
      </c>
      <c r="P75" s="400"/>
      <c r="Q75" s="374"/>
      <c r="R75" s="374"/>
    </row>
    <row r="76" spans="1:23" ht="77.25" hidden="1" customHeight="1">
      <c r="A76" s="720" t="s">
        <v>1042</v>
      </c>
      <c r="B76" s="383" t="str">
        <f xml:space="preserve"> 기질!$B$23&amp;" ("&amp;기질!$C$23&amp;" : " &amp;C76&amp;")"</f>
        <v>NS (자극추구 : 0)</v>
      </c>
      <c r="C76" s="542" cm="1">
        <f t="array" ref="C76">INDEX(Data!M:M,2/17*(ROW()-3)+2)</f>
        <v>0</v>
      </c>
      <c r="D76" s="401" t="str">
        <f t="shared" ref="D76:D79" si="35">IF(C76&gt;=70, "H", IF(C76 &lt;=30, "L", "M"))</f>
        <v>L</v>
      </c>
      <c r="E76" s="723"/>
      <c r="F76" s="374">
        <f>C76-50</f>
        <v>-50</v>
      </c>
      <c r="M76" s="720" t="s">
        <v>1042</v>
      </c>
      <c r="N76" s="383" t="str">
        <f xml:space="preserve"> 기질!$B$23&amp;" ("&amp;기질!$C$23&amp;" : " &amp;O76&amp;")"</f>
        <v>NS (자극추구 : 0)</v>
      </c>
      <c r="O76" s="364" cm="1">
        <f t="array" ref="O76">INDEX(Data!M:M,2/17*(ROW()-3)+3)</f>
        <v>0</v>
      </c>
      <c r="P76" s="401" t="str">
        <f t="shared" ref="P76:P79" si="36">IF(O76&gt;=70, "H", IF(O76 &lt;=30, "L", "M"))</f>
        <v>L</v>
      </c>
      <c r="Q76" s="374"/>
      <c r="R76" s="374">
        <f>O76-50</f>
        <v>-50</v>
      </c>
    </row>
    <row r="77" spans="1:23" ht="77.25" hidden="1" customHeight="1">
      <c r="A77" s="721"/>
      <c r="B77" s="384" t="str">
        <f xml:space="preserve"> 기질!$B$28&amp;" ("&amp;기질!$C$28&amp;" : " &amp;C77&amp;")"</f>
        <v>HA (위험 감지 : 0)</v>
      </c>
      <c r="C77" s="109" cm="1">
        <f t="array" ref="C77">INDEX(Data!T:T,2/17*(ROW()-3)+2)</f>
        <v>0</v>
      </c>
      <c r="D77" s="402" t="str">
        <f t="shared" si="35"/>
        <v>L</v>
      </c>
      <c r="E77" s="723"/>
      <c r="F77" s="374">
        <f t="shared" ref="F77:F79" si="37">C77-50</f>
        <v>-50</v>
      </c>
      <c r="M77" s="721"/>
      <c r="N77" s="384" t="str">
        <f xml:space="preserve"> 기질!$B$28&amp;" ("&amp;기질!$C$28&amp;" : " &amp;O77&amp;")"</f>
        <v>HA (위험 감지 : 0)</v>
      </c>
      <c r="O77" s="109" cm="1">
        <f t="array" ref="O77">INDEX(Data!T:T,2/17*(ROW()-3)+3)</f>
        <v>0</v>
      </c>
      <c r="P77" s="402" t="str">
        <f t="shared" si="36"/>
        <v>L</v>
      </c>
      <c r="Q77" s="374"/>
      <c r="R77" s="374">
        <f t="shared" ref="R77" si="38">O77-50</f>
        <v>-50</v>
      </c>
    </row>
    <row r="78" spans="1:23" ht="77.25" hidden="1" customHeight="1">
      <c r="A78" s="721"/>
      <c r="B78" s="385" t="str">
        <f xml:space="preserve"> 기질!$B$33&amp;" ("&amp;기질!$C$33&amp;" : " &amp;C78&amp;")"</f>
        <v>RD (관계민감성 : 0)</v>
      </c>
      <c r="C78" s="109" cm="1">
        <f t="array" ref="C78">INDEX(Data!AA:AA,2/17*(ROW()-3)+2)</f>
        <v>0</v>
      </c>
      <c r="D78" s="402" t="str">
        <f t="shared" si="35"/>
        <v>L</v>
      </c>
      <c r="E78" s="723"/>
      <c r="F78" s="374">
        <f t="shared" si="37"/>
        <v>-50</v>
      </c>
      <c r="M78" s="721"/>
      <c r="N78" s="385" t="str">
        <f xml:space="preserve"> 기질!$B$33&amp;" ("&amp;기질!$C$33&amp;" : " &amp;O78&amp;")"</f>
        <v>RD (관계민감성 : 0)</v>
      </c>
      <c r="O78" s="109" cm="1">
        <f t="array" ref="O78">INDEX(Data!AA:AA,2/17*(ROW()-3)+3)</f>
        <v>0</v>
      </c>
      <c r="P78" s="402" t="str">
        <f t="shared" si="36"/>
        <v>L</v>
      </c>
      <c r="Q78" s="374"/>
      <c r="R78" s="374">
        <f>O78-50</f>
        <v>-50</v>
      </c>
    </row>
    <row r="79" spans="1:23" ht="77.25" hidden="1" customHeight="1" thickBot="1">
      <c r="A79" s="722"/>
      <c r="B79" s="386" t="str">
        <f xml:space="preserve"> 기질!$B$38&amp;" ("&amp;기질!$C$38&amp;" : " &amp;C79&amp;")"</f>
        <v>PS (실행관성력 : 0)</v>
      </c>
      <c r="C79" s="363" cm="1">
        <f t="array" ref="C79">INDEX(Data!AH:AH,2/17*(ROW()-3)+2)</f>
        <v>0</v>
      </c>
      <c r="D79" s="403" t="str">
        <f t="shared" si="35"/>
        <v>L</v>
      </c>
      <c r="E79" s="488"/>
      <c r="F79" s="374">
        <f t="shared" si="37"/>
        <v>-50</v>
      </c>
      <c r="M79" s="722"/>
      <c r="N79" s="386" t="str">
        <f xml:space="preserve"> 기질!$B$38&amp;" ("&amp;기질!$C$38&amp;" : " &amp;O79&amp;")"</f>
        <v>PS (실행관성력 : 0)</v>
      </c>
      <c r="O79" s="363" cm="1">
        <f t="array" ref="O79">INDEX(Data!AH:AH,2/17*(ROW()-3)+3)</f>
        <v>0</v>
      </c>
      <c r="P79" s="403" t="str">
        <f t="shared" si="36"/>
        <v>L</v>
      </c>
      <c r="Q79" s="374"/>
      <c r="R79" s="374">
        <f t="shared" ref="R79" si="39">O79-50</f>
        <v>-50</v>
      </c>
    </row>
    <row r="80" spans="1:23" ht="17.25" hidden="1" thickBot="1">
      <c r="A80" s="413"/>
      <c r="B80" s="414" t="s">
        <v>1101</v>
      </c>
      <c r="C80" s="415" t="s">
        <v>826</v>
      </c>
      <c r="D80" s="416"/>
      <c r="M80" s="413"/>
      <c r="N80" s="414" t="s">
        <v>1101</v>
      </c>
      <c r="O80" s="415" t="s">
        <v>826</v>
      </c>
      <c r="P80" s="416"/>
      <c r="Q80" s="374"/>
      <c r="R80" s="374"/>
    </row>
    <row r="81" spans="1:21" ht="77.25" hidden="1" customHeight="1">
      <c r="A81" s="714" t="s">
        <v>1043</v>
      </c>
      <c r="B81" s="387" t="str">
        <f xml:space="preserve"> 성격!$A$20&amp;" ("&amp;성격!$B$20 &amp;" : " &amp;C81&amp;")"</f>
        <v>SD (자율성 : 0)</v>
      </c>
      <c r="C81" s="364" cm="1">
        <f t="array" ref="C81">INDEX(Data!AO:AO,2/17*(ROW()-3)+1)</f>
        <v>0</v>
      </c>
      <c r="D81" s="401" t="str">
        <f t="shared" ref="D81:D84" si="40">IF(C81&gt;=70, "H", IF(C81 &lt;=30, "L", "M"))</f>
        <v>L</v>
      </c>
      <c r="E81" s="717"/>
      <c r="F81" s="391">
        <f>C81</f>
        <v>0</v>
      </c>
      <c r="I81" s="333"/>
      <c r="M81" s="714" t="s">
        <v>1043</v>
      </c>
      <c r="N81" s="387" t="str">
        <f xml:space="preserve"> 성격!$A$20&amp;" ("&amp;성격!$B$20 &amp;" : " &amp;O81&amp;")"</f>
        <v>SD (자율성 : 0)</v>
      </c>
      <c r="O81" s="364" cm="1">
        <f t="array" ref="O81">INDEX(Data!AO:AO,2/17*(ROW()-3)+2)</f>
        <v>0</v>
      </c>
      <c r="P81" s="401" t="str">
        <f t="shared" ref="P81:P84" si="41">IF(O81&gt;=70, "H", IF(O81 &lt;=30, "L", "M"))</f>
        <v>L</v>
      </c>
      <c r="Q81" s="391"/>
      <c r="R81" s="391">
        <f>O81</f>
        <v>0</v>
      </c>
      <c r="U81" s="333"/>
    </row>
    <row r="82" spans="1:21" ht="77.25" hidden="1" customHeight="1">
      <c r="A82" s="715"/>
      <c r="B82" s="385" t="str">
        <f xml:space="preserve"> 성격!$A$26&amp;" ("&amp;성격!$B$26 &amp;" : " &amp;C82&amp;")"</f>
        <v>CO (연대감 : 0)</v>
      </c>
      <c r="C82" s="109" cm="1">
        <f t="array" ref="C82">INDEX(Data!AW:AW,2/17*(ROW()-3)+1)</f>
        <v>0</v>
      </c>
      <c r="D82" s="402" t="str">
        <f t="shared" si="40"/>
        <v>L</v>
      </c>
      <c r="E82" s="717"/>
      <c r="F82" s="391">
        <f t="shared" ref="F82:F84" si="42">C82</f>
        <v>0</v>
      </c>
      <c r="M82" s="715"/>
      <c r="N82" s="385" t="str">
        <f xml:space="preserve"> 성격!$A$26&amp;" ("&amp;성격!$B$26 &amp;" : " &amp;O82&amp;")"</f>
        <v>CO (연대감 : 0)</v>
      </c>
      <c r="O82" s="109" cm="1">
        <f t="array" ref="O82">INDEX(Data!AW:AW,2/17*(ROW()-3)+2)</f>
        <v>0</v>
      </c>
      <c r="P82" s="402" t="str">
        <f t="shared" si="41"/>
        <v>L</v>
      </c>
      <c r="Q82" s="391"/>
      <c r="R82" s="391">
        <f t="shared" ref="R82:R84" si="43">O82</f>
        <v>0</v>
      </c>
    </row>
    <row r="83" spans="1:21" ht="77.25" hidden="1" customHeight="1">
      <c r="A83" s="715"/>
      <c r="B83" s="385" t="str">
        <f xml:space="preserve"> 성격!$A$32&amp;" ("&amp;성격!$B$32 &amp;" : " &amp;C83&amp;")"</f>
        <v>ST (자기초월 : 0)</v>
      </c>
      <c r="C83" s="109" cm="1">
        <f t="array" ref="C83">INDEX(Data!BE:BE,2/17*(ROW()-3)+1)</f>
        <v>0</v>
      </c>
      <c r="D83" s="402" t="str">
        <f t="shared" si="40"/>
        <v>L</v>
      </c>
      <c r="E83" s="717"/>
      <c r="F83" s="391">
        <f t="shared" si="42"/>
        <v>0</v>
      </c>
      <c r="M83" s="715"/>
      <c r="N83" s="385" t="str">
        <f xml:space="preserve"> 성격!$A$32&amp;" ("&amp;성격!$B$32 &amp;" : " &amp;O83&amp;")"</f>
        <v>ST (자기초월 : 0)</v>
      </c>
      <c r="O83" s="109" cm="1">
        <f t="array" ref="O83">INDEX(Data!BE:BE,2/17*(ROW()-3)+2)</f>
        <v>0</v>
      </c>
      <c r="P83" s="402" t="str">
        <f t="shared" si="41"/>
        <v>L</v>
      </c>
      <c r="Q83" s="391"/>
      <c r="R83" s="391">
        <f t="shared" si="43"/>
        <v>0</v>
      </c>
    </row>
    <row r="84" spans="1:21" ht="77.25" hidden="1" customHeight="1" thickBot="1">
      <c r="A84" s="716"/>
      <c r="B84" s="386" t="str">
        <f>"자율+연대" &amp;" (" &amp;C84&amp;")"</f>
        <v>자율+연대 (0)</v>
      </c>
      <c r="C84" s="376" cm="1">
        <f t="array" ref="C84">INDEX(Data!BK:BK,2/17*(ROW()-3)+1)</f>
        <v>0</v>
      </c>
      <c r="D84" s="403" t="str">
        <f t="shared" si="40"/>
        <v>L</v>
      </c>
      <c r="E84" s="485"/>
      <c r="F84" s="391">
        <f t="shared" si="42"/>
        <v>0</v>
      </c>
      <c r="M84" s="716"/>
      <c r="N84" s="386" t="str">
        <f>"자율+연대" &amp;" (" &amp;O84&amp;")"</f>
        <v>자율+연대 (0)</v>
      </c>
      <c r="O84" s="376" cm="1">
        <f t="array" ref="O84">INDEX(Data!BK:BK,2/17*(ROW()-3)+2)</f>
        <v>0</v>
      </c>
      <c r="P84" s="403" t="str">
        <f t="shared" si="41"/>
        <v>L</v>
      </c>
      <c r="Q84" s="391"/>
      <c r="R84" s="391">
        <f t="shared" si="43"/>
        <v>0</v>
      </c>
    </row>
    <row r="85" spans="1:21" hidden="1"/>
  </sheetData>
  <mergeCells count="41">
    <mergeCell ref="A81:A84"/>
    <mergeCell ref="E81:E83"/>
    <mergeCell ref="M81:M84"/>
    <mergeCell ref="A64:A67"/>
    <mergeCell ref="E64:E66"/>
    <mergeCell ref="M64:M67"/>
    <mergeCell ref="A69:K69"/>
    <mergeCell ref="M69:W69"/>
    <mergeCell ref="A76:A79"/>
    <mergeCell ref="E76:E78"/>
    <mergeCell ref="M76:M79"/>
    <mergeCell ref="A59:A62"/>
    <mergeCell ref="E59:E61"/>
    <mergeCell ref="M59:M62"/>
    <mergeCell ref="A30:A33"/>
    <mergeCell ref="E30:E32"/>
    <mergeCell ref="M30:M33"/>
    <mergeCell ref="A35:K35"/>
    <mergeCell ref="M35:W35"/>
    <mergeCell ref="A42:A45"/>
    <mergeCell ref="E42:E44"/>
    <mergeCell ref="M42:M45"/>
    <mergeCell ref="A47:A50"/>
    <mergeCell ref="E47:E49"/>
    <mergeCell ref="M47:M50"/>
    <mergeCell ref="A52:K52"/>
    <mergeCell ref="M52:W52"/>
    <mergeCell ref="C17:D17"/>
    <mergeCell ref="A18:K18"/>
    <mergeCell ref="M18:W18"/>
    <mergeCell ref="A25:A28"/>
    <mergeCell ref="E25:E27"/>
    <mergeCell ref="M25:M28"/>
    <mergeCell ref="A13:A16"/>
    <mergeCell ref="E13:E15"/>
    <mergeCell ref="M13:M16"/>
    <mergeCell ref="A1:K1"/>
    <mergeCell ref="M1:W1"/>
    <mergeCell ref="A8:A11"/>
    <mergeCell ref="E8:E10"/>
    <mergeCell ref="M8:M11"/>
  </mergeCells>
  <phoneticPr fontId="1" type="noConversion"/>
  <conditionalFormatting sqref="C8:D11 C13:D16">
    <cfRule type="expression" dxfId="147" priority="31">
      <formula>$C8 &lt;=30</formula>
    </cfRule>
    <cfRule type="expression" dxfId="146" priority="32">
      <formula>$C8 &gt;=70</formula>
    </cfRule>
  </conditionalFormatting>
  <conditionalFormatting sqref="C25:D28 C30:D33">
    <cfRule type="expression" dxfId="145" priority="15">
      <formula>$C25 &lt;=30</formula>
    </cfRule>
    <cfRule type="expression" dxfId="144" priority="16">
      <formula>$C25 &gt;=70</formula>
    </cfRule>
  </conditionalFormatting>
  <conditionalFormatting sqref="C42:D45 C47:D50">
    <cfRule type="expression" dxfId="143" priority="11">
      <formula>$C42 &lt;=30</formula>
    </cfRule>
    <cfRule type="expression" dxfId="142" priority="12">
      <formula>$C42 &gt;=70</formula>
    </cfRule>
  </conditionalFormatting>
  <conditionalFormatting sqref="C59:D62 C64:D67">
    <cfRule type="expression" dxfId="141" priority="7">
      <formula>$C59 &lt;=30</formula>
    </cfRule>
    <cfRule type="expression" dxfId="140" priority="8">
      <formula>$C59 &gt;=70</formula>
    </cfRule>
  </conditionalFormatting>
  <conditionalFormatting sqref="C76:D79 C81:D84">
    <cfRule type="expression" dxfId="139" priority="3">
      <formula>$C76 &lt;=30</formula>
    </cfRule>
    <cfRule type="expression" dxfId="138" priority="4">
      <formula>$C76 &gt;=70</formula>
    </cfRule>
  </conditionalFormatting>
  <conditionalFormatting sqref="O8:P11 O13:P16">
    <cfRule type="expression" dxfId="137" priority="29">
      <formula>$C8 &lt;=30</formula>
    </cfRule>
    <cfRule type="expression" dxfId="136" priority="30">
      <formula>$C8 &gt;=70</formula>
    </cfRule>
  </conditionalFormatting>
  <conditionalFormatting sqref="O25:P28 O30:P33">
    <cfRule type="expression" dxfId="135" priority="13">
      <formula>$C25 &lt;=30</formula>
    </cfRule>
    <cfRule type="expression" dxfId="134" priority="14">
      <formula>$C25 &gt;=70</formula>
    </cfRule>
  </conditionalFormatting>
  <conditionalFormatting sqref="O42:P45 O47:P50">
    <cfRule type="expression" dxfId="133" priority="9">
      <formula>$C42 &lt;=30</formula>
    </cfRule>
    <cfRule type="expression" dxfId="132" priority="10">
      <formula>$C42 &gt;=70</formula>
    </cfRule>
  </conditionalFormatting>
  <conditionalFormatting sqref="O59:P62 O64:P67">
    <cfRule type="expression" dxfId="131" priority="5">
      <formula>$C59 &lt;=30</formula>
    </cfRule>
    <cfRule type="expression" dxfId="130" priority="6">
      <formula>$C59 &gt;=70</formula>
    </cfRule>
  </conditionalFormatting>
  <conditionalFormatting sqref="O76:P79 O81:P84">
    <cfRule type="expression" dxfId="129" priority="1">
      <formula>$C76 &lt;=30</formula>
    </cfRule>
    <cfRule type="expression" dxfId="128" priority="2">
      <formula>$C76 &gt;=70</formula>
    </cfRule>
  </conditionalFormatting>
  <pageMargins left="0.23622047244094488" right="0.23622047244094488" top="0.3543307086614173" bottom="0.74803149606299213" header="0" footer="0"/>
  <pageSetup paperSize="9" scale="71"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D51B3-52C7-443E-A12D-28A1985D90F1}">
  <sheetPr codeName="Sheet24"/>
  <dimension ref="A1:T38"/>
  <sheetViews>
    <sheetView showGridLines="0" zoomScale="85" zoomScaleNormal="85" workbookViewId="0">
      <selection activeCell="W12" sqref="W12"/>
    </sheetView>
  </sheetViews>
  <sheetFormatPr defaultRowHeight="16.5"/>
  <cols>
    <col min="1" max="1" width="3.875" style="1" customWidth="1"/>
    <col min="2" max="2" width="31.125" style="388" customWidth="1"/>
    <col min="3" max="3" width="6.375" bestFit="1" customWidth="1"/>
    <col min="4" max="4" width="3.25" bestFit="1" customWidth="1"/>
    <col min="5" max="5" width="1.125" style="486" customWidth="1"/>
    <col min="6" max="6" width="3.625" customWidth="1"/>
    <col min="7" max="7" width="32.5" customWidth="1"/>
    <col min="8" max="8" width="6.375" bestFit="1" customWidth="1"/>
    <col min="9" max="9" width="3.25" bestFit="1" customWidth="1"/>
    <col min="10" max="10" width="3" style="486" bestFit="1" customWidth="1"/>
    <col min="11" max="11" width="3.875" customWidth="1"/>
    <col min="12" max="12" width="38.875" style="388" customWidth="1"/>
    <col min="13" max="13" width="14.75" customWidth="1"/>
    <col min="14" max="14" width="3.25" bestFit="1" customWidth="1"/>
    <col min="15" max="15" width="1.125" style="486" customWidth="1"/>
    <col min="16" max="16" width="3.625" customWidth="1"/>
    <col min="17" max="17" width="37" customWidth="1"/>
    <col min="19" max="19" width="3.25" bestFit="1" customWidth="1"/>
    <col min="20" max="20" width="2" bestFit="1" customWidth="1"/>
  </cols>
  <sheetData>
    <row r="1" spans="1:20" s="514" customFormat="1" ht="27" thickBot="1">
      <c r="A1" s="725" t="s">
        <v>1049</v>
      </c>
      <c r="B1" s="726"/>
      <c r="C1" s="726"/>
      <c r="D1" s="726"/>
      <c r="E1" s="726"/>
      <c r="F1" s="726"/>
      <c r="G1" s="726"/>
      <c r="H1" s="726"/>
      <c r="I1" s="727"/>
      <c r="J1" s="513"/>
      <c r="K1" s="725" t="s">
        <v>1049</v>
      </c>
      <c r="L1" s="726"/>
      <c r="M1" s="726"/>
      <c r="N1" s="726"/>
      <c r="O1" s="726"/>
      <c r="P1" s="726"/>
      <c r="Q1" s="726"/>
      <c r="R1" s="726"/>
      <c r="S1" s="727"/>
    </row>
    <row r="2" spans="1:20" s="519" customFormat="1" ht="12" thickBot="1">
      <c r="A2" s="515"/>
      <c r="B2" s="516"/>
      <c r="C2" s="517"/>
      <c r="D2" s="515"/>
      <c r="E2" s="518"/>
      <c r="G2" s="520" t="str">
        <f>Data!$C2&amp;" 님"</f>
        <v>채영운 님</v>
      </c>
      <c r="J2" s="521"/>
      <c r="K2" s="515"/>
      <c r="L2" s="516"/>
      <c r="M2" s="517"/>
      <c r="N2" s="515"/>
      <c r="O2" s="518"/>
      <c r="Q2" s="520" t="str">
        <f>Data!$C3&amp;" 님"</f>
        <v>최동준 님</v>
      </c>
    </row>
    <row r="3" spans="1:20" ht="22.5" customHeight="1" thickBot="1">
      <c r="A3" s="377"/>
      <c r="B3" s="419" t="s">
        <v>823</v>
      </c>
      <c r="C3" s="421" t="s">
        <v>826</v>
      </c>
      <c r="D3" s="422"/>
      <c r="G3" s="489"/>
      <c r="I3" s="489"/>
      <c r="K3" s="377"/>
      <c r="L3" s="419" t="s">
        <v>823</v>
      </c>
      <c r="M3" s="421" t="s">
        <v>826</v>
      </c>
      <c r="N3" s="422"/>
      <c r="Q3" s="489"/>
      <c r="S3" s="489"/>
    </row>
    <row r="4" spans="1:20" ht="42.75" customHeight="1">
      <c r="A4" s="741" t="str">
        <f>기질!C23</f>
        <v>자극추구</v>
      </c>
      <c r="B4" s="384" t="str">
        <f xml:space="preserve"> 기질!$B$24&amp;" ("&amp;" : " &amp;C4&amp;")"</f>
        <v>NS1 ( : 10)</v>
      </c>
      <c r="C4" s="411">
        <f>Data!$O2</f>
        <v>10</v>
      </c>
      <c r="D4" s="423" t="str">
        <f t="shared" ref="D4:D19" si="0">IF(C4&gt;=70, "H", IF(C4 &lt;=30, "L", "M"))</f>
        <v>L</v>
      </c>
      <c r="E4" s="487">
        <f t="shared" ref="E4:E19" si="1">C4-50</f>
        <v>-40</v>
      </c>
      <c r="G4" s="489"/>
      <c r="I4" s="489"/>
      <c r="K4" s="728" t="str">
        <f ca="1">기질!M23</f>
        <v/>
      </c>
      <c r="L4" s="384" t="str">
        <f xml:space="preserve"> 기질!$B$24&amp;" ("&amp;" : " &amp;M4&amp;")"</f>
        <v>NS1 ( : 12)</v>
      </c>
      <c r="M4" s="411">
        <f>Data!$O3</f>
        <v>12</v>
      </c>
      <c r="N4" s="423" t="str">
        <f t="shared" ref="N4:N19" si="2">IF(M4&gt;=70, "H", IF(M4 &lt;=30, "L", "M"))</f>
        <v>L</v>
      </c>
      <c r="O4" s="487">
        <f t="shared" ref="O4:O19" si="3">M4-50</f>
        <v>-38</v>
      </c>
      <c r="Q4" s="489"/>
      <c r="S4" s="489"/>
    </row>
    <row r="5" spans="1:20" ht="42.75" customHeight="1" thickBot="1">
      <c r="A5" s="729"/>
      <c r="B5" s="384" t="str">
        <f xml:space="preserve"> 기질!$B$25&amp;" ("&amp;" : " &amp;C5&amp;")"</f>
        <v>NS2 ( : 7)</v>
      </c>
      <c r="C5" s="411">
        <f>Data!$P2</f>
        <v>7</v>
      </c>
      <c r="D5" s="423" t="str">
        <f t="shared" si="0"/>
        <v>L</v>
      </c>
      <c r="E5" s="487">
        <f t="shared" si="1"/>
        <v>-43</v>
      </c>
      <c r="K5" s="729"/>
      <c r="L5" s="384" t="str">
        <f xml:space="preserve"> 기질!$B$25&amp;" ("&amp;" : " &amp;M5&amp;")"</f>
        <v>NS2 ( : 8)</v>
      </c>
      <c r="M5" s="411">
        <f>Data!$P3</f>
        <v>8</v>
      </c>
      <c r="N5" s="423" t="str">
        <f t="shared" si="2"/>
        <v>L</v>
      </c>
      <c r="O5" s="487">
        <f t="shared" si="3"/>
        <v>-42</v>
      </c>
    </row>
    <row r="6" spans="1:20" ht="42.75" customHeight="1" thickBot="1">
      <c r="A6" s="729"/>
      <c r="B6" s="384" t="str">
        <f xml:space="preserve"> 기질!$B$26&amp;" ("&amp;" : " &amp;C6&amp;")"</f>
        <v>NS3 ( : 6)</v>
      </c>
      <c r="C6" s="411">
        <f>Data!$Q2</f>
        <v>6</v>
      </c>
      <c r="D6" s="423" t="str">
        <f t="shared" si="0"/>
        <v>L</v>
      </c>
      <c r="E6" s="487">
        <f t="shared" si="1"/>
        <v>-44</v>
      </c>
      <c r="F6" s="413"/>
      <c r="G6" s="446" t="s">
        <v>823</v>
      </c>
      <c r="H6" s="447" t="s">
        <v>826</v>
      </c>
      <c r="I6" s="448"/>
      <c r="K6" s="729"/>
      <c r="L6" s="384" t="str">
        <f xml:space="preserve"> 기질!$B$26&amp;" ("&amp;" : " &amp;M6&amp;")"</f>
        <v>NS3 ( : 5)</v>
      </c>
      <c r="M6" s="411">
        <f>Data!$Q3</f>
        <v>5</v>
      </c>
      <c r="N6" s="423" t="str">
        <f t="shared" si="2"/>
        <v>L</v>
      </c>
      <c r="O6" s="487">
        <f t="shared" si="3"/>
        <v>-45</v>
      </c>
      <c r="P6" s="413"/>
      <c r="Q6" s="446" t="s">
        <v>823</v>
      </c>
      <c r="R6" s="447" t="s">
        <v>826</v>
      </c>
      <c r="S6" s="448"/>
    </row>
    <row r="7" spans="1:20" ht="44.25" customHeight="1" thickBot="1">
      <c r="A7" s="730"/>
      <c r="B7" s="438" t="str">
        <f xml:space="preserve"> 기질!$B$27&amp;" ("&amp;" : " &amp;C7&amp;")"</f>
        <v>NS4 ( : 6)</v>
      </c>
      <c r="C7" s="441">
        <f>Data!$R2</f>
        <v>6</v>
      </c>
      <c r="D7" s="433" t="str">
        <f t="shared" si="0"/>
        <v>L</v>
      </c>
      <c r="E7" s="487">
        <f t="shared" si="1"/>
        <v>-44</v>
      </c>
      <c r="F7" s="731" t="str">
        <f>성격!B20</f>
        <v>자율성</v>
      </c>
      <c r="G7" s="442" t="str">
        <f xml:space="preserve"> 성격!$A$21&amp;" (" &amp;H7&amp;")"</f>
        <v>SD1 (10)</v>
      </c>
      <c r="H7" s="443">
        <f>Data!$AQ2</f>
        <v>10</v>
      </c>
      <c r="I7" s="444" t="str">
        <f t="shared" ref="I7:I19" si="4">IF(H7&gt;=70, "H", IF(H7 &lt;=30, "L", "M"))</f>
        <v>L</v>
      </c>
      <c r="J7" s="487">
        <f t="shared" ref="J7:J19" si="5">H7</f>
        <v>10</v>
      </c>
      <c r="K7" s="730"/>
      <c r="L7" s="438" t="str">
        <f xml:space="preserve"> 기질!$B$27&amp;" ("&amp;" : " &amp;M7&amp;")"</f>
        <v>NS4 ( : 5)</v>
      </c>
      <c r="M7" s="441">
        <f>Data!$R3</f>
        <v>5</v>
      </c>
      <c r="N7" s="433" t="str">
        <f t="shared" si="2"/>
        <v>L</v>
      </c>
      <c r="O7" s="487">
        <f t="shared" si="3"/>
        <v>-45</v>
      </c>
      <c r="P7" s="731" t="str">
        <f>$F$7</f>
        <v>자율성</v>
      </c>
      <c r="Q7" s="442" t="str">
        <f xml:space="preserve"> 성격!$A$21&amp;" (" &amp;R7&amp;")"</f>
        <v>SD1 (12)</v>
      </c>
      <c r="R7" s="443">
        <f>Data!$AQ3</f>
        <v>12</v>
      </c>
      <c r="S7" s="444" t="str">
        <f t="shared" ref="S7:S19" si="6">IF(R7&gt;=70, "H", IF(R7 &lt;=30, "L", "M"))</f>
        <v>L</v>
      </c>
      <c r="T7" s="497">
        <f>R7</f>
        <v>12</v>
      </c>
    </row>
    <row r="8" spans="1:20" ht="44.25" customHeight="1">
      <c r="A8" s="740" t="str">
        <f>기질!C28</f>
        <v>위험 감지</v>
      </c>
      <c r="B8" s="442" t="str">
        <f xml:space="preserve"> 기질!$B$29&amp;" ("&amp;" : " &amp;C8&amp;")"</f>
        <v>HA1 ( : 13)</v>
      </c>
      <c r="C8" s="443">
        <f>Data!$V2</f>
        <v>13</v>
      </c>
      <c r="D8" s="444" t="str">
        <f t="shared" si="0"/>
        <v>L</v>
      </c>
      <c r="E8" s="487">
        <f t="shared" si="1"/>
        <v>-37</v>
      </c>
      <c r="F8" s="732"/>
      <c r="G8" s="384" t="str">
        <f xml:space="preserve"> 성격!$A$22&amp;" ("&amp;" : " &amp;H8&amp;")"</f>
        <v>SD2 ( : 10)</v>
      </c>
      <c r="H8" s="411">
        <f>Data!$AR2</f>
        <v>10</v>
      </c>
      <c r="I8" s="423" t="str">
        <f t="shared" si="4"/>
        <v>L</v>
      </c>
      <c r="J8" s="487">
        <f t="shared" si="5"/>
        <v>10</v>
      </c>
      <c r="K8" s="734" t="str">
        <f ca="1">기질!M28</f>
        <v/>
      </c>
      <c r="L8" s="442" t="str">
        <f xml:space="preserve"> 기질!$B$29&amp;" ("&amp;" : " &amp;M8&amp;")"</f>
        <v>HA1 ( : 7)</v>
      </c>
      <c r="M8" s="443">
        <f>Data!$V3</f>
        <v>7</v>
      </c>
      <c r="N8" s="444" t="str">
        <f t="shared" si="2"/>
        <v>L</v>
      </c>
      <c r="O8" s="487">
        <f t="shared" si="3"/>
        <v>-43</v>
      </c>
      <c r="P8" s="732"/>
      <c r="Q8" s="384" t="str">
        <f xml:space="preserve"> 성격!$A$22&amp;" ("&amp;" : " &amp;R8&amp;")"</f>
        <v>SD2 ( : 12)</v>
      </c>
      <c r="R8" s="411">
        <f>Data!$AR3</f>
        <v>12</v>
      </c>
      <c r="S8" s="423" t="str">
        <f t="shared" si="6"/>
        <v>L</v>
      </c>
      <c r="T8" s="497">
        <f t="shared" ref="T8:T19" si="7">R8</f>
        <v>12</v>
      </c>
    </row>
    <row r="9" spans="1:20" ht="44.25" customHeight="1">
      <c r="A9" s="729"/>
      <c r="B9" s="384" t="str">
        <f xml:space="preserve"> 기질!$B$30&amp;" ("&amp;" : " &amp;C9&amp;")"</f>
        <v>HA2 ( : 10)</v>
      </c>
      <c r="C9" s="411">
        <f>Data!$W2</f>
        <v>10</v>
      </c>
      <c r="D9" s="423" t="str">
        <f t="shared" si="0"/>
        <v>L</v>
      </c>
      <c r="E9" s="487">
        <f t="shared" si="1"/>
        <v>-40</v>
      </c>
      <c r="F9" s="732"/>
      <c r="G9" s="384" t="str">
        <f xml:space="preserve"> 성격!$A$23&amp;" ("&amp;" : " &amp;H9&amp;")"</f>
        <v>SD3 ( : 6)</v>
      </c>
      <c r="H9" s="411">
        <f>Data!$AS2</f>
        <v>6</v>
      </c>
      <c r="I9" s="423" t="str">
        <f t="shared" si="4"/>
        <v>L</v>
      </c>
      <c r="J9" s="487">
        <f t="shared" si="5"/>
        <v>6</v>
      </c>
      <c r="K9" s="729"/>
      <c r="L9" s="384" t="str">
        <f xml:space="preserve"> 기질!$B$30&amp;" ("&amp;" : " &amp;M9&amp;")"</f>
        <v>HA2 ( : 8)</v>
      </c>
      <c r="M9" s="411">
        <f>Data!$W3</f>
        <v>8</v>
      </c>
      <c r="N9" s="423" t="str">
        <f t="shared" si="2"/>
        <v>L</v>
      </c>
      <c r="O9" s="487">
        <f t="shared" si="3"/>
        <v>-42</v>
      </c>
      <c r="P9" s="732"/>
      <c r="Q9" s="384" t="str">
        <f xml:space="preserve"> 성격!$A$23&amp;" ("&amp;" : " &amp;R9&amp;")"</f>
        <v>SD3 ( : 9)</v>
      </c>
      <c r="R9" s="411">
        <f>Data!$AS3</f>
        <v>9</v>
      </c>
      <c r="S9" s="423" t="str">
        <f t="shared" si="6"/>
        <v>L</v>
      </c>
      <c r="T9" s="497">
        <f t="shared" si="7"/>
        <v>9</v>
      </c>
    </row>
    <row r="10" spans="1:20" ht="44.25" customHeight="1">
      <c r="A10" s="729"/>
      <c r="B10" s="384" t="str">
        <f>기질!$B$31&amp;" ("&amp;" : "&amp;C10&amp;")"</f>
        <v>HA3 ( : 15)</v>
      </c>
      <c r="C10" s="411">
        <f>Data!$X2</f>
        <v>15</v>
      </c>
      <c r="D10" s="423" t="str">
        <f t="shared" si="0"/>
        <v>L</v>
      </c>
      <c r="E10" s="487">
        <f t="shared" si="1"/>
        <v>-35</v>
      </c>
      <c r="F10" s="732"/>
      <c r="G10" s="384" t="str">
        <f xml:space="preserve"> 성격!$A$24&amp;" ("&amp;" : " &amp;H10&amp;")"</f>
        <v>SD4 ( : 3)</v>
      </c>
      <c r="H10" s="411">
        <f>Data!$AT2</f>
        <v>3</v>
      </c>
      <c r="I10" s="423" t="str">
        <f t="shared" si="4"/>
        <v>L</v>
      </c>
      <c r="J10" s="487">
        <f t="shared" si="5"/>
        <v>3</v>
      </c>
      <c r="K10" s="729"/>
      <c r="L10" s="384" t="str">
        <f>기질!$B$31&amp;" ("&amp;" : "&amp;M10&amp;")"</f>
        <v>HA3 ( : 4)</v>
      </c>
      <c r="M10" s="411">
        <f>Data!$X3</f>
        <v>4</v>
      </c>
      <c r="N10" s="423" t="str">
        <f t="shared" si="2"/>
        <v>L</v>
      </c>
      <c r="O10" s="487">
        <f t="shared" si="3"/>
        <v>-46</v>
      </c>
      <c r="P10" s="732"/>
      <c r="Q10" s="384" t="str">
        <f xml:space="preserve"> 성격!$A$24&amp;" ("&amp;" : " &amp;R10&amp;")"</f>
        <v>SD4 ( : 7)</v>
      </c>
      <c r="R10" s="411">
        <f>Data!$AT3</f>
        <v>7</v>
      </c>
      <c r="S10" s="423" t="str">
        <f t="shared" si="6"/>
        <v>L</v>
      </c>
      <c r="T10" s="497">
        <f t="shared" si="7"/>
        <v>7</v>
      </c>
    </row>
    <row r="11" spans="1:20" ht="44.25" customHeight="1" thickBot="1">
      <c r="A11" s="735"/>
      <c r="B11" s="435" t="str">
        <f xml:space="preserve"> 기질!$B$32&amp;" ("&amp;" : " &amp;C11&amp;")"</f>
        <v>HA4 ( : 14)</v>
      </c>
      <c r="C11" s="412">
        <f>Data!$Y2</f>
        <v>14</v>
      </c>
      <c r="D11" s="424" t="str">
        <f t="shared" si="0"/>
        <v>L</v>
      </c>
      <c r="E11" s="487">
        <f t="shared" si="1"/>
        <v>-36</v>
      </c>
      <c r="F11" s="733"/>
      <c r="G11" s="435" t="str">
        <f xml:space="preserve"> 성격!$A$25&amp;" ("&amp;" : " &amp;H11&amp;")"</f>
        <v>SD5 ( : 11)</v>
      </c>
      <c r="H11" s="412">
        <f>Data!$AU2</f>
        <v>11</v>
      </c>
      <c r="I11" s="424" t="str">
        <f t="shared" si="4"/>
        <v>L</v>
      </c>
      <c r="J11" s="487">
        <f t="shared" si="5"/>
        <v>11</v>
      </c>
      <c r="K11" s="735"/>
      <c r="L11" s="435" t="str">
        <f xml:space="preserve"> 기질!$B$32&amp;" ("&amp;" : " &amp;M11&amp;")"</f>
        <v>HA4 ( : 5)</v>
      </c>
      <c r="M11" s="412">
        <f>Data!$Y3</f>
        <v>5</v>
      </c>
      <c r="N11" s="424" t="str">
        <f t="shared" si="2"/>
        <v>L</v>
      </c>
      <c r="O11" s="487">
        <f t="shared" si="3"/>
        <v>-45</v>
      </c>
      <c r="P11" s="733"/>
      <c r="Q11" s="435" t="str">
        <f xml:space="preserve"> 성격!$A$25&amp;" ("&amp;" : " &amp;R11&amp;")"</f>
        <v>SD5 ( : 12)</v>
      </c>
      <c r="R11" s="412">
        <f>Data!$AU3</f>
        <v>12</v>
      </c>
      <c r="S11" s="424" t="str">
        <f t="shared" si="6"/>
        <v>L</v>
      </c>
      <c r="T11" s="497">
        <f t="shared" si="7"/>
        <v>12</v>
      </c>
    </row>
    <row r="12" spans="1:20" ht="44.25" customHeight="1">
      <c r="A12" s="741" t="str">
        <f>기질!C33</f>
        <v>관계민감성</v>
      </c>
      <c r="B12" s="460" t="str">
        <f xml:space="preserve"> 기질!$B$34&amp;" ("&amp;" : " &amp;C12&amp;")"</f>
        <v>RD1 ( : 16)</v>
      </c>
      <c r="C12" s="463">
        <f>Data!$AC2</f>
        <v>16</v>
      </c>
      <c r="D12" s="434" t="str">
        <f t="shared" si="0"/>
        <v>L</v>
      </c>
      <c r="E12" s="487">
        <f t="shared" si="1"/>
        <v>-34</v>
      </c>
      <c r="F12" s="736" t="str">
        <f>성격!B26</f>
        <v>연대감</v>
      </c>
      <c r="G12" s="442" t="str">
        <f xml:space="preserve"> 성격!$A$27&amp;" ("&amp;" : " &amp;H12&amp;")"</f>
        <v>CO1 ( : 12)</v>
      </c>
      <c r="H12" s="443">
        <f>Data!$AY2</f>
        <v>12</v>
      </c>
      <c r="I12" s="444" t="str">
        <f t="shared" si="4"/>
        <v>L</v>
      </c>
      <c r="J12" s="487">
        <f t="shared" si="5"/>
        <v>12</v>
      </c>
      <c r="K12" s="728" t="str">
        <f ca="1">기질!M33</f>
        <v/>
      </c>
      <c r="L12" s="460" t="str">
        <f xml:space="preserve"> 기질!$B$34&amp;" ("&amp;" : " &amp;M12&amp;")"</f>
        <v>RD1 ( : 14)</v>
      </c>
      <c r="M12" s="463">
        <f>Data!$AC3</f>
        <v>14</v>
      </c>
      <c r="N12" s="434" t="str">
        <f t="shared" si="2"/>
        <v>L</v>
      </c>
      <c r="O12" s="487">
        <f t="shared" si="3"/>
        <v>-36</v>
      </c>
      <c r="P12" s="736" t="str">
        <f>$F$12</f>
        <v>연대감</v>
      </c>
      <c r="Q12" s="442" t="str">
        <f xml:space="preserve"> 성격!$A$27&amp;" ("&amp;" : " &amp;R12&amp;")"</f>
        <v>CO1 ( : 15)</v>
      </c>
      <c r="R12" s="443">
        <f>Data!$AY3</f>
        <v>15</v>
      </c>
      <c r="S12" s="444" t="str">
        <f t="shared" si="6"/>
        <v>L</v>
      </c>
      <c r="T12" s="497">
        <f t="shared" si="7"/>
        <v>15</v>
      </c>
    </row>
    <row r="13" spans="1:20" ht="44.25" customHeight="1">
      <c r="A13" s="729"/>
      <c r="B13" s="384" t="str">
        <f xml:space="preserve"> 기질!$B$35&amp;" ("&amp;" : " &amp;C13&amp;")"</f>
        <v>RD2 ( : 11)</v>
      </c>
      <c r="C13" s="411">
        <f>Data!$AD2</f>
        <v>11</v>
      </c>
      <c r="D13" s="423" t="str">
        <f t="shared" si="0"/>
        <v>L</v>
      </c>
      <c r="E13" s="487">
        <f t="shared" si="1"/>
        <v>-39</v>
      </c>
      <c r="F13" s="737"/>
      <c r="G13" s="384" t="str">
        <f xml:space="preserve"> 성격!$A$28&amp;" ("&amp;" : " &amp;H13&amp;")"</f>
        <v>CO2 ( : 11)</v>
      </c>
      <c r="H13" s="411">
        <f>Data!$AZ2</f>
        <v>11</v>
      </c>
      <c r="I13" s="423" t="str">
        <f t="shared" si="4"/>
        <v>L</v>
      </c>
      <c r="J13" s="487">
        <f t="shared" si="5"/>
        <v>11</v>
      </c>
      <c r="K13" s="729"/>
      <c r="L13" s="384" t="str">
        <f xml:space="preserve"> 기질!$B$35&amp;" ("&amp;" : " &amp;M13&amp;")"</f>
        <v>RD2 ( : 8)</v>
      </c>
      <c r="M13" s="411">
        <f>Data!$AD3</f>
        <v>8</v>
      </c>
      <c r="N13" s="423" t="str">
        <f t="shared" si="2"/>
        <v>L</v>
      </c>
      <c r="O13" s="487">
        <f t="shared" si="3"/>
        <v>-42</v>
      </c>
      <c r="P13" s="737"/>
      <c r="Q13" s="384" t="str">
        <f xml:space="preserve"> 성격!$A$28&amp;" ("&amp;" : " &amp;R13&amp;")"</f>
        <v>CO2 ( : 10)</v>
      </c>
      <c r="R13" s="411">
        <f>Data!$AZ3</f>
        <v>10</v>
      </c>
      <c r="S13" s="423" t="str">
        <f t="shared" si="6"/>
        <v>L</v>
      </c>
      <c r="T13" s="497">
        <f t="shared" si="7"/>
        <v>10</v>
      </c>
    </row>
    <row r="14" spans="1:20" ht="44.25" customHeight="1">
      <c r="A14" s="729"/>
      <c r="B14" s="384" t="str">
        <f xml:space="preserve"> 기질!$B$36&amp;" ("&amp;" : " &amp;C14&amp;")"</f>
        <v>RD3 ( : 14)</v>
      </c>
      <c r="C14" s="411">
        <f>Data!$AE2</f>
        <v>14</v>
      </c>
      <c r="D14" s="423" t="str">
        <f t="shared" si="0"/>
        <v>L</v>
      </c>
      <c r="E14" s="487">
        <f t="shared" si="1"/>
        <v>-36</v>
      </c>
      <c r="F14" s="737"/>
      <c r="G14" s="384" t="str">
        <f xml:space="preserve"> 성격!$A$29&amp;" ("&amp;" : " &amp;H14&amp;")"</f>
        <v>CO3 ( : 14)</v>
      </c>
      <c r="H14" s="411">
        <f>Data!$BA2</f>
        <v>14</v>
      </c>
      <c r="I14" s="423" t="str">
        <f t="shared" si="4"/>
        <v>L</v>
      </c>
      <c r="J14" s="487">
        <f t="shared" si="5"/>
        <v>14</v>
      </c>
      <c r="K14" s="729"/>
      <c r="L14" s="384" t="str">
        <f xml:space="preserve"> 기질!$B$36&amp;" ("&amp;" : " &amp;M14&amp;")"</f>
        <v>RD3 ( : 10)</v>
      </c>
      <c r="M14" s="411">
        <f>Data!$AE3</f>
        <v>10</v>
      </c>
      <c r="N14" s="423" t="str">
        <f t="shared" si="2"/>
        <v>L</v>
      </c>
      <c r="O14" s="487">
        <f t="shared" si="3"/>
        <v>-40</v>
      </c>
      <c r="P14" s="737"/>
      <c r="Q14" s="384" t="str">
        <f xml:space="preserve"> 성격!$A$29&amp;" ("&amp;" : " &amp;R14&amp;")"</f>
        <v>CO3 ( : 11)</v>
      </c>
      <c r="R14" s="411">
        <f>Data!$BA3</f>
        <v>11</v>
      </c>
      <c r="S14" s="423" t="str">
        <f t="shared" si="6"/>
        <v>L</v>
      </c>
      <c r="T14" s="497">
        <f t="shared" si="7"/>
        <v>11</v>
      </c>
    </row>
    <row r="15" spans="1:20" ht="41.25" customHeight="1" thickBot="1">
      <c r="A15" s="730"/>
      <c r="B15" s="438" t="str">
        <f xml:space="preserve"> 기질!$B$37&amp;" ("&amp;" : " &amp;C15&amp;")"</f>
        <v>RD4 ( : 13)</v>
      </c>
      <c r="C15" s="441">
        <f>Data!$AF2</f>
        <v>13</v>
      </c>
      <c r="D15" s="433" t="str">
        <f t="shared" si="0"/>
        <v>L</v>
      </c>
      <c r="E15" s="487">
        <f t="shared" si="1"/>
        <v>-37</v>
      </c>
      <c r="F15" s="738"/>
      <c r="G15" s="384" t="str">
        <f xml:space="preserve"> 성격!$A$30&amp;" ("&amp;" : " &amp;H15&amp;")"</f>
        <v>CO4 ( : 9)</v>
      </c>
      <c r="H15" s="411">
        <f>Data!$BB2</f>
        <v>9</v>
      </c>
      <c r="I15" s="423" t="str">
        <f t="shared" si="4"/>
        <v>L</v>
      </c>
      <c r="J15" s="487">
        <f t="shared" si="5"/>
        <v>9</v>
      </c>
      <c r="K15" s="730"/>
      <c r="L15" s="438" t="str">
        <f xml:space="preserve"> 기질!$B$37&amp;" ("&amp;" : " &amp;M15&amp;")"</f>
        <v>RD4 ( : 9)</v>
      </c>
      <c r="M15" s="441">
        <f>Data!$AF3</f>
        <v>9</v>
      </c>
      <c r="N15" s="433" t="str">
        <f t="shared" si="2"/>
        <v>L</v>
      </c>
      <c r="O15" s="487">
        <f t="shared" si="3"/>
        <v>-41</v>
      </c>
      <c r="P15" s="738"/>
      <c r="Q15" s="384" t="str">
        <f xml:space="preserve"> 성격!$A$30&amp;" ("&amp;" : " &amp;R15&amp;")"</f>
        <v>CO4 ( : 10)</v>
      </c>
      <c r="R15" s="411">
        <f>Data!$BB3</f>
        <v>10</v>
      </c>
      <c r="S15" s="423" t="str">
        <f t="shared" si="6"/>
        <v>L</v>
      </c>
      <c r="T15" s="497">
        <f t="shared" si="7"/>
        <v>10</v>
      </c>
    </row>
    <row r="16" spans="1:20" ht="41.25" customHeight="1" thickBot="1">
      <c r="A16" s="740" t="str">
        <f>기질!C38</f>
        <v>실행관성력</v>
      </c>
      <c r="B16" s="442" t="str">
        <f xml:space="preserve"> 기질!$B$39&amp;" ("&amp;" : " &amp;C16&amp;")"</f>
        <v>PS1 ( : 10)</v>
      </c>
      <c r="C16" s="443">
        <f>Data!$AJ2</f>
        <v>10</v>
      </c>
      <c r="D16" s="444" t="str">
        <f t="shared" si="0"/>
        <v>L</v>
      </c>
      <c r="E16" s="487">
        <f t="shared" si="1"/>
        <v>-40</v>
      </c>
      <c r="F16" s="739"/>
      <c r="G16" s="435" t="str">
        <f xml:space="preserve"> 성격!$A$31&amp;" (" &amp;H16&amp;")"</f>
        <v>CO5 (16)</v>
      </c>
      <c r="H16" s="412">
        <f>Data!$BC2</f>
        <v>16</v>
      </c>
      <c r="I16" s="424" t="str">
        <f t="shared" si="4"/>
        <v>L</v>
      </c>
      <c r="J16" s="487">
        <f t="shared" si="5"/>
        <v>16</v>
      </c>
      <c r="K16" s="734" t="str">
        <f ca="1">기질!M38</f>
        <v/>
      </c>
      <c r="L16" s="442" t="str">
        <f xml:space="preserve"> 기질!$B$39&amp;" ("&amp;" : " &amp;M16&amp;")"</f>
        <v>PS1 ( : 8)</v>
      </c>
      <c r="M16" s="443">
        <f>Data!$AJ3</f>
        <v>8</v>
      </c>
      <c r="N16" s="444" t="str">
        <f t="shared" si="2"/>
        <v>L</v>
      </c>
      <c r="O16" s="487">
        <f t="shared" si="3"/>
        <v>-42</v>
      </c>
      <c r="P16" s="739"/>
      <c r="Q16" s="435" t="str">
        <f xml:space="preserve"> 성격!$A$31&amp;" (" &amp;R16&amp;")"</f>
        <v>CO5 (18)</v>
      </c>
      <c r="R16" s="412">
        <f>Data!$BC3</f>
        <v>18</v>
      </c>
      <c r="S16" s="424" t="str">
        <f t="shared" si="6"/>
        <v>L</v>
      </c>
      <c r="T16" s="497">
        <f t="shared" si="7"/>
        <v>18</v>
      </c>
    </row>
    <row r="17" spans="1:20" ht="41.25" customHeight="1">
      <c r="A17" s="729"/>
      <c r="B17" s="384" t="str">
        <f xml:space="preserve"> 기질!$B$40&amp;" ("&amp;" : " &amp;C17&amp;")"</f>
        <v>PS2 ( : 13)</v>
      </c>
      <c r="C17" s="411">
        <f>Data!$AK2</f>
        <v>13</v>
      </c>
      <c r="D17" s="423" t="str">
        <f t="shared" si="0"/>
        <v>L</v>
      </c>
      <c r="E17" s="487">
        <f t="shared" si="1"/>
        <v>-37</v>
      </c>
      <c r="F17" s="736" t="str">
        <f>성격!B32</f>
        <v>자기초월</v>
      </c>
      <c r="G17" s="442" t="str">
        <f xml:space="preserve"> 성격!$A$33&amp;" ("&amp;H17&amp;")"</f>
        <v>ST1 (12)</v>
      </c>
      <c r="H17" s="443">
        <f>Data!$BG2</f>
        <v>12</v>
      </c>
      <c r="I17" s="444" t="str">
        <f t="shared" si="4"/>
        <v>L</v>
      </c>
      <c r="J17" s="487">
        <f t="shared" si="5"/>
        <v>12</v>
      </c>
      <c r="K17" s="729"/>
      <c r="L17" s="384" t="str">
        <f xml:space="preserve"> 기질!$B$40&amp;" ("&amp;" : " &amp;M17&amp;")"</f>
        <v>PS2 ( : 12)</v>
      </c>
      <c r="M17" s="411">
        <f>Data!$AK3</f>
        <v>12</v>
      </c>
      <c r="N17" s="423" t="str">
        <f t="shared" si="2"/>
        <v>L</v>
      </c>
      <c r="O17" s="487">
        <f t="shared" si="3"/>
        <v>-38</v>
      </c>
      <c r="P17" s="736" t="str">
        <f>$F$17</f>
        <v>자기초월</v>
      </c>
      <c r="Q17" s="442" t="str">
        <f xml:space="preserve"> 성격!$A$33&amp;" ("&amp;R17&amp;")"</f>
        <v>ST1 (7)</v>
      </c>
      <c r="R17" s="443">
        <f>Data!$BG3</f>
        <v>7</v>
      </c>
      <c r="S17" s="444" t="str">
        <f t="shared" si="6"/>
        <v>L</v>
      </c>
      <c r="T17" s="497">
        <f t="shared" si="7"/>
        <v>7</v>
      </c>
    </row>
    <row r="18" spans="1:20" ht="41.25" customHeight="1">
      <c r="A18" s="729"/>
      <c r="B18" s="384" t="str">
        <f xml:space="preserve"> 기질!$B$41&amp;" ("&amp;" : " &amp;C18&amp;")"</f>
        <v>PS3 ( : 14)</v>
      </c>
      <c r="C18" s="411">
        <f>Data!$AL2</f>
        <v>14</v>
      </c>
      <c r="D18" s="423" t="str">
        <f t="shared" si="0"/>
        <v>L</v>
      </c>
      <c r="E18" s="487">
        <f t="shared" si="1"/>
        <v>-36</v>
      </c>
      <c r="F18" s="737"/>
      <c r="G18" s="384" t="str">
        <f xml:space="preserve"> 성격!$A$34&amp;" (" &amp;H18&amp;")"</f>
        <v>ST2 (17)</v>
      </c>
      <c r="H18" s="411">
        <f>Data!$BH2</f>
        <v>17</v>
      </c>
      <c r="I18" s="423" t="str">
        <f t="shared" si="4"/>
        <v>L</v>
      </c>
      <c r="J18" s="487">
        <f t="shared" si="5"/>
        <v>17</v>
      </c>
      <c r="K18" s="729"/>
      <c r="L18" s="384" t="str">
        <f xml:space="preserve"> 기질!$B$41&amp;" ("&amp;" : " &amp;M18&amp;")"</f>
        <v>PS3 ( : 9)</v>
      </c>
      <c r="M18" s="411">
        <f>Data!$AL3</f>
        <v>9</v>
      </c>
      <c r="N18" s="423" t="str">
        <f t="shared" si="2"/>
        <v>L</v>
      </c>
      <c r="O18" s="487">
        <f t="shared" si="3"/>
        <v>-41</v>
      </c>
      <c r="P18" s="737"/>
      <c r="Q18" s="384" t="str">
        <f xml:space="preserve"> 성격!$A$34&amp;" (" &amp;R18&amp;")"</f>
        <v>ST2 (2)</v>
      </c>
      <c r="R18" s="411">
        <f>Data!$BH3</f>
        <v>2</v>
      </c>
      <c r="S18" s="423" t="str">
        <f t="shared" si="6"/>
        <v>L</v>
      </c>
      <c r="T18" s="497">
        <f t="shared" si="7"/>
        <v>2</v>
      </c>
    </row>
    <row r="19" spans="1:20" ht="45" customHeight="1" thickBot="1">
      <c r="A19" s="735"/>
      <c r="B19" s="435" t="str">
        <f xml:space="preserve"> 기질!$B$42&amp;" ("&amp;" : " &amp;C19&amp;")"</f>
        <v>PS4 ( : 13)</v>
      </c>
      <c r="C19" s="412">
        <f>Data!$AM2</f>
        <v>13</v>
      </c>
      <c r="D19" s="424" t="str">
        <f t="shared" si="0"/>
        <v>L</v>
      </c>
      <c r="E19" s="487">
        <f t="shared" si="1"/>
        <v>-37</v>
      </c>
      <c r="F19" s="739"/>
      <c r="G19" s="435" t="str">
        <f xml:space="preserve"> 성격!$A$35&amp;" (" &amp;H19&amp;")"</f>
        <v>ST3 (23)</v>
      </c>
      <c r="H19" s="412">
        <f>Data!$BI2</f>
        <v>23</v>
      </c>
      <c r="I19" s="424" t="str">
        <f t="shared" si="4"/>
        <v>L</v>
      </c>
      <c r="J19" s="487">
        <f t="shared" si="5"/>
        <v>23</v>
      </c>
      <c r="K19" s="735"/>
      <c r="L19" s="435" t="str">
        <f xml:space="preserve"> 기질!$B$42&amp;" ("&amp;" : " &amp;M19&amp;")"</f>
        <v>PS4 ( : 11)</v>
      </c>
      <c r="M19" s="412">
        <f>Data!$AM3</f>
        <v>11</v>
      </c>
      <c r="N19" s="424" t="str">
        <f t="shared" si="2"/>
        <v>L</v>
      </c>
      <c r="O19" s="487">
        <f t="shared" si="3"/>
        <v>-39</v>
      </c>
      <c r="P19" s="739"/>
      <c r="Q19" s="435" t="str">
        <f xml:space="preserve"> 성격!$A$35&amp;" (" &amp;R19&amp;")"</f>
        <v>ST3 (6)</v>
      </c>
      <c r="R19" s="412">
        <f>Data!$BI3</f>
        <v>6</v>
      </c>
      <c r="S19" s="424" t="str">
        <f t="shared" si="6"/>
        <v>L</v>
      </c>
      <c r="T19" s="497">
        <f t="shared" si="7"/>
        <v>6</v>
      </c>
    </row>
    <row r="20" spans="1:20" ht="13.5" customHeight="1">
      <c r="B20"/>
      <c r="L20"/>
    </row>
    <row r="21" spans="1:20" ht="49.5" customHeight="1">
      <c r="B21"/>
      <c r="L21"/>
    </row>
    <row r="22" spans="1:20" ht="49.5" customHeight="1">
      <c r="B22"/>
      <c r="L22"/>
    </row>
    <row r="23" spans="1:20" ht="49.5" customHeight="1">
      <c r="B23"/>
      <c r="L23"/>
    </row>
    <row r="24" spans="1:20" ht="49.5" customHeight="1">
      <c r="B24"/>
      <c r="L24"/>
    </row>
    <row r="25" spans="1:20" ht="49.5" customHeight="1">
      <c r="B25"/>
      <c r="L25"/>
    </row>
    <row r="26" spans="1:20" ht="49.5" customHeight="1">
      <c r="B26"/>
      <c r="L26"/>
    </row>
    <row r="27" spans="1:20" ht="49.5" customHeight="1">
      <c r="B27"/>
      <c r="L27"/>
    </row>
    <row r="28" spans="1:20" ht="49.5" customHeight="1">
      <c r="B28"/>
      <c r="L28"/>
    </row>
    <row r="29" spans="1:20" ht="49.5" customHeight="1">
      <c r="B29"/>
      <c r="L29"/>
    </row>
    <row r="30" spans="1:20" ht="49.5" customHeight="1">
      <c r="B30"/>
      <c r="L30"/>
    </row>
    <row r="31" spans="1:20" ht="49.5" customHeight="1">
      <c r="B31"/>
      <c r="L31"/>
    </row>
    <row r="32" spans="1:20" ht="49.5" customHeight="1">
      <c r="B32"/>
      <c r="L32"/>
    </row>
    <row r="33" spans="1:12" ht="49.5" customHeight="1">
      <c r="B33"/>
      <c r="L33"/>
    </row>
    <row r="34" spans="1:12" ht="27.75" customHeight="1">
      <c r="B34" s="389"/>
      <c r="L34" s="389"/>
    </row>
    <row r="35" spans="1:12" ht="1.5" hidden="1" customHeight="1">
      <c r="A35" s="1" t="s">
        <v>399</v>
      </c>
      <c r="B35" s="390" t="s">
        <v>1028</v>
      </c>
      <c r="K35" t="s">
        <v>399</v>
      </c>
      <c r="L35" s="390" t="s">
        <v>1028</v>
      </c>
    </row>
    <row r="36" spans="1:12" ht="2.25" hidden="1" customHeight="1">
      <c r="A36" s="1" t="s">
        <v>881</v>
      </c>
      <c r="B36" s="390" t="s">
        <v>1029</v>
      </c>
      <c r="K36" t="s">
        <v>881</v>
      </c>
      <c r="L36" s="390" t="s">
        <v>1029</v>
      </c>
    </row>
    <row r="37" spans="1:12">
      <c r="B37" s="389"/>
      <c r="L37" s="389"/>
    </row>
    <row r="38" spans="1:12">
      <c r="B38" s="389"/>
      <c r="L38" s="389"/>
    </row>
  </sheetData>
  <mergeCells count="16">
    <mergeCell ref="A1:I1"/>
    <mergeCell ref="F17:F19"/>
    <mergeCell ref="F12:F16"/>
    <mergeCell ref="F7:F11"/>
    <mergeCell ref="A16:A19"/>
    <mergeCell ref="A8:A11"/>
    <mergeCell ref="A12:A15"/>
    <mergeCell ref="A4:A7"/>
    <mergeCell ref="K1:S1"/>
    <mergeCell ref="K4:K7"/>
    <mergeCell ref="P7:P11"/>
    <mergeCell ref="K8:K11"/>
    <mergeCell ref="K12:K15"/>
    <mergeCell ref="P12:P16"/>
    <mergeCell ref="K16:K19"/>
    <mergeCell ref="P17:P19"/>
  </mergeCells>
  <phoneticPr fontId="1" type="noConversion"/>
  <conditionalFormatting sqref="I7:I19">
    <cfRule type="expression" dxfId="127" priority="18">
      <formula>$I7 ="L"</formula>
    </cfRule>
  </conditionalFormatting>
  <conditionalFormatting sqref="S7:S19">
    <cfRule type="expression" dxfId="126" priority="1">
      <formula>$I7 ="L"</formula>
    </cfRule>
  </conditionalFormatting>
  <pageMargins left="0.23622047244094491" right="0.23622047244094491" top="0.35433070866141736" bottom="0.15748031496062992" header="0" footer="0"/>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65ED0-4867-4337-AF6A-3D0B8A552E79}">
  <sheetPr codeName="Sheet23"/>
  <dimension ref="A1:V33"/>
  <sheetViews>
    <sheetView showRowColHeaders="0" topLeftCell="A7" zoomScale="170" zoomScaleNormal="170" workbookViewId="0">
      <selection activeCell="D9" sqref="D9"/>
    </sheetView>
  </sheetViews>
  <sheetFormatPr defaultRowHeight="16.5"/>
  <cols>
    <col min="1" max="1" width="2.875" customWidth="1"/>
    <col min="2" max="2" width="15" customWidth="1"/>
    <col min="3" max="3" width="18.5" customWidth="1"/>
    <col min="4" max="4" width="21.5" style="388" customWidth="1"/>
    <col min="5" max="5" width="16" style="367" customWidth="1"/>
    <col min="6" max="6" width="13.625" style="367" customWidth="1"/>
    <col min="7" max="7" width="5.625" hidden="1" customWidth="1"/>
    <col min="8" max="8" width="3.625" customWidth="1"/>
    <col min="9" max="9" width="77.625" style="307" customWidth="1"/>
    <col min="10" max="10" width="3.5" customWidth="1"/>
    <col min="11" max="11" width="3.875" style="374" bestFit="1" customWidth="1"/>
    <col min="12" max="14" width="25.625" customWidth="1"/>
    <col min="15" max="15" width="3.875" customWidth="1"/>
    <col min="16" max="16" width="8" customWidth="1"/>
    <col min="17" max="17" width="4.625" customWidth="1"/>
    <col min="18" max="18" width="73" customWidth="1"/>
  </cols>
  <sheetData>
    <row r="1" spans="1:22" ht="32.25" customHeight="1" thickTop="1">
      <c r="A1" s="788" t="s">
        <v>1048</v>
      </c>
      <c r="B1" s="789"/>
      <c r="C1" s="789"/>
      <c r="D1" s="789"/>
      <c r="E1" s="789"/>
      <c r="F1" s="789"/>
      <c r="G1" s="789"/>
      <c r="H1" s="789"/>
      <c r="I1" s="522"/>
      <c r="J1" s="407"/>
    </row>
    <row r="2" spans="1:22" s="149" customFormat="1" ht="5.25" customHeight="1">
      <c r="A2" s="359"/>
      <c r="B2" s="359"/>
      <c r="C2" s="359"/>
      <c r="D2" s="359"/>
      <c r="E2" s="365"/>
      <c r="F2" s="365"/>
      <c r="G2" s="359"/>
      <c r="H2" s="359"/>
      <c r="I2" s="523"/>
      <c r="K2" s="375"/>
    </row>
    <row r="3" spans="1:22" s="149" customFormat="1">
      <c r="A3" s="360"/>
      <c r="B3" s="408" t="str" cm="1">
        <f t="array" ref="B3">INDEX(Data!C:C,1/43*(ROW()-3)+2) &amp;" 님"</f>
        <v>채영운 님</v>
      </c>
      <c r="C3" s="408" t="str" cm="1">
        <f t="array" ref="C3">INDEX(Data!E:E,1/43*(ROW()-3)+2)</f>
        <v>M</v>
      </c>
      <c r="D3" s="380"/>
      <c r="G3" s="361"/>
      <c r="H3" s="361"/>
      <c r="I3" s="524"/>
      <c r="K3" s="375"/>
    </row>
    <row r="4" spans="1:22" s="149" customFormat="1" ht="6.75" customHeight="1">
      <c r="A4" s="360"/>
      <c r="B4" s="409"/>
      <c r="C4" s="409"/>
      <c r="D4" s="381"/>
      <c r="G4" s="362"/>
      <c r="H4" s="362"/>
      <c r="I4" s="524"/>
      <c r="K4" s="375"/>
    </row>
    <row r="5" spans="1:22" s="149" customFormat="1" ht="17.25" thickBot="1">
      <c r="A5" s="360"/>
      <c r="B5" s="410" cm="1">
        <f t="array" ref="B5">INDEX(Data!J:J,1/43*(ROW()-3)+2)</f>
        <v>20260105</v>
      </c>
      <c r="C5" s="410" cm="1">
        <f t="array" ref="C5">INDEX(Data!F:F,1/43*(ROW()-3)+2)</f>
        <v>50</v>
      </c>
      <c r="D5" s="381"/>
      <c r="G5" s="362"/>
      <c r="H5" s="362"/>
      <c r="I5" s="524"/>
      <c r="K5" s="375"/>
    </row>
    <row r="6" spans="1:22" s="149" customFormat="1" ht="5.25" customHeight="1" thickBot="1">
      <c r="A6" s="362"/>
      <c r="B6" s="362"/>
      <c r="C6" s="362"/>
      <c r="D6" s="382"/>
      <c r="E6" s="366"/>
      <c r="F6" s="366"/>
      <c r="G6" s="361"/>
      <c r="H6" s="362"/>
      <c r="I6" s="525"/>
      <c r="K6" s="375"/>
      <c r="P6" s="372"/>
    </row>
    <row r="7" spans="1:22" ht="17.25" thickBot="1">
      <c r="A7" s="377"/>
      <c r="B7" s="405" t="s">
        <v>708</v>
      </c>
      <c r="C7" s="404" t="s">
        <v>707</v>
      </c>
      <c r="D7" s="379" t="s">
        <v>1102</v>
      </c>
      <c r="E7" s="379" t="s">
        <v>707</v>
      </c>
      <c r="F7" s="406" t="s">
        <v>708</v>
      </c>
      <c r="G7" s="378" t="s">
        <v>826</v>
      </c>
      <c r="H7" s="400"/>
      <c r="I7" s="742" t="s">
        <v>1045</v>
      </c>
      <c r="J7" s="743"/>
      <c r="P7" s="373"/>
    </row>
    <row r="8" spans="1:22" ht="63.75" customHeight="1">
      <c r="A8" s="720" t="s">
        <v>1042</v>
      </c>
      <c r="B8" s="427" t="s">
        <v>1032</v>
      </c>
      <c r="C8" s="428" t="s">
        <v>1030</v>
      </c>
      <c r="D8" s="383" t="str">
        <f xml:space="preserve"> 기질!$B$23&amp;" ("&amp;기질!$C$23&amp;" : " &amp;G8&amp;")"</f>
        <v>NS (자극추구 : 55)</v>
      </c>
      <c r="E8" s="394" t="s">
        <v>1026</v>
      </c>
      <c r="F8" s="397" t="s">
        <v>1027</v>
      </c>
      <c r="G8" s="364">
        <f>Data!$M2</f>
        <v>55</v>
      </c>
      <c r="H8" s="401" t="str">
        <f t="shared" ref="H8:H16" si="0">IF(G8&gt;=70, "H", IF(G8 &lt;=30, "L", "M"))</f>
        <v>M</v>
      </c>
      <c r="I8" s="744" t="s">
        <v>1293</v>
      </c>
      <c r="J8" s="745"/>
      <c r="K8" s="374">
        <f>G8-50</f>
        <v>5</v>
      </c>
      <c r="L8" s="749" t="str">
        <f>VLOOKUP(H8&amp;H9&amp;H10,Temper_table!$B$2:$C$28,2,FALSE)</f>
        <v>M-H-H [HR]: 의존적인(avoidant-dependent)
• 원만한 인간관계를 중요시하고, 남을 먼저 배려하는 조심성 있고 공손한 사람이다.
• 본의 아니게 다른 사람의 기분을 상하게 하는 일이 없도록 주의하고, 예의 바르고 순종적인 태도를 지니고 있다.
• 자기 주장을 강하게 내세우지 않으며, 자신의 감정과 욕구를 직접적으로 드러내지 않는다.
• 무모하게 일을 추진하는 경우는 거의 없으며, 일어날 수 있는 다양한 가능성을 세심하게 고려한다.
• 다른 사람들이 쉽게 간과하는 면들에 대해서 면밀히 준비하기 때문에 실수가 적다.
• 다른 사람들의 평가와 인정에 민감하고 인간관계에서 갈등이나 불화가 생기는 것을 두려워 하기 때문에 자신의 의견을 과감하게 주장하지 못할 수 있다.
• 혹시라도 자신의 실수 때문에 다른 사람들로부터 비난을 받을까 봐 노심초사한다.
• 화가 나면 토라지는 형태로 표현하고, 상대방에 대한 반감을 은밀한 방식으로 드러내기도한다.</v>
      </c>
      <c r="M8" s="750"/>
      <c r="N8" s="751"/>
      <c r="P8" s="757" t="str">
        <f>LEFT(L8,11)</f>
        <v>M-H-H [HR]:</v>
      </c>
      <c r="Q8" s="757"/>
      <c r="R8" s="371" t="e">
        <f>VLOOKUP(H8&amp;H9&amp;H10,기질유형해석!$B$35:$E$42,2,FALSE)</f>
        <v>#N/A</v>
      </c>
    </row>
    <row r="9" spans="1:22" ht="63.75" customHeight="1">
      <c r="A9" s="721"/>
      <c r="B9" s="429" t="s">
        <v>1037</v>
      </c>
      <c r="C9" s="430" t="s">
        <v>1036</v>
      </c>
      <c r="D9" s="384" t="str">
        <f xml:space="preserve"> 기질!$B$28&amp;" ("&amp;기질!$C$28&amp;" : " &amp;G9&amp;")"</f>
        <v>HA (위험 감지 : 94)</v>
      </c>
      <c r="E9" s="395" t="s">
        <v>1034</v>
      </c>
      <c r="F9" s="398" t="s">
        <v>1035</v>
      </c>
      <c r="G9" s="109">
        <f>Data!$T2</f>
        <v>94</v>
      </c>
      <c r="H9" s="402" t="str">
        <f t="shared" si="0"/>
        <v>H</v>
      </c>
      <c r="I9" s="723"/>
      <c r="J9" s="746"/>
      <c r="K9" s="374">
        <f t="shared" ref="K9:K11" si="1">G9-50</f>
        <v>44</v>
      </c>
      <c r="L9" s="752"/>
      <c r="M9" s="717"/>
      <c r="N9" s="753"/>
      <c r="P9" s="370" t="s">
        <v>1003</v>
      </c>
      <c r="Q9" s="370" t="str">
        <f>IF(H8="H","N", IF(H8="L","n",""))&amp;IF(H9="H","H", IF(H9="L","h",""))</f>
        <v>H</v>
      </c>
      <c r="R9" s="371" t="e" cm="1">
        <f t="array" ref="R9">INDEX(기질유형해석!$E$4:$E$24, MATCH(TRUE, EXACT(기질유형해석!$D$4:$D$24,Q9), 0))</f>
        <v>#N/A</v>
      </c>
    </row>
    <row r="10" spans="1:22" ht="63.75" customHeight="1">
      <c r="A10" s="721"/>
      <c r="B10" s="429" t="s">
        <v>1055</v>
      </c>
      <c r="C10" s="430" t="s">
        <v>1046</v>
      </c>
      <c r="D10" s="385" t="str">
        <f xml:space="preserve"> 기질!$B$33&amp;" ("&amp;기질!$C$33&amp;" : " &amp;G10&amp;")"</f>
        <v>RD (관계민감성 : 91)</v>
      </c>
      <c r="E10" s="395" t="s">
        <v>1044</v>
      </c>
      <c r="F10" s="398" t="s">
        <v>1038</v>
      </c>
      <c r="G10" s="109">
        <f>Data!$AA2</f>
        <v>91</v>
      </c>
      <c r="H10" s="402" t="str">
        <f t="shared" si="0"/>
        <v>H</v>
      </c>
      <c r="I10" s="747"/>
      <c r="J10" s="748"/>
      <c r="K10" s="374">
        <f t="shared" si="1"/>
        <v>41</v>
      </c>
      <c r="L10" s="754"/>
      <c r="M10" s="755"/>
      <c r="N10" s="756"/>
      <c r="P10" s="370" t="s">
        <v>1004</v>
      </c>
      <c r="Q10" s="370" t="str">
        <f>IF(H9="H","H", IF(H9="L","h","")) &amp;IF(H10="H","R", IF(H10="L","r",""))</f>
        <v>HR</v>
      </c>
      <c r="R10" s="371" t="str" cm="1">
        <f t="array" ref="R10">INDEX(기질유형해석!$E$4:$E$24, MATCH(TRUE, EXACT(기질유형해석!$D$4:$D$24,Q10), 0))</f>
        <v xml:space="preserve">처벌의 위협이나 고통을 잘 견디지 못할뿐 아니라 사회적 거절을 두려워하기 때문에, 수동적으로 회피적이면서 복종적 모습 보임. 친밀감을 원하면서도 처벌과 거절을 두려워 하기 때문에, 한편으로 자신의 의사를 직접적으로 표현하지 못하고, 간접적이로 우회적인 방식으로 표현하는 의존적인 모습 보일 수 있고, 다른 한편으로 처벌과 거절의 위험이 내포된 사회적 관계를 회피한느 모습 보일 수 있음. </v>
      </c>
    </row>
    <row r="11" spans="1:22" ht="63.75" customHeight="1" thickBot="1">
      <c r="A11" s="722"/>
      <c r="B11" s="431" t="s">
        <v>1056</v>
      </c>
      <c r="C11" s="432" t="s">
        <v>1041</v>
      </c>
      <c r="D11" s="386" t="str">
        <f xml:space="preserve"> 기질!$B$38&amp;" ("&amp;기질!$C$38&amp;" : " &amp;G11&amp;")"</f>
        <v>PS (실행관성력 : 73)</v>
      </c>
      <c r="E11" s="396" t="s">
        <v>1040</v>
      </c>
      <c r="F11" s="399" t="s">
        <v>1057</v>
      </c>
      <c r="G11" s="363">
        <f>Data!$AH2</f>
        <v>73</v>
      </c>
      <c r="H11" s="403" t="str">
        <f t="shared" si="0"/>
        <v>H</v>
      </c>
      <c r="I11" s="758"/>
      <c r="J11" s="759"/>
      <c r="K11" s="374">
        <f t="shared" si="1"/>
        <v>23</v>
      </c>
      <c r="L11" s="760"/>
      <c r="M11" s="761"/>
      <c r="N11" s="762"/>
      <c r="P11" s="370" t="s">
        <v>1005</v>
      </c>
      <c r="Q11" s="370" t="str">
        <f>IF(H8="H","N", IF(H8="L","n",""))&amp;IF(H10="H","R",IF(H10="L","r",""))</f>
        <v>R</v>
      </c>
      <c r="R11" s="371" t="e" cm="1">
        <f t="array" ref="R11">INDEX(기질유형해석!$E$4:$E$24, MATCH(TRUE, EXACT(기질유형해석!$D$4:$D$24,Q11), 0))</f>
        <v>#N/A</v>
      </c>
    </row>
    <row r="12" spans="1:22" ht="17.25" thickBot="1">
      <c r="A12" s="413"/>
      <c r="B12" s="776" t="s">
        <v>1127</v>
      </c>
      <c r="C12" s="776"/>
      <c r="D12" s="414" t="s">
        <v>1101</v>
      </c>
      <c r="E12" s="763" t="s">
        <v>1129</v>
      </c>
      <c r="F12" s="763"/>
      <c r="G12" s="415" t="s">
        <v>826</v>
      </c>
      <c r="H12" s="416"/>
      <c r="I12" s="763" t="s">
        <v>1047</v>
      </c>
      <c r="J12" s="764"/>
      <c r="P12" s="373"/>
    </row>
    <row r="13" spans="1:22" ht="97.5" customHeight="1">
      <c r="A13" s="714" t="s">
        <v>1043</v>
      </c>
      <c r="B13" s="777" t="s">
        <v>1110</v>
      </c>
      <c r="C13" s="778"/>
      <c r="D13" s="387" t="str">
        <f xml:space="preserve"> 성격!$A$20&amp;" ("&amp;성격!$B$20 &amp;" : " &amp;G13&amp;")"</f>
        <v>SD (자율성 : 19)</v>
      </c>
      <c r="E13" s="779" t="s">
        <v>1113</v>
      </c>
      <c r="F13" s="780"/>
      <c r="G13" s="364">
        <f>Data!$AO2</f>
        <v>19</v>
      </c>
      <c r="H13" s="401" t="str">
        <f t="shared" si="0"/>
        <v>L</v>
      </c>
      <c r="I13" s="765"/>
      <c r="J13" s="766"/>
      <c r="K13" s="391">
        <f>G13</f>
        <v>19</v>
      </c>
      <c r="L13" s="749" t="str">
        <f>VLOOKUP(H13&amp;H14&amp;H15,Charac_table!$B$2:$C$28,2,FALSE)</f>
        <v xml:space="preserve">L-H-H [sCT]: 기분이 변하는(moody) / 순환성(cyclothymic)
• 타인에게 따뜻하고 공감적이며 사려 깊은 모습을 보이지만, 한편으로는 다른 사람들로부터 거절당하는 것에 예민하고 상처를 받기 쉽다.
• 거절당하는 상황에 직면하면 공허감과 수치심을 느끼며 우울해지는 경향이 있다
• 기분 변화의 폭이 크고 잦은 편이어서 행동 조절에 어려움을 겪을 수 있다
• 장기적인 목표를 추구하기 위해 일관적인 행동 방식을 유지하는 데 곤란을 경험할 수 있다.
</v>
      </c>
      <c r="M13" s="750"/>
      <c r="N13" s="751"/>
      <c r="P13" s="771"/>
      <c r="Q13" s="771"/>
      <c r="R13" s="307"/>
      <c r="V13" s="333"/>
    </row>
    <row r="14" spans="1:22" ht="108.75" customHeight="1">
      <c r="A14" s="715"/>
      <c r="B14" s="781" t="s">
        <v>1111</v>
      </c>
      <c r="C14" s="782"/>
      <c r="D14" s="385" t="str">
        <f xml:space="preserve"> 성격!$A$26&amp;" ("&amp;성격!$B$26 &amp;" : " &amp;G14&amp;")"</f>
        <v>CO (연대감 : 74)</v>
      </c>
      <c r="E14" s="783" t="s">
        <v>1128</v>
      </c>
      <c r="F14" s="783"/>
      <c r="G14" s="109">
        <f>Data!$AW2</f>
        <v>74</v>
      </c>
      <c r="H14" s="402" t="str">
        <f t="shared" si="0"/>
        <v>H</v>
      </c>
      <c r="I14" s="767"/>
      <c r="J14" s="768"/>
      <c r="K14" s="391">
        <f t="shared" ref="K14:K16" si="2">G14</f>
        <v>74</v>
      </c>
      <c r="L14" s="752"/>
      <c r="M14" s="717"/>
      <c r="N14" s="753"/>
      <c r="P14" s="772" t="str">
        <f>IFERROR(VLOOKUP(H13&amp;H14&amp;H15,성격유형해석!$B$3:$D$10,2,FALSE),"")</f>
        <v>기분이 변하는(mood)/
순환성(cyclothymic)</v>
      </c>
      <c r="Q14" s="772"/>
      <c r="R14" s="772"/>
    </row>
    <row r="15" spans="1:22" ht="111" customHeight="1">
      <c r="A15" s="715"/>
      <c r="B15" s="781" t="s">
        <v>1112</v>
      </c>
      <c r="C15" s="782"/>
      <c r="D15" s="385" t="str">
        <f xml:space="preserve"> 성격!$A$32&amp;" ("&amp;성격!$B$32 &amp;" : " &amp;G15&amp;")"</f>
        <v>ST (자기초월 : 99)</v>
      </c>
      <c r="E15" s="783" t="s">
        <v>1114</v>
      </c>
      <c r="F15" s="783"/>
      <c r="G15" s="109">
        <f>Data!$BE2</f>
        <v>99</v>
      </c>
      <c r="H15" s="402" t="str">
        <f t="shared" si="0"/>
        <v>H</v>
      </c>
      <c r="I15" s="769"/>
      <c r="J15" s="770"/>
      <c r="K15" s="391">
        <f t="shared" si="2"/>
        <v>99</v>
      </c>
      <c r="L15" s="754"/>
      <c r="M15" s="755"/>
      <c r="N15" s="756"/>
      <c r="P15" s="773" t="str">
        <f>IFERROR(VLOOKUP(H13&amp;H14&amp;H15,성격유형해석!$B$3:$D$10,3,FALSE),"")</f>
        <v>타인에게 따뜻하고 공감적이며 사려깊고 친절한 모습을 보이지만, 다른 한편으로 수동적이고 복종적이며 거절당하는 것에 예민하고 쉽게 상처를 받을 수 있음. 이들의 높은 자기 초월에 기인하는 삶의 긍정적인 감정은 정서적 불안정성 및 생생한 상상력과 결합하여 잦은 기분의 기복으로 나타날 수 있음. 이들은 양극성 장애에 취약하여 “순환성” 유형으로 불림</v>
      </c>
      <c r="Q15" s="773"/>
      <c r="R15" s="773"/>
    </row>
    <row r="16" spans="1:22" ht="59.25" customHeight="1" thickBot="1">
      <c r="A16" s="716"/>
      <c r="B16" s="784"/>
      <c r="C16" s="785"/>
      <c r="D16" s="386" t="str">
        <f>"자율+연대" &amp;" (" &amp;G16&amp;")"</f>
        <v>자율+연대 (44)</v>
      </c>
      <c r="E16" s="786"/>
      <c r="F16" s="787"/>
      <c r="G16" s="376">
        <f>Data!BK2</f>
        <v>44</v>
      </c>
      <c r="H16" s="403" t="str">
        <f t="shared" si="0"/>
        <v>M</v>
      </c>
      <c r="I16" s="774"/>
      <c r="J16" s="775"/>
      <c r="K16" s="391">
        <f t="shared" si="2"/>
        <v>44</v>
      </c>
      <c r="L16" s="760"/>
      <c r="M16" s="761"/>
      <c r="N16" s="762"/>
      <c r="P16" s="773"/>
      <c r="Q16" s="773"/>
      <c r="R16" s="773"/>
    </row>
    <row r="17" spans="1:18" ht="18" customHeight="1">
      <c r="F17" s="724">
        <f ca="1">TODAY()</f>
        <v>46028</v>
      </c>
      <c r="G17" s="724"/>
      <c r="H17" s="724"/>
      <c r="P17" s="773"/>
      <c r="Q17" s="773"/>
      <c r="R17" s="773"/>
    </row>
    <row r="19" spans="1:18">
      <c r="A19" s="360"/>
      <c r="B19" s="408" t="str">
        <f>Data!C3</f>
        <v>최동준</v>
      </c>
      <c r="C19" s="408" t="str">
        <f>Data!E3</f>
        <v>M</v>
      </c>
      <c r="D19" s="380"/>
      <c r="E19" s="149"/>
      <c r="F19" s="149"/>
      <c r="G19" s="361"/>
      <c r="H19" s="361"/>
    </row>
    <row r="20" spans="1:18" ht="9" customHeight="1">
      <c r="A20" s="360"/>
      <c r="B20" s="409"/>
      <c r="C20" s="409"/>
      <c r="D20" s="381"/>
      <c r="E20" s="149"/>
      <c r="F20" s="149"/>
      <c r="G20" s="362"/>
      <c r="H20" s="362"/>
    </row>
    <row r="21" spans="1:18" ht="17.25" thickBot="1">
      <c r="A21" s="360"/>
      <c r="B21" s="410">
        <f>Data!J3</f>
        <v>20251127</v>
      </c>
      <c r="C21" s="410">
        <f>Data!F3</f>
        <v>26</v>
      </c>
      <c r="D21" s="381"/>
      <c r="E21" s="149"/>
      <c r="F21" s="149"/>
      <c r="G21" s="362"/>
      <c r="H21" s="362"/>
    </row>
    <row r="22" spans="1:18" ht="9.75" customHeight="1" thickBot="1">
      <c r="A22" s="362"/>
      <c r="B22" s="362"/>
      <c r="C22" s="362"/>
      <c r="D22" s="382"/>
      <c r="E22" s="366"/>
      <c r="F22" s="366"/>
      <c r="G22" s="361"/>
      <c r="H22" s="362"/>
    </row>
    <row r="23" spans="1:18" ht="17.25" thickBot="1">
      <c r="A23" s="377"/>
      <c r="B23" s="405" t="s">
        <v>708</v>
      </c>
      <c r="C23" s="404" t="s">
        <v>707</v>
      </c>
      <c r="D23" s="379" t="s">
        <v>1102</v>
      </c>
      <c r="E23" s="379" t="s">
        <v>707</v>
      </c>
      <c r="F23" s="406" t="s">
        <v>708</v>
      </c>
      <c r="G23" s="378" t="s">
        <v>826</v>
      </c>
      <c r="H23" s="400"/>
      <c r="I23" s="742" t="s">
        <v>1045</v>
      </c>
      <c r="J23" s="743"/>
      <c r="P23" s="373"/>
    </row>
    <row r="24" spans="1:18" ht="69.75" customHeight="1">
      <c r="A24" s="720" t="s">
        <v>1042</v>
      </c>
      <c r="B24" s="427" t="s">
        <v>1032</v>
      </c>
      <c r="C24" s="428" t="s">
        <v>1030</v>
      </c>
      <c r="D24" s="383" t="str">
        <f xml:space="preserve"> 기질!$B$23&amp;" ("&amp;기질!$C$23&amp;" : " &amp;G24&amp;")"</f>
        <v>NS (자극추구 : 60)</v>
      </c>
      <c r="E24" s="394" t="s">
        <v>1026</v>
      </c>
      <c r="F24" s="397" t="s">
        <v>1027</v>
      </c>
      <c r="G24" s="364">
        <f>Data!$M3</f>
        <v>60</v>
      </c>
      <c r="H24" s="401" t="str">
        <f t="shared" ref="H24:H27" si="3">IF(G24&gt;=70, "H", IF(G24 &lt;=30, "L", "M"))</f>
        <v>M</v>
      </c>
      <c r="I24" s="744"/>
      <c r="J24" s="745"/>
      <c r="K24" s="374">
        <f>G24-50</f>
        <v>10</v>
      </c>
      <c r="L24" s="749" t="str">
        <f>VLOOKUP(H24&amp;H25&amp;H26,Temper_table!$B$2:$C$28,2,FALSE)</f>
        <v>M-L-M [h]: 낮은 위험회피
• 위험이 예상되는 상황에서도 별로 위축되거나 불안해하지 않는다.
• 익숙하지 않은 일을 할 때에도 자신감 있고 침착하게 행동하는 낙관적인 사람이다.
• 어려움이나 곤란이 예상되는 경우에도 크게 동요하지 않고 긍정적으로 생각한다.
• 새로운 일을 시작할 때 망설임이나 머뭇거림 없이 대담하게 추진할 수 있다.
• 대인 관계에서 주도적으로 행동하며 낯선 사람과의 관계에서도 거리낌이 없다.
• 피로감을 잘 느끼지 않으며 스트레스도 잘 감당한다.
• 겁이 없고 조심성이 부족하며 낙관적인 태도가 과도하다는 인상을 줄 수 있다.
• 세심한 계획이나 검토 없이 매사를 긍정적으로 보기 때문에 때로는 무신경하고 겁이 없는 사람으로 비칠 수 있다.
• 때로는 자기주장이나 대담성이 부담스럽게 여겨질 수 있다.</v>
      </c>
      <c r="M24" s="750"/>
      <c r="N24" s="751"/>
      <c r="P24" s="757" t="str">
        <f>LEFT(L24,11)</f>
        <v xml:space="preserve">M-L-M [h]: </v>
      </c>
      <c r="Q24" s="757"/>
      <c r="R24" s="371" t="e">
        <f>VLOOKUP(H24&amp;H25&amp;H26,기질유형해석!$B$35:$E$42,2,FALSE)</f>
        <v>#N/A</v>
      </c>
    </row>
    <row r="25" spans="1:18" ht="69.75" customHeight="1">
      <c r="A25" s="721"/>
      <c r="B25" s="429" t="s">
        <v>1037</v>
      </c>
      <c r="C25" s="430" t="s">
        <v>1036</v>
      </c>
      <c r="D25" s="384" t="str">
        <f xml:space="preserve"> 기질!$B$28&amp;" ("&amp;기질!$C$28&amp;" : " &amp;G25&amp;")"</f>
        <v>HA (위험 감지 : 12)</v>
      </c>
      <c r="E25" s="395" t="s">
        <v>1034</v>
      </c>
      <c r="F25" s="398" t="s">
        <v>1035</v>
      </c>
      <c r="G25" s="109">
        <f>Data!$T3</f>
        <v>12</v>
      </c>
      <c r="H25" s="402" t="str">
        <f t="shared" si="3"/>
        <v>L</v>
      </c>
      <c r="I25" s="723"/>
      <c r="J25" s="746"/>
      <c r="K25" s="374">
        <f t="shared" ref="K25:K27" si="4">G25-50</f>
        <v>-38</v>
      </c>
      <c r="L25" s="752"/>
      <c r="M25" s="717"/>
      <c r="N25" s="753"/>
      <c r="P25" s="370" t="s">
        <v>1003</v>
      </c>
      <c r="Q25" s="370" t="str">
        <f>IF(H24="H","N", IF(H24="L","n",""))&amp;IF(H25="H","H", IF(H25="L","h",""))</f>
        <v>h</v>
      </c>
      <c r="R25" s="371" t="e" cm="1">
        <f t="array" ref="R25">INDEX(기질유형해석!$E$4:$E$24, MATCH(TRUE, EXACT(기질유형해석!$D$4:$D$24,Q25), 0))</f>
        <v>#N/A</v>
      </c>
    </row>
    <row r="26" spans="1:18" ht="69.75" customHeight="1">
      <c r="A26" s="721"/>
      <c r="B26" s="429" t="s">
        <v>1055</v>
      </c>
      <c r="C26" s="430" t="s">
        <v>1046</v>
      </c>
      <c r="D26" s="385" t="str">
        <f xml:space="preserve"> 기질!$B$33&amp;" ("&amp;기질!$C$33&amp;" : " &amp;G26&amp;")"</f>
        <v>RD (관계민감성 : 39)</v>
      </c>
      <c r="E26" s="395" t="s">
        <v>1044</v>
      </c>
      <c r="F26" s="398" t="s">
        <v>1038</v>
      </c>
      <c r="G26" s="109">
        <f>Data!$AA3</f>
        <v>39</v>
      </c>
      <c r="H26" s="402" t="str">
        <f t="shared" si="3"/>
        <v>M</v>
      </c>
      <c r="I26" s="747"/>
      <c r="J26" s="748"/>
      <c r="K26" s="374">
        <f t="shared" si="4"/>
        <v>-11</v>
      </c>
      <c r="L26" s="754"/>
      <c r="M26" s="755"/>
      <c r="N26" s="756"/>
      <c r="P26" s="370" t="s">
        <v>1004</v>
      </c>
      <c r="Q26" s="370" t="str">
        <f>IF(H25="H","H", IF(H25="L","h","")) &amp;IF(H26="H","R", IF(H26="L","r",""))</f>
        <v>h</v>
      </c>
      <c r="R26" s="371" t="e" cm="1">
        <f t="array" ref="R26">INDEX(기질유형해석!$E$4:$E$24, MATCH(TRUE, EXACT(기질유형해석!$D$4:$D$24,Q26), 0))</f>
        <v>#N/A</v>
      </c>
    </row>
    <row r="27" spans="1:18" ht="69.75" customHeight="1" thickBot="1">
      <c r="A27" s="722"/>
      <c r="B27" s="431" t="s">
        <v>1056</v>
      </c>
      <c r="C27" s="432" t="s">
        <v>1041</v>
      </c>
      <c r="D27" s="386" t="str">
        <f xml:space="preserve"> 기질!$B$38&amp;" ("&amp;기질!$C$38&amp;" : " &amp;G27&amp;")"</f>
        <v>PS (실행관성력 : 34)</v>
      </c>
      <c r="E27" s="396" t="s">
        <v>1040</v>
      </c>
      <c r="F27" s="399" t="s">
        <v>1057</v>
      </c>
      <c r="G27" s="363">
        <f>Data!$AH3</f>
        <v>34</v>
      </c>
      <c r="H27" s="403" t="str">
        <f t="shared" si="3"/>
        <v>M</v>
      </c>
      <c r="I27" s="758"/>
      <c r="J27" s="759"/>
      <c r="K27" s="374">
        <f t="shared" si="4"/>
        <v>-16</v>
      </c>
      <c r="L27" s="760"/>
      <c r="M27" s="761"/>
      <c r="N27" s="762"/>
      <c r="P27" s="370" t="s">
        <v>1005</v>
      </c>
      <c r="Q27" s="370" t="str">
        <f>IF(H24="H","N", IF(H24="L","n",""))&amp;IF(H26="H","R",IF(H26="L","r",""))</f>
        <v/>
      </c>
      <c r="R27" s="371" cm="1">
        <f t="array" ref="R27">INDEX(기질유형해석!$E$4:$E$24, MATCH(TRUE, EXACT(기질유형해석!$D$4:$D$24,Q27), 0))</f>
        <v>0</v>
      </c>
    </row>
    <row r="28" spans="1:18" ht="17.25" thickBot="1">
      <c r="A28" s="413"/>
      <c r="B28" s="776" t="s">
        <v>1127</v>
      </c>
      <c r="C28" s="776"/>
      <c r="D28" s="414" t="s">
        <v>1101</v>
      </c>
      <c r="E28" s="763" t="s">
        <v>1129</v>
      </c>
      <c r="F28" s="763"/>
      <c r="G28" s="415" t="s">
        <v>826</v>
      </c>
      <c r="H28" s="416"/>
      <c r="I28" s="763" t="s">
        <v>1047</v>
      </c>
      <c r="J28" s="764"/>
      <c r="P28" s="373"/>
    </row>
    <row r="29" spans="1:18" ht="96" customHeight="1">
      <c r="A29" s="714" t="s">
        <v>1043</v>
      </c>
      <c r="B29" s="777" t="s">
        <v>1110</v>
      </c>
      <c r="C29" s="778"/>
      <c r="D29" s="387" t="str">
        <f xml:space="preserve"> 성격!$A$20&amp;" ("&amp;성격!$B$20 &amp;" : " &amp;G29&amp;")"</f>
        <v>SD (자율성 : 65)</v>
      </c>
      <c r="E29" s="779" t="s">
        <v>1113</v>
      </c>
      <c r="F29" s="780"/>
      <c r="G29" s="364">
        <f>Data!$AO3</f>
        <v>65</v>
      </c>
      <c r="H29" s="401" t="str">
        <f t="shared" ref="H29:H32" si="5">IF(G29&gt;=70, "H", IF(G29 &lt;=30, "L", "M"))</f>
        <v>M</v>
      </c>
      <c r="I29" s="765"/>
      <c r="J29" s="766"/>
      <c r="K29" s="391">
        <f>G29</f>
        <v>65</v>
      </c>
      <c r="L29" s="749" t="str">
        <f>VLOOKUP(H29&amp;H30&amp;H31,Charac_table!$B$2:$C$28,2,FALSE)</f>
        <v>M-H-L [Ct]: 타인을 신뢰하는(trusting)
• 다른 사람을 잘 신뢰하는 편이며, 좀처럼 흔들리지 않는 믿음을 보여주는 사람이다.
• 동정심이 많고, 다른 사람의 입장을 잘 이해하며, 상호존중과 이해를 중요시하는 편이어서 솔직하고 공정하다.
• 대인관계에서 서로의 힘을 합쳐 좋은 결과를 만들어낼 수 있도록 협조를 잘 하는 편이다.
• 새롭고 창의적인 방식을 추구하기보다는 기존의 방식이나 관습을 유지하려는 보수적인 모습을 보일 수 있다.</v>
      </c>
      <c r="M29" s="750"/>
      <c r="N29" s="751"/>
      <c r="P29" s="771"/>
      <c r="Q29" s="771"/>
      <c r="R29" s="307"/>
    </row>
    <row r="30" spans="1:18" ht="102" customHeight="1">
      <c r="A30" s="715"/>
      <c r="B30" s="781" t="s">
        <v>1111</v>
      </c>
      <c r="C30" s="782"/>
      <c r="D30" s="385" t="str">
        <f xml:space="preserve"> 성격!$A$26&amp;" ("&amp;성격!$B$26 &amp;" : " &amp;G30&amp;")"</f>
        <v>CO (연대감 : 80)</v>
      </c>
      <c r="E30" s="783" t="s">
        <v>1128</v>
      </c>
      <c r="F30" s="783"/>
      <c r="G30" s="109">
        <f>Data!$AW3</f>
        <v>80</v>
      </c>
      <c r="H30" s="402" t="str">
        <f t="shared" si="5"/>
        <v>H</v>
      </c>
      <c r="I30" s="767"/>
      <c r="J30" s="768"/>
      <c r="K30" s="391">
        <f t="shared" ref="K30:K32" si="6">G30</f>
        <v>80</v>
      </c>
      <c r="L30" s="752"/>
      <c r="M30" s="717"/>
      <c r="N30" s="753"/>
      <c r="P30" s="772" t="str">
        <f>IFERROR(VLOOKUP(H29&amp;H30&amp;H31,성격유형해석!$B$3:$D$10,2,FALSE),"")</f>
        <v/>
      </c>
      <c r="Q30" s="772"/>
      <c r="R30" s="772"/>
    </row>
    <row r="31" spans="1:18" ht="108.75" customHeight="1">
      <c r="A31" s="715"/>
      <c r="B31" s="781" t="s">
        <v>1112</v>
      </c>
      <c r="C31" s="782"/>
      <c r="D31" s="385" t="str">
        <f xml:space="preserve"> 성격!$A$32&amp;" ("&amp;성격!$B$32 &amp;" : " &amp;G31&amp;")"</f>
        <v>ST (자기초월 : 16)</v>
      </c>
      <c r="E31" s="783" t="s">
        <v>1114</v>
      </c>
      <c r="F31" s="783"/>
      <c r="G31" s="109">
        <f>Data!$BE3</f>
        <v>16</v>
      </c>
      <c r="H31" s="402" t="str">
        <f t="shared" si="5"/>
        <v>L</v>
      </c>
      <c r="I31" s="769"/>
      <c r="J31" s="770"/>
      <c r="K31" s="391">
        <f t="shared" si="6"/>
        <v>16</v>
      </c>
      <c r="L31" s="754"/>
      <c r="M31" s="755"/>
      <c r="N31" s="756"/>
      <c r="P31" s="773" t="str">
        <f>IFERROR(VLOOKUP(H29&amp;H30&amp;H31,성격유형해석!$B$3:$D$10,3,FALSE),"")</f>
        <v/>
      </c>
      <c r="Q31" s="773"/>
      <c r="R31" s="773"/>
    </row>
    <row r="32" spans="1:18" ht="60" customHeight="1" thickBot="1">
      <c r="A32" s="716"/>
      <c r="B32" s="784"/>
      <c r="C32" s="785"/>
      <c r="D32" s="386" t="str">
        <f>"자율+연대" &amp;" (" &amp;G32&amp;")"</f>
        <v>자율+연대 (78)</v>
      </c>
      <c r="E32" s="786"/>
      <c r="F32" s="787"/>
      <c r="G32" s="376">
        <f>Data!BK3</f>
        <v>78</v>
      </c>
      <c r="H32" s="403" t="str">
        <f t="shared" si="5"/>
        <v>H</v>
      </c>
      <c r="I32" s="774"/>
      <c r="J32" s="775"/>
      <c r="K32" s="391">
        <f t="shared" si="6"/>
        <v>78</v>
      </c>
      <c r="L32" s="760"/>
      <c r="M32" s="761"/>
      <c r="N32" s="762"/>
      <c r="P32" s="773"/>
      <c r="Q32" s="773"/>
      <c r="R32" s="773"/>
    </row>
    <row r="33" spans="6:18">
      <c r="F33" s="724">
        <f ca="1">TODAY()</f>
        <v>46028</v>
      </c>
      <c r="G33" s="724"/>
      <c r="H33" s="724"/>
      <c r="P33" s="773"/>
      <c r="Q33" s="773"/>
      <c r="R33" s="773"/>
    </row>
  </sheetData>
  <mergeCells count="55">
    <mergeCell ref="A1:H1"/>
    <mergeCell ref="B12:C12"/>
    <mergeCell ref="E12:F12"/>
    <mergeCell ref="E13:F13"/>
    <mergeCell ref="E14:F14"/>
    <mergeCell ref="B13:C13"/>
    <mergeCell ref="B14:C14"/>
    <mergeCell ref="I7:J7"/>
    <mergeCell ref="A8:A11"/>
    <mergeCell ref="A13:A16"/>
    <mergeCell ref="I8:J10"/>
    <mergeCell ref="I11:J11"/>
    <mergeCell ref="E15:F15"/>
    <mergeCell ref="E16:F16"/>
    <mergeCell ref="B15:C15"/>
    <mergeCell ref="B16:C16"/>
    <mergeCell ref="F17:H17"/>
    <mergeCell ref="P14:R14"/>
    <mergeCell ref="P15:R17"/>
    <mergeCell ref="P13:Q13"/>
    <mergeCell ref="P8:Q8"/>
    <mergeCell ref="L8:N10"/>
    <mergeCell ref="I13:J15"/>
    <mergeCell ref="I16:J16"/>
    <mergeCell ref="L13:N15"/>
    <mergeCell ref="L16:N16"/>
    <mergeCell ref="L11:N11"/>
    <mergeCell ref="I12:J12"/>
    <mergeCell ref="A24:A27"/>
    <mergeCell ref="B28:C28"/>
    <mergeCell ref="E28:F28"/>
    <mergeCell ref="A29:A32"/>
    <mergeCell ref="B29:C29"/>
    <mergeCell ref="E29:F29"/>
    <mergeCell ref="B30:C30"/>
    <mergeCell ref="E30:F30"/>
    <mergeCell ref="B31:C31"/>
    <mergeCell ref="E31:F31"/>
    <mergeCell ref="B32:C32"/>
    <mergeCell ref="E32:F32"/>
    <mergeCell ref="F33:H33"/>
    <mergeCell ref="I23:J23"/>
    <mergeCell ref="I24:J26"/>
    <mergeCell ref="L24:N26"/>
    <mergeCell ref="P24:Q24"/>
    <mergeCell ref="I27:J27"/>
    <mergeCell ref="L27:N27"/>
    <mergeCell ref="I28:J28"/>
    <mergeCell ref="I29:J31"/>
    <mergeCell ref="L29:N31"/>
    <mergeCell ref="P29:Q29"/>
    <mergeCell ref="P30:R30"/>
    <mergeCell ref="P31:R33"/>
    <mergeCell ref="I32:J32"/>
    <mergeCell ref="L32:N32"/>
  </mergeCells>
  <phoneticPr fontId="1" type="noConversion"/>
  <conditionalFormatting sqref="B8:B11 B13:B15">
    <cfRule type="expression" dxfId="125" priority="10">
      <formula>$H8 ="L"</formula>
    </cfRule>
  </conditionalFormatting>
  <conditionalFormatting sqref="B24:B27 B29:B31">
    <cfRule type="expression" dxfId="124" priority="2">
      <formula>$H24 ="L"</formula>
    </cfRule>
  </conditionalFormatting>
  <conditionalFormatting sqref="B8:C11">
    <cfRule type="expression" dxfId="123" priority="18">
      <formula>$H8 ="H"</formula>
    </cfRule>
  </conditionalFormatting>
  <conditionalFormatting sqref="B24:C27">
    <cfRule type="expression" dxfId="122" priority="6">
      <formula>$H24 ="H"</formula>
    </cfRule>
  </conditionalFormatting>
  <conditionalFormatting sqref="C8:C11">
    <cfRule type="expression" dxfId="121" priority="9">
      <formula>$H8 ="L"</formula>
    </cfRule>
  </conditionalFormatting>
  <conditionalFormatting sqref="C24:C27">
    <cfRule type="expression" dxfId="120" priority="1">
      <formula>$H24 ="L"</formula>
    </cfRule>
  </conditionalFormatting>
  <conditionalFormatting sqref="E8:E11 E13:F15">
    <cfRule type="expression" dxfId="119" priority="11">
      <formula>$H8="H"</formula>
    </cfRule>
  </conditionalFormatting>
  <conditionalFormatting sqref="E24:E27 E29:F31">
    <cfRule type="expression" dxfId="118" priority="3">
      <formula>$H24="H"</formula>
    </cfRule>
  </conditionalFormatting>
  <conditionalFormatting sqref="E8:F11">
    <cfRule type="expression" dxfId="117" priority="14">
      <formula>$H8="L"</formula>
    </cfRule>
  </conditionalFormatting>
  <conditionalFormatting sqref="E24:F27">
    <cfRule type="expression" dxfId="116" priority="5">
      <formula>$H24="L"</formula>
    </cfRule>
  </conditionalFormatting>
  <conditionalFormatting sqref="G8:H11 G13:H16">
    <cfRule type="expression" dxfId="115" priority="20">
      <formula>$G8 &lt;=30</formula>
    </cfRule>
    <cfRule type="expression" dxfId="114" priority="21">
      <formula>$G8 &gt;=70</formula>
    </cfRule>
  </conditionalFormatting>
  <conditionalFormatting sqref="G24:H27 G29:H32">
    <cfRule type="expression" dxfId="113" priority="7">
      <formula>$G24 &lt;=30</formula>
    </cfRule>
    <cfRule type="expression" dxfId="112" priority="8">
      <formula>$G24 &gt;=70</formula>
    </cfRule>
  </conditionalFormatting>
  <pageMargins left="0.23622047244094491" right="0.23622047244094491" top="0.55118110236220474" bottom="0.35433070866141736" header="0" footer="0.31496062992125984"/>
  <pageSetup paperSize="9"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7F998-B811-4708-A1BA-2A3A72CC04AC}">
  <sheetPr codeName="Sheet41"/>
  <dimension ref="A1:L295"/>
  <sheetViews>
    <sheetView showGridLines="0" showRowColHeaders="0" zoomScale="170" zoomScaleNormal="170" workbookViewId="0">
      <selection activeCell="D9" sqref="D9"/>
    </sheetView>
  </sheetViews>
  <sheetFormatPr defaultRowHeight="16.5"/>
  <cols>
    <col min="1" max="1" width="2.875" customWidth="1"/>
    <col min="2" max="2" width="14.125" customWidth="1"/>
    <col min="3" max="3" width="14.5" customWidth="1"/>
    <col min="4" max="4" width="27.375" style="388" customWidth="1"/>
    <col min="5" max="5" width="15.125" style="367" customWidth="1"/>
    <col min="6" max="6" width="14.5" style="367" customWidth="1"/>
    <col min="7" max="7" width="6.375" hidden="1" customWidth="1"/>
    <col min="8" max="8" width="3.25" hidden="1" customWidth="1"/>
    <col min="9" max="9" width="85" customWidth="1"/>
    <col min="10" max="10" width="9.5" customWidth="1"/>
    <col min="11" max="11" width="3.5" customWidth="1"/>
    <col min="12" max="12" width="5" style="490" bestFit="1" customWidth="1"/>
  </cols>
  <sheetData>
    <row r="1" spans="1:12" ht="32.25" customHeight="1" thickTop="1">
      <c r="A1" s="788" t="s">
        <v>1049</v>
      </c>
      <c r="B1" s="789"/>
      <c r="C1" s="789"/>
      <c r="D1" s="789"/>
      <c r="E1" s="789"/>
      <c r="F1" s="789"/>
      <c r="G1" s="789"/>
      <c r="H1" s="789"/>
      <c r="I1" s="407"/>
      <c r="J1" s="407"/>
      <c r="K1" s="407"/>
    </row>
    <row r="2" spans="1:12" s="149" customFormat="1" ht="5.25" customHeight="1">
      <c r="A2" s="359"/>
      <c r="B2" s="359"/>
      <c r="C2" s="359"/>
      <c r="D2" s="359"/>
      <c r="E2" s="365"/>
      <c r="F2" s="365"/>
      <c r="G2" s="359"/>
      <c r="H2" s="359"/>
      <c r="I2" s="445"/>
      <c r="J2" s="359"/>
      <c r="L2" s="491"/>
    </row>
    <row r="3" spans="1:12" s="149" customFormat="1">
      <c r="A3" s="360"/>
      <c r="B3" s="408" t="str" cm="1">
        <f t="array" ref="B3">INDEX(Data!C:C,1/43*(ROW()-3)+2) &amp;" 님"</f>
        <v>채영운 님</v>
      </c>
      <c r="C3" s="408" t="str" cm="1">
        <f t="array" ref="C3">INDEX(Data!E:E,1/43*(ROW()-3)+2)</f>
        <v>M</v>
      </c>
      <c r="D3" s="380"/>
      <c r="G3" s="361"/>
      <c r="H3" s="361"/>
      <c r="I3" s="361"/>
      <c r="L3" s="491"/>
    </row>
    <row r="4" spans="1:12" s="149" customFormat="1" ht="6.75" customHeight="1">
      <c r="A4" s="360"/>
      <c r="B4" s="409"/>
      <c r="C4" s="409"/>
      <c r="D4" s="381"/>
      <c r="G4" s="362"/>
      <c r="H4" s="362"/>
      <c r="I4" s="361"/>
      <c r="L4" s="491"/>
    </row>
    <row r="5" spans="1:12" s="149" customFormat="1" ht="17.25" thickBot="1">
      <c r="A5" s="360"/>
      <c r="B5" s="410" cm="1">
        <f t="array" ref="B5">INDEX(Data!J:J,1/43*(ROW()-3)+2)</f>
        <v>20260105</v>
      </c>
      <c r="C5" s="410" cm="1">
        <f t="array" ref="C5">INDEX(Data!F:F,1/43*(ROW()-3)+2)</f>
        <v>50</v>
      </c>
      <c r="D5" s="381"/>
      <c r="G5" s="362"/>
      <c r="H5" s="362"/>
      <c r="I5" s="361"/>
      <c r="L5" s="491"/>
    </row>
    <row r="6" spans="1:12" s="149" customFormat="1" ht="5.25" customHeight="1" thickBot="1">
      <c r="A6" s="362"/>
      <c r="B6" s="362"/>
      <c r="C6" s="362"/>
      <c r="D6" s="382"/>
      <c r="E6" s="366"/>
      <c r="F6" s="366"/>
      <c r="G6" s="361"/>
      <c r="H6" s="362"/>
      <c r="I6" s="361"/>
      <c r="J6" s="362"/>
      <c r="L6" s="491"/>
    </row>
    <row r="7" spans="1:12" ht="37.5" customHeight="1" thickBot="1">
      <c r="A7" s="377"/>
      <c r="B7" s="417" t="s">
        <v>708</v>
      </c>
      <c r="C7" s="418" t="s">
        <v>707</v>
      </c>
      <c r="D7" s="419" t="s">
        <v>823</v>
      </c>
      <c r="E7" s="419" t="s">
        <v>707</v>
      </c>
      <c r="F7" s="420" t="s">
        <v>708</v>
      </c>
      <c r="G7" s="421" t="s">
        <v>826</v>
      </c>
      <c r="H7" s="422"/>
      <c r="I7" s="790" t="s">
        <v>1045</v>
      </c>
      <c r="J7" s="791"/>
      <c r="K7" s="792"/>
    </row>
    <row r="8" spans="1:12" ht="42.75" customHeight="1">
      <c r="A8" s="728" t="str">
        <f>기질!$C$23</f>
        <v>자극추구</v>
      </c>
      <c r="B8" s="425" t="s">
        <v>1053</v>
      </c>
      <c r="C8" s="426" t="s">
        <v>1063</v>
      </c>
      <c r="D8" s="384" t="str">
        <f xml:space="preserve"> 기질!$B$24&amp;" ("&amp;기질!$C$24&amp;" : " &amp;G8&amp;")"</f>
        <v>NS1 (안정성 vs 탐색적흥분 : 10)</v>
      </c>
      <c r="E8" s="392" t="s">
        <v>1054</v>
      </c>
      <c r="F8" s="393" t="s">
        <v>1058</v>
      </c>
      <c r="G8" s="411" cm="1">
        <f t="array" ref="G8">INDEX(Data!O:O,1/43*(ROW()-3)+2)</f>
        <v>10</v>
      </c>
      <c r="H8" s="423" t="str">
        <f>IF(G8&gt;=70, "H", IF(G8 &lt;=30, "L", "M"))</f>
        <v>L</v>
      </c>
      <c r="I8" s="793" t="str">
        <f>IF(H8="H","많은 사람들이 시간 낭비라고 느낄 만한 낯선 상황이나 낯선 장소를 탐색하는 데 흥미를 느낌.(감각추구적) 새로운 생각이나 활동에 쉽게 빠져들고, 스릴과 흥분, 모험을 즐김. 단조로운 것에 쉽게 싫증을 느끼며, 반복적인 일상을 피하여 변화를 추구함. 때로 비관습적이거나 혁신적인 사람으로 인식됨.", IF(H8="L","새롭거나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 " "))</f>
        <v>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v>
      </c>
      <c r="J8" s="794"/>
      <c r="K8" s="795"/>
      <c r="L8" s="492">
        <f>G8-50</f>
        <v>-40</v>
      </c>
    </row>
    <row r="9" spans="1:12" ht="42.75" customHeight="1">
      <c r="A9" s="729"/>
      <c r="B9" s="425" t="s">
        <v>1061</v>
      </c>
      <c r="C9" s="426" t="s">
        <v>1062</v>
      </c>
      <c r="D9" s="384" t="str">
        <f xml:space="preserve"> 기질!$B$25&amp;" ("&amp;기질!$C$25&amp;" : " &amp;G9&amp;")"</f>
        <v>NS2 (심사숙고 vs 충동성 : 7)</v>
      </c>
      <c r="E9" s="392" t="s">
        <v>1060</v>
      </c>
      <c r="F9" s="393" t="s">
        <v>1059</v>
      </c>
      <c r="G9" s="411" cm="1">
        <f t="array" ref="G9">INDEX(Data!P:P,1/43*(ROW()-3)+2)</f>
        <v>7</v>
      </c>
      <c r="H9" s="423" t="str">
        <f t="shared" ref="H9:H37" si="0">IF(G9&gt;=70, "H", IF(G9 &lt;=30, "L", "M"))</f>
        <v>L</v>
      </c>
      <c r="I9" s="796" t="str">
        <f>IF(H9="H","쉽게 흥분하며, 감정변화가 극적이고, 순간적인 인상에 의해 쉽게 영향을 받는 기분파. 불충분한 정보에도 불구하고 성급하게 결정을 내리며 충동 조절이 어려운 편. 순간적인 본능이나 직관적 육감에 따라 행동하기 때문에, 예기치 않은 사건이 발생하거나 추가적인 정보가 나타날 경우에 결정이나 의견을 번복해야 되는 경우가 자주 있음. 종종 주의가 산만하며, 한가지 일에 오랫동안 주의를 집중하는 것이 힘듦.",IF(H9="L","오랜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 " "))</f>
        <v>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v>
      </c>
      <c r="J9" s="797"/>
      <c r="K9" s="798"/>
      <c r="L9" s="492">
        <f t="shared" ref="L9:L23" si="1">G9-50</f>
        <v>-43</v>
      </c>
    </row>
    <row r="10" spans="1:12" ht="42.75" customHeight="1">
      <c r="A10" s="729"/>
      <c r="B10" s="425" t="s">
        <v>1064</v>
      </c>
      <c r="C10" s="426" t="s">
        <v>1067</v>
      </c>
      <c r="D10" s="384" t="str">
        <f xml:space="preserve"> 기질!$B$26&amp;" ("&amp;기질!$C$26&amp;" : " &amp;G10&amp;")"</f>
        <v>NS3 (절제 vs 향유 : 6)</v>
      </c>
      <c r="E10" s="392" t="s">
        <v>1065</v>
      </c>
      <c r="F10" s="393" t="s">
        <v>1066</v>
      </c>
      <c r="G10" s="411" cm="1">
        <f t="array" ref="G10">INDEX(Data!Q:Q,1/43*(ROW()-3)+2)</f>
        <v>6</v>
      </c>
      <c r="H10" s="423" t="str">
        <f t="shared" si="0"/>
        <v>L</v>
      </c>
      <c r="I10" s="793" t="str">
        <f>IF(H10="H","돈, 에너지, 감정 등을 잘 절제하지 않는 경향을 보임. 예를 들어 돈을 저축하기 보다는 쓰는 것을 더 좋아하기 때문에, 특별한 계획이나 휴가 등을 위해서 돈을 모으는 것이 쉽지 않음. 때로 다른 사람들에게 화려하며 거칠 것이 없는 사람이라는 인상을 비칠 수 있음. 돈이나 자원, 능력이 바닥날 때까지 다 써가며 사는 방식을 좋아함.",IF(H10="L","아끼고 조심하며 매사에 통제를 잘함. 돈이나 에너지, 감정 등을 낭비하지 않고 절제하는 편. 다른 사람들에게 검소하고 인색한 사람으로 인식됨.", " "))</f>
        <v>아끼고 조심하며 매사에 통제를 잘함. 돈이나 에너지, 감정 등을 낭비하지 않고 절제하는 편. 다른 사람들에게 검소하고 인색한 사람으로 인식됨.</v>
      </c>
      <c r="J10" s="794"/>
      <c r="K10" s="795"/>
      <c r="L10" s="492">
        <f t="shared" si="1"/>
        <v>-44</v>
      </c>
    </row>
    <row r="11" spans="1:12" ht="44.25" customHeight="1" thickBot="1">
      <c r="A11" s="730"/>
      <c r="B11" s="436" t="s">
        <v>1069</v>
      </c>
      <c r="C11" s="437" t="s">
        <v>1070</v>
      </c>
      <c r="D11" s="438" t="str">
        <f xml:space="preserve"> 기질!$B$27&amp;" ("&amp;기질!$C$27&amp;" : " &amp;G11&amp;")"</f>
        <v>NS4 (질서정연 vs 자유분방 : 6)</v>
      </c>
      <c r="E11" s="439" t="s">
        <v>1071</v>
      </c>
      <c r="F11" s="440" t="s">
        <v>1068</v>
      </c>
      <c r="G11" s="441" cm="1">
        <f t="array" ref="G11">INDEX(Data!R:R,1/43*(ROW()-3)+2)</f>
        <v>6</v>
      </c>
      <c r="H11" s="433" t="str">
        <f t="shared" si="0"/>
        <v>L</v>
      </c>
      <c r="I11" s="796" t="str">
        <f>IF(H11="H","쉽게 화를 내는 경향을 보임. 자신이 원하는 것을 당장 얻지 못할 때 쉽게 성을 내고 분노를 밖으로 드러냄. 엄격한 규칙이나 규제가 없는 활동을 더 선호하며, 고정된 일정이나 정해진 규칙에 따라 행동하는 것을 좋아하지 않음. 들키지만 않는다면 법이나 규칙을 더 쉽게 어길 수 있으며, 얘기를 재미있게 하기 위해 진실을 포장하거나 과장하기도 함. 신체적 혹은 심리적으로 좌절스럽고 지루하고 불편한 상황을 잘 견디지 못하고 피하려는 경향을 보임.", IF(H11="L", "조직적이고 질서정연하며 체계적임. 이들은 엄격한 규칙과 규율이 있는 활동을 더 선호. 좌절을 참고 견디며 욕구 만족을 지연시키는 능력이 많음. 화를 내는데 더디며, 분노를 밖으로 잘 드러내지 않는 편임."," "))</f>
        <v>조직적이고 질서정연하며 체계적임. 이들은 엄격한 규칙과 규율이 있는 활동을 더 선호. 좌절을 참고 견디며 욕구 만족을 지연시키는 능력이 많음. 화를 내는데 더디며, 분노를 밖으로 잘 드러내지 않는 편임.</v>
      </c>
      <c r="J11" s="797"/>
      <c r="K11" s="798"/>
      <c r="L11" s="492">
        <f t="shared" si="1"/>
        <v>-44</v>
      </c>
    </row>
    <row r="12" spans="1:12" ht="44.25" customHeight="1">
      <c r="A12" s="734" t="str">
        <f>기질!C28</f>
        <v>위험 감지</v>
      </c>
      <c r="B12" s="450" t="s">
        <v>1078</v>
      </c>
      <c r="C12" s="451" t="s">
        <v>1075</v>
      </c>
      <c r="D12" s="442" t="str">
        <f xml:space="preserve"> 기질!$B$29&amp;" ("&amp;기질!$C$29&amp;" : " &amp;G12&amp;")"</f>
        <v>HA1 (미래 위험 센서 : 13)</v>
      </c>
      <c r="E12" s="452" t="s">
        <v>1073</v>
      </c>
      <c r="F12" s="453" t="s">
        <v>1072</v>
      </c>
      <c r="G12" s="443" cm="1">
        <f t="array" ref="G12">INDEX(Data!V:V,1/43*(ROW()-3)+2)</f>
        <v>13</v>
      </c>
      <c r="H12" s="444" t="str">
        <f t="shared" si="0"/>
        <v>L</v>
      </c>
      <c r="I12" s="796" t="str">
        <f>IF(H12="H", "두가지 행동경향을 나타냄. 첫째, 앞으로 닥칠 일에 대해서 미리 걱정함. 좋은 일보다는 나쁜 일이 일어날 것이라고 생각하고, 위험과 실패를 먼저 예상하는 비관적 성향을 보임. 특히 낯선 상황 혹은 실제로 위험이 따르는 상황에서 이런 특성이 더 두드러지지만, 별로 위험하지 않거나 안심할만한 환경에서도 비관적으로 걱정하는 경향이 있음. 둘째, 창피하거나 당혹스러운 경험을 극복하는 데 어려움을 겪으며, 이런 경험을 오랫동안 반복해서 되씹는 경향을 보임.", IF(H12="L", "긍정적으로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 "))</f>
        <v>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v>
      </c>
      <c r="J12" s="797"/>
      <c r="K12" s="798"/>
      <c r="L12" s="492">
        <f t="shared" si="1"/>
        <v>-37</v>
      </c>
    </row>
    <row r="13" spans="1:12" ht="44.25" customHeight="1">
      <c r="A13" s="729"/>
      <c r="B13" s="425" t="s">
        <v>1077</v>
      </c>
      <c r="C13" s="426" t="s">
        <v>1076</v>
      </c>
      <c r="D13" s="384" t="str">
        <f xml:space="preserve"> 기질!$B$30&amp;" ("&amp;기질!$C$30&amp;" : " &amp;G13&amp;")"</f>
        <v>HA2 (상황 위험 센서 : 10)</v>
      </c>
      <c r="E13" s="392" t="s">
        <v>1090</v>
      </c>
      <c r="F13" s="393" t="s">
        <v>1074</v>
      </c>
      <c r="G13" s="411" cm="1">
        <f t="array" ref="G13">INDEX(Data!W:W,1/43*(ROW()-3)+2)</f>
        <v>10</v>
      </c>
      <c r="H13" s="423" t="str">
        <f t="shared" si="0"/>
        <v>L</v>
      </c>
      <c r="I13" s="793" t="str">
        <f>IF(H13="H", "불확실한 상황이나 낯선 상황에 대한 두려움이 많음. 불확실하거나 익숙하지 않은 상황에서는, 별로 걱정할 만한 이유가 없음에도 불구하고 쉽게 긴장하고 불한해함. 따라서 위험을 감수하려 하지 않으며, 일상에 변화가 생기면 적응하기 힘들어 하고, 조용하게 지내는 것을 더 선호함.", IF(H13="L", "대부분의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 " "))</f>
        <v>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v>
      </c>
      <c r="J13" s="794"/>
      <c r="K13" s="795"/>
      <c r="L13" s="492">
        <f t="shared" si="1"/>
        <v>-40</v>
      </c>
    </row>
    <row r="14" spans="1:12" ht="44.25" customHeight="1">
      <c r="A14" s="729"/>
      <c r="B14" s="425" t="s">
        <v>1079</v>
      </c>
      <c r="C14" s="426" t="s">
        <v>1080</v>
      </c>
      <c r="D14" s="384" t="str">
        <f xml:space="preserve"> 기질!$B$31&amp;" ("&amp;기질!$C$31&amp;" : " &amp;G14&amp;")"</f>
        <v>HA3 (사람 위험 센서 : 15)</v>
      </c>
      <c r="E14" s="392" t="s">
        <v>1081</v>
      </c>
      <c r="F14" s="393" t="s">
        <v>1082</v>
      </c>
      <c r="G14" s="411" cm="1">
        <f t="array" ref="G14">INDEX(Data!X:X,1/43*(ROW()-3)+2)</f>
        <v>15</v>
      </c>
      <c r="H14" s="423" t="str">
        <f t="shared" si="0"/>
        <v>L</v>
      </c>
      <c r="I14" s="793" t="str">
        <f>IF(H14="H", "대부분의 사회적 상황에서 수줍어하며 자기주장이 부족. 잘 모르는 사람을 만날 때 자신감이 부족하기 때문에 종종 낯선 사람과의 만남을 회피. 자신이 확실히 받아들여질 것이라는 보장이 없는 한 새로운 인간관계를 맺으려 하지 않음. 평소에는 주도적으로 행동할지라도, 낯선 사람과 어울리거나 낯선 상황에 처하면 주도적으로 행동하지 못하고 쉽게 위축되고 억제되는 경향을 보임.", IF(H14="L", "사교적이고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 "))</f>
        <v>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v>
      </c>
      <c r="J14" s="794"/>
      <c r="K14" s="795"/>
      <c r="L14" s="492">
        <f t="shared" si="1"/>
        <v>-35</v>
      </c>
    </row>
    <row r="15" spans="1:12" ht="44.25" customHeight="1" thickBot="1">
      <c r="A15" s="735"/>
      <c r="B15" s="454" t="s">
        <v>1086</v>
      </c>
      <c r="C15" s="455" t="s">
        <v>1085</v>
      </c>
      <c r="D15" s="435" t="str">
        <f xml:space="preserve"> 기질!$B$32&amp;" ("&amp;기질!$C$32&amp;" : " &amp;G15&amp;")"</f>
        <v>HA4 (에너지수준 센서 : 14)</v>
      </c>
      <c r="E15" s="456" t="s">
        <v>1084</v>
      </c>
      <c r="F15" s="457" t="s">
        <v>1083</v>
      </c>
      <c r="G15" s="412" cm="1">
        <f t="array" ref="G15">INDEX(Data!Y:Y,1/43*(ROW()-3)+2)</f>
        <v>14</v>
      </c>
      <c r="H15" s="424" t="str">
        <f t="shared" si="0"/>
        <v>L</v>
      </c>
      <c r="I15" s="793" t="str">
        <f>IF(H15="H","대부분의 사람들보다 허약하고 활력이 적은 것으로 비침. 쉽게 지치고 피곤해지는 경향이 있어서 남들보다 낮잠이나 휴식이 더 많이 필요함. 사소한 질병이나 스트레스에서 회복되는 데 남들보다 더 오랜 시간이 걸리는 경향이 있음.", IF(H15="L", "아주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 "))</f>
        <v>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v>
      </c>
      <c r="J15" s="794"/>
      <c r="K15" s="795"/>
      <c r="L15" s="492">
        <f t="shared" si="1"/>
        <v>-36</v>
      </c>
    </row>
    <row r="16" spans="1:12" ht="44.25" customHeight="1">
      <c r="A16" s="728" t="str">
        <f>기질!C33</f>
        <v>관계민감성</v>
      </c>
      <c r="B16" s="458" t="s">
        <v>1091</v>
      </c>
      <c r="C16" s="459" t="s">
        <v>1089</v>
      </c>
      <c r="D16" s="460" t="str">
        <f xml:space="preserve"> 기질!$B$34&amp;" ("&amp;기질!$C$34&amp;" : " &amp;G16&amp;")"</f>
        <v>RD1 (정서적 감응성 : 16)</v>
      </c>
      <c r="E16" s="461" t="s">
        <v>1088</v>
      </c>
      <c r="F16" s="462" t="s">
        <v>1087</v>
      </c>
      <c r="G16" s="463" cm="1">
        <f t="array" ref="G16">INDEX(Data!AC:AC,1/43*(ROW()-3)+2)</f>
        <v>16</v>
      </c>
      <c r="H16" s="434" t="str">
        <f t="shared" si="0"/>
        <v>L</v>
      </c>
      <c r="I16" s="793" t="str">
        <f>IF(H16="H", "마음이 여리고 정에 약함. 감수성이 예민하고 동정심과 이해심이 많은 사람으로, 감성적 호소에 마음이 깊이 움직이는 경향을 보임. 예를 들어 슬픈 영화를 볼 때 남들보다 더 쉽게 눈물을 흘림. 또한 주변사람들이 느끼는 감정을, 마치 자신의 개인적 경험인 것처럼 대리적으로 잘 느끼는 경향이 있음.", IF(H16="L", "종종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형성을 위해 적극적인 노력 필요."," "))</f>
        <v>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형성을 위해 적극적인 노력 필요.</v>
      </c>
      <c r="J16" s="794"/>
      <c r="K16" s="795"/>
      <c r="L16" s="492">
        <f t="shared" si="1"/>
        <v>-34</v>
      </c>
    </row>
    <row r="17" spans="1:12" ht="44.25" customHeight="1">
      <c r="A17" s="729"/>
      <c r="B17" s="425" t="s">
        <v>1092</v>
      </c>
      <c r="C17" s="426" t="s">
        <v>1104</v>
      </c>
      <c r="D17" s="384" t="str">
        <f xml:space="preserve"> 기질!$B$35&amp;" ("&amp;기질!$C$35&amp;" : " &amp;G17&amp;")"</f>
        <v>RD2 (정서적 개방성 : 11)</v>
      </c>
      <c r="E17" s="392" t="s">
        <v>1093</v>
      </c>
      <c r="F17" s="393" t="s">
        <v>1094</v>
      </c>
      <c r="G17" s="411" cm="1">
        <f t="array" ref="G17">INDEX(Data!AD:AD,1/43*(ROW()-3)+2)</f>
        <v>11</v>
      </c>
      <c r="H17" s="423" t="str">
        <f t="shared" si="0"/>
        <v>L</v>
      </c>
      <c r="I17" s="793" t="str">
        <f xml:space="preserve"> IF(H17="H", "잘 모르는 사람들에게도 자신의 감정이나 경험을 솔직하게 잘 드러냄. 사회적 접촉을 좋아하고 다른 사람과의 교류에 열려 있으며, 다른 사람들에게 쉽게 다가가고 쉽게 가까워 짐. ", IF(H17="L","다른 사람들과 너무 가까워지는 것을 좋아하지 않으며, 남들에게 먼저 다가가지 않고 자신을 잘 드러내지 않음. 다른 사람들과 친해지는데 시간이 더 오래 걸림."," "))</f>
        <v>다른 사람들과 너무 가까워지는 것을 좋아하지 않으며, 남들에게 먼저 다가가지 않고 자신을 잘 드러내지 않음. 다른 사람들과 친해지는데 시간이 더 오래 걸림.</v>
      </c>
      <c r="J17" s="794"/>
      <c r="K17" s="795"/>
      <c r="L17" s="492">
        <f t="shared" si="1"/>
        <v>-39</v>
      </c>
    </row>
    <row r="18" spans="1:12" ht="44.25" customHeight="1">
      <c r="A18" s="729"/>
      <c r="B18" s="425" t="s">
        <v>1098</v>
      </c>
      <c r="C18" s="426" t="s">
        <v>1095</v>
      </c>
      <c r="D18" s="384" t="str">
        <f xml:space="preserve"> 기질!$B$36&amp;" ("&amp;기질!$C$36&amp;" : " &amp;G18&amp;")"</f>
        <v>RD3 (애착(관계충전)성향 : 14)</v>
      </c>
      <c r="E18" s="392" t="s">
        <v>1099</v>
      </c>
      <c r="F18" s="393" t="s">
        <v>1100</v>
      </c>
      <c r="G18" s="411" cm="1">
        <f t="array" ref="G18">INDEX(Data!AE:AE,1/43*(ROW()-3)+2)</f>
        <v>14</v>
      </c>
      <c r="H18" s="423" t="str">
        <f t="shared" si="0"/>
        <v>L</v>
      </c>
      <c r="I18" s="793" t="str">
        <f>IF(H18="H","개인 생활보다는 친밀한 관계를 더 선호함. 다른 사람들과 함께 가까이 있으려 하며, 자신의 경험이나 감정을 혼자 간직하거나 감추기보다는 가까운 사람들에게 털어놓고 이야기하는 것을 좋아함. 따뜻하고 지속적인 사회적 애착관계를 형성하는 경향이 있음. 결과적으로 타인의 거부나 모욕에 대해 더 예민한 경향을 보임.", IF(H18="L", "사회적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 "))</f>
        <v>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v>
      </c>
      <c r="J18" s="794"/>
      <c r="K18" s="795"/>
      <c r="L18" s="492">
        <f t="shared" si="1"/>
        <v>-36</v>
      </c>
    </row>
    <row r="19" spans="1:12" ht="44.25" customHeight="1" thickBot="1">
      <c r="A19" s="730"/>
      <c r="B19" s="436" t="s">
        <v>1096</v>
      </c>
      <c r="C19" s="437" t="s">
        <v>1103</v>
      </c>
      <c r="D19" s="438" t="str">
        <f xml:space="preserve"> 기질!$B$37&amp;" ("&amp;기질!$C$37&amp;" : " &amp;G19&amp;")"</f>
        <v>RD4 (정서적지지 선호성향 : 13)</v>
      </c>
      <c r="E19" s="439" t="s">
        <v>1105</v>
      </c>
      <c r="F19" s="440" t="s">
        <v>1097</v>
      </c>
      <c r="G19" s="441" cm="1">
        <f t="array" ref="G19">INDEX(Data!AF:AF,1/43*(ROW()-3)+2)</f>
        <v>13</v>
      </c>
      <c r="H19" s="433" t="str">
        <f t="shared" si="0"/>
        <v>L</v>
      </c>
      <c r="I19" s="793" t="str">
        <f>IF(H19="H","타인의 느낌과 생각, 사회적 단서에 민감하고, 보호와 지배를 자극하여 이끌어내려는 경향. 지지와 보호를 바라기에 그를 즐겁게 해주기 위해서 지나치게 희생할 수 있음. 인정받지 못할 때 상처받고, 버림받는 것에 대한 두려움에 집착. 사회적 압력에 쉽게 굴복.", IF(H19="L", "사회적 압력, 비판, 배척에 민감하지 않고 독립적. 타인의 지지나 인정을 적극적으로 구하지 않음."," "))</f>
        <v>사회적 압력, 비판, 배척에 민감하지 않고 독립적. 타인의 지지나 인정을 적극적으로 구하지 않음.</v>
      </c>
      <c r="J19" s="794"/>
      <c r="K19" s="795"/>
      <c r="L19" s="492">
        <f t="shared" si="1"/>
        <v>-37</v>
      </c>
    </row>
    <row r="20" spans="1:12" ht="41.25" customHeight="1">
      <c r="A20" s="734" t="str">
        <f>기질!C38</f>
        <v>실행관성력</v>
      </c>
      <c r="B20" s="450" t="s">
        <v>1106</v>
      </c>
      <c r="C20" s="451" t="s">
        <v>1107</v>
      </c>
      <c r="D20" s="442" t="str">
        <f xml:space="preserve"> 기질!$B$39&amp;" ("&amp;기질!$C$39&amp;" : " &amp;G20&amp;")"</f>
        <v>PS1 (착수지향성 : 10)</v>
      </c>
      <c r="E20" s="452" t="s">
        <v>1108</v>
      </c>
      <c r="F20" s="453" t="s">
        <v>1117</v>
      </c>
      <c r="G20" s="443" cm="1">
        <f t="array" ref="G20">INDEX(Data!AJ:AJ,1/43*(ROW()-3)+2)</f>
        <v>10</v>
      </c>
      <c r="H20" s="444" t="str">
        <f t="shared" si="0"/>
        <v>L</v>
      </c>
      <c r="I20" s="793" t="str">
        <f>IF(H20="H", "부지런하고, 할 일이 주어지면 기꺼이 그 일에 뛰어들며, 쉬운 일뿐 아니라 어려운 일이라도 더 빨리 시작하고 더 빨리 완성해야함. 보상이 기대되는 상황에서는 한층 더 노력을 기울임.", IF(H20="L", "보상이 안정적으로 기대되는 상황에서도 게으르며, 노력을 기울이는 열성이 부족함. 쉬운 일에서도 시작하는 게 더디고, 일을 시작하지 않고 미루거나 꾸무럭거리며, 꼭 해야만 하는 일만 마지못해 하는 경향을 보임.", " "))</f>
        <v>보상이 안정적으로 기대되는 상황에서도 게으르며, 노력을 기울이는 열성이 부족함. 쉬운 일에서도 시작하는 게 더디고, 일을 시작하지 않고 미루거나 꾸무럭거리며, 꼭 해야만 하는 일만 마지못해 하는 경향을 보임.</v>
      </c>
      <c r="J20" s="794"/>
      <c r="K20" s="795"/>
      <c r="L20" s="492">
        <f t="shared" si="1"/>
        <v>-40</v>
      </c>
    </row>
    <row r="21" spans="1:12" ht="41.25" customHeight="1">
      <c r="A21" s="729"/>
      <c r="B21" s="425" t="s">
        <v>1121</v>
      </c>
      <c r="C21" s="426" t="s">
        <v>1120</v>
      </c>
      <c r="D21" s="384" t="str">
        <f xml:space="preserve"> 기질!$B$40&amp;" ("&amp;기질!$C$40&amp;" : " &amp;G21&amp;")"</f>
        <v>PS2 (유지지향성 : 13)</v>
      </c>
      <c r="E21" s="392" t="s">
        <v>1109</v>
      </c>
      <c r="F21" s="393" t="s">
        <v>1118</v>
      </c>
      <c r="G21" s="411" cm="1">
        <f t="array" ref="G21">INDEX(Data!AK:AK,1/43*(ROW()-3)+2)</f>
        <v>13</v>
      </c>
      <c r="H21" s="423" t="str">
        <f>IF(G21&gt;=70, "H", IF(G21 &lt;=30, "L", "M"))</f>
        <v>L</v>
      </c>
      <c r="I21" s="793" t="str">
        <f>IF(H21="H", "일을 마치는데 필요한 끈기와 인내심. 쉽게 포기하지 않고 이룰 때까지 지속적인 노력.", IF(H21="L", "실패나 피로, 장애에 부딪치면 쉽게 포기하거나 현실과 타협하려는 경향. 힘든 과제를 오래 지속하는데 어려움을 느낌. 단기구간으로 목표를 분절하여  적절한 보상을 주면서 장기과제를 이뤄나가야 함.", " "))</f>
        <v>실패나 피로, 장애에 부딪치면 쉽게 포기하거나 현실과 타협하려는 경향. 힘든 과제를 오래 지속하는데 어려움을 느낌. 단기구간으로 목표를 분절하여  적절한 보상을 주면서 장기과제를 이뤄나가야 함.</v>
      </c>
      <c r="J21" s="794"/>
      <c r="K21" s="795"/>
      <c r="L21" s="492">
        <f t="shared" si="1"/>
        <v>-37</v>
      </c>
    </row>
    <row r="22" spans="1:12" ht="41.25" customHeight="1">
      <c r="A22" s="729"/>
      <c r="B22" s="425" t="s">
        <v>1125</v>
      </c>
      <c r="C22" s="426" t="s">
        <v>1124</v>
      </c>
      <c r="D22" s="384" t="str">
        <f xml:space="preserve"> 기질!$B$41&amp;" ("&amp;기질!$C$41&amp;" : " &amp;G22&amp;")"</f>
        <v>PS3 (성취지향성 : 14)</v>
      </c>
      <c r="E22" s="392" t="s">
        <v>1116</v>
      </c>
      <c r="F22" s="393" t="s">
        <v>1126</v>
      </c>
      <c r="G22" s="411" cm="1">
        <f t="array" ref="G22">INDEX(Data!AL:AL,1/43*(ROW()-3)+2)</f>
        <v>14</v>
      </c>
      <c r="H22" s="423" t="str">
        <f t="shared" si="0"/>
        <v>L</v>
      </c>
      <c r="I22" s="793" t="str">
        <f>IF(H22="H","성공과 성취를 향한 열망이 강하고, 야심적. 자신이 맡은 일에서 탁월하고 싶어하며, 도전적인 과제를 즐기고, 한 가지 사물이나 활동에 장시간 관심을 쏟음. 야망과 열심 때문에, 실제 더 많은 것을 성취하는 경향이 있음.", IF(H22="L", "성취야망이 적고, 현재의 성취에 만족하며, 더 나은 성취나 개선을 위해서 도전할 필요를 느끼지 않음. 따라서 자신이 이룰 수 있는 것에 비해서, 실제 성취나 업적은 더 적을 수 있음."," "))</f>
        <v>성취야망이 적고, 현재의 성취에 만족하며, 더 나은 성취나 개선을 위해서 도전할 필요를 느끼지 않음. 따라서 자신이 이룰 수 있는 것에 비해서, 실제 성취나 업적은 더 적을 수 있음.</v>
      </c>
      <c r="J22" s="794"/>
      <c r="K22" s="795"/>
      <c r="L22" s="492">
        <f t="shared" si="1"/>
        <v>-36</v>
      </c>
    </row>
    <row r="23" spans="1:12" ht="41.25" customHeight="1" thickBot="1">
      <c r="A23" s="735"/>
      <c r="B23" s="454" t="s">
        <v>1122</v>
      </c>
      <c r="C23" s="455" t="s">
        <v>1123</v>
      </c>
      <c r="D23" s="435" t="str">
        <f xml:space="preserve"> 기질!$B$42&amp;" ("&amp;기질!$C$42&amp;" : " &amp;G23&amp;")"</f>
        <v>PS4 (완벽지향성 : 13)</v>
      </c>
      <c r="E23" s="456" t="s">
        <v>1115</v>
      </c>
      <c r="F23" s="457" t="s">
        <v>1119</v>
      </c>
      <c r="G23" s="412" cm="1">
        <f t="array" ref="G23">INDEX(Data!AM:AM,1/43*(ROW()-3)+2)</f>
        <v>13</v>
      </c>
      <c r="H23" s="424" t="str">
        <f t="shared" si="0"/>
        <v>L</v>
      </c>
      <c r="I23" s="799" t="str">
        <f>IF(H23="H", "최선을 이루기 위해서 끝까지 자신을 몰아붙이는 완벽주의자임. 가능한 한 모든 일을 잘 하려 애쓰며, 최선의 해결책을 찾기 전까지는 포기하지 않고, 지칠 때까지 노력함. 융통성이 부족하고, 이전에 성공한 적이 있는 한 가지 확실한 방법을 고집스럽게 지속함.", IF(H23="L", "적당한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 "))</f>
        <v>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v>
      </c>
      <c r="J23" s="800"/>
      <c r="K23" s="801"/>
      <c r="L23" s="492">
        <f t="shared" si="1"/>
        <v>-37</v>
      </c>
    </row>
    <row r="24" spans="1:12" s="449" customFormat="1" ht="40.5" customHeight="1" thickBot="1">
      <c r="A24" s="413"/>
      <c r="B24" s="776" t="s">
        <v>1127</v>
      </c>
      <c r="C24" s="776"/>
      <c r="D24" s="446" t="s">
        <v>823</v>
      </c>
      <c r="E24" s="763" t="s">
        <v>1129</v>
      </c>
      <c r="F24" s="763"/>
      <c r="G24" s="447" t="s">
        <v>826</v>
      </c>
      <c r="H24" s="448"/>
      <c r="I24" s="802" t="s">
        <v>1047</v>
      </c>
      <c r="J24" s="803"/>
      <c r="K24" s="804"/>
      <c r="L24" s="493"/>
    </row>
    <row r="25" spans="1:12" ht="49.5" customHeight="1">
      <c r="A25" s="731" t="str">
        <f>성격!B20</f>
        <v>자율성</v>
      </c>
      <c r="B25" s="816" t="s">
        <v>1130</v>
      </c>
      <c r="C25" s="817"/>
      <c r="D25" s="442" t="str">
        <f xml:space="preserve"> 성격!$A$21&amp;" ("&amp;성격!$B$21&amp;" : " &amp;G25&amp;")"</f>
        <v>SD1 (책임감수 : 10)</v>
      </c>
      <c r="E25" s="818" t="s">
        <v>1131</v>
      </c>
      <c r="F25" s="819"/>
      <c r="G25" s="443" cm="1">
        <f t="array" ref="G25">INDEX(Data!AQ:AQ,1/43*(ROW()-3)+2)</f>
        <v>10</v>
      </c>
      <c r="H25" s="494" t="str">
        <f t="shared" si="0"/>
        <v>L</v>
      </c>
      <c r="I25" s="820" t="str">
        <f>IF(H25="H", "자신이 하고자 하는 것을 선택하는 데 더 자유로움. 이들은 자신의 태도, 행동, 문제점이 자신의 선택에 따른 것임을 인정함. 따라서 자신의 태도나 행동에 대한 책임을 받아들임. 타인에게 신뢰할 만한 사람이라는 인상을 줌.", IF(H25="L", "자신에게 일어난 일을 다른 사람이나 외부환경 탓으로 돌리거나 핑계를 대고 비난하는 경향이 있음. 이들은 자신의 태도나 행동, 선택이 자신의 통제와 무관하게 또는 자신의 의지와 상반되게 외부의 영향력에 의해서 결정된 것이라고 느낌. 결과적으로 자신의 행위에 대한 책임을 수용하지 않음. 타인에게 믿을 만하지 않고 책임감이 없는 사람이라는 인상을 줌."," "))</f>
        <v>자신에게 일어난 일을 다른 사람이나 외부환경 탓으로 돌리거나 핑계를 대고 비난하는 경향이 있음. 이들은 자신의 태도나 행동, 선택이 자신의 통제와 무관하게 또는 자신의 의지와 상반되게 외부의 영향력에 의해서 결정된 것이라고 느낌. 결과적으로 자신의 행위에 대한 책임을 수용하지 않음. 타인에게 믿을 만하지 않고 책임감이 없는 사람이라는 인상을 줌.</v>
      </c>
      <c r="J25" s="821"/>
      <c r="K25" s="822"/>
      <c r="L25" s="492">
        <f>G25</f>
        <v>10</v>
      </c>
    </row>
    <row r="26" spans="1:12" ht="49.5" customHeight="1">
      <c r="A26" s="732"/>
      <c r="B26" s="805" t="s">
        <v>1133</v>
      </c>
      <c r="C26" s="806"/>
      <c r="D26" s="384" t="str">
        <f xml:space="preserve"> 성격!$A$22&amp;" ("&amp;성격!$B$22&amp;" : " &amp;G26&amp;")"</f>
        <v>SD2 (목적의식 : 10)</v>
      </c>
      <c r="E26" s="807" t="s">
        <v>1132</v>
      </c>
      <c r="F26" s="808"/>
      <c r="G26" s="411" cm="1">
        <f t="array" ref="G26">INDEX(Data!AR:AR,1/43*(ROW()-3)+2)</f>
        <v>10</v>
      </c>
      <c r="H26" s="495" t="str">
        <f t="shared" si="0"/>
        <v>L</v>
      </c>
      <c r="I26" s="793" t="str">
        <f>IF(H26="H", "목적의식이 강하고 목표 지향적인 사람으로 기술됨. 삶의 의미와 방향에 대해 더 분명한 의식을 지니고 있음. 자신의 목표를 이루기 위해서 즉각적인 요구 만족을 지연시킬 수 있는 능력이 더 잘 발달되어 있음. 단기적 욕구 충족보다는 장기적 목표와 가치에 따라 활동하는 사람이라고 말할 수 있음.", IF(H26="L","삶의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 "))</f>
        <v>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v>
      </c>
      <c r="J26" s="794"/>
      <c r="K26" s="795"/>
      <c r="L26" s="492">
        <f t="shared" ref="L26:L37" si="2">G26</f>
        <v>10</v>
      </c>
    </row>
    <row r="27" spans="1:12" ht="49.5" customHeight="1">
      <c r="A27" s="732"/>
      <c r="B27" s="805" t="s">
        <v>1134</v>
      </c>
      <c r="C27" s="806"/>
      <c r="D27" s="384" t="str">
        <f xml:space="preserve"> 성격!$A$23&amp;" ("&amp;성격!$B$23&amp;" : " &amp;G27&amp;")"</f>
        <v>SD3 (유능감 : 6)</v>
      </c>
      <c r="E27" s="807" t="s">
        <v>1135</v>
      </c>
      <c r="F27" s="808"/>
      <c r="G27" s="411" cm="1">
        <f t="array" ref="G27">INDEX(Data!AS:AS,1/43*(ROW()-3)+2)</f>
        <v>6</v>
      </c>
      <c r="H27" s="495" t="str">
        <f t="shared" si="0"/>
        <v>L</v>
      </c>
      <c r="I27" s="793" t="str">
        <f>IF(H27="H", "심리적 자원이 풍부하고 효율적인 사람이라고 기술됨. 타인에게 생산적이고 주도적이며 유능하고 혁신적인 사람이라는 인상을 주어서, 문제 해결 방법에 대한 아이디어가 풍부하고 문제 해결의 기회를 찾는 데 주도적인 사람으로 인식됨. 어려운 상황에 부딪치면 이를 도전이나 기회로 받아들이는 경향을 보임.", IF(H27="L", "무력하고 비효율적인 사람이라는 인상을 줌. 문제를 해결하기 위한 기술과 자신감을 발달시키지 못하였기 때문에, 난관에 부딪치면 스스로 할 수 없거나 무능하다고 느낀다. 결과적으로 다른 사람이 일 처리를 대신해주거나 이끌어주기를 바라는 경향이 있음."," "))</f>
        <v>무력하고 비효율적인 사람이라는 인상을 줌. 문제를 해결하기 위한 기술과 자신감을 발달시키지 못하였기 때문에, 난관에 부딪치면 스스로 할 수 없거나 무능하다고 느낀다. 결과적으로 다른 사람이 일 처리를 대신해주거나 이끌어주기를 바라는 경향이 있음.</v>
      </c>
      <c r="J27" s="794"/>
      <c r="K27" s="795"/>
      <c r="L27" s="492">
        <f t="shared" si="2"/>
        <v>6</v>
      </c>
    </row>
    <row r="28" spans="1:12" ht="49.5" customHeight="1">
      <c r="A28" s="732"/>
      <c r="B28" s="805" t="s">
        <v>1136</v>
      </c>
      <c r="C28" s="806"/>
      <c r="D28" s="384" t="str">
        <f xml:space="preserve"> 성격!$A$24&amp;" ("&amp;성격!$B$24&amp;" : " &amp;G28&amp;")"</f>
        <v>SD4 (자기수용 : 3)</v>
      </c>
      <c r="E28" s="807" t="s">
        <v>1137</v>
      </c>
      <c r="F28" s="808"/>
      <c r="G28" s="411" cm="1">
        <f t="array" ref="G28">INDEX(Data!AT:AT,1/43*(ROW()-3)+2)</f>
        <v>3</v>
      </c>
      <c r="H28" s="495" t="str">
        <f t="shared" si="0"/>
        <v>L</v>
      </c>
      <c r="I28" s="793" t="str">
        <f>IF(H28="H", "자신의 장점 뿐 아니라 한계를 모두 인정하고 받아들이는 자신감 있는 사람으로 기술됨. 즉, 자신이 아닌 어떤 모습으로 가장함 없이, 자신이 할 수 있는 최선을 다하려고 노력함. 한편으로는 자신의 있는 그대로의 심리적, 신체적 특징을 편하게 받아들이면서도, 다른 한편으로 훈련과 노력을 통해 자신의 한계를 개선하려고 노력함.", IF(H28="L", "힘겹게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 "))</f>
        <v>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v>
      </c>
      <c r="J28" s="794"/>
      <c r="K28" s="795"/>
      <c r="L28" s="492">
        <f t="shared" si="2"/>
        <v>3</v>
      </c>
    </row>
    <row r="29" spans="1:12" ht="53.25" customHeight="1" thickBot="1">
      <c r="A29" s="733"/>
      <c r="B29" s="809" t="s">
        <v>1139</v>
      </c>
      <c r="C29" s="810"/>
      <c r="D29" s="435" t="str">
        <f xml:space="preserve"> 성격!$A$25&amp;" ("&amp;성격!$B$25&amp;" : " &amp;G29&amp;")"</f>
        <v>SD5 (자기일치 : 11)</v>
      </c>
      <c r="E29" s="811" t="s">
        <v>1138</v>
      </c>
      <c r="F29" s="812"/>
      <c r="G29" s="412" cm="1">
        <f t="array" ref="G29">INDEX(Data!AU:AU,1/43*(ROW()-3)+2)</f>
        <v>11</v>
      </c>
      <c r="H29" s="496" t="str">
        <f t="shared" si="0"/>
        <v>L</v>
      </c>
      <c r="I29" s="813" t="str">
        <f>IF(H29="H", "자신의 가치와 목표에 따라 자동적으로 행동할 수 있는 좋은 습관을 개발한 사람임. 이러한 습관은 자기훈육의 결과로 점차적으로 발달하여, 결국 자동적인 행동으로 나타나는 제2의 천성이 된 것임. 많은 상황에서 이러한 습관은 일시적인 충동이나 상황적인 압력보다 더 강력하여, 좀처럼 우선순위를 혼동하지 않으며, 많은 유혹적인 상황에서도 자신의 가치와 목표에 일치되는 행동을 보임.", IF(H29="L", "자신의 목표와 일치하지 않는 습관을 형성하여, 자신이 가치를 두고 있는 목표를 성취하기가 어려운 사람임. 때로 자기 패배적이고 의지가 약한 사람으로 지각됨. 의지력이 약하기 때문에, 좋지 않은 결과가 예상됨에도 불구하고 강한 유혹을 뿌리치거나 상황적 압력을 극복하지 못하고 이에 굴복함."," "))</f>
        <v>자신의 목표와 일치하지 않는 습관을 형성하여, 자신이 가치를 두고 있는 목표를 성취하기가 어려운 사람임. 때로 자기 패배적이고 의지가 약한 사람으로 지각됨. 의지력이 약하기 때문에, 좋지 않은 결과가 예상됨에도 불구하고 강한 유혹을 뿌리치거나 상황적 압력을 극복하지 못하고 이에 굴복함.</v>
      </c>
      <c r="J29" s="814"/>
      <c r="K29" s="815"/>
      <c r="L29" s="492">
        <f t="shared" si="2"/>
        <v>11</v>
      </c>
    </row>
    <row r="30" spans="1:12" ht="49.5" customHeight="1">
      <c r="A30" s="736" t="str">
        <f>성격!B26</f>
        <v>연대감</v>
      </c>
      <c r="B30" s="825" t="s">
        <v>1143</v>
      </c>
      <c r="C30" s="817"/>
      <c r="D30" s="442" t="str">
        <f xml:space="preserve"> 성격!$A$27&amp;" ("&amp;성격!$B$27&amp;" : " &amp;G30&amp;")"</f>
        <v>CO1 (타인수용 : 12)</v>
      </c>
      <c r="E30" s="818" t="s">
        <v>1141</v>
      </c>
      <c r="F30" s="819"/>
      <c r="G30" s="443" cm="1">
        <f t="array" ref="G30">INDEX(Data!AY:AY,1/43*(ROW()-3)+2)</f>
        <v>12</v>
      </c>
      <c r="H30" s="494" t="str">
        <f t="shared" si="0"/>
        <v>L</v>
      </c>
      <c r="I30" s="820" t="str">
        <f>IF(H30="H", "타인에게 관대하고 우호적임. 다른 사람들이 행동, 윤리관, 의견, 가치, 혹은 외양 등의 면에서 자신과 매우 다를지라도 그들을 받아들이는 경향을 보임.", IF(H30="L", "타인에게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 " "))</f>
        <v>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v>
      </c>
      <c r="J30" s="821"/>
      <c r="K30" s="822"/>
      <c r="L30" s="492">
        <f t="shared" si="2"/>
        <v>12</v>
      </c>
    </row>
    <row r="31" spans="1:12" ht="49.5" customHeight="1">
      <c r="A31" s="737"/>
      <c r="B31" s="823" t="s">
        <v>1142</v>
      </c>
      <c r="C31" s="806"/>
      <c r="D31" s="384" t="str">
        <f xml:space="preserve"> 성격!$A$28&amp;" ("&amp;성격!$B$28&amp;" : " &amp;G31&amp;")"</f>
        <v>CO2 (공감/존중 : 11)</v>
      </c>
      <c r="E31" s="807" t="s">
        <v>1140</v>
      </c>
      <c r="F31" s="808"/>
      <c r="G31" s="411" cm="1">
        <f t="array" ref="G31">INDEX(Data!AZ:AZ,1/43*(ROW()-3)+2)</f>
        <v>11</v>
      </c>
      <c r="H31" s="495" t="str">
        <f t="shared" si="0"/>
        <v>L</v>
      </c>
      <c r="I31" s="793" t="str">
        <f>IF(H31="H", "다른 사람의 입장에서 자신을 생각해보려고 노력함. 즉 타인의 감정을 섬세하게 고려함. 다른 사람을 고귀한 존재로 존중하고, 자신의 판단은 일단 보류한 채 다른 사람의 경험을 먼저 잘 이해하려고 노력함. 사회적 민감성 기질과 비교하여 볼 때, 사회적 민감성은 타인의 감정에 대한 동정적 체험과 관련되는 것인 반면, 공감은 다른 사람의 목표와 가치에 대한 의식적인 이해 및 존중과 관련된다고 할 수 있음.", IF(H31="L", "다른 사람의 감정에 둔감하고 관심과 배려가 적음. 타인의 감정이나 고통, 어려움을 함께 나누지 못하거나, 타인의 목표와 가치를 존중하려 하지 않는 경향을 보임."," "))</f>
        <v>다른 사람의 감정에 둔감하고 관심과 배려가 적음. 타인의 감정이나 고통, 어려움을 함께 나누지 못하거나, 타인의 목표와 가치를 존중하려 하지 않는 경향을 보임.</v>
      </c>
      <c r="J31" s="794"/>
      <c r="K31" s="795"/>
      <c r="L31" s="492">
        <f t="shared" si="2"/>
        <v>11</v>
      </c>
    </row>
    <row r="32" spans="1:12" ht="49.5" customHeight="1">
      <c r="A32" s="737"/>
      <c r="B32" s="823" t="s">
        <v>1145</v>
      </c>
      <c r="C32" s="806"/>
      <c r="D32" s="384" t="str">
        <f xml:space="preserve"> 성격!$A$29&amp;" ("&amp;성격!$B$29&amp;" : " &amp;G32&amp;")"</f>
        <v>CO3 (이타성 : 14)</v>
      </c>
      <c r="E32" s="807" t="s">
        <v>1144</v>
      </c>
      <c r="F32" s="808"/>
      <c r="G32" s="411" cm="1">
        <f t="array" ref="G32">INDEX(Data!BA:BA,1/43*(ROW()-3)+2)</f>
        <v>14</v>
      </c>
      <c r="H32" s="495" t="str">
        <f t="shared" si="0"/>
        <v>L</v>
      </c>
      <c r="I32" s="793" t="str">
        <f>IF(H32="H", "타인에게 도움을 주고 지지적이며, 타인을 격려하고 위로하려함. 다른 사람에게 봉사하는 데서 즐거움을 느낌. 종종 자신이 아닌 지식이나 기술을 함께 나누어줌으로써 다른 사람들이 더 나아지는 데서 기쁨을 느낀다. 혼자 일하는 것보다는 팀의 한 일원으로 협력하여 일하는 것을 더 선호함.", IF(H32="L", "자기중심적이거나 이기적인 사람으로 기술됨. 다른 사람에 대한 배려가 적고, 매우 협력적인 동료와 한팀이 되어 일하는 경우에도 자신이 더 돋보이고 싶어함. 혼자 일하는 것을 더 선호하는 경향을 보임."," "))</f>
        <v>자기중심적이거나 이기적인 사람으로 기술됨. 다른 사람에 대한 배려가 적고, 매우 협력적인 동료와 한팀이 되어 일하는 경우에도 자신이 더 돋보이고 싶어함. 혼자 일하는 것을 더 선호하는 경향을 보임.</v>
      </c>
      <c r="J32" s="794"/>
      <c r="K32" s="795"/>
      <c r="L32" s="492">
        <f t="shared" si="2"/>
        <v>14</v>
      </c>
    </row>
    <row r="33" spans="1:12" ht="49.5" customHeight="1">
      <c r="A33" s="738"/>
      <c r="B33" s="823" t="s">
        <v>1147</v>
      </c>
      <c r="C33" s="806"/>
      <c r="D33" s="384" t="str">
        <f xml:space="preserve"> 성격!$A$30&amp;" ("&amp;성격!$B$30&amp;" : " &amp;G33&amp;")"</f>
        <v>CO4 (관대함 : 9)</v>
      </c>
      <c r="E33" s="807" t="s">
        <v>1146</v>
      </c>
      <c r="F33" s="808"/>
      <c r="G33" s="411" cm="1">
        <f t="array" ref="G33">INDEX(Data!BB:BB,1/43*(ROW()-3)+2)</f>
        <v>9</v>
      </c>
      <c r="H33" s="495" t="str">
        <f t="shared" si="0"/>
        <v>L</v>
      </c>
      <c r="I33" s="793" t="str">
        <f>IF(H33="H", "동정심과 자비심이 많고 용서를 잘 하며 관대한 사람으로 기술됨. 복수를 즐기지 않으며, 안 좋은 취급을 당했을지라도 이를 되 갚으려하지 않음. 오히려 이들은 모욕이나 부당한 대우를 적극적으로 극복하여 건설적인 관계를 만들려고 노력하는 경향을 보임.", IF(H33="L", "자신에게 상처를 준 사람에게 복수하려고 함. 복수는 공공연하게 이루어지거나 혹은 위장된 형태로 행해질 수 있음. 전자는 다른 사람에게 신체적, 정서적, 혹은 재정적으로 해를 끼치는 등의 적극적인 공격적 행동으로 나타날 수 있고, 후자는 원한을 품거나 교묘하게 잊어버리거나 고집을 피우거나 꾸물거리는 등의 수동 공격적 행동으로 나타날 수 있음."," "))</f>
        <v>자신에게 상처를 준 사람에게 복수하려고 함. 복수는 공공연하게 이루어지거나 혹은 위장된 형태로 행해질 수 있음. 전자는 다른 사람에게 신체적, 정서적, 혹은 재정적으로 해를 끼치는 등의 적극적인 공격적 행동으로 나타날 수 있고, 후자는 원한을 품거나 교묘하게 잊어버리거나 고집을 피우거나 꾸물거리는 등의 수동 공격적 행동으로 나타날 수 있음.</v>
      </c>
      <c r="J33" s="794"/>
      <c r="K33" s="795"/>
      <c r="L33" s="492">
        <f t="shared" si="2"/>
        <v>9</v>
      </c>
    </row>
    <row r="34" spans="1:12" ht="57" customHeight="1" thickBot="1">
      <c r="A34" s="739"/>
      <c r="B34" s="824" t="s">
        <v>1149</v>
      </c>
      <c r="C34" s="810"/>
      <c r="D34" s="435" t="str">
        <f xml:space="preserve"> 성격!$A$31&amp;" ("&amp;성격!$B$31&amp;" : " &amp;G34&amp;")"</f>
        <v>CO5 (공평 : 16)</v>
      </c>
      <c r="E34" s="811" t="s">
        <v>1148</v>
      </c>
      <c r="F34" s="812"/>
      <c r="G34" s="412" cm="1">
        <f t="array" ref="G34">INDEX(Data!BC:BC,1/43*(ROW()-3)+2)</f>
        <v>16</v>
      </c>
      <c r="H34" s="496" t="str">
        <f t="shared" si="0"/>
        <v>L</v>
      </c>
      <c r="I34" s="813" t="str">
        <f>IF(H34="H", "정직하고 양심적이며 진실한 사람으로서 다른 사람들을 일관되게 공정한 방식으로 대함. 즉, 직업적, 사회적 관계에서 안정적인 윤리적 원칙과 양심을 통합한 사람임. 자신에게 손해가 되더라도 공평과 정직을 더 우선시함. 이와 같은 윤리적 기준은 자기초월 혹은 영성과 관련되기 보다는 연대감의 한 요소라는 사실은 주목할만 함. 즉 이 하위척도 점수는 자기초월 척도보다는 연대감 척도의 하위척도들과 더 높은 상관을 보임.", IF(H34="L", "기회주의적이라는 인상을 줌. 즉 당장 문제에 부딪치지 않으면서 자신의 목표를 달성할 수 있다면, 할 수 있는 무슨 일이든지 하고자 함. 자신에게 이득이 되는 편파적 방식으로 행동함으로써 타인을 공정하게 대우하지 못하는 경향을 보임. 따라서 빈번히 타인을 조종하려 하거나 속임수를 쓰는 것으로 비칠 수 있음. 즉, 직업적, 사회적 관계 속에 안정적인 윤리적 원칙과 양심을 통합하여 못한 사람으로 기술될 수 있음."," "))</f>
        <v>기회주의적이라는 인상을 줌. 즉 당장 문제에 부딪치지 않으면서 자신의 목표를 달성할 수 있다면, 할 수 있는 무슨 일이든지 하고자 함. 자신에게 이득이 되는 편파적 방식으로 행동함으로써 타인을 공정하게 대우하지 못하는 경향을 보임. 따라서 빈번히 타인을 조종하려 하거나 속임수를 쓰는 것으로 비칠 수 있음. 즉, 직업적, 사회적 관계 속에 안정적인 윤리적 원칙과 양심을 통합하여 못한 사람으로 기술될 수 있음.</v>
      </c>
      <c r="J34" s="814"/>
      <c r="K34" s="815"/>
      <c r="L34" s="492">
        <f t="shared" si="2"/>
        <v>16</v>
      </c>
    </row>
    <row r="35" spans="1:12" ht="49.5" customHeight="1">
      <c r="A35" s="736" t="str">
        <f>성격!B32</f>
        <v>자기초월</v>
      </c>
      <c r="B35" s="825" t="s">
        <v>1150</v>
      </c>
      <c r="C35" s="817"/>
      <c r="D35" s="442" t="str">
        <f xml:space="preserve"> 성격!$A$33&amp;" ("&amp;성격!$B$33&amp;" : " &amp;G35&amp;")"</f>
        <v>ST1 (자의식vs.몰입 : 12)</v>
      </c>
      <c r="E35" s="818" t="s">
        <v>1151</v>
      </c>
      <c r="F35" s="819"/>
      <c r="G35" s="443" cm="1">
        <f t="array" ref="G35">INDEX(Data!BG:BG,1/43*(ROW()-3)+2)</f>
        <v>12</v>
      </c>
      <c r="H35" s="494" t="str">
        <f t="shared" si="0"/>
        <v>L</v>
      </c>
      <c r="I35" s="820" t="str">
        <f>IF(H35="H", "관계에 몰입할 때 자기경계를 초월함. 무아지경으로 몰입하고 창조적, 독창적.", IF(H35="L", "자신의 개별성에 대한 인식 유지. 감동에 빠지지 않고 관습적이고 무미건조하며 상상력 없는 사람으로 보일 수 있음", " "))</f>
        <v>자신의 개별성에 대한 인식 유지. 감동에 빠지지 않고 관습적이고 무미건조하며 상상력 없는 사람으로 보일 수 있음</v>
      </c>
      <c r="J35" s="821"/>
      <c r="K35" s="822"/>
      <c r="L35" s="492">
        <f t="shared" si="2"/>
        <v>12</v>
      </c>
    </row>
    <row r="36" spans="1:12" ht="49.5" customHeight="1">
      <c r="A36" s="737"/>
      <c r="B36" s="823" t="s">
        <v>1152</v>
      </c>
      <c r="C36" s="806"/>
      <c r="D36" s="384" t="str">
        <f xml:space="preserve"> 성격!$A$34&amp;" ("&amp;성격!$B$34&amp;" : " &amp;G36&amp;")"</f>
        <v>ST2 (초월적 일체감 : 17)</v>
      </c>
      <c r="E36" s="807" t="s">
        <v>1153</v>
      </c>
      <c r="F36" s="808"/>
      <c r="G36" s="411" cm="1">
        <f t="array" ref="G36">INDEX(Data!BH:BH,1/43*(ROW()-3)+2)</f>
        <v>17</v>
      </c>
      <c r="H36" s="495" t="str">
        <f t="shared" si="0"/>
        <v>L</v>
      </c>
      <c r="I36" s="793" t="str">
        <f xml:space="preserve"> IF(H36="H", "인간과 물리적 환경을 포한하는 전체로서의 자연 및 우주와 연결 되어있다는 강렬한 유대감을 느낀다. 때때로 '모든 것은 하나의 살아있는 유기체의 일부'라는 느낌을 보고하기도 한다. 전쟁이나 기아, 불의를 방지하려고 노력하는 등, 이 세상을 더 나은 곳으로 만들기 위해 개인적 희생을 감수한다. 자연과의 애정 어린 동일시로 인해서 환경을 보호하고자 노력함. 몽롱한 이상주의자로 치부되기도함.", IF(H36="L", "자연이나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 "))</f>
        <v>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v>
      </c>
      <c r="J36" s="794"/>
      <c r="K36" s="795"/>
      <c r="L36" s="492">
        <f t="shared" si="2"/>
        <v>17</v>
      </c>
    </row>
    <row r="37" spans="1:12" ht="49.5" customHeight="1" thickBot="1">
      <c r="A37" s="739"/>
      <c r="B37" s="824" t="s">
        <v>1154</v>
      </c>
      <c r="C37" s="810"/>
      <c r="D37" s="435" t="str">
        <f xml:space="preserve"> 성격!$A$35&amp;" ("&amp;성격!$B$35&amp;" : " &amp;G37&amp;")"</f>
        <v>ST3 (유물론vs.영성 : 23)</v>
      </c>
      <c r="E37" s="811" t="s">
        <v>1155</v>
      </c>
      <c r="F37" s="812"/>
      <c r="G37" s="412" cm="1">
        <f t="array" ref="G37">INDEX(Data!BI:BI,1/43*(ROW()-3)+2)</f>
        <v>23</v>
      </c>
      <c r="H37" s="496" t="str">
        <f t="shared" si="0"/>
        <v>L</v>
      </c>
      <c r="I37" s="813" t="str">
        <f>IF(H37="H", "기적이나 초감각적인 경험, 기타 영적인 형상이나 감응력(예컨대,텔레파시나 육감)을 믿는다. 이들이 보이는 전반적인 성숙도와 평가자의 신념에 따라서, 이들은 분열형 성격장애에서 나타나는 타고난 마술적 사고를 지닌 사람으로 평가되기도 하고, 영적 신비주의자로 기술되기도 한다. 영적인 체험을 통해 생명력을 얻고 안정감을 찾는다. ", IF(H37="L", "유물론과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 " "))</f>
        <v>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v>
      </c>
      <c r="J37" s="814"/>
      <c r="K37" s="815"/>
      <c r="L37" s="492">
        <f t="shared" si="2"/>
        <v>23</v>
      </c>
    </row>
    <row r="38" spans="1:12">
      <c r="D38" s="389"/>
      <c r="E38" s="9"/>
      <c r="F38" s="544"/>
    </row>
    <row r="39" spans="1:12">
      <c r="D39" s="389"/>
      <c r="E39" s="9"/>
      <c r="F39" s="498"/>
    </row>
    <row r="40" spans="1:12">
      <c r="D40" s="389"/>
      <c r="E40" s="9"/>
      <c r="F40" s="9"/>
    </row>
    <row r="41" spans="1:12">
      <c r="D41" s="389"/>
      <c r="E41" s="9"/>
      <c r="F41" s="9"/>
    </row>
    <row r="42" spans="1:12">
      <c r="D42" s="389"/>
      <c r="E42" s="9"/>
      <c r="F42" s="9"/>
    </row>
    <row r="43" spans="1:12" ht="17.25" thickBot="1">
      <c r="D43" s="390"/>
      <c r="E43" s="368"/>
      <c r="F43" s="368"/>
    </row>
    <row r="44" spans="1:12" ht="32.25" customHeight="1" thickTop="1">
      <c r="A44" s="788" t="s">
        <v>1049</v>
      </c>
      <c r="B44" s="789"/>
      <c r="C44" s="789"/>
      <c r="D44" s="789"/>
      <c r="E44" s="789"/>
      <c r="F44" s="789"/>
      <c r="G44" s="789"/>
      <c r="H44" s="789"/>
      <c r="I44" s="407"/>
      <c r="J44" s="407"/>
      <c r="K44" s="407"/>
    </row>
    <row r="45" spans="1:12" s="149" customFormat="1" ht="5.25" customHeight="1">
      <c r="A45" s="359"/>
      <c r="B45" s="359"/>
      <c r="C45" s="359"/>
      <c r="D45" s="359"/>
      <c r="E45" s="365"/>
      <c r="F45" s="365"/>
      <c r="G45" s="359"/>
      <c r="H45" s="359"/>
      <c r="I45" s="445"/>
      <c r="J45" s="359"/>
      <c r="L45" s="491"/>
    </row>
    <row r="46" spans="1:12" s="149" customFormat="1">
      <c r="A46" s="360"/>
      <c r="B46" s="408" t="str" cm="1">
        <f t="array" ref="B46">INDEX(Data!C:C,1/43*(ROW()-3)+2) &amp;" 님"</f>
        <v>최동준 님</v>
      </c>
      <c r="C46" s="408" t="str" cm="1">
        <f t="array" ref="C46">INDEX(Data!E:E,1/43*(ROW()-3)+2)</f>
        <v>M</v>
      </c>
      <c r="D46" s="380"/>
      <c r="G46" s="361"/>
      <c r="H46" s="361"/>
      <c r="I46" s="361"/>
      <c r="L46" s="491"/>
    </row>
    <row r="47" spans="1:12" s="149" customFormat="1" ht="6.75" customHeight="1">
      <c r="A47" s="360"/>
      <c r="B47" s="409"/>
      <c r="C47" s="409"/>
      <c r="D47" s="381"/>
      <c r="G47" s="362"/>
      <c r="H47" s="362"/>
      <c r="I47" s="361"/>
      <c r="L47" s="491"/>
    </row>
    <row r="48" spans="1:12" s="149" customFormat="1" ht="17.25" thickBot="1">
      <c r="A48" s="360"/>
      <c r="B48" s="410" cm="1">
        <f t="array" ref="B48">INDEX(Data!J:J,1/43*(ROW()-3)+2)</f>
        <v>20251127</v>
      </c>
      <c r="C48" s="410" cm="1">
        <f t="array" ref="C48">INDEX(Data!F:F,1/43*(ROW()-3)+2)</f>
        <v>26</v>
      </c>
      <c r="D48" s="381"/>
      <c r="G48" s="362"/>
      <c r="H48" s="362"/>
      <c r="I48" s="361"/>
      <c r="L48" s="491"/>
    </row>
    <row r="49" spans="1:12" s="149" customFormat="1" ht="5.25" customHeight="1" thickBot="1">
      <c r="A49" s="362"/>
      <c r="B49" s="362"/>
      <c r="C49" s="362"/>
      <c r="D49" s="382"/>
      <c r="E49" s="366"/>
      <c r="F49" s="366"/>
      <c r="G49" s="361"/>
      <c r="H49" s="362"/>
      <c r="I49" s="361"/>
      <c r="J49" s="362"/>
      <c r="L49" s="491"/>
    </row>
    <row r="50" spans="1:12" ht="37.5" customHeight="1" thickBot="1">
      <c r="A50" s="377"/>
      <c r="B50" s="417" t="s">
        <v>708</v>
      </c>
      <c r="C50" s="418" t="s">
        <v>707</v>
      </c>
      <c r="D50" s="419" t="s">
        <v>823</v>
      </c>
      <c r="E50" s="419" t="s">
        <v>707</v>
      </c>
      <c r="F50" s="420" t="s">
        <v>708</v>
      </c>
      <c r="G50" s="421" t="s">
        <v>826</v>
      </c>
      <c r="H50" s="422"/>
      <c r="I50" s="790" t="s">
        <v>1045</v>
      </c>
      <c r="J50" s="791"/>
      <c r="K50" s="792"/>
    </row>
    <row r="51" spans="1:12" ht="42.75" customHeight="1">
      <c r="A51" s="728" t="str">
        <f>$A$8</f>
        <v>자극추구</v>
      </c>
      <c r="B51" s="425" t="s">
        <v>1053</v>
      </c>
      <c r="C51" s="426" t="s">
        <v>1063</v>
      </c>
      <c r="D51" s="384" t="str">
        <f xml:space="preserve"> 기질!$B$24&amp;" ("&amp;기질!$C$24&amp;" : " &amp;G51&amp;")"</f>
        <v>NS1 (안정성 vs 탐색적흥분 : 12)</v>
      </c>
      <c r="E51" s="392" t="s">
        <v>1054</v>
      </c>
      <c r="F51" s="393" t="s">
        <v>1058</v>
      </c>
      <c r="G51" s="411" cm="1">
        <f t="array" ref="G51">INDEX(Data!O:O,1/43*(ROW()-3)+2)</f>
        <v>12</v>
      </c>
      <c r="H51" s="423" t="str">
        <f>IF(G51&gt;=70, "H", IF(G51 &lt;=30, "L", "M"))</f>
        <v>L</v>
      </c>
      <c r="I51" s="793" t="str">
        <f>IF(H51="H","많은 사람들이 시간 낭비라고 느낄 만한 낯선 상황이나 낯선 장소를 탐색하는 데 흥미를 느낌.(감각추구적) 새로운 생각이나 활동에 쉽게 빠져들고, 스릴과 흥분, 모험을 즐김. 단조로운 것에 쉽게 싫증을 느끼며, 반복적인 일상을 피하여 변화를 추구함. 때로 비관습적이거나 혁신적인 사람으로 인식됨.", IF(H51="L","새롭거나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 " "))</f>
        <v>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v>
      </c>
      <c r="J51" s="794"/>
      <c r="K51" s="795"/>
      <c r="L51" s="492">
        <f>G51-50</f>
        <v>-38</v>
      </c>
    </row>
    <row r="52" spans="1:12" ht="42.75" customHeight="1">
      <c r="A52" s="729"/>
      <c r="B52" s="425" t="s">
        <v>1061</v>
      </c>
      <c r="C52" s="426" t="s">
        <v>1062</v>
      </c>
      <c r="D52" s="384" t="str">
        <f xml:space="preserve"> 기질!$B$25&amp;" ("&amp;기질!$C$25&amp;" : " &amp;G52&amp;")"</f>
        <v>NS2 (심사숙고 vs 충동성 : 8)</v>
      </c>
      <c r="E52" s="392" t="s">
        <v>1060</v>
      </c>
      <c r="F52" s="393" t="s">
        <v>1059</v>
      </c>
      <c r="G52" s="411" cm="1">
        <f t="array" ref="G52">INDEX(Data!P:P,1/43*(ROW()-3)+2)</f>
        <v>8</v>
      </c>
      <c r="H52" s="423" t="str">
        <f t="shared" ref="H52:H63" si="3">IF(G52&gt;=70, "H", IF(G52 &lt;=30, "L", "M"))</f>
        <v>L</v>
      </c>
      <c r="I52" s="796" t="str">
        <f>IF(H52="H","쉽게 흥분하며, 감정변화가 극적이고, 순간적인 인상에 의해 쉽게 영향을 받는 기분파. 불충분한 정보에도 불구하고 성급하게 결정을 내리며 충동 조절이 어려운 편. 순간적인 본능이나 직관적 육감에 따라 행동하기 때문에, 예기치 않은 사건이 발생하거나 추가적인 정보가 나타날 경우에 결정이나 의견을 번복해야 되는 경우가 자주 있음. 종종 주의가 산만하며, 한가지 일에 오랫동안 주의를 집중하는 것이 힘듦.",IF(H52="L","오랜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 " "))</f>
        <v>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v>
      </c>
      <c r="J52" s="797"/>
      <c r="K52" s="798"/>
      <c r="L52" s="492">
        <f t="shared" ref="L52:L66" si="4">G52-50</f>
        <v>-42</v>
      </c>
    </row>
    <row r="53" spans="1:12" ht="42.75" customHeight="1">
      <c r="A53" s="729"/>
      <c r="B53" s="425" t="s">
        <v>1064</v>
      </c>
      <c r="C53" s="426" t="s">
        <v>1067</v>
      </c>
      <c r="D53" s="384" t="str">
        <f xml:space="preserve"> 기질!$B$26&amp;" ("&amp;기질!$C$26&amp;" : " &amp;G53&amp;")"</f>
        <v>NS3 (절제 vs 향유 : 5)</v>
      </c>
      <c r="E53" s="392" t="s">
        <v>1065</v>
      </c>
      <c r="F53" s="393" t="s">
        <v>1066</v>
      </c>
      <c r="G53" s="411" cm="1">
        <f t="array" ref="G53">INDEX(Data!Q:Q,1/43*(ROW()-3)+2)</f>
        <v>5</v>
      </c>
      <c r="H53" s="423" t="str">
        <f t="shared" si="3"/>
        <v>L</v>
      </c>
      <c r="I53" s="793" t="str">
        <f>IF(H53="H","돈, 에너지, 감정 등을 잘 절제하지 않는 경향을 보임. 예를 들어 돈을 저축하기 보다는 쓰는 것을 더 좋아하기 때문에, 특별한 계획이나 휴가 등을 위해서 돈을 모으는 것이 쉽지 않음. 때로 다른 사람들에게 화려하며 거칠 것이 없는 사람이라는 인상을 비칠 수 있음. 돈이나 자원, 능력이 바닥날 때까지 다 써가며 사는 방식을 좋아함.",IF(H53="L","아끼고 조심하며 매사에 통제를 잘함. 돈이나 에너지, 감정 등을 낭비하지 않고 절제하는 편. 다른 사람들에게 검소하고 인색한 사람으로 인식됨.", " "))</f>
        <v>아끼고 조심하며 매사에 통제를 잘함. 돈이나 에너지, 감정 등을 낭비하지 않고 절제하는 편. 다른 사람들에게 검소하고 인색한 사람으로 인식됨.</v>
      </c>
      <c r="J53" s="794"/>
      <c r="K53" s="795"/>
      <c r="L53" s="492">
        <f t="shared" si="4"/>
        <v>-45</v>
      </c>
    </row>
    <row r="54" spans="1:12" ht="44.25" customHeight="1" thickBot="1">
      <c r="A54" s="730"/>
      <c r="B54" s="436" t="s">
        <v>1069</v>
      </c>
      <c r="C54" s="437" t="s">
        <v>1070</v>
      </c>
      <c r="D54" s="438" t="str">
        <f xml:space="preserve"> 기질!$B$27&amp;" ("&amp;기질!$C$27&amp;" : " &amp;G54&amp;")"</f>
        <v>NS4 (질서정연 vs 자유분방 : 5)</v>
      </c>
      <c r="E54" s="439" t="s">
        <v>1071</v>
      </c>
      <c r="F54" s="440" t="s">
        <v>1068</v>
      </c>
      <c r="G54" s="441" cm="1">
        <f t="array" ref="G54">INDEX(Data!R:R,1/43*(ROW()-3)+2)</f>
        <v>5</v>
      </c>
      <c r="H54" s="433" t="str">
        <f t="shared" si="3"/>
        <v>L</v>
      </c>
      <c r="I54" s="796" t="str">
        <f>IF(H54="H","쉽게 화를 내는 경향을 보임. 자신이 원하는 것을 당장 얻지 못할 때 쉽게 성을 내고 분노를 밖으로 드러냄. 엄격한 규칙이나 규제가 없는 활동을 더 선호하며, 고정된 일정이나 정해진 규칙에 따라 행동하는 것을 좋아하지 않음. 들키지만 않는다면 법이나 규칙을 더 쉽게 어길 수 있으며, 얘기를 재미있게 하기 위해 진실을 포장하거나 과장하기도 함. 신체적 혹은 심리적으로 좌절스럽고 지루하고 불편한 상황을 잘 견디지 못하고 피하려는 경향을 보임.", IF(H54="L", "조직적이고 질서정연하며 체계적임. 이들은 엄격한 규칙과 규율이 있는 활동을 더 선호. 좌절을 참고 견디며 욕구 만족을 지연시키는 능력이 많음. 화를 내는데 더디며, 분노를 밖으로 잘 드러내지 않는 편임."," "))</f>
        <v>조직적이고 질서정연하며 체계적임. 이들은 엄격한 규칙과 규율이 있는 활동을 더 선호. 좌절을 참고 견디며 욕구 만족을 지연시키는 능력이 많음. 화를 내는데 더디며, 분노를 밖으로 잘 드러내지 않는 편임.</v>
      </c>
      <c r="J54" s="797"/>
      <c r="K54" s="798"/>
      <c r="L54" s="492">
        <f t="shared" si="4"/>
        <v>-45</v>
      </c>
    </row>
    <row r="55" spans="1:12" ht="44.25" customHeight="1">
      <c r="A55" s="734" t="str">
        <f>$A$12</f>
        <v>위험 감지</v>
      </c>
      <c r="B55" s="450" t="s">
        <v>1078</v>
      </c>
      <c r="C55" s="451" t="s">
        <v>1075</v>
      </c>
      <c r="D55" s="442" t="str">
        <f xml:space="preserve"> 기질!$B$29&amp;" ("&amp;기질!$C$29&amp;" : " &amp;G55&amp;")"</f>
        <v>HA1 (미래 위험 센서 : 7)</v>
      </c>
      <c r="E55" s="452" t="s">
        <v>1073</v>
      </c>
      <c r="F55" s="453" t="s">
        <v>1072</v>
      </c>
      <c r="G55" s="443" cm="1">
        <f t="array" ref="G55">INDEX(Data!V:V,1/43*(ROW()-3)+2)</f>
        <v>7</v>
      </c>
      <c r="H55" s="444" t="str">
        <f t="shared" si="3"/>
        <v>L</v>
      </c>
      <c r="I55" s="796" t="str">
        <f>IF(H55="H", "두가지 행동경향을 나타냄. 첫째, 앞으로 닥칠 일에 대해서 미리 걱정함. 좋은 일보다는 나쁜 일이 일어날 것이라고 생각하고, 위험과 실패를 먼저 예상하는 비관적 성향을 보임. 특히 낯선 상황 혹은 실제로 위험이 따르는 상황에서 이런 특성이 더 두드러지지만, 별로 위험하지 않거나 안심할만한 환경에서도 비관적으로 걱정하는 경향이 있음. 둘째, 창피하거나 당혹스러운 경험을 극복하는 데 어려움을 겪으며, 이런 경험을 오랫동안 반복해서 되씹는 경향을 보임.", IF(H55="L", "긍정적으로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 "))</f>
        <v>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v>
      </c>
      <c r="J55" s="797"/>
      <c r="K55" s="798"/>
      <c r="L55" s="492">
        <f t="shared" si="4"/>
        <v>-43</v>
      </c>
    </row>
    <row r="56" spans="1:12" ht="44.25" customHeight="1">
      <c r="A56" s="729"/>
      <c r="B56" s="425" t="s">
        <v>1077</v>
      </c>
      <c r="C56" s="426" t="s">
        <v>1076</v>
      </c>
      <c r="D56" s="384" t="str">
        <f xml:space="preserve"> 기질!$B$30&amp;" ("&amp;기질!$C$30&amp;" : " &amp;G56&amp;")"</f>
        <v>HA2 (상황 위험 센서 : 8)</v>
      </c>
      <c r="E56" s="392" t="s">
        <v>1090</v>
      </c>
      <c r="F56" s="393" t="s">
        <v>1074</v>
      </c>
      <c r="G56" s="411" cm="1">
        <f t="array" ref="G56">INDEX(Data!W:W,1/43*(ROW()-3)+2)</f>
        <v>8</v>
      </c>
      <c r="H56" s="423" t="str">
        <f t="shared" si="3"/>
        <v>L</v>
      </c>
      <c r="I56" s="793" t="str">
        <f>IF(H56="H", "불확실한 상황이나 낯선 상황에 대한 두려움이 많음. 불확실하거나 익숙하지 않은 상황에서는, 별로 걱정할 만한 이유가 없음에도 불구하고 쉽게 긴장하고 불한해함. 따라서 위험을 감수하려 하지 않으며, 일상에 변화가 생기면 적응하기 힘들어 하고, 조용하게 지내는 것을 더 선호함.", IF(H56="L", "대부분의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 " "))</f>
        <v>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v>
      </c>
      <c r="J56" s="794"/>
      <c r="K56" s="795"/>
      <c r="L56" s="492">
        <f t="shared" si="4"/>
        <v>-42</v>
      </c>
    </row>
    <row r="57" spans="1:12" ht="44.25" customHeight="1">
      <c r="A57" s="729"/>
      <c r="B57" s="425" t="s">
        <v>1079</v>
      </c>
      <c r="C57" s="426" t="s">
        <v>1080</v>
      </c>
      <c r="D57" s="384" t="str">
        <f xml:space="preserve"> 기질!$B$31&amp;" ("&amp;기질!$C$31&amp;" : " &amp;G57&amp;")"</f>
        <v>HA3 (사람 위험 센서 : 4)</v>
      </c>
      <c r="E57" s="392" t="s">
        <v>1081</v>
      </c>
      <c r="F57" s="393" t="s">
        <v>1082</v>
      </c>
      <c r="G57" s="411" cm="1">
        <f t="array" ref="G57">INDEX(Data!X:X,1/43*(ROW()-3)+2)</f>
        <v>4</v>
      </c>
      <c r="H57" s="423" t="str">
        <f t="shared" si="3"/>
        <v>L</v>
      </c>
      <c r="I57" s="793" t="str">
        <f>IF(H57="H", "대부분의 사회적 상황에서 수줍어하며 자기주장이 부족. 잘 모르는 사람을 만날 때 자신감이 부족하기 때문에 종종 낯선 사람과의 만남을 회피. 자신이 확실히 받아들여질 것이라는 보장이 없는 한 새로운 인간관계를 맺으려 하지 않음. 평소에는 주도적으로 행동할지라도, 낯선 사람과 어울리거나 낯선 상황에 처하면 주도적으로 행동하지 못하고 쉽게 위축되고 억제되는 경향을 보임.", IF(H57="L", "사교적이고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 "))</f>
        <v>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v>
      </c>
      <c r="J57" s="794"/>
      <c r="K57" s="795"/>
      <c r="L57" s="492">
        <f t="shared" si="4"/>
        <v>-46</v>
      </c>
    </row>
    <row r="58" spans="1:12" ht="44.25" customHeight="1" thickBot="1">
      <c r="A58" s="735"/>
      <c r="B58" s="454" t="s">
        <v>1086</v>
      </c>
      <c r="C58" s="455" t="s">
        <v>1085</v>
      </c>
      <c r="D58" s="435" t="str">
        <f xml:space="preserve"> 기질!$B$32&amp;" ("&amp;기질!$C$32&amp;" : " &amp;G58&amp;")"</f>
        <v>HA4 (에너지수준 센서 : 5)</v>
      </c>
      <c r="E58" s="456" t="s">
        <v>1084</v>
      </c>
      <c r="F58" s="457" t="s">
        <v>1083</v>
      </c>
      <c r="G58" s="412" cm="1">
        <f t="array" ref="G58">INDEX(Data!Y:Y,1/43*(ROW()-3)+2)</f>
        <v>5</v>
      </c>
      <c r="H58" s="424" t="str">
        <f t="shared" si="3"/>
        <v>L</v>
      </c>
      <c r="I58" s="793" t="str">
        <f>IF(H58="H","대부분의 사람들보다 허약하고 활력이 적은 것으로 비침. 쉽게 지치고 피곤해지는 경향이 있어서 남들보다 낮잠이나 휴식이 더 많이 필요함. 사소한 질병이나 스트레스에서 회복되는 데 남들보다 더 오랜 시간이 걸리는 경향이 있음.", IF(H58="L", "아주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 "))</f>
        <v>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v>
      </c>
      <c r="J58" s="794"/>
      <c r="K58" s="795"/>
      <c r="L58" s="492">
        <f t="shared" si="4"/>
        <v>-45</v>
      </c>
    </row>
    <row r="59" spans="1:12" ht="44.25" customHeight="1">
      <c r="A59" s="728" t="str">
        <f>$A$16</f>
        <v>관계민감성</v>
      </c>
      <c r="B59" s="458" t="s">
        <v>1091</v>
      </c>
      <c r="C59" s="459" t="s">
        <v>1089</v>
      </c>
      <c r="D59" s="460" t="str">
        <f xml:space="preserve"> 기질!$B$34&amp;" ("&amp;기질!$C$34&amp;" : " &amp;G59&amp;")"</f>
        <v>RD1 (정서적 감응성 : 14)</v>
      </c>
      <c r="E59" s="461" t="s">
        <v>1088</v>
      </c>
      <c r="F59" s="462" t="s">
        <v>1087</v>
      </c>
      <c r="G59" s="463" cm="1">
        <f t="array" ref="G59">INDEX(Data!AC:AC,1/43*(ROW()-3)+2)</f>
        <v>14</v>
      </c>
      <c r="H59" s="434" t="str">
        <f t="shared" si="3"/>
        <v>L</v>
      </c>
      <c r="I59" s="793" t="str">
        <f>IF(H59="H", "마음이 여리고 정에 약함. 감수성이 예민하고 동정심과 이해심이 많은 사람으로, 감성적 호소에 마음이 깊이 움직이는 경향을 보임. 예를 들어 슬픈 영화를 볼 때 남들보다 더 쉽게 눈물을 흘림. 또한 주변사람들이 느끼는 감정을, 마치 자신의 개인적 경험인 것처럼 대리적으로 잘 느끼는 경향이 있음.", IF(H59="L", "종종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형성을 위해 적극적인 노력 필요."," "))</f>
        <v>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형성을 위해 적극적인 노력 필요.</v>
      </c>
      <c r="J59" s="794"/>
      <c r="K59" s="795"/>
      <c r="L59" s="492">
        <f t="shared" si="4"/>
        <v>-36</v>
      </c>
    </row>
    <row r="60" spans="1:12" ht="44.25" customHeight="1">
      <c r="A60" s="729"/>
      <c r="B60" s="425" t="s">
        <v>1092</v>
      </c>
      <c r="C60" s="426" t="s">
        <v>1104</v>
      </c>
      <c r="D60" s="384" t="str">
        <f xml:space="preserve"> 기질!$B$35&amp;" ("&amp;기질!$C$35&amp;" : " &amp;G60&amp;")"</f>
        <v>RD2 (정서적 개방성 : 8)</v>
      </c>
      <c r="E60" s="392" t="s">
        <v>1093</v>
      </c>
      <c r="F60" s="393" t="s">
        <v>1094</v>
      </c>
      <c r="G60" s="411" cm="1">
        <f t="array" ref="G60">INDEX(Data!AD:AD,1/43*(ROW()-3)+2)</f>
        <v>8</v>
      </c>
      <c r="H60" s="423" t="str">
        <f t="shared" si="3"/>
        <v>L</v>
      </c>
      <c r="I60" s="793" t="str">
        <f xml:space="preserve"> IF(H60="H", "잘 모르는 사람들에게도 자신의 감정이나 경험을 솔직하게 잘 드러냄. 사회적 접촉을 좋아하고 다른 사람과의 교류에 열려 있으며, 다른 사람들에게 쉽게 다가가고 쉽게 가까워 짐. ", IF(H60="L","다른 사람들과 너무 가까워지는 것을 좋아하지 않으며, 남들에게 먼저 다가가지 않고 자신을 잘 드러내지 않음. 다른 사람들과 친해지는데 시간이 더 오래 걸림."," "))</f>
        <v>다른 사람들과 너무 가까워지는 것을 좋아하지 않으며, 남들에게 먼저 다가가지 않고 자신을 잘 드러내지 않음. 다른 사람들과 친해지는데 시간이 더 오래 걸림.</v>
      </c>
      <c r="J60" s="794"/>
      <c r="K60" s="795"/>
      <c r="L60" s="492">
        <f t="shared" si="4"/>
        <v>-42</v>
      </c>
    </row>
    <row r="61" spans="1:12" ht="44.25" customHeight="1">
      <c r="A61" s="729"/>
      <c r="B61" s="425" t="s">
        <v>1098</v>
      </c>
      <c r="C61" s="426" t="s">
        <v>1095</v>
      </c>
      <c r="D61" s="384" t="str">
        <f xml:space="preserve"> 기질!$B$36&amp;" ("&amp;기질!$C$36&amp;" : " &amp;G61&amp;")"</f>
        <v>RD3 (애착(관계충전)성향 : 10)</v>
      </c>
      <c r="E61" s="392" t="s">
        <v>1099</v>
      </c>
      <c r="F61" s="393" t="s">
        <v>1100</v>
      </c>
      <c r="G61" s="411" cm="1">
        <f t="array" ref="G61">INDEX(Data!AE:AE,1/43*(ROW()-3)+2)</f>
        <v>10</v>
      </c>
      <c r="H61" s="423" t="str">
        <f t="shared" si="3"/>
        <v>L</v>
      </c>
      <c r="I61" s="793" t="str">
        <f>IF(H61="H","개인 생활보다는 친밀한 관계를 더 선호함. 다른 사람들과 함께 가까이 있으려 하며, 자신의 경험이나 감정을 혼자 간직하거나 감추기보다는 가까운 사람들에게 털어놓고 이야기하는 것을 좋아함. 따뜻하고 지속적인 사회적 애착관계를 형성하는 경향이 있음. 결과적으로 타인의 거부나 모욕에 대해 더 예민한 경향을 보임.", IF(H61="L", "사회적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 "))</f>
        <v>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v>
      </c>
      <c r="J61" s="794"/>
      <c r="K61" s="795"/>
      <c r="L61" s="492">
        <f t="shared" si="4"/>
        <v>-40</v>
      </c>
    </row>
    <row r="62" spans="1:12" ht="41.25" customHeight="1" thickBot="1">
      <c r="A62" s="730"/>
      <c r="B62" s="436" t="s">
        <v>1096</v>
      </c>
      <c r="C62" s="437" t="s">
        <v>1103</v>
      </c>
      <c r="D62" s="438" t="str">
        <f xml:space="preserve"> 기질!$B$37&amp;" ("&amp;기질!$C$37&amp;" : " &amp;G62&amp;")"</f>
        <v>RD4 (정서적지지 선호성향 : 9)</v>
      </c>
      <c r="E62" s="439" t="s">
        <v>1105</v>
      </c>
      <c r="F62" s="440" t="s">
        <v>1097</v>
      </c>
      <c r="G62" s="441" cm="1">
        <f t="array" ref="G62">INDEX(Data!AF:AF,1/43*(ROW()-3)+2)</f>
        <v>9</v>
      </c>
      <c r="H62" s="433" t="str">
        <f t="shared" si="3"/>
        <v>L</v>
      </c>
      <c r="I62" s="793" t="str">
        <f>IF(H62="H","타인의 느낌과 생각, 사회적 단서에 민감하고, 보호와 지배를 자극하여 이끌어내려는 경향. 지지와 보호를 바라기에 그를 즐겁게 해주기 위해서 지나치게 희생할 수 있음. 인정받지 못할 때 상처받고, 버림받는 것에 대한 두려움에 집착. 사회적 압력에 쉽게 굴복.", IF(H62="L", "사회적 압력, 비판, 배척에 민감하지 않고 독립적. 타인의 지지나 인정을 적극적으로 구하지 않음."," "))</f>
        <v>사회적 압력, 비판, 배척에 민감하지 않고 독립적. 타인의 지지나 인정을 적극적으로 구하지 않음.</v>
      </c>
      <c r="J62" s="794"/>
      <c r="K62" s="795"/>
      <c r="L62" s="492">
        <f t="shared" si="4"/>
        <v>-41</v>
      </c>
    </row>
    <row r="63" spans="1:12" ht="41.25" customHeight="1">
      <c r="A63" s="734" t="str">
        <f>$A$20</f>
        <v>실행관성력</v>
      </c>
      <c r="B63" s="450" t="s">
        <v>1106</v>
      </c>
      <c r="C63" s="451" t="s">
        <v>1107</v>
      </c>
      <c r="D63" s="442" t="str">
        <f xml:space="preserve"> 기질!$B$39&amp;" ("&amp;기질!$C$39&amp;" : " &amp;G63&amp;")"</f>
        <v>PS1 (착수지향성 : 8)</v>
      </c>
      <c r="E63" s="452" t="s">
        <v>1108</v>
      </c>
      <c r="F63" s="453" t="s">
        <v>1117</v>
      </c>
      <c r="G63" s="443" cm="1">
        <f t="array" ref="G63">INDEX(Data!AJ:AJ,1/43*(ROW()-3)+2)</f>
        <v>8</v>
      </c>
      <c r="H63" s="444" t="str">
        <f t="shared" si="3"/>
        <v>L</v>
      </c>
      <c r="I63" s="793" t="str">
        <f>IF(H63="H", "부지런하고, 할 일이 주어지면 기꺼이 그 일에 뛰어들며, 쉬운 일뿐 아니라 어려운 일이라도 더 빨리 시작하고 더 빨리 완성해야함. 보상이 기대되는 상황에서는 한층 더 노력을 기울임.", IF(H63="L", "보상이 안정적으로 기대되는 상황에서도 게으르며, 노력을 기울이는 열성이 부족함. 쉬운 일에서도 시작하는 게 더디고, 일을 시작하지 않고 미루거나 꾸무럭거리며, 꼭 해야만 하는 일만 마지못해 하는 경향을 보임.", " "))</f>
        <v>보상이 안정적으로 기대되는 상황에서도 게으르며, 노력을 기울이는 열성이 부족함. 쉬운 일에서도 시작하는 게 더디고, 일을 시작하지 않고 미루거나 꾸무럭거리며, 꼭 해야만 하는 일만 마지못해 하는 경향을 보임.</v>
      </c>
      <c r="J63" s="794"/>
      <c r="K63" s="795"/>
      <c r="L63" s="492">
        <f t="shared" si="4"/>
        <v>-42</v>
      </c>
    </row>
    <row r="64" spans="1:12" ht="41.25" customHeight="1">
      <c r="A64" s="729"/>
      <c r="B64" s="425" t="s">
        <v>1121</v>
      </c>
      <c r="C64" s="426" t="s">
        <v>1120</v>
      </c>
      <c r="D64" s="384" t="str">
        <f xml:space="preserve"> 기질!$B$40&amp;" ("&amp;기질!$C$40&amp;" : " &amp;G64&amp;")"</f>
        <v>PS2 (유지지향성 : 12)</v>
      </c>
      <c r="E64" s="392" t="s">
        <v>1109</v>
      </c>
      <c r="F64" s="393" t="s">
        <v>1118</v>
      </c>
      <c r="G64" s="411" cm="1">
        <f t="array" ref="G64">INDEX(Data!AK:AK,1/43*(ROW()-3)+2)</f>
        <v>12</v>
      </c>
      <c r="H64" s="423" t="str">
        <f>IF(G64&gt;=70, "H", IF(G64 &lt;=30, "L", "M"))</f>
        <v>L</v>
      </c>
      <c r="I64" s="793" t="str">
        <f>IF(H64="H", "일을 마치는데 필요한 끈기와 인내심. 쉽게 포기하지 않고 이룰 때까지 지속적인 노력.", IF(H64="L", "실패나 피로, 장애에 부딪치면 쉽게 포기하거나 현실과 타협하려는 경향. 힘든 과제를 오래 지속하는데 어려움을 느낌. 단기구간으로 목표를 분절하여  적절한 보상을 주면서 장기과제를 이뤄나가야 함.", " "))</f>
        <v>실패나 피로, 장애에 부딪치면 쉽게 포기하거나 현실과 타협하려는 경향. 힘든 과제를 오래 지속하는데 어려움을 느낌. 단기구간으로 목표를 분절하여  적절한 보상을 주면서 장기과제를 이뤄나가야 함.</v>
      </c>
      <c r="J64" s="794"/>
      <c r="K64" s="795"/>
      <c r="L64" s="492">
        <f t="shared" si="4"/>
        <v>-38</v>
      </c>
    </row>
    <row r="65" spans="1:12" ht="41.25" customHeight="1">
      <c r="A65" s="729"/>
      <c r="B65" s="425" t="s">
        <v>1125</v>
      </c>
      <c r="C65" s="426" t="s">
        <v>1124</v>
      </c>
      <c r="D65" s="384" t="str">
        <f xml:space="preserve"> 기질!$B$41&amp;" ("&amp;기질!$C$41&amp;" : " &amp;G65&amp;")"</f>
        <v>PS3 (성취지향성 : 9)</v>
      </c>
      <c r="E65" s="392" t="s">
        <v>1116</v>
      </c>
      <c r="F65" s="393" t="s">
        <v>1126</v>
      </c>
      <c r="G65" s="411" cm="1">
        <f t="array" ref="G65">INDEX(Data!AL:AL,1/43*(ROW()-3)+2)</f>
        <v>9</v>
      </c>
      <c r="H65" s="423" t="str">
        <f t="shared" ref="H65:H66" si="5">IF(G65&gt;=70, "H", IF(G65 &lt;=30, "L", "M"))</f>
        <v>L</v>
      </c>
      <c r="I65" s="793" t="str">
        <f>IF(H65="H","성공과 성취를 향한 열망이 강하고, 야심적. 자신이 맡은 일에서 탁월하고 싶어하며, 도전적인 과제를 즐기고, 한 가지 사물이나 활동에 장시간 관심을 쏟음. 야망과 열심 때문에, 실제 더 많은 것을 성취하는 경향이 있음.", IF(H65="L", "성취야망이 적고, 현재의 성취에 만족하며, 더 나은 성취나 개선을 위해서 도전할 필요를 느끼지 않음. 따라서 자신이 이룰 수 있는 것에 비해서, 실제 성취나 업적은 더 적을 수 있음."," "))</f>
        <v>성취야망이 적고, 현재의 성취에 만족하며, 더 나은 성취나 개선을 위해서 도전할 필요를 느끼지 않음. 따라서 자신이 이룰 수 있는 것에 비해서, 실제 성취나 업적은 더 적을 수 있음.</v>
      </c>
      <c r="J65" s="794"/>
      <c r="K65" s="795"/>
      <c r="L65" s="492">
        <f t="shared" si="4"/>
        <v>-41</v>
      </c>
    </row>
    <row r="66" spans="1:12" ht="41.25" customHeight="1" thickBot="1">
      <c r="A66" s="735"/>
      <c r="B66" s="454" t="s">
        <v>1122</v>
      </c>
      <c r="C66" s="455" t="s">
        <v>1123</v>
      </c>
      <c r="D66" s="435" t="str">
        <f xml:space="preserve"> 기질!$B$42&amp;" ("&amp;기질!$C$42&amp;" : " &amp;G66&amp;")"</f>
        <v>PS4 (완벽지향성 : 11)</v>
      </c>
      <c r="E66" s="456" t="s">
        <v>1115</v>
      </c>
      <c r="F66" s="457" t="s">
        <v>1119</v>
      </c>
      <c r="G66" s="412" cm="1">
        <f t="array" ref="G66">INDEX(Data!AM:AM,1/43*(ROW()-3)+2)</f>
        <v>11</v>
      </c>
      <c r="H66" s="424" t="str">
        <f t="shared" si="5"/>
        <v>L</v>
      </c>
      <c r="I66" s="799" t="str">
        <f>IF(H66="H", "최선을 이루기 위해서 끝까지 자신을 몰아붙이는 완벽주의자임. 가능한 한 모든 일을 잘 하려 애쓰며, 최선의 해결책을 찾기 전까지는 포기하지 않고, 지칠 때까지 노력함. 융통성이 부족하고, 이전에 성공한 적이 있는 한 가지 확실한 방법을 고집스럽게 지속함.", IF(H66="L", "적당한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 "))</f>
        <v>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v>
      </c>
      <c r="J66" s="800"/>
      <c r="K66" s="801"/>
      <c r="L66" s="492">
        <f t="shared" si="4"/>
        <v>-39</v>
      </c>
    </row>
    <row r="67" spans="1:12" s="449" customFormat="1" ht="40.5" customHeight="1" thickBot="1">
      <c r="A67" s="413"/>
      <c r="B67" s="776" t="s">
        <v>1127</v>
      </c>
      <c r="C67" s="776"/>
      <c r="D67" s="446" t="s">
        <v>823</v>
      </c>
      <c r="E67" s="763" t="s">
        <v>1129</v>
      </c>
      <c r="F67" s="763"/>
      <c r="G67" s="447" t="s">
        <v>826</v>
      </c>
      <c r="H67" s="448"/>
      <c r="I67" s="802" t="s">
        <v>1047</v>
      </c>
      <c r="J67" s="803"/>
      <c r="K67" s="804"/>
      <c r="L67" s="493"/>
    </row>
    <row r="68" spans="1:12" ht="49.5" customHeight="1">
      <c r="A68" s="731" t="str">
        <f>$A$25</f>
        <v>자율성</v>
      </c>
      <c r="B68" s="816" t="s">
        <v>1130</v>
      </c>
      <c r="C68" s="817"/>
      <c r="D68" s="442" t="str">
        <f xml:space="preserve"> 성격!$A$21&amp;" ("&amp;성격!$B$21&amp;" : " &amp;G68&amp;")"</f>
        <v>SD1 (책임감수 : 12)</v>
      </c>
      <c r="E68" s="818" t="s">
        <v>1131</v>
      </c>
      <c r="F68" s="819"/>
      <c r="G68" s="443" cm="1">
        <f t="array" ref="G68">INDEX(Data!AQ:AQ,1/43*(ROW()-3)+2)</f>
        <v>12</v>
      </c>
      <c r="H68" s="494" t="str">
        <f t="shared" ref="H68:H80" si="6">IF(G68&gt;=70, "H", IF(G68 &lt;=30, "L", "M"))</f>
        <v>L</v>
      </c>
      <c r="I68" s="820" t="str">
        <f>IF(H68="H", "자신이 하고자 하는 것을 선택하는 데 더 자유로움. 이들은 자신의 태도, 행동, 문제점이 자신의 선택에 따른 것임을 인정함. 따라서 자신의 태도나 행동에 대한 책임을 받아들임. 타인에게 신뢰할 만한 사람이라는 인상을 줌.", IF(H68="L", "자신에게 일어난 일을 다른 사람이나 외부환경 탓으로 돌리거나 핑계를 대고 비난하는 경향이 있음. 이들은 자신의 태도나 행동, 선택이 자신의 통제와 무관하게 또는 자신의 의지와 상반되게 외부의 영향력에 의해서 결정된 것이라고 느낌. 결과적으로 자신의 행위에 대한 책임을 수용하지 않음. 타인에게 믿을 만하지 않고 책임감이 없는 사람이라는 인상을 줌."," "))</f>
        <v>자신에게 일어난 일을 다른 사람이나 외부환경 탓으로 돌리거나 핑계를 대고 비난하는 경향이 있음. 이들은 자신의 태도나 행동, 선택이 자신의 통제와 무관하게 또는 자신의 의지와 상반되게 외부의 영향력에 의해서 결정된 것이라고 느낌. 결과적으로 자신의 행위에 대한 책임을 수용하지 않음. 타인에게 믿을 만하지 않고 책임감이 없는 사람이라는 인상을 줌.</v>
      </c>
      <c r="J68" s="821"/>
      <c r="K68" s="822"/>
      <c r="L68" s="492">
        <f>G68</f>
        <v>12</v>
      </c>
    </row>
    <row r="69" spans="1:12" ht="49.5" customHeight="1">
      <c r="A69" s="732"/>
      <c r="B69" s="805" t="s">
        <v>1133</v>
      </c>
      <c r="C69" s="806"/>
      <c r="D69" s="384" t="str">
        <f xml:space="preserve"> 성격!$A$22&amp;" ("&amp;성격!$B$22&amp;" : " &amp;G69&amp;")"</f>
        <v>SD2 (목적의식 : 12)</v>
      </c>
      <c r="E69" s="807" t="s">
        <v>1132</v>
      </c>
      <c r="F69" s="808"/>
      <c r="G69" s="411" cm="1">
        <f t="array" ref="G69">INDEX(Data!AR:AR,1/43*(ROW()-3)+2)</f>
        <v>12</v>
      </c>
      <c r="H69" s="495" t="str">
        <f t="shared" si="6"/>
        <v>L</v>
      </c>
      <c r="I69" s="793" t="str">
        <f>IF(H69="H", "목적의식이 강하고 목표 지향적인 사람으로 기술됨. 삶의 의미와 방향에 대해 더 분명한 의식을 지니고 있음. 자신의 목표를 이루기 위해서 즉각적인 요구 만족을 지연시킬 수 있는 능력이 더 잘 발달되어 있음. 단기적 욕구 충족보다는 장기적 목표와 가치에 따라 활동하는 사람이라고 말할 수 있음.", IF(H69="L","삶의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 "))</f>
        <v>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v>
      </c>
      <c r="J69" s="794"/>
      <c r="K69" s="795"/>
      <c r="L69" s="492">
        <f t="shared" ref="L69:L80" si="7">G69</f>
        <v>12</v>
      </c>
    </row>
    <row r="70" spans="1:12" ht="49.5" customHeight="1">
      <c r="A70" s="732"/>
      <c r="B70" s="805" t="s">
        <v>1134</v>
      </c>
      <c r="C70" s="806"/>
      <c r="D70" s="384" t="str">
        <f xml:space="preserve"> 성격!$A$23&amp;" ("&amp;성격!$B$23&amp;" : " &amp;G70&amp;")"</f>
        <v>SD3 (유능감 : 9)</v>
      </c>
      <c r="E70" s="807" t="s">
        <v>1135</v>
      </c>
      <c r="F70" s="808"/>
      <c r="G70" s="411" cm="1">
        <f t="array" ref="G70">INDEX(Data!AS:AS,1/43*(ROW()-3)+2)</f>
        <v>9</v>
      </c>
      <c r="H70" s="495" t="str">
        <f t="shared" si="6"/>
        <v>L</v>
      </c>
      <c r="I70" s="793" t="str">
        <f>IF(H70="H", "심리적 자원이 풍부하고 효율적인 사람이라고 기술됨. 타인에게 생산적이고 주도적이며 유능하고 혁신적인 사람이라는 인상을 주어서, 문제 해결 방법에 대한 아이디어가 풍부하고 문제 해결의 기회를 찾는 데 주도적인 사람으로 인식됨. 어려운 상황에 부딪치면 이를 도전이나 기회로 받아들이는 경향을 보임.", IF(H70="L", "무력하고 비효율적인 사람이라는 인상을 줌. 문제를 해결하기 위한 기술과 자신감을 발달시키지 못하였기 때문에, 난관에 부딪치면 스스로 할 수 없거나 무능하다고 느낀다. 결과적으로 다른 사람이 일 처리를 대신해주거나 이끌어주기를 바라는 경향이 있음."," "))</f>
        <v>무력하고 비효율적인 사람이라는 인상을 줌. 문제를 해결하기 위한 기술과 자신감을 발달시키지 못하였기 때문에, 난관에 부딪치면 스스로 할 수 없거나 무능하다고 느낀다. 결과적으로 다른 사람이 일 처리를 대신해주거나 이끌어주기를 바라는 경향이 있음.</v>
      </c>
      <c r="J70" s="794"/>
      <c r="K70" s="795"/>
      <c r="L70" s="492">
        <f t="shared" si="7"/>
        <v>9</v>
      </c>
    </row>
    <row r="71" spans="1:12" ht="49.5" customHeight="1">
      <c r="A71" s="732"/>
      <c r="B71" s="805" t="s">
        <v>1136</v>
      </c>
      <c r="C71" s="806"/>
      <c r="D71" s="384" t="str">
        <f xml:space="preserve"> 성격!$A$24&amp;" ("&amp;성격!$B$24&amp;" : " &amp;G71&amp;")"</f>
        <v>SD4 (자기수용 : 7)</v>
      </c>
      <c r="E71" s="807" t="s">
        <v>1137</v>
      </c>
      <c r="F71" s="808"/>
      <c r="G71" s="411" cm="1">
        <f t="array" ref="G71">INDEX(Data!AT:AT,1/43*(ROW()-3)+2)</f>
        <v>7</v>
      </c>
      <c r="H71" s="495" t="str">
        <f t="shared" si="6"/>
        <v>L</v>
      </c>
      <c r="I71" s="793" t="str">
        <f>IF(H71="H", "자신의 장점 뿐 아니라 한계를 모두 인정하고 받아들이는 자신감 있는 사람으로 기술됨. 즉, 자신이 아닌 어떤 모습으로 가장함 없이, 자신이 할 수 있는 최선을 다하려고 노력함. 한편으로는 자신의 있는 그대로의 심리적, 신체적 특징을 편하게 받아들이면서도, 다른 한편으로 훈련과 노력을 통해 자신의 한계를 개선하려고 노력함.", IF(H71="L", "힘겹게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 "))</f>
        <v>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v>
      </c>
      <c r="J71" s="794"/>
      <c r="K71" s="795"/>
      <c r="L71" s="492">
        <f t="shared" si="7"/>
        <v>7</v>
      </c>
    </row>
    <row r="72" spans="1:12" ht="53.25" customHeight="1" thickBot="1">
      <c r="A72" s="733"/>
      <c r="B72" s="809" t="s">
        <v>1139</v>
      </c>
      <c r="C72" s="810"/>
      <c r="D72" s="435" t="str">
        <f xml:space="preserve"> 성격!$A$25&amp;" ("&amp;성격!$B$25&amp;" : " &amp;G72&amp;")"</f>
        <v>SD5 (자기일치 : 12)</v>
      </c>
      <c r="E72" s="811" t="s">
        <v>1138</v>
      </c>
      <c r="F72" s="812"/>
      <c r="G72" s="412" cm="1">
        <f t="array" ref="G72">INDEX(Data!AU:AU,1/43*(ROW()-3)+2)</f>
        <v>12</v>
      </c>
      <c r="H72" s="496" t="str">
        <f t="shared" si="6"/>
        <v>L</v>
      </c>
      <c r="I72" s="813" t="str">
        <f>IF(H72="H", "자신의 가치와 목표에 따라 자동적으로 행동할 수 있는 좋은 습관을 개발한 사람임. 이러한 습관은 자기훈육의 결과로 점차적으로 발달하여, 결국 자동적인 행동으로 나타나는 제2의 천성이 된 것임. 많은 상황에서 이러한 습관은 일시적인 충동이나 상황적인 압력보다 더 강력하여, 좀처럼 우선순위를 혼동하지 않으며, 많은 유혹적인 상황에서도 자신의 가치와 목표에 일치되는 행동을 보임.", IF(H72="L", "자신의 목표와 일치하지 않는 습관을 형성하여, 자신이 가치를 두고 있는 목표를 성취하기가 어려운 사람임. 때로 자기 패배적이고 의지가 약한 사람으로 지각됨. 의지력이 약하기 때문에, 좋지 않은 결과가 예상됨에도 불구하고 강한 유혹을 뿌리치거나 상황적 압력을 극복하지 못하고 이에 굴복함."," "))</f>
        <v>자신의 목표와 일치하지 않는 습관을 형성하여, 자신이 가치를 두고 있는 목표를 성취하기가 어려운 사람임. 때로 자기 패배적이고 의지가 약한 사람으로 지각됨. 의지력이 약하기 때문에, 좋지 않은 결과가 예상됨에도 불구하고 강한 유혹을 뿌리치거나 상황적 압력을 극복하지 못하고 이에 굴복함.</v>
      </c>
      <c r="J72" s="814"/>
      <c r="K72" s="815"/>
      <c r="L72" s="492">
        <f t="shared" si="7"/>
        <v>12</v>
      </c>
    </row>
    <row r="73" spans="1:12" ht="49.5" customHeight="1">
      <c r="A73" s="736" t="str">
        <f>A30</f>
        <v>연대감</v>
      </c>
      <c r="B73" s="825" t="s">
        <v>1143</v>
      </c>
      <c r="C73" s="817"/>
      <c r="D73" s="442" t="str">
        <f xml:space="preserve"> 성격!$A$27&amp;" ("&amp;성격!$B$27&amp;" : " &amp;G73&amp;")"</f>
        <v>CO1 (타인수용 : 15)</v>
      </c>
      <c r="E73" s="818" t="s">
        <v>1141</v>
      </c>
      <c r="F73" s="819"/>
      <c r="G73" s="443" cm="1">
        <f t="array" ref="G73">INDEX(Data!AY:AY,1/43*(ROW()-3)+2)</f>
        <v>15</v>
      </c>
      <c r="H73" s="494" t="str">
        <f t="shared" si="6"/>
        <v>L</v>
      </c>
      <c r="I73" s="820" t="str">
        <f>IF(H73="H", "타인에게 관대하고 우호적임. 다른 사람들이 행동, 윤리관, 의견, 가치, 혹은 외양 등의 면에서 자신과 매우 다를지라도 그들을 받아들이는 경향을 보임.", IF(H73="L", "타인에게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 " "))</f>
        <v>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v>
      </c>
      <c r="J73" s="821"/>
      <c r="K73" s="822"/>
      <c r="L73" s="492">
        <f t="shared" si="7"/>
        <v>15</v>
      </c>
    </row>
    <row r="74" spans="1:12" ht="49.5" customHeight="1">
      <c r="A74" s="737"/>
      <c r="B74" s="823" t="s">
        <v>1142</v>
      </c>
      <c r="C74" s="806"/>
      <c r="D74" s="384" t="str">
        <f xml:space="preserve"> 성격!$A$28&amp;" ("&amp;성격!$B$28&amp;" : " &amp;G74&amp;")"</f>
        <v>CO2 (공감/존중 : 10)</v>
      </c>
      <c r="E74" s="807" t="s">
        <v>1140</v>
      </c>
      <c r="F74" s="808"/>
      <c r="G74" s="411" cm="1">
        <f t="array" ref="G74">INDEX(Data!AZ:AZ,1/43*(ROW()-3)+2)</f>
        <v>10</v>
      </c>
      <c r="H74" s="495" t="str">
        <f t="shared" si="6"/>
        <v>L</v>
      </c>
      <c r="I74" s="793" t="str">
        <f>IF(H74="H", "다른 사람의 입장에서 자신을 생각해보려고 노력함. 즉 타인의 감정을 섬세하게 고려함. 다른 사람을 고귀한 존재로 존중하고, 자신의 판단은 일단 보류한 채 다른 사람의 경험을 먼저 잘 이해하려고 노력함. 사회적 민감성 기질과 비교하여 볼 때, 사회적 민감성은 타인의 감정에 대한 동정적 체험과 관련되는 것인 반면, 공감은 다른 사람의 목표와 가치에 대한 의식적인 이해 및 존중과 관련된다고 할 수 있음.", IF(H74="L", "다른 사람의 감정에 둔감하고 관심과 배려가 적음. 타인의 감정이나 고통, 어려움을 함께 나누지 못하거나, 타인의 목표와 가치를 존중하려 하지 않는 경향을 보임."," "))</f>
        <v>다른 사람의 감정에 둔감하고 관심과 배려가 적음. 타인의 감정이나 고통, 어려움을 함께 나누지 못하거나, 타인의 목표와 가치를 존중하려 하지 않는 경향을 보임.</v>
      </c>
      <c r="J74" s="794"/>
      <c r="K74" s="795"/>
      <c r="L74" s="492">
        <f t="shared" si="7"/>
        <v>10</v>
      </c>
    </row>
    <row r="75" spans="1:12" ht="49.5" customHeight="1">
      <c r="A75" s="737"/>
      <c r="B75" s="823" t="s">
        <v>1145</v>
      </c>
      <c r="C75" s="806"/>
      <c r="D75" s="384" t="str">
        <f xml:space="preserve"> 성격!$A$29&amp;" ("&amp;성격!$B$29&amp;" : " &amp;G75&amp;")"</f>
        <v>CO3 (이타성 : 11)</v>
      </c>
      <c r="E75" s="807" t="s">
        <v>1144</v>
      </c>
      <c r="F75" s="808"/>
      <c r="G75" s="411" cm="1">
        <f t="array" ref="G75">INDEX(Data!BA:BA,1/43*(ROW()-3)+2)</f>
        <v>11</v>
      </c>
      <c r="H75" s="495" t="str">
        <f t="shared" si="6"/>
        <v>L</v>
      </c>
      <c r="I75" s="793" t="str">
        <f>IF(H75="H", "타인에게 도움을 주고 지지적이며, 타인을 격려하고 위로하려함. 다른 사람에게 봉사하는 데서 즐거움을 느낌. 종종 자신이 아닌 지식이나 기술을 함께 나누어줌으로써 다른 사람들이 더 나아지는 데서 기쁨을 느낀다. 혼자 일하는 것보다는 팀의 한 일원으로 협력하여 일하는 것을 더 선호함.", IF(H75="L", "자기중심적이거나 이기적인 사람으로 기술됨. 다른 사람에 대한 배려가 적고, 매우 협력적인 동료와 한팀이 되어 일하는 경우에도 자신이 더 돋보이고 싶어함. 혼자 일하는 것을 더 선호하는 경향을 보임."," "))</f>
        <v>자기중심적이거나 이기적인 사람으로 기술됨. 다른 사람에 대한 배려가 적고, 매우 협력적인 동료와 한팀이 되어 일하는 경우에도 자신이 더 돋보이고 싶어함. 혼자 일하는 것을 더 선호하는 경향을 보임.</v>
      </c>
      <c r="J75" s="794"/>
      <c r="K75" s="795"/>
      <c r="L75" s="492">
        <f t="shared" si="7"/>
        <v>11</v>
      </c>
    </row>
    <row r="76" spans="1:12" ht="49.5" customHeight="1">
      <c r="A76" s="738"/>
      <c r="B76" s="823" t="s">
        <v>1147</v>
      </c>
      <c r="C76" s="806"/>
      <c r="D76" s="384" t="str">
        <f xml:space="preserve"> 성격!$A$30&amp;" ("&amp;성격!$B$30&amp;" : " &amp;G76&amp;")"</f>
        <v>CO4 (관대함 : 10)</v>
      </c>
      <c r="E76" s="807" t="s">
        <v>1146</v>
      </c>
      <c r="F76" s="808"/>
      <c r="G76" s="411" cm="1">
        <f t="array" ref="G76">INDEX(Data!BB:BB,1/43*(ROW()-3)+2)</f>
        <v>10</v>
      </c>
      <c r="H76" s="495" t="str">
        <f t="shared" si="6"/>
        <v>L</v>
      </c>
      <c r="I76" s="793" t="str">
        <f>IF(H76="H", "동정심과 자비심이 많고 용서를 잘 하며 관대한 사람으로 기술됨. 복수를 즐기지 않으며, 안 좋은 취급을 당했을지라도 이를 되 갚으려하지 않음. 오히려 이들은 모욕이나 부당한 대우를 적극적으로 극복하여 건설적인 관계를 만들려고 노력하는 경향을 보임.", IF(H76="L", "자신에게 상처를 준 사람에게 복수하려고 함. 복수는 공공연하게 이루어지거나 혹은 위장된 형태로 행해질 수 있음. 전자는 다른 사람에게 신체적, 정서적, 혹은 재정적으로 해를 끼치는 등의 적극적인 공격적 행동으로 나타날 수 있고, 후자는 원한을 품거나 교묘하게 잊어버리거나 고집을 피우거나 꾸물거리는 등의 수동 공격적 행동으로 나타날 수 있음."," "))</f>
        <v>자신에게 상처를 준 사람에게 복수하려고 함. 복수는 공공연하게 이루어지거나 혹은 위장된 형태로 행해질 수 있음. 전자는 다른 사람에게 신체적, 정서적, 혹은 재정적으로 해를 끼치는 등의 적극적인 공격적 행동으로 나타날 수 있고, 후자는 원한을 품거나 교묘하게 잊어버리거나 고집을 피우거나 꾸물거리는 등의 수동 공격적 행동으로 나타날 수 있음.</v>
      </c>
      <c r="J76" s="794"/>
      <c r="K76" s="795"/>
      <c r="L76" s="492">
        <f t="shared" si="7"/>
        <v>10</v>
      </c>
    </row>
    <row r="77" spans="1:12" ht="57" customHeight="1" thickBot="1">
      <c r="A77" s="739"/>
      <c r="B77" s="824" t="s">
        <v>1149</v>
      </c>
      <c r="C77" s="810"/>
      <c r="D77" s="435" t="str">
        <f xml:space="preserve"> 성격!$A$31&amp;" ("&amp;성격!$B$31&amp;" : " &amp;G77&amp;")"</f>
        <v>CO5 (공평 : 18)</v>
      </c>
      <c r="E77" s="811" t="s">
        <v>1148</v>
      </c>
      <c r="F77" s="812"/>
      <c r="G77" s="412" cm="1">
        <f t="array" ref="G77">INDEX(Data!BC:BC,1/43*(ROW()-3)+2)</f>
        <v>18</v>
      </c>
      <c r="H77" s="496" t="str">
        <f t="shared" si="6"/>
        <v>L</v>
      </c>
      <c r="I77" s="813" t="str">
        <f>IF(H77="H", "정직하고 양심적이며 진실한 사람으로서 다른 사람들을 일관되게 공정한 방식으로 대함. 즉, 직업적, 사회적 관계에서 안정적인 윤리적 원칙과 양심을 통합한 사람임. 자신에게 손해가 되더라도 공평과 정직을 더 우선시함. 이와 같은 윤리적 기준은 자기초월 혹은 영성과 관련되기 보다는 연대감의 한 요소라는 사실은 주목할만 함. 즉 이 하위척도 점수는 자기초월 척도보다는 연대감 척도의 하위척도들과 더 높은 상관을 보임.", IF(H77="L", "기회주의적이라는 인상을 줌. 즉 당장 문제에 부딪치지 않으면서 자신의 목표를 달성할 수 있다면, 할 수 있는 무슨 일이든지 하고자 함. 자신에게 이득이 되는 편파적 방식으로 행동함으로써 타인을 공정하게 대우하지 못하는 경향을 보임. 따라서 빈번히 타인을 조종하려 하거나 속임수를 쓰는 것으로 비칠 수 있음. 즉, 직업적, 사회적 관계 속에 안정적인 윤리적 원칙과 양심을 통합하여 못한 사람으로 기술될 수 있음."," "))</f>
        <v>기회주의적이라는 인상을 줌. 즉 당장 문제에 부딪치지 않으면서 자신의 목표를 달성할 수 있다면, 할 수 있는 무슨 일이든지 하고자 함. 자신에게 이득이 되는 편파적 방식으로 행동함으로써 타인을 공정하게 대우하지 못하는 경향을 보임. 따라서 빈번히 타인을 조종하려 하거나 속임수를 쓰는 것으로 비칠 수 있음. 즉, 직업적, 사회적 관계 속에 안정적인 윤리적 원칙과 양심을 통합하여 못한 사람으로 기술될 수 있음.</v>
      </c>
      <c r="J77" s="814"/>
      <c r="K77" s="815"/>
      <c r="L77" s="492">
        <f t="shared" si="7"/>
        <v>18</v>
      </c>
    </row>
    <row r="78" spans="1:12" ht="49.5" customHeight="1">
      <c r="A78" s="714" t="str">
        <f>$A$35</f>
        <v>자기초월</v>
      </c>
      <c r="B78" s="825" t="s">
        <v>1150</v>
      </c>
      <c r="C78" s="817"/>
      <c r="D78" s="442" t="str">
        <f xml:space="preserve"> 성격!$A$33&amp;" ("&amp;성격!$B$33&amp;" : " &amp;G78&amp;")"</f>
        <v>ST1 (자의식vs.몰입 : 7)</v>
      </c>
      <c r="E78" s="818" t="s">
        <v>1151</v>
      </c>
      <c r="F78" s="819"/>
      <c r="G78" s="443" cm="1">
        <f t="array" ref="G78">INDEX(Data!BG:BG,1/43*(ROW()-3)+2)</f>
        <v>7</v>
      </c>
      <c r="H78" s="494" t="str">
        <f t="shared" si="6"/>
        <v>L</v>
      </c>
      <c r="I78" s="820" t="str">
        <f>IF(H78="H", "관계에 몰입할 때 자기경계를 초월함. 무아지경으로 몰입하고 창조적, 독창적.", IF(H78="L", "자신의 개별성에 대한 인식 유지. 감동에 빠지지 않고 관습적이고 무미건조하며 상상력 없는 사람으로 보일 수 있음", " "))</f>
        <v>자신의 개별성에 대한 인식 유지. 감동에 빠지지 않고 관습적이고 무미건조하며 상상력 없는 사람으로 보일 수 있음</v>
      </c>
      <c r="J78" s="821"/>
      <c r="K78" s="822"/>
      <c r="L78" s="492">
        <f t="shared" si="7"/>
        <v>7</v>
      </c>
    </row>
    <row r="79" spans="1:12" ht="49.5" customHeight="1">
      <c r="A79" s="826"/>
      <c r="B79" s="823" t="s">
        <v>1152</v>
      </c>
      <c r="C79" s="806"/>
      <c r="D79" s="384" t="str">
        <f xml:space="preserve"> 성격!$A$34&amp;" ("&amp;성격!$B$34&amp;" : " &amp;G79&amp;")"</f>
        <v>ST2 (초월적 일체감 : 2)</v>
      </c>
      <c r="E79" s="807" t="s">
        <v>1153</v>
      </c>
      <c r="F79" s="808"/>
      <c r="G79" s="411" cm="1">
        <f t="array" ref="G79">INDEX(Data!BH:BH,1/43*(ROW()-3)+2)</f>
        <v>2</v>
      </c>
      <c r="H79" s="495" t="str">
        <f t="shared" si="6"/>
        <v>L</v>
      </c>
      <c r="I79" s="793" t="str">
        <f xml:space="preserve"> IF(H79="H", "인간과 물리적 환경을 포한하는 전체로서의 자연 및 우주와 연결 되어있다는 강렬한 유대감을 느낀다. 때때로 '모든 것은 하나의 살아있는 유기체의 일부'라는 느낌을 보고하기도 한다. 전쟁이나 기아, 불의를 방지하려고 노력하는 등, 이 세상을 더 나은 곳으로 만들기 위해 개인적 희생을 감수한다. 자연과의 애정 어린 동일시로 인해서 환경을 보호하고자 노력함. 몽롱한 이상주의자로 치부되기도함.", IF(H79="L", "자연이나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 "))</f>
        <v>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v>
      </c>
      <c r="J79" s="794"/>
      <c r="K79" s="795"/>
      <c r="L79" s="492">
        <f t="shared" si="7"/>
        <v>2</v>
      </c>
    </row>
    <row r="80" spans="1:12" ht="49.5" customHeight="1" thickBot="1">
      <c r="A80" s="826"/>
      <c r="B80" s="824" t="s">
        <v>1154</v>
      </c>
      <c r="C80" s="810"/>
      <c r="D80" s="435" t="str">
        <f xml:space="preserve"> 성격!$A$35&amp;" ("&amp;성격!$B$35&amp;" : " &amp;G80&amp;")"</f>
        <v>ST3 (유물론vs.영성 : 6)</v>
      </c>
      <c r="E80" s="811" t="s">
        <v>1155</v>
      </c>
      <c r="F80" s="812"/>
      <c r="G80" s="412" cm="1">
        <f t="array" ref="G80">INDEX(Data!BI:BI,1/43*(ROW()-3)+2)</f>
        <v>6</v>
      </c>
      <c r="H80" s="496" t="str">
        <f t="shared" si="6"/>
        <v>L</v>
      </c>
      <c r="I80" s="813" t="str">
        <f>IF(H80="H", "기적이나 초감각적인 경험, 기타 영적인 형상이나 감응력(예컨대,텔레파시나 육감)을 믿는다. 이들이 보이는 전반적인 성숙도와 평가자의 신념에 따라서, 이들은 분열형 성격장애에서 나타나는 타고난 마술적 사고를 지닌 사람으로 평가되기도 하고, 영적 신비주의자로 기술되기도 한다. 영적인 체험을 통해 생명력을 얻고 안정감을 찾는다. ", IF(H80="L", "유물론과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 " "))</f>
        <v>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v>
      </c>
      <c r="J80" s="814"/>
      <c r="K80" s="815"/>
      <c r="L80" s="492">
        <f t="shared" si="7"/>
        <v>6</v>
      </c>
    </row>
    <row r="86" spans="1:12" ht="17.25" thickBot="1"/>
    <row r="87" spans="1:12" ht="32.25" customHeight="1" thickTop="1">
      <c r="A87" s="788" t="s">
        <v>1049</v>
      </c>
      <c r="B87" s="789"/>
      <c r="C87" s="789"/>
      <c r="D87" s="789"/>
      <c r="E87" s="789"/>
      <c r="F87" s="789"/>
      <c r="G87" s="789"/>
      <c r="H87" s="789"/>
      <c r="I87" s="407"/>
      <c r="J87" s="407"/>
      <c r="K87" s="407"/>
    </row>
    <row r="88" spans="1:12" s="149" customFormat="1" ht="5.25" customHeight="1">
      <c r="A88" s="359"/>
      <c r="B88" s="359"/>
      <c r="C88" s="359"/>
      <c r="D88" s="359"/>
      <c r="E88" s="365"/>
      <c r="F88" s="365"/>
      <c r="G88" s="359"/>
      <c r="H88" s="359"/>
      <c r="I88" s="445"/>
      <c r="J88" s="359"/>
      <c r="L88" s="491"/>
    </row>
    <row r="89" spans="1:12" s="149" customFormat="1">
      <c r="A89" s="360"/>
      <c r="B89" s="408" t="str" cm="1">
        <f t="array" ref="B89">INDEX(Data!C:C,1/43*(ROW()-3)+2) &amp;" 님"</f>
        <v>전동섭 님</v>
      </c>
      <c r="C89" s="408" t="str" cm="1">
        <f t="array" ref="C89">INDEX(Data!E:E,1/43*(ROW()-3)+2)</f>
        <v>M</v>
      </c>
      <c r="D89" s="380"/>
      <c r="G89" s="361"/>
      <c r="H89" s="361"/>
      <c r="I89" s="361"/>
      <c r="L89" s="491"/>
    </row>
    <row r="90" spans="1:12" s="149" customFormat="1" ht="6.75" customHeight="1">
      <c r="A90" s="360"/>
      <c r="B90" s="409"/>
      <c r="C90" s="409"/>
      <c r="D90" s="381"/>
      <c r="G90" s="362"/>
      <c r="H90" s="362"/>
      <c r="I90" s="361"/>
      <c r="L90" s="491"/>
    </row>
    <row r="91" spans="1:12" s="149" customFormat="1" ht="17.25" thickBot="1">
      <c r="A91" s="360"/>
      <c r="B91" s="410" cm="1">
        <f t="array" ref="B91">INDEX(Data!J:J,1/43*(ROW()-3)+2)</f>
        <v>20251113</v>
      </c>
      <c r="C91" s="410" cm="1">
        <f t="array" ref="C91">INDEX(Data!F:F,1/43*(ROW()-3)+2)</f>
        <v>54</v>
      </c>
      <c r="D91" s="381"/>
      <c r="G91" s="362"/>
      <c r="H91" s="362"/>
      <c r="I91" s="361"/>
      <c r="L91" s="491"/>
    </row>
    <row r="92" spans="1:12" s="149" customFormat="1" ht="5.25" customHeight="1" thickBot="1">
      <c r="A92" s="362"/>
      <c r="B92" s="362"/>
      <c r="C92" s="362"/>
      <c r="D92" s="382"/>
      <c r="E92" s="366"/>
      <c r="F92" s="366"/>
      <c r="G92" s="361"/>
      <c r="H92" s="362"/>
      <c r="I92" s="361"/>
      <c r="J92" s="362"/>
      <c r="L92" s="491"/>
    </row>
    <row r="93" spans="1:12" ht="37.5" customHeight="1" thickBot="1">
      <c r="A93" s="377"/>
      <c r="B93" s="417" t="s">
        <v>708</v>
      </c>
      <c r="C93" s="418" t="s">
        <v>707</v>
      </c>
      <c r="D93" s="419" t="s">
        <v>823</v>
      </c>
      <c r="E93" s="419" t="s">
        <v>707</v>
      </c>
      <c r="F93" s="420" t="s">
        <v>708</v>
      </c>
      <c r="G93" s="421" t="s">
        <v>826</v>
      </c>
      <c r="H93" s="422"/>
      <c r="I93" s="790" t="s">
        <v>1045</v>
      </c>
      <c r="J93" s="791"/>
      <c r="K93" s="792"/>
    </row>
    <row r="94" spans="1:12" ht="42.75" customHeight="1">
      <c r="A94" s="728" t="str">
        <f>$A$8</f>
        <v>자극추구</v>
      </c>
      <c r="B94" s="425" t="s">
        <v>1053</v>
      </c>
      <c r="C94" s="426" t="s">
        <v>1063</v>
      </c>
      <c r="D94" s="384" t="str">
        <f xml:space="preserve"> 기질!$B$24&amp;" ("&amp;기질!$C$24&amp;" : " &amp;G94&amp;")"</f>
        <v>NS1 (안정성 vs 탐색적흥분 : 12)</v>
      </c>
      <c r="E94" s="392" t="s">
        <v>1054</v>
      </c>
      <c r="F94" s="393" t="s">
        <v>1058</v>
      </c>
      <c r="G94" s="411" cm="1">
        <f t="array" ref="G94">INDEX(Data!O:O,1/43*(ROW()-3)+2)</f>
        <v>12</v>
      </c>
      <c r="H94" s="423" t="str">
        <f>IF(G94&gt;=70, "H", IF(G94 &lt;=30, "L", "M"))</f>
        <v>L</v>
      </c>
      <c r="I94" s="793" t="str">
        <f>IF(H94="H","많은 사람들이 시간 낭비라고 느낄 만한 낯선 상황이나 낯선 장소를 탐색하는 데 흥미를 느낌.(감각추구적) 새로운 생각이나 활동에 쉽게 빠져들고, 스릴과 흥분, 모험을 즐김. 단조로운 것에 쉽게 싫증을 느끼며, 반복적인 일상을 피하여 변화를 추구함. 때로 비관습적이거나 혁신적인 사람으로 인식됨.", IF(H94="L","새롭거나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 " "))</f>
        <v>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v>
      </c>
      <c r="J94" s="794"/>
      <c r="K94" s="795"/>
      <c r="L94" s="492">
        <f>G94-50</f>
        <v>-38</v>
      </c>
    </row>
    <row r="95" spans="1:12" ht="42.75" customHeight="1">
      <c r="A95" s="729"/>
      <c r="B95" s="425" t="s">
        <v>1061</v>
      </c>
      <c r="C95" s="426" t="s">
        <v>1062</v>
      </c>
      <c r="D95" s="384" t="str">
        <f xml:space="preserve"> 기질!$B$25&amp;" ("&amp;기질!$C$25&amp;" : " &amp;G95&amp;")"</f>
        <v>NS2 (심사숙고 vs 충동성 : 9)</v>
      </c>
      <c r="E95" s="392" t="s">
        <v>1060</v>
      </c>
      <c r="F95" s="393" t="s">
        <v>1059</v>
      </c>
      <c r="G95" s="411" cm="1">
        <f t="array" ref="G95">INDEX(Data!P:P,1/43*(ROW()-3)+2)</f>
        <v>9</v>
      </c>
      <c r="H95" s="423" t="str">
        <f t="shared" ref="H95:H106" si="8">IF(G95&gt;=70, "H", IF(G95 &lt;=30, "L", "M"))</f>
        <v>L</v>
      </c>
      <c r="I95" s="796" t="str">
        <f>IF(H95="H","쉽게 흥분하며, 감정변화가 극적이고, 순간적인 인상에 의해 쉽게 영향을 받는 기분파. 불충분한 정보에도 불구하고 성급하게 결정을 내리며 충동 조절이 어려운 편. 순간적인 본능이나 직관적 육감에 따라 행동하기 때문에, 예기치 않은 사건이 발생하거나 추가적인 정보가 나타날 경우에 결정이나 의견을 번복해야 되는 경우가 자주 있음. 종종 주의가 산만하며, 한가지 일에 오랫동안 주의를 집중하는 것이 힘듦.",IF(H95="L","오랜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 " "))</f>
        <v>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v>
      </c>
      <c r="J95" s="797"/>
      <c r="K95" s="798"/>
      <c r="L95" s="492">
        <f t="shared" ref="L95:L109" si="9">G95-50</f>
        <v>-41</v>
      </c>
    </row>
    <row r="96" spans="1:12" ht="42.75" customHeight="1">
      <c r="A96" s="729"/>
      <c r="B96" s="425" t="s">
        <v>1064</v>
      </c>
      <c r="C96" s="426" t="s">
        <v>1067</v>
      </c>
      <c r="D96" s="384" t="str">
        <f xml:space="preserve"> 기질!$B$26&amp;" ("&amp;기질!$C$26&amp;" : " &amp;G96&amp;")"</f>
        <v>NS3 (절제 vs 향유 : 4)</v>
      </c>
      <c r="E96" s="392" t="s">
        <v>1065</v>
      </c>
      <c r="F96" s="393" t="s">
        <v>1066</v>
      </c>
      <c r="G96" s="411" cm="1">
        <f t="array" ref="G96">INDEX(Data!Q:Q,1/43*(ROW()-3)+2)</f>
        <v>4</v>
      </c>
      <c r="H96" s="423" t="str">
        <f t="shared" si="8"/>
        <v>L</v>
      </c>
      <c r="I96" s="793" t="str">
        <f>IF(H96="H","돈, 에너지, 감정 등을 잘 절제하지 않는 경향을 보임. 예를 들어 돈을 저축하기 보다는 쓰는 것을 더 좋아하기 때문에, 특별한 계획이나 휴가 등을 위해서 돈을 모으는 것이 쉽지 않음. 때로 다른 사람들에게 화려하며 거칠 것이 없는 사람이라는 인상을 비칠 수 있음. 돈이나 자원, 능력이 바닥날 때까지 다 써가며 사는 방식을 좋아함.",IF(H96="L","아끼고 조심하며 매사에 통제를 잘함. 돈이나 에너지, 감정 등을 낭비하지 않고 절제하는 편. 다른 사람들에게 검소하고 인색한 사람으로 인식됨.", " "))</f>
        <v>아끼고 조심하며 매사에 통제를 잘함. 돈이나 에너지, 감정 등을 낭비하지 않고 절제하는 편. 다른 사람들에게 검소하고 인색한 사람으로 인식됨.</v>
      </c>
      <c r="J96" s="794"/>
      <c r="K96" s="795"/>
      <c r="L96" s="492">
        <f t="shared" si="9"/>
        <v>-46</v>
      </c>
    </row>
    <row r="97" spans="1:12" ht="44.25" customHeight="1" thickBot="1">
      <c r="A97" s="730"/>
      <c r="B97" s="436" t="s">
        <v>1069</v>
      </c>
      <c r="C97" s="437" t="s">
        <v>1070</v>
      </c>
      <c r="D97" s="438" t="str">
        <f xml:space="preserve"> 기질!$B$27&amp;" ("&amp;기질!$C$27&amp;" : " &amp;G97&amp;")"</f>
        <v>NS4 (질서정연 vs 자유분방 : 4)</v>
      </c>
      <c r="E97" s="439" t="s">
        <v>1071</v>
      </c>
      <c r="F97" s="440" t="s">
        <v>1068</v>
      </c>
      <c r="G97" s="441" cm="1">
        <f t="array" ref="G97">INDEX(Data!R:R,1/43*(ROW()-3)+2)</f>
        <v>4</v>
      </c>
      <c r="H97" s="433" t="str">
        <f t="shared" si="8"/>
        <v>L</v>
      </c>
      <c r="I97" s="796" t="str">
        <f>IF(H97="H","쉽게 화를 내는 경향을 보임. 자신이 원하는 것을 당장 얻지 못할 때 쉽게 성을 내고 분노를 밖으로 드러냄. 엄격한 규칙이나 규제가 없는 활동을 더 선호하며, 고정된 일정이나 정해진 규칙에 따라 행동하는 것을 좋아하지 않음. 들키지만 않는다면 법이나 규칙을 더 쉽게 어길 수 있으며, 얘기를 재미있게 하기 위해 진실을 포장하거나 과장하기도 함. 신체적 혹은 심리적으로 좌절스럽고 지루하고 불편한 상황을 잘 견디지 못하고 피하려는 경향을 보임.", IF(H97="L", "조직적이고 질서정연하며 체계적임. 이들은 엄격한 규칙과 규율이 있는 활동을 더 선호. 좌절을 참고 견디며 욕구 만족을 지연시키는 능력이 많음. 화를 내는데 더디며, 분노를 밖으로 잘 드러내지 않는 편임."," "))</f>
        <v>조직적이고 질서정연하며 체계적임. 이들은 엄격한 규칙과 규율이 있는 활동을 더 선호. 좌절을 참고 견디며 욕구 만족을 지연시키는 능력이 많음. 화를 내는데 더디며, 분노를 밖으로 잘 드러내지 않는 편임.</v>
      </c>
      <c r="J97" s="797"/>
      <c r="K97" s="798"/>
      <c r="L97" s="492">
        <f t="shared" si="9"/>
        <v>-46</v>
      </c>
    </row>
    <row r="98" spans="1:12" ht="44.25" customHeight="1">
      <c r="A98" s="734" t="str">
        <f>$A$12</f>
        <v>위험 감지</v>
      </c>
      <c r="B98" s="450" t="s">
        <v>1078</v>
      </c>
      <c r="C98" s="451" t="s">
        <v>1075</v>
      </c>
      <c r="D98" s="442" t="str">
        <f xml:space="preserve"> 기질!$B$29&amp;" ("&amp;기질!$C$29&amp;" : " &amp;G98&amp;")"</f>
        <v>HA1 (미래 위험 센서 : 6)</v>
      </c>
      <c r="E98" s="452" t="s">
        <v>1073</v>
      </c>
      <c r="F98" s="453" t="s">
        <v>1072</v>
      </c>
      <c r="G98" s="443" cm="1">
        <f t="array" ref="G98">INDEX(Data!V:V,1/43*(ROW()-3)+2)</f>
        <v>6</v>
      </c>
      <c r="H98" s="444" t="str">
        <f t="shared" si="8"/>
        <v>L</v>
      </c>
      <c r="I98" s="796" t="str">
        <f>IF(H98="H", "두가지 행동경향을 나타냄. 첫째, 앞으로 닥칠 일에 대해서 미리 걱정함. 좋은 일보다는 나쁜 일이 일어날 것이라고 생각하고, 위험과 실패를 먼저 예상하는 비관적 성향을 보임. 특히 낯선 상황 혹은 실제로 위험이 따르는 상황에서 이런 특성이 더 두드러지지만, 별로 위험하지 않거나 안심할만한 환경에서도 비관적으로 걱정하는 경향이 있음. 둘째, 창피하거나 당혹스러운 경험을 극복하는 데 어려움을 겪으며, 이런 경험을 오랫동안 반복해서 되씹는 경향을 보임.", IF(H98="L", "긍정적으로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 "))</f>
        <v>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v>
      </c>
      <c r="J98" s="797"/>
      <c r="K98" s="798"/>
      <c r="L98" s="492">
        <f t="shared" si="9"/>
        <v>-44</v>
      </c>
    </row>
    <row r="99" spans="1:12" ht="44.25" customHeight="1">
      <c r="A99" s="729"/>
      <c r="B99" s="425" t="s">
        <v>1077</v>
      </c>
      <c r="C99" s="426" t="s">
        <v>1076</v>
      </c>
      <c r="D99" s="384" t="str">
        <f xml:space="preserve"> 기질!$B$30&amp;" ("&amp;기질!$C$30&amp;" : " &amp;G99&amp;")"</f>
        <v>HA2 (상황 위험 센서 : 6)</v>
      </c>
      <c r="E99" s="392" t="s">
        <v>1090</v>
      </c>
      <c r="F99" s="393" t="s">
        <v>1074</v>
      </c>
      <c r="G99" s="411" cm="1">
        <f t="array" ref="G99">INDEX(Data!W:W,1/43*(ROW()-3)+2)</f>
        <v>6</v>
      </c>
      <c r="H99" s="423" t="str">
        <f t="shared" si="8"/>
        <v>L</v>
      </c>
      <c r="I99" s="793" t="str">
        <f>IF(H99="H", "불확실한 상황이나 낯선 상황에 대한 두려움이 많음. 불확실하거나 익숙하지 않은 상황에서는, 별로 걱정할 만한 이유가 없음에도 불구하고 쉽게 긴장하고 불한해함. 따라서 위험을 감수하려 하지 않으며, 일상에 변화가 생기면 적응하기 힘들어 하고, 조용하게 지내는 것을 더 선호함.", IF(H99="L", "대부분의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 " "))</f>
        <v>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v>
      </c>
      <c r="J99" s="794"/>
      <c r="K99" s="795"/>
      <c r="L99" s="492">
        <f t="shared" si="9"/>
        <v>-44</v>
      </c>
    </row>
    <row r="100" spans="1:12" ht="44.25" customHeight="1">
      <c r="A100" s="729"/>
      <c r="B100" s="425" t="s">
        <v>1079</v>
      </c>
      <c r="C100" s="426" t="s">
        <v>1080</v>
      </c>
      <c r="D100" s="384" t="str">
        <f xml:space="preserve"> 기질!$B$31&amp;" ("&amp;기질!$C$31&amp;" : " &amp;G100&amp;")"</f>
        <v>HA3 (사람 위험 센서 : 7)</v>
      </c>
      <c r="E100" s="392" t="s">
        <v>1081</v>
      </c>
      <c r="F100" s="393" t="s">
        <v>1082</v>
      </c>
      <c r="G100" s="411" cm="1">
        <f t="array" ref="G100">INDEX(Data!X:X,1/43*(ROW()-3)+2)</f>
        <v>7</v>
      </c>
      <c r="H100" s="423" t="str">
        <f t="shared" si="8"/>
        <v>L</v>
      </c>
      <c r="I100" s="793" t="str">
        <f>IF(H100="H", "대부분의 사회적 상황에서 수줍어하며 자기주장이 부족. 잘 모르는 사람을 만날 때 자신감이 부족하기 때문에 종종 낯선 사람과의 만남을 회피. 자신이 확실히 받아들여질 것이라는 보장이 없는 한 새로운 인간관계를 맺으려 하지 않음. 평소에는 주도적으로 행동할지라도, 낯선 사람과 어울리거나 낯선 상황에 처하면 주도적으로 행동하지 못하고 쉽게 위축되고 억제되는 경향을 보임.", IF(H100="L", "사교적이고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 "))</f>
        <v>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v>
      </c>
      <c r="J100" s="794"/>
      <c r="K100" s="795"/>
      <c r="L100" s="492">
        <f t="shared" si="9"/>
        <v>-43</v>
      </c>
    </row>
    <row r="101" spans="1:12" ht="44.25" customHeight="1" thickBot="1">
      <c r="A101" s="735"/>
      <c r="B101" s="454" t="s">
        <v>1086</v>
      </c>
      <c r="C101" s="455" t="s">
        <v>1085</v>
      </c>
      <c r="D101" s="435" t="str">
        <f xml:space="preserve"> 기질!$B$32&amp;" ("&amp;기질!$C$32&amp;" : " &amp;G101&amp;")"</f>
        <v>HA4 (에너지수준 센서 : 5)</v>
      </c>
      <c r="E101" s="456" t="s">
        <v>1084</v>
      </c>
      <c r="F101" s="457" t="s">
        <v>1083</v>
      </c>
      <c r="G101" s="412" cm="1">
        <f t="array" ref="G101">INDEX(Data!Y:Y,1/43*(ROW()-3)+2)</f>
        <v>5</v>
      </c>
      <c r="H101" s="424" t="str">
        <f t="shared" si="8"/>
        <v>L</v>
      </c>
      <c r="I101" s="793" t="str">
        <f>IF(H101="H","대부분의 사람들보다 허약하고 활력이 적은 것으로 비침. 쉽게 지치고 피곤해지는 경향이 있어서 남들보다 낮잠이나 휴식이 더 많이 필요함. 사소한 질병이나 스트레스에서 회복되는 데 남들보다 더 오랜 시간이 걸리는 경향이 있음.", IF(H101="L", "아주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 "))</f>
        <v>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v>
      </c>
      <c r="J101" s="794"/>
      <c r="K101" s="795"/>
      <c r="L101" s="492">
        <f t="shared" si="9"/>
        <v>-45</v>
      </c>
    </row>
    <row r="102" spans="1:12" ht="44.25" customHeight="1">
      <c r="A102" s="728" t="str">
        <f>$A$16</f>
        <v>관계민감성</v>
      </c>
      <c r="B102" s="458" t="s">
        <v>1091</v>
      </c>
      <c r="C102" s="459" t="s">
        <v>1089</v>
      </c>
      <c r="D102" s="460" t="str">
        <f xml:space="preserve"> 기질!$B$34&amp;" ("&amp;기질!$C$34&amp;" : " &amp;G102&amp;")"</f>
        <v>RD1 (정서적 감응성 : 13)</v>
      </c>
      <c r="E102" s="461" t="s">
        <v>1088</v>
      </c>
      <c r="F102" s="462" t="s">
        <v>1087</v>
      </c>
      <c r="G102" s="463" cm="1">
        <f t="array" ref="G102">INDEX(Data!AC:AC,1/43*(ROW()-3)+2)</f>
        <v>13</v>
      </c>
      <c r="H102" s="434" t="str">
        <f t="shared" si="8"/>
        <v>L</v>
      </c>
      <c r="I102" s="793" t="str">
        <f>IF(H102="H", "마음이 여리고 정에 약함. 감수성이 예민하고 동정심과 이해심이 많은 사람으로, 감성적 호소에 마음이 깊이 움직이는 경향을 보임. 예를 들어 슬픈 영화를 볼 때 남들보다 더 쉽게 눈물을 흘림. 또한 주변사람들이 느끼는 감정을, 마치 자신의 개인적 경험인 것처럼 대리적으로 잘 느끼는 경향이 있음.", IF(H102="L", "종종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형성을 위해 적극적인 노력 필요."," "))</f>
        <v>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형성을 위해 적극적인 노력 필요.</v>
      </c>
      <c r="J102" s="794"/>
      <c r="K102" s="795"/>
      <c r="L102" s="492">
        <f t="shared" si="9"/>
        <v>-37</v>
      </c>
    </row>
    <row r="103" spans="1:12" ht="44.25" customHeight="1">
      <c r="A103" s="729"/>
      <c r="B103" s="425" t="s">
        <v>1092</v>
      </c>
      <c r="C103" s="426" t="s">
        <v>1104</v>
      </c>
      <c r="D103" s="384" t="str">
        <f xml:space="preserve"> 기질!$B$35&amp;" ("&amp;기질!$C$35&amp;" : " &amp;G103&amp;")"</f>
        <v>RD2 (정서적 개방성 : 14)</v>
      </c>
      <c r="E103" s="392" t="s">
        <v>1093</v>
      </c>
      <c r="F103" s="393" t="s">
        <v>1094</v>
      </c>
      <c r="G103" s="411" cm="1">
        <f t="array" ref="G103">INDEX(Data!AD:AD,1/43*(ROW()-3)+2)</f>
        <v>14</v>
      </c>
      <c r="H103" s="423" t="str">
        <f t="shared" si="8"/>
        <v>L</v>
      </c>
      <c r="I103" s="793" t="str">
        <f xml:space="preserve"> IF(H103="H", "잘 모르는 사람들에게도 자신의 감정이나 경험을 솔직하게 잘 드러냄. 사회적 접촉을 좋아하고 다른 사람과의 교류에 열려 있으며, 다른 사람들에게 쉽게 다가가고 쉽게 가까워 짐. ", IF(H103="L","다른 사람들과 너무 가까워지는 것을 좋아하지 않으며, 남들에게 먼저 다가가지 않고 자신을 잘 드러내지 않음. 다른 사람들과 친해지는데 시간이 더 오래 걸림."," "))</f>
        <v>다른 사람들과 너무 가까워지는 것을 좋아하지 않으며, 남들에게 먼저 다가가지 않고 자신을 잘 드러내지 않음. 다른 사람들과 친해지는데 시간이 더 오래 걸림.</v>
      </c>
      <c r="J103" s="794"/>
      <c r="K103" s="795"/>
      <c r="L103" s="492">
        <f t="shared" si="9"/>
        <v>-36</v>
      </c>
    </row>
    <row r="104" spans="1:12" ht="44.25" customHeight="1">
      <c r="A104" s="729"/>
      <c r="B104" s="425" t="s">
        <v>1098</v>
      </c>
      <c r="C104" s="426" t="s">
        <v>1095</v>
      </c>
      <c r="D104" s="384" t="str">
        <f xml:space="preserve"> 기질!$B$36&amp;" ("&amp;기질!$C$36&amp;" : " &amp;G104&amp;")"</f>
        <v>RD3 (애착(관계충전)성향 : 14)</v>
      </c>
      <c r="E104" s="392" t="s">
        <v>1099</v>
      </c>
      <c r="F104" s="393" t="s">
        <v>1100</v>
      </c>
      <c r="G104" s="411" cm="1">
        <f t="array" ref="G104">INDEX(Data!AE:AE,1/43*(ROW()-3)+2)</f>
        <v>14</v>
      </c>
      <c r="H104" s="423" t="str">
        <f t="shared" si="8"/>
        <v>L</v>
      </c>
      <c r="I104" s="793" t="str">
        <f>IF(H104="H","개인 생활보다는 친밀한 관계를 더 선호함. 다른 사람들과 함께 가까이 있으려 하며, 자신의 경험이나 감정을 혼자 간직하거나 감추기보다는 가까운 사람들에게 털어놓고 이야기하는 것을 좋아함. 따뜻하고 지속적인 사회적 애착관계를 형성하는 경향이 있음. 결과적으로 타인의 거부나 모욕에 대해 더 예민한 경향을 보임.", IF(H104="L", "사회적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 "))</f>
        <v>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v>
      </c>
      <c r="J104" s="794"/>
      <c r="K104" s="795"/>
      <c r="L104" s="492">
        <f t="shared" si="9"/>
        <v>-36</v>
      </c>
    </row>
    <row r="105" spans="1:12" ht="41.25" customHeight="1" thickBot="1">
      <c r="A105" s="730"/>
      <c r="B105" s="436" t="s">
        <v>1096</v>
      </c>
      <c r="C105" s="437" t="s">
        <v>1103</v>
      </c>
      <c r="D105" s="438" t="str">
        <f xml:space="preserve"> 기질!$B$37&amp;" ("&amp;기질!$C$37&amp;" : " &amp;G105&amp;")"</f>
        <v>RD4 (정서적지지 선호성향 : 8)</v>
      </c>
      <c r="E105" s="439" t="s">
        <v>1105</v>
      </c>
      <c r="F105" s="440" t="s">
        <v>1097</v>
      </c>
      <c r="G105" s="441" cm="1">
        <f t="array" ref="G105">INDEX(Data!AF:AF,1/43*(ROW()-3)+2)</f>
        <v>8</v>
      </c>
      <c r="H105" s="433" t="str">
        <f t="shared" si="8"/>
        <v>L</v>
      </c>
      <c r="I105" s="793" t="str">
        <f>IF(H105="H","타인의 느낌과 생각, 사회적 단서에 민감하고, 보호와 지배를 자극하여 이끌어내려는 경향. 지지와 보호를 바라기에 그를 즐겁게 해주기 위해서 지나치게 희생할 수 있음. 인정받지 못할 때 상처받고, 버림받는 것에 대한 두려움에 집착. 사회적 압력에 쉽게 굴복.", IF(H105="L", "사회적 압력, 비판, 배척에 민감하지 않고 독립적. 타인의 지지나 인정을 적극적으로 구하지 않음."," "))</f>
        <v>사회적 압력, 비판, 배척에 민감하지 않고 독립적. 타인의 지지나 인정을 적극적으로 구하지 않음.</v>
      </c>
      <c r="J105" s="794"/>
      <c r="K105" s="795"/>
      <c r="L105" s="492">
        <f t="shared" si="9"/>
        <v>-42</v>
      </c>
    </row>
    <row r="106" spans="1:12" ht="41.25" customHeight="1">
      <c r="A106" s="734" t="str">
        <f>$A$20</f>
        <v>실행관성력</v>
      </c>
      <c r="B106" s="450" t="s">
        <v>1106</v>
      </c>
      <c r="C106" s="451" t="s">
        <v>1107</v>
      </c>
      <c r="D106" s="442" t="str">
        <f xml:space="preserve"> 기질!$B$39&amp;" ("&amp;기질!$C$39&amp;" : " &amp;G106&amp;")"</f>
        <v>PS1 (착수지향성 : 14)</v>
      </c>
      <c r="E106" s="452" t="s">
        <v>1108</v>
      </c>
      <c r="F106" s="453" t="s">
        <v>1117</v>
      </c>
      <c r="G106" s="443" cm="1">
        <f t="array" ref="G106">INDEX(Data!AJ:AJ,1/43*(ROW()-3)+2)</f>
        <v>14</v>
      </c>
      <c r="H106" s="444" t="str">
        <f t="shared" si="8"/>
        <v>L</v>
      </c>
      <c r="I106" s="793" t="str">
        <f>IF(H106="H", "부지런하고, 할 일이 주어지면 기꺼이 그 일에 뛰어들며, 쉬운 일뿐 아니라 어려운 일이라도 더 빨리 시작하고 더 빨리 완성해야함. 보상이 기대되는 상황에서는 한층 더 노력을 기울임.", IF(H106="L", "보상이 안정적으로 기대되는 상황에서도 게으르며, 노력을 기울이는 열성이 부족함. 쉬운 일에서도 시작하는 게 더디고, 일을 시작하지 않고 미루거나 꾸무럭거리며, 꼭 해야만 하는 일만 마지못해 하는 경향을 보임.", " "))</f>
        <v>보상이 안정적으로 기대되는 상황에서도 게으르며, 노력을 기울이는 열성이 부족함. 쉬운 일에서도 시작하는 게 더디고, 일을 시작하지 않고 미루거나 꾸무럭거리며, 꼭 해야만 하는 일만 마지못해 하는 경향을 보임.</v>
      </c>
      <c r="J106" s="794"/>
      <c r="K106" s="795"/>
      <c r="L106" s="492">
        <f t="shared" si="9"/>
        <v>-36</v>
      </c>
    </row>
    <row r="107" spans="1:12" ht="41.25" customHeight="1">
      <c r="A107" s="729"/>
      <c r="B107" s="425" t="s">
        <v>1121</v>
      </c>
      <c r="C107" s="426" t="s">
        <v>1120</v>
      </c>
      <c r="D107" s="384" t="str">
        <f xml:space="preserve"> 기질!$B$40&amp;" ("&amp;기질!$C$40&amp;" : " &amp;G107&amp;")"</f>
        <v>PS2 (유지지향성 : 13)</v>
      </c>
      <c r="E107" s="392" t="s">
        <v>1109</v>
      </c>
      <c r="F107" s="393" t="s">
        <v>1118</v>
      </c>
      <c r="G107" s="411" cm="1">
        <f t="array" ref="G107">INDEX(Data!AK:AK,1/43*(ROW()-3)+2)</f>
        <v>13</v>
      </c>
      <c r="H107" s="423" t="str">
        <f>IF(G107&gt;=70, "H", IF(G107 &lt;=30, "L", "M"))</f>
        <v>L</v>
      </c>
      <c r="I107" s="793" t="str">
        <f>IF(H107="H", "일을 마치는데 필요한 끈기와 인내심. 쉽게 포기하지 않고 이룰 때까지 지속적인 노력.", IF(H107="L", "실패나 피로, 장애에 부딪치면 쉽게 포기하거나 현실과 타협하려는 경향. 힘든 과제를 오래 지속하는데 어려움을 느낌. 단기구간으로 목표를 분절하여  적절한 보상을 주면서 장기과제를 이뤄나가야 함.", " "))</f>
        <v>실패나 피로, 장애에 부딪치면 쉽게 포기하거나 현실과 타협하려는 경향. 힘든 과제를 오래 지속하는데 어려움을 느낌. 단기구간으로 목표를 분절하여  적절한 보상을 주면서 장기과제를 이뤄나가야 함.</v>
      </c>
      <c r="J107" s="794"/>
      <c r="K107" s="795"/>
      <c r="L107" s="492">
        <f t="shared" si="9"/>
        <v>-37</v>
      </c>
    </row>
    <row r="108" spans="1:12" ht="41.25" customHeight="1">
      <c r="A108" s="729"/>
      <c r="B108" s="425" t="s">
        <v>1125</v>
      </c>
      <c r="C108" s="426" t="s">
        <v>1124</v>
      </c>
      <c r="D108" s="384" t="str">
        <f xml:space="preserve"> 기질!$B$41&amp;" ("&amp;기질!$C$41&amp;" : " &amp;G108&amp;")"</f>
        <v>PS3 (성취지향성 : 8)</v>
      </c>
      <c r="E108" s="392" t="s">
        <v>1116</v>
      </c>
      <c r="F108" s="393" t="s">
        <v>1126</v>
      </c>
      <c r="G108" s="411" cm="1">
        <f t="array" ref="G108">INDEX(Data!AL:AL,1/43*(ROW()-3)+2)</f>
        <v>8</v>
      </c>
      <c r="H108" s="423" t="str">
        <f t="shared" ref="H108:H109" si="10">IF(G108&gt;=70, "H", IF(G108 &lt;=30, "L", "M"))</f>
        <v>L</v>
      </c>
      <c r="I108" s="793" t="str">
        <f>IF(H108="H","성공과 성취를 향한 열망이 강하고, 야심적. 자신이 맡은 일에서 탁월하고 싶어하며, 도전적인 과제를 즐기고, 한 가지 사물이나 활동에 장시간 관심을 쏟음. 야망과 열심 때문에, 실제 더 많은 것을 성취하는 경향이 있음.", IF(H108="L", "성취야망이 적고, 현재의 성취에 만족하며, 더 나은 성취나 개선을 위해서 도전할 필요를 느끼지 않음. 따라서 자신이 이룰 수 있는 것에 비해서, 실제 성취나 업적은 더 적을 수 있음."," "))</f>
        <v>성취야망이 적고, 현재의 성취에 만족하며, 더 나은 성취나 개선을 위해서 도전할 필요를 느끼지 않음. 따라서 자신이 이룰 수 있는 것에 비해서, 실제 성취나 업적은 더 적을 수 있음.</v>
      </c>
      <c r="J108" s="794"/>
      <c r="K108" s="795"/>
      <c r="L108" s="492">
        <f t="shared" si="9"/>
        <v>-42</v>
      </c>
    </row>
    <row r="109" spans="1:12" ht="41.25" customHeight="1" thickBot="1">
      <c r="A109" s="735"/>
      <c r="B109" s="454" t="s">
        <v>1122</v>
      </c>
      <c r="C109" s="455" t="s">
        <v>1123</v>
      </c>
      <c r="D109" s="435" t="str">
        <f xml:space="preserve"> 기질!$B$42&amp;" ("&amp;기질!$C$42&amp;" : " &amp;G109&amp;")"</f>
        <v>PS4 (완벽지향성 : 7)</v>
      </c>
      <c r="E109" s="456" t="s">
        <v>1115</v>
      </c>
      <c r="F109" s="457" t="s">
        <v>1119</v>
      </c>
      <c r="G109" s="412" cm="1">
        <f t="array" ref="G109">INDEX(Data!AM:AM,1/43*(ROW()-3)+2)</f>
        <v>7</v>
      </c>
      <c r="H109" s="424" t="str">
        <f t="shared" si="10"/>
        <v>L</v>
      </c>
      <c r="I109" s="799" t="str">
        <f>IF(H109="H", "최선을 이루기 위해서 끝까지 자신을 몰아붙이는 완벽주의자임. 가능한 한 모든 일을 잘 하려 애쓰며, 최선의 해결책을 찾기 전까지는 포기하지 않고, 지칠 때까지 노력함. 융통성이 부족하고, 이전에 성공한 적이 있는 한 가지 확실한 방법을 고집스럽게 지속함.", IF(H109="L", "적당한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 "))</f>
        <v>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v>
      </c>
      <c r="J109" s="800"/>
      <c r="K109" s="801"/>
      <c r="L109" s="492">
        <f t="shared" si="9"/>
        <v>-43</v>
      </c>
    </row>
    <row r="110" spans="1:12" s="449" customFormat="1" ht="40.5" customHeight="1" thickBot="1">
      <c r="A110" s="413"/>
      <c r="B110" s="776" t="s">
        <v>1127</v>
      </c>
      <c r="C110" s="776"/>
      <c r="D110" s="446" t="s">
        <v>823</v>
      </c>
      <c r="E110" s="763" t="s">
        <v>1129</v>
      </c>
      <c r="F110" s="763"/>
      <c r="G110" s="447" t="s">
        <v>826</v>
      </c>
      <c r="H110" s="448"/>
      <c r="I110" s="802" t="s">
        <v>1047</v>
      </c>
      <c r="J110" s="803"/>
      <c r="K110" s="804"/>
      <c r="L110" s="493"/>
    </row>
    <row r="111" spans="1:12" ht="49.5" customHeight="1">
      <c r="A111" s="731" t="str">
        <f>$A$25</f>
        <v>자율성</v>
      </c>
      <c r="B111" s="816" t="s">
        <v>1130</v>
      </c>
      <c r="C111" s="817"/>
      <c r="D111" s="442" t="str">
        <f xml:space="preserve"> 성격!$A$21&amp;" ("&amp;성격!$B$21&amp;" : " &amp;G111&amp;")"</f>
        <v>SD1 (책임감수 : 16)</v>
      </c>
      <c r="E111" s="818" t="s">
        <v>1131</v>
      </c>
      <c r="F111" s="819"/>
      <c r="G111" s="443" cm="1">
        <f t="array" ref="G111">INDEX(Data!AQ:AQ,1/43*(ROW()-3)+2)</f>
        <v>16</v>
      </c>
      <c r="H111" s="494" t="str">
        <f t="shared" ref="H111:H123" si="11">IF(G111&gt;=70, "H", IF(G111 &lt;=30, "L", "M"))</f>
        <v>L</v>
      </c>
      <c r="I111" s="820" t="str">
        <f>IF(H111="H", "자신이 하고자 하는 것을 선택하는 데 더 자유로움. 이들은 자신의 태도, 행동, 문제점이 자신의 선택에 따른 것임을 인정함. 따라서 자신의 태도나 행동에 대한 책임을 받아들임. 타인에게 신뢰할 만한 사람이라는 인상을 줌.", IF(H111="L", "자신에게 일어난 일을 다른 사람이나 외부환경 탓으로 돌리거나 핑계를 대고 비난하는 경향이 있음. 이들은 자신의 태도나 행동, 선택이 자신의 통제와 무관하게 또는 자신의 의지와 상반되게 외부의 영향력에 의해서 결정된 것이라고 느낌. 결과적으로 자신의 행위에 대한 책임을 수용하지 않음. 타인에게 믿을 만하지 않고 책임감이 없는 사람이라는 인상을 줌."," "))</f>
        <v>자신에게 일어난 일을 다른 사람이나 외부환경 탓으로 돌리거나 핑계를 대고 비난하는 경향이 있음. 이들은 자신의 태도나 행동, 선택이 자신의 통제와 무관하게 또는 자신의 의지와 상반되게 외부의 영향력에 의해서 결정된 것이라고 느낌. 결과적으로 자신의 행위에 대한 책임을 수용하지 않음. 타인에게 믿을 만하지 않고 책임감이 없는 사람이라는 인상을 줌.</v>
      </c>
      <c r="J111" s="821"/>
      <c r="K111" s="822"/>
      <c r="L111" s="492">
        <f>G111</f>
        <v>16</v>
      </c>
    </row>
    <row r="112" spans="1:12" ht="49.5" customHeight="1">
      <c r="A112" s="732"/>
      <c r="B112" s="805" t="s">
        <v>1133</v>
      </c>
      <c r="C112" s="806"/>
      <c r="D112" s="384" t="str">
        <f xml:space="preserve"> 성격!$A$22&amp;" ("&amp;성격!$B$22&amp;" : " &amp;G112&amp;")"</f>
        <v>SD2 (목적의식 : 18)</v>
      </c>
      <c r="E112" s="807" t="s">
        <v>1132</v>
      </c>
      <c r="F112" s="808"/>
      <c r="G112" s="411" cm="1">
        <f t="array" ref="G112">INDEX(Data!AR:AR,1/43*(ROW()-3)+2)</f>
        <v>18</v>
      </c>
      <c r="H112" s="495" t="str">
        <f t="shared" si="11"/>
        <v>L</v>
      </c>
      <c r="I112" s="793" t="str">
        <f>IF(H112="H", "목적의식이 강하고 목표 지향적인 사람으로 기술됨. 삶의 의미와 방향에 대해 더 분명한 의식을 지니고 있음. 자신의 목표를 이루기 위해서 즉각적인 요구 만족을 지연시킬 수 있는 능력이 더 잘 발달되어 있음. 단기적 욕구 충족보다는 장기적 목표와 가치에 따라 활동하는 사람이라고 말할 수 있음.", IF(H112="L","삶의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 "))</f>
        <v>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v>
      </c>
      <c r="J112" s="794"/>
      <c r="K112" s="795"/>
      <c r="L112" s="492">
        <f t="shared" ref="L112:L123" si="12">G112</f>
        <v>18</v>
      </c>
    </row>
    <row r="113" spans="1:12" ht="49.5" customHeight="1">
      <c r="A113" s="732"/>
      <c r="B113" s="805" t="s">
        <v>1134</v>
      </c>
      <c r="C113" s="806"/>
      <c r="D113" s="384" t="str">
        <f xml:space="preserve"> 성격!$A$23&amp;" ("&amp;성격!$B$23&amp;" : " &amp;G113&amp;")"</f>
        <v>SD3 (유능감 : 9)</v>
      </c>
      <c r="E113" s="807" t="s">
        <v>1135</v>
      </c>
      <c r="F113" s="808"/>
      <c r="G113" s="411" cm="1">
        <f t="array" ref="G113">INDEX(Data!AS:AS,1/43*(ROW()-3)+2)</f>
        <v>9</v>
      </c>
      <c r="H113" s="495" t="str">
        <f t="shared" si="11"/>
        <v>L</v>
      </c>
      <c r="I113" s="793" t="str">
        <f>IF(H113="H", "심리적 자원이 풍부하고 효율적인 사람이라고 기술됨. 타인에게 생산적이고 주도적이며 유능하고 혁신적인 사람이라는 인상을 주어서, 문제 해결 방법에 대한 아이디어가 풍부하고 문제 해결의 기회를 찾는 데 주도적인 사람으로 인식됨. 어려운 상황에 부딪치면 이를 도전이나 기회로 받아들이는 경향을 보임.", IF(H113="L", "무력하고 비효율적인 사람이라는 인상을 줌. 문제를 해결하기 위한 기술과 자신감을 발달시키지 못하였기 때문에, 난관에 부딪치면 스스로 할 수 없거나 무능하다고 느낀다. 결과적으로 다른 사람이 일 처리를 대신해주거나 이끌어주기를 바라는 경향이 있음."," "))</f>
        <v>무력하고 비효율적인 사람이라는 인상을 줌. 문제를 해결하기 위한 기술과 자신감을 발달시키지 못하였기 때문에, 난관에 부딪치면 스스로 할 수 없거나 무능하다고 느낀다. 결과적으로 다른 사람이 일 처리를 대신해주거나 이끌어주기를 바라는 경향이 있음.</v>
      </c>
      <c r="J113" s="794"/>
      <c r="K113" s="795"/>
      <c r="L113" s="492">
        <f t="shared" si="12"/>
        <v>9</v>
      </c>
    </row>
    <row r="114" spans="1:12" ht="49.5" customHeight="1">
      <c r="A114" s="732"/>
      <c r="B114" s="805" t="s">
        <v>1136</v>
      </c>
      <c r="C114" s="806"/>
      <c r="D114" s="384" t="str">
        <f xml:space="preserve"> 성격!$A$24&amp;" ("&amp;성격!$B$24&amp;" : " &amp;G114&amp;")"</f>
        <v>SD4 (자기수용 : 6)</v>
      </c>
      <c r="E114" s="807" t="s">
        <v>1137</v>
      </c>
      <c r="F114" s="808"/>
      <c r="G114" s="411" cm="1">
        <f t="array" ref="G114">INDEX(Data!AT:AT,1/43*(ROW()-3)+2)</f>
        <v>6</v>
      </c>
      <c r="H114" s="495" t="str">
        <f t="shared" si="11"/>
        <v>L</v>
      </c>
      <c r="I114" s="793" t="str">
        <f>IF(H114="H", "자신의 장점 뿐 아니라 한계를 모두 인정하고 받아들이는 자신감 있는 사람으로 기술됨. 즉, 자신이 아닌 어떤 모습으로 가장함 없이, 자신이 할 수 있는 최선을 다하려고 노력함. 한편으로는 자신의 있는 그대로의 심리적, 신체적 특징을 편하게 받아들이면서도, 다른 한편으로 훈련과 노력을 통해 자신의 한계를 개선하려고 노력함.", IF(H114="L", "힘겹게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 "))</f>
        <v>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v>
      </c>
      <c r="J114" s="794"/>
      <c r="K114" s="795"/>
      <c r="L114" s="492">
        <f t="shared" si="12"/>
        <v>6</v>
      </c>
    </row>
    <row r="115" spans="1:12" ht="53.25" customHeight="1" thickBot="1">
      <c r="A115" s="733"/>
      <c r="B115" s="809" t="s">
        <v>1139</v>
      </c>
      <c r="C115" s="810"/>
      <c r="D115" s="435" t="str">
        <f xml:space="preserve"> 성격!$A$25&amp;" ("&amp;성격!$B$25&amp;" : " &amp;G115&amp;")"</f>
        <v>SD5 (자기일치 : 14)</v>
      </c>
      <c r="E115" s="811" t="s">
        <v>1138</v>
      </c>
      <c r="F115" s="812"/>
      <c r="G115" s="412" cm="1">
        <f t="array" ref="G115">INDEX(Data!AU:AU,1/43*(ROW()-3)+2)</f>
        <v>14</v>
      </c>
      <c r="H115" s="496" t="str">
        <f t="shared" si="11"/>
        <v>L</v>
      </c>
      <c r="I115" s="813" t="str">
        <f>IF(H115="H", "자신의 가치와 목표에 따라 자동적으로 행동할 수 있는 좋은 습관을 개발한 사람임. 이러한 습관은 자기훈육의 결과로 점차적으로 발달하여, 결국 자동적인 행동으로 나타나는 제2의 천성이 된 것임. 많은 상황에서 이러한 습관은 일시적인 충동이나 상황적인 압력보다 더 강력하여, 좀처럼 우선순위를 혼동하지 않으며, 많은 유혹적인 상황에서도 자신의 가치와 목표에 일치되는 행동을 보임.", IF(H115="L", "자신의 목표와 일치하지 않는 습관을 형성하여, 자신이 가치를 두고 있는 목표를 성취하기가 어려운 사람임. 때로 자기 패배적이고 의지가 약한 사람으로 지각됨. 의지력이 약하기 때문에, 좋지 않은 결과가 예상됨에도 불구하고 강한 유혹을 뿌리치거나 상황적 압력을 극복하지 못하고 이에 굴복함."," "))</f>
        <v>자신의 목표와 일치하지 않는 습관을 형성하여, 자신이 가치를 두고 있는 목표를 성취하기가 어려운 사람임. 때로 자기 패배적이고 의지가 약한 사람으로 지각됨. 의지력이 약하기 때문에, 좋지 않은 결과가 예상됨에도 불구하고 강한 유혹을 뿌리치거나 상황적 압력을 극복하지 못하고 이에 굴복함.</v>
      </c>
      <c r="J115" s="814"/>
      <c r="K115" s="815"/>
      <c r="L115" s="492">
        <f t="shared" si="12"/>
        <v>14</v>
      </c>
    </row>
    <row r="116" spans="1:12" ht="49.5" customHeight="1">
      <c r="A116" s="736" t="str">
        <f>A73</f>
        <v>연대감</v>
      </c>
      <c r="B116" s="825" t="s">
        <v>1143</v>
      </c>
      <c r="C116" s="817"/>
      <c r="D116" s="442" t="str">
        <f xml:space="preserve"> 성격!$A$27&amp;" ("&amp;성격!$B$27&amp;" : " &amp;G116&amp;")"</f>
        <v>CO1 (타인수용 : 15)</v>
      </c>
      <c r="E116" s="818" t="s">
        <v>1141</v>
      </c>
      <c r="F116" s="819"/>
      <c r="G116" s="443" cm="1">
        <f t="array" ref="G116">INDEX(Data!AY:AY,1/43*(ROW()-3)+2)</f>
        <v>15</v>
      </c>
      <c r="H116" s="494" t="str">
        <f t="shared" si="11"/>
        <v>L</v>
      </c>
      <c r="I116" s="820" t="str">
        <f>IF(H116="H", "타인에게 관대하고 우호적임. 다른 사람들이 행동, 윤리관, 의견, 가치, 혹은 외양 등의 면에서 자신과 매우 다를지라도 그들을 받아들이는 경향을 보임.", IF(H116="L", "타인에게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 " "))</f>
        <v>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v>
      </c>
      <c r="J116" s="821"/>
      <c r="K116" s="822"/>
      <c r="L116" s="492">
        <f t="shared" si="12"/>
        <v>15</v>
      </c>
    </row>
    <row r="117" spans="1:12" ht="49.5" customHeight="1">
      <c r="A117" s="737"/>
      <c r="B117" s="823" t="s">
        <v>1142</v>
      </c>
      <c r="C117" s="806"/>
      <c r="D117" s="384" t="str">
        <f xml:space="preserve"> 성격!$A$28&amp;" ("&amp;성격!$B$28&amp;" : " &amp;G117&amp;")"</f>
        <v>CO2 (공감/존중 : 10)</v>
      </c>
      <c r="E117" s="807" t="s">
        <v>1140</v>
      </c>
      <c r="F117" s="808"/>
      <c r="G117" s="411" cm="1">
        <f t="array" ref="G117">INDEX(Data!AZ:AZ,1/43*(ROW()-3)+2)</f>
        <v>10</v>
      </c>
      <c r="H117" s="495" t="str">
        <f t="shared" si="11"/>
        <v>L</v>
      </c>
      <c r="I117" s="793" t="str">
        <f>IF(H117="H", "다른 사람의 입장에서 자신을 생각해보려고 노력함. 즉 타인의 감정을 섬세하게 고려함. 다른 사람을 고귀한 존재로 존중하고, 자신의 판단은 일단 보류한 채 다른 사람의 경험을 먼저 잘 이해하려고 노력함. 사회적 민감성 기질과 비교하여 볼 때, 사회적 민감성은 타인의 감정에 대한 동정적 체험과 관련되는 것인 반면, 공감은 다른 사람의 목표와 가치에 대한 의식적인 이해 및 존중과 관련된다고 할 수 있음.", IF(H117="L", "다른 사람의 감정에 둔감하고 관심과 배려가 적음. 타인의 감정이나 고통, 어려움을 함께 나누지 못하거나, 타인의 목표와 가치를 존중하려 하지 않는 경향을 보임."," "))</f>
        <v>다른 사람의 감정에 둔감하고 관심과 배려가 적음. 타인의 감정이나 고통, 어려움을 함께 나누지 못하거나, 타인의 목표와 가치를 존중하려 하지 않는 경향을 보임.</v>
      </c>
      <c r="J117" s="794"/>
      <c r="K117" s="795"/>
      <c r="L117" s="492">
        <f t="shared" si="12"/>
        <v>10</v>
      </c>
    </row>
    <row r="118" spans="1:12" ht="49.5" customHeight="1">
      <c r="A118" s="737"/>
      <c r="B118" s="823" t="s">
        <v>1145</v>
      </c>
      <c r="C118" s="806"/>
      <c r="D118" s="384" t="str">
        <f xml:space="preserve"> 성격!$A$29&amp;" ("&amp;성격!$B$29&amp;" : " &amp;G118&amp;")"</f>
        <v>CO3 (이타성 : 12)</v>
      </c>
      <c r="E118" s="807" t="s">
        <v>1144</v>
      </c>
      <c r="F118" s="808"/>
      <c r="G118" s="411" cm="1">
        <f t="array" ref="G118">INDEX(Data!BA:BA,1/43*(ROW()-3)+2)</f>
        <v>12</v>
      </c>
      <c r="H118" s="495" t="str">
        <f t="shared" si="11"/>
        <v>L</v>
      </c>
      <c r="I118" s="793" t="str">
        <f>IF(H118="H", "타인에게 도움을 주고 지지적이며, 타인을 격려하고 위로하려함. 다른 사람에게 봉사하는 데서 즐거움을 느낌. 종종 자신이 아닌 지식이나 기술을 함께 나누어줌으로써 다른 사람들이 더 나아지는 데서 기쁨을 느낀다. 혼자 일하는 것보다는 팀의 한 일원으로 협력하여 일하는 것을 더 선호함.", IF(H118="L", "자기중심적이거나 이기적인 사람으로 기술됨. 다른 사람에 대한 배려가 적고, 매우 협력적인 동료와 한팀이 되어 일하는 경우에도 자신이 더 돋보이고 싶어함. 혼자 일하는 것을 더 선호하는 경향을 보임."," "))</f>
        <v>자기중심적이거나 이기적인 사람으로 기술됨. 다른 사람에 대한 배려가 적고, 매우 협력적인 동료와 한팀이 되어 일하는 경우에도 자신이 더 돋보이고 싶어함. 혼자 일하는 것을 더 선호하는 경향을 보임.</v>
      </c>
      <c r="J118" s="794"/>
      <c r="K118" s="795"/>
      <c r="L118" s="492">
        <f t="shared" si="12"/>
        <v>12</v>
      </c>
    </row>
    <row r="119" spans="1:12" ht="49.5" customHeight="1">
      <c r="A119" s="738"/>
      <c r="B119" s="823" t="s">
        <v>1147</v>
      </c>
      <c r="C119" s="806"/>
      <c r="D119" s="384" t="str">
        <f xml:space="preserve"> 성격!$A$30&amp;" ("&amp;성격!$B$30&amp;" : " &amp;G119&amp;")"</f>
        <v>CO4 (관대함 : 12)</v>
      </c>
      <c r="E119" s="807" t="s">
        <v>1146</v>
      </c>
      <c r="F119" s="808"/>
      <c r="G119" s="411" cm="1">
        <f t="array" ref="G119">INDEX(Data!BB:BB,1/43*(ROW()-3)+2)</f>
        <v>12</v>
      </c>
      <c r="H119" s="495" t="str">
        <f t="shared" si="11"/>
        <v>L</v>
      </c>
      <c r="I119" s="793" t="str">
        <f>IF(H119="H", "동정심과 자비심이 많고 용서를 잘 하며 관대한 사람으로 기술됨. 복수를 즐기지 않으며, 안 좋은 취급을 당했을지라도 이를 되 갚으려하지 않음. 오히려 이들은 모욕이나 부당한 대우를 적극적으로 극복하여 건설적인 관계를 만들려고 노력하는 경향을 보임.", IF(H119="L", "자신에게 상처를 준 사람에게 복수하려고 함. 복수는 공공연하게 이루어지거나 혹은 위장된 형태로 행해질 수 있음. 전자는 다른 사람에게 신체적, 정서적, 혹은 재정적으로 해를 끼치는 등의 적극적인 공격적 행동으로 나타날 수 있고, 후자는 원한을 품거나 교묘하게 잊어버리거나 고집을 피우거나 꾸물거리는 등의 수동 공격적 행동으로 나타날 수 있음."," "))</f>
        <v>자신에게 상처를 준 사람에게 복수하려고 함. 복수는 공공연하게 이루어지거나 혹은 위장된 형태로 행해질 수 있음. 전자는 다른 사람에게 신체적, 정서적, 혹은 재정적으로 해를 끼치는 등의 적극적인 공격적 행동으로 나타날 수 있고, 후자는 원한을 품거나 교묘하게 잊어버리거나 고집을 피우거나 꾸물거리는 등의 수동 공격적 행동으로 나타날 수 있음.</v>
      </c>
      <c r="J119" s="794"/>
      <c r="K119" s="795"/>
      <c r="L119" s="492">
        <f t="shared" si="12"/>
        <v>12</v>
      </c>
    </row>
    <row r="120" spans="1:12" ht="57" customHeight="1" thickBot="1">
      <c r="A120" s="739"/>
      <c r="B120" s="824" t="s">
        <v>1149</v>
      </c>
      <c r="C120" s="810"/>
      <c r="D120" s="435" t="str">
        <f xml:space="preserve"> 성격!$A$31&amp;" ("&amp;성격!$B$31&amp;" : " &amp;G120&amp;")"</f>
        <v>CO5 (공평 : 18)</v>
      </c>
      <c r="E120" s="811" t="s">
        <v>1148</v>
      </c>
      <c r="F120" s="812"/>
      <c r="G120" s="412" cm="1">
        <f t="array" ref="G120">INDEX(Data!BC:BC,1/43*(ROW()-3)+2)</f>
        <v>18</v>
      </c>
      <c r="H120" s="496" t="str">
        <f t="shared" si="11"/>
        <v>L</v>
      </c>
      <c r="I120" s="813" t="str">
        <f>IF(H120="H", "정직하고 양심적이며 진실한 사람으로서 다른 사람들을 일관되게 공정한 방식으로 대함. 즉, 직업적, 사회적 관계에서 안정적인 윤리적 원칙과 양심을 통합한 사람임. 자신에게 손해가 되더라도 공평과 정직을 더 우선시함. 이와 같은 윤리적 기준은 자기초월 혹은 영성과 관련되기 보다는 연대감의 한 요소라는 사실은 주목할만 함. 즉 이 하위척도 점수는 자기초월 척도보다는 연대감 척도의 하위척도들과 더 높은 상관을 보임.", IF(H120="L", "기회주의적이라는 인상을 줌. 즉 당장 문제에 부딪치지 않으면서 자신의 목표를 달성할 수 있다면, 할 수 있는 무슨 일이든지 하고자 함. 자신에게 이득이 되는 편파적 방식으로 행동함으로써 타인을 공정하게 대우하지 못하는 경향을 보임. 따라서 빈번히 타인을 조종하려 하거나 속임수를 쓰는 것으로 비칠 수 있음. 즉, 직업적, 사회적 관계 속에 안정적인 윤리적 원칙과 양심을 통합하여 못한 사람으로 기술될 수 있음."," "))</f>
        <v>기회주의적이라는 인상을 줌. 즉 당장 문제에 부딪치지 않으면서 자신의 목표를 달성할 수 있다면, 할 수 있는 무슨 일이든지 하고자 함. 자신에게 이득이 되는 편파적 방식으로 행동함으로써 타인을 공정하게 대우하지 못하는 경향을 보임. 따라서 빈번히 타인을 조종하려 하거나 속임수를 쓰는 것으로 비칠 수 있음. 즉, 직업적, 사회적 관계 속에 안정적인 윤리적 원칙과 양심을 통합하여 못한 사람으로 기술될 수 있음.</v>
      </c>
      <c r="J120" s="814"/>
      <c r="K120" s="815"/>
      <c r="L120" s="492">
        <f t="shared" si="12"/>
        <v>18</v>
      </c>
    </row>
    <row r="121" spans="1:12" ht="49.5" customHeight="1">
      <c r="A121" s="714" t="str">
        <f>$A$35</f>
        <v>자기초월</v>
      </c>
      <c r="B121" s="825" t="s">
        <v>1150</v>
      </c>
      <c r="C121" s="817"/>
      <c r="D121" s="442" t="str">
        <f xml:space="preserve"> 성격!$A$33&amp;" ("&amp;성격!$B$33&amp;" : " &amp;G121&amp;")"</f>
        <v>ST1 (자의식vs.몰입 : 8)</v>
      </c>
      <c r="E121" s="818" t="s">
        <v>1151</v>
      </c>
      <c r="F121" s="819"/>
      <c r="G121" s="443" cm="1">
        <f t="array" ref="G121">INDEX(Data!BG:BG,1/43*(ROW()-3)+2)</f>
        <v>8</v>
      </c>
      <c r="H121" s="494" t="str">
        <f t="shared" si="11"/>
        <v>L</v>
      </c>
      <c r="I121" s="820" t="str">
        <f>IF(H121="H", "관계에 몰입할 때 자기경계를 초월함. 무아지경으로 몰입하고 창조적, 독창적.", IF(H121="L", "자신의 개별성에 대한 인식 유지. 감동에 빠지지 않고 관습적이고 무미건조하며 상상력 없는 사람으로 보일 수 있음", " "))</f>
        <v>자신의 개별성에 대한 인식 유지. 감동에 빠지지 않고 관습적이고 무미건조하며 상상력 없는 사람으로 보일 수 있음</v>
      </c>
      <c r="J121" s="821"/>
      <c r="K121" s="822"/>
      <c r="L121" s="492">
        <f t="shared" si="12"/>
        <v>8</v>
      </c>
    </row>
    <row r="122" spans="1:12" ht="49.5" customHeight="1">
      <c r="A122" s="826"/>
      <c r="B122" s="823" t="s">
        <v>1152</v>
      </c>
      <c r="C122" s="806"/>
      <c r="D122" s="384" t="str">
        <f xml:space="preserve"> 성격!$A$34&amp;" ("&amp;성격!$B$34&amp;" : " &amp;G122&amp;")"</f>
        <v>ST2 (초월적 일체감 : 15)</v>
      </c>
      <c r="E122" s="807" t="s">
        <v>1153</v>
      </c>
      <c r="F122" s="808"/>
      <c r="G122" s="411" cm="1">
        <f t="array" ref="G122">INDEX(Data!BH:BH,1/43*(ROW()-3)+2)</f>
        <v>15</v>
      </c>
      <c r="H122" s="495" t="str">
        <f t="shared" si="11"/>
        <v>L</v>
      </c>
      <c r="I122" s="793" t="str">
        <f xml:space="preserve"> IF(H122="H", "인간과 물리적 환경을 포한하는 전체로서의 자연 및 우주와 연결 되어있다는 강렬한 유대감을 느낀다. 때때로 '모든 것은 하나의 살아있는 유기체의 일부'라는 느낌을 보고하기도 한다. 전쟁이나 기아, 불의를 방지하려고 노력하는 등, 이 세상을 더 나은 곳으로 만들기 위해 개인적 희생을 감수한다. 자연과의 애정 어린 동일시로 인해서 환경을 보호하고자 노력함. 몽롱한 이상주의자로 치부되기도함.", IF(H122="L", "자연이나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 "))</f>
        <v>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v>
      </c>
      <c r="J122" s="794"/>
      <c r="K122" s="795"/>
      <c r="L122" s="492">
        <f t="shared" si="12"/>
        <v>15</v>
      </c>
    </row>
    <row r="123" spans="1:12" ht="49.5" customHeight="1" thickBot="1">
      <c r="A123" s="826"/>
      <c r="B123" s="824" t="s">
        <v>1154</v>
      </c>
      <c r="C123" s="810"/>
      <c r="D123" s="435" t="str">
        <f xml:space="preserve"> 성격!$A$35&amp;" ("&amp;성격!$B$35&amp;" : " &amp;G123&amp;")"</f>
        <v>ST3 (유물론vs.영성 : 18)</v>
      </c>
      <c r="E123" s="811" t="s">
        <v>1155</v>
      </c>
      <c r="F123" s="812"/>
      <c r="G123" s="412" cm="1">
        <f t="array" ref="G123">INDEX(Data!BI:BI,1/43*(ROW()-3)+2)</f>
        <v>18</v>
      </c>
      <c r="H123" s="496" t="str">
        <f t="shared" si="11"/>
        <v>L</v>
      </c>
      <c r="I123" s="813" t="str">
        <f>IF(H123="H", "기적이나 초감각적인 경험, 기타 영적인 형상이나 감응력(예컨대,텔레파시나 육감)을 믿는다. 이들이 보이는 전반적인 성숙도와 평가자의 신념에 따라서, 이들은 분열형 성격장애에서 나타나는 타고난 마술적 사고를 지닌 사람으로 평가되기도 하고, 영적 신비주의자로 기술되기도 한다. 영적인 체험을 통해 생명력을 얻고 안정감을 찾는다. ", IF(H123="L", "유물론과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 " "))</f>
        <v>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v>
      </c>
      <c r="J123" s="814"/>
      <c r="K123" s="815"/>
      <c r="L123" s="492">
        <f t="shared" si="12"/>
        <v>18</v>
      </c>
    </row>
    <row r="129" spans="1:12" ht="17.25" thickBot="1"/>
    <row r="130" spans="1:12" ht="32.25" customHeight="1" thickTop="1">
      <c r="A130" s="788" t="s">
        <v>1049</v>
      </c>
      <c r="B130" s="789"/>
      <c r="C130" s="789"/>
      <c r="D130" s="789"/>
      <c r="E130" s="789"/>
      <c r="F130" s="789"/>
      <c r="G130" s="789"/>
      <c r="H130" s="789"/>
      <c r="I130" s="407"/>
      <c r="J130" s="407"/>
      <c r="K130" s="407"/>
    </row>
    <row r="131" spans="1:12" s="149" customFormat="1" ht="5.25" customHeight="1">
      <c r="A131" s="359"/>
      <c r="B131" s="359"/>
      <c r="C131" s="359"/>
      <c r="D131" s="359"/>
      <c r="E131" s="365"/>
      <c r="F131" s="365"/>
      <c r="G131" s="359"/>
      <c r="H131" s="359"/>
      <c r="I131" s="445"/>
      <c r="J131" s="359"/>
      <c r="L131" s="491"/>
    </row>
    <row r="132" spans="1:12" s="149" customFormat="1">
      <c r="A132" s="360"/>
      <c r="B132" s="408" t="str" cm="1">
        <f t="array" ref="B132">INDEX(Data!C:C,1/43*(ROW()-3)+2) &amp;" 님"</f>
        <v>윤영호 님</v>
      </c>
      <c r="C132" s="408" t="str" cm="1">
        <f t="array" ref="C132">INDEX(Data!E:E,1/43*(ROW()-3)+2)</f>
        <v>M</v>
      </c>
      <c r="D132" s="380"/>
      <c r="G132" s="361"/>
      <c r="H132" s="361"/>
      <c r="I132" s="361"/>
      <c r="L132" s="491"/>
    </row>
    <row r="133" spans="1:12" s="149" customFormat="1" ht="6.75" customHeight="1">
      <c r="A133" s="360"/>
      <c r="B133" s="409"/>
      <c r="C133" s="409"/>
      <c r="D133" s="381"/>
      <c r="G133" s="362"/>
      <c r="H133" s="362"/>
      <c r="I133" s="361"/>
      <c r="L133" s="491"/>
    </row>
    <row r="134" spans="1:12" s="149" customFormat="1" ht="17.25" thickBot="1">
      <c r="A134" s="360"/>
      <c r="B134" s="410" cm="1">
        <f t="array" ref="B134">INDEX(Data!J:J,1/43*(ROW()-3)+2)</f>
        <v>20251116</v>
      </c>
      <c r="C134" s="410" cm="1">
        <f t="array" ref="C134">INDEX(Data!F:F,1/43*(ROW()-3)+2)</f>
        <v>44</v>
      </c>
      <c r="D134" s="381"/>
      <c r="G134" s="362"/>
      <c r="H134" s="362"/>
      <c r="I134" s="361"/>
      <c r="L134" s="491"/>
    </row>
    <row r="135" spans="1:12" s="149" customFormat="1" ht="5.25" customHeight="1" thickBot="1">
      <c r="A135" s="362"/>
      <c r="B135" s="362"/>
      <c r="C135" s="362"/>
      <c r="D135" s="382"/>
      <c r="E135" s="366"/>
      <c r="F135" s="366"/>
      <c r="G135" s="361"/>
      <c r="H135" s="362"/>
      <c r="I135" s="361"/>
      <c r="J135" s="362"/>
      <c r="L135" s="491"/>
    </row>
    <row r="136" spans="1:12" ht="22.5" customHeight="1" thickBot="1">
      <c r="A136" s="377"/>
      <c r="B136" s="417" t="s">
        <v>708</v>
      </c>
      <c r="C136" s="418" t="s">
        <v>707</v>
      </c>
      <c r="D136" s="419" t="s">
        <v>823</v>
      </c>
      <c r="E136" s="419" t="s">
        <v>707</v>
      </c>
      <c r="F136" s="420" t="s">
        <v>708</v>
      </c>
      <c r="G136" s="421" t="s">
        <v>826</v>
      </c>
      <c r="H136" s="422"/>
      <c r="I136" s="790" t="s">
        <v>1045</v>
      </c>
      <c r="J136" s="791"/>
      <c r="K136" s="792"/>
    </row>
    <row r="137" spans="1:12" ht="42.75" customHeight="1">
      <c r="A137" s="728" t="str">
        <f>$A$8</f>
        <v>자극추구</v>
      </c>
      <c r="B137" s="425" t="s">
        <v>1053</v>
      </c>
      <c r="C137" s="426" t="s">
        <v>1063</v>
      </c>
      <c r="D137" s="384" t="str">
        <f xml:space="preserve"> 기질!$B$24&amp;" ("&amp;기질!$C$24&amp;" : " &amp;G137&amp;")"</f>
        <v>NS1 (안정성 vs 탐색적흥분 : 14)</v>
      </c>
      <c r="E137" s="392" t="s">
        <v>1054</v>
      </c>
      <c r="F137" s="393" t="s">
        <v>1058</v>
      </c>
      <c r="G137" s="411" cm="1">
        <f t="array" ref="G137">INDEX(Data!O:O,1/43*(ROW()-3)+2)</f>
        <v>14</v>
      </c>
      <c r="H137" s="423" t="str">
        <f>IF(G137&gt;=70, "H", IF(G137 &lt;=30, "L", "M"))</f>
        <v>L</v>
      </c>
      <c r="I137" s="793" t="str">
        <f>IF(H137="H","많은 사람들이 시간 낭비라고 느낄 만한 낯선 상황이나 낯선 장소를 탐색하는 데 흥미를 느낌.(감각추구적) 새로운 생각이나 활동에 쉽게 빠져들고, 스릴과 흥분, 모험을 즐김. 단조로운 것에 쉽게 싫증을 느끼며, 반복적인 일상을 피하여 변화를 추구함. 때로 비관습적이거나 혁신적인 사람으로 인식됨.", IF(H137="L","새롭거나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 " "))</f>
        <v>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v>
      </c>
      <c r="J137" s="794"/>
      <c r="K137" s="795"/>
      <c r="L137" s="492">
        <f>G137-50</f>
        <v>-36</v>
      </c>
    </row>
    <row r="138" spans="1:12" ht="42.75" customHeight="1">
      <c r="A138" s="729"/>
      <c r="B138" s="425" t="s">
        <v>1061</v>
      </c>
      <c r="C138" s="426" t="s">
        <v>1062</v>
      </c>
      <c r="D138" s="384" t="str">
        <f xml:space="preserve"> 기질!$B$25&amp;" ("&amp;기질!$C$25&amp;" : " &amp;G138&amp;")"</f>
        <v>NS2 (심사숙고 vs 충동성 : 7)</v>
      </c>
      <c r="E138" s="392" t="s">
        <v>1060</v>
      </c>
      <c r="F138" s="393" t="s">
        <v>1059</v>
      </c>
      <c r="G138" s="411" cm="1">
        <f t="array" ref="G138">INDEX(Data!P:P,1/43*(ROW()-3)+2)</f>
        <v>7</v>
      </c>
      <c r="H138" s="423" t="str">
        <f t="shared" ref="H138:H149" si="13">IF(G138&gt;=70, "H", IF(G138 &lt;=30, "L", "M"))</f>
        <v>L</v>
      </c>
      <c r="I138" s="796" t="str">
        <f>IF(H138="H","쉽게 흥분하며, 감정변화가 극적이고, 순간적인 인상에 의해 쉽게 영향을 받는 기분파. 불충분한 정보에도 불구하고 성급하게 결정을 내리며 충동 조절이 어려운 편. 순간적인 본능이나 직관적 육감에 따라 행동하기 때문에, 예기치 않은 사건이 발생하거나 추가적인 정보가 나타날 경우에 결정이나 의견을 번복해야 되는 경우가 자주 있음. 종종 주의가 산만하며, 한가지 일에 오랫동안 주의를 집중하는 것이 힘듦.",IF(H138="L","오랜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 " "))</f>
        <v>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v>
      </c>
      <c r="J138" s="797"/>
      <c r="K138" s="798"/>
      <c r="L138" s="492">
        <f t="shared" ref="L138:L152" si="14">G138-50</f>
        <v>-43</v>
      </c>
    </row>
    <row r="139" spans="1:12" ht="42.75" customHeight="1">
      <c r="A139" s="729"/>
      <c r="B139" s="425" t="s">
        <v>1064</v>
      </c>
      <c r="C139" s="426" t="s">
        <v>1067</v>
      </c>
      <c r="D139" s="384" t="str">
        <f xml:space="preserve"> 기질!$B$26&amp;" ("&amp;기질!$C$26&amp;" : " &amp;G139&amp;")"</f>
        <v>NS3 (절제 vs 향유 : 8)</v>
      </c>
      <c r="E139" s="392" t="s">
        <v>1065</v>
      </c>
      <c r="F139" s="393" t="s">
        <v>1066</v>
      </c>
      <c r="G139" s="411" cm="1">
        <f t="array" ref="G139">INDEX(Data!Q:Q,1/43*(ROW()-3)+2)</f>
        <v>8</v>
      </c>
      <c r="H139" s="423" t="str">
        <f t="shared" si="13"/>
        <v>L</v>
      </c>
      <c r="I139" s="793" t="str">
        <f>IF(H139="H","돈, 에너지, 감정 등을 잘 절제하지 않는 경향을 보임. 예를 들어 돈을 저축하기 보다는 쓰는 것을 더 좋아하기 때문에, 특별한 계획이나 휴가 등을 위해서 돈을 모으는 것이 쉽지 않음. 때로 다른 사람들에게 화려하며 거칠 것이 없는 사람이라는 인상을 비칠 수 있음. 돈이나 자원, 능력이 바닥날 때까지 다 써가며 사는 방식을 좋아함.",IF(H139="L","아끼고 조심하며 매사에 통제를 잘함. 돈이나 에너지, 감정 등을 낭비하지 않고 절제하는 편. 다른 사람들에게 검소하고 인색한 사람으로 인식됨.", " "))</f>
        <v>아끼고 조심하며 매사에 통제를 잘함. 돈이나 에너지, 감정 등을 낭비하지 않고 절제하는 편. 다른 사람들에게 검소하고 인색한 사람으로 인식됨.</v>
      </c>
      <c r="J139" s="794"/>
      <c r="K139" s="795"/>
      <c r="L139" s="492">
        <f t="shared" si="14"/>
        <v>-42</v>
      </c>
    </row>
    <row r="140" spans="1:12" ht="44.25" customHeight="1" thickBot="1">
      <c r="A140" s="730"/>
      <c r="B140" s="436" t="s">
        <v>1069</v>
      </c>
      <c r="C140" s="437" t="s">
        <v>1070</v>
      </c>
      <c r="D140" s="438" t="str">
        <f xml:space="preserve"> 기질!$B$27&amp;" ("&amp;기질!$C$27&amp;" : " &amp;G140&amp;")"</f>
        <v>NS4 (질서정연 vs 자유분방 : 15)</v>
      </c>
      <c r="E140" s="439" t="s">
        <v>1071</v>
      </c>
      <c r="F140" s="440" t="s">
        <v>1068</v>
      </c>
      <c r="G140" s="441" cm="1">
        <f t="array" ref="G140">INDEX(Data!R:R,1/43*(ROW()-3)+2)</f>
        <v>15</v>
      </c>
      <c r="H140" s="433" t="str">
        <f t="shared" si="13"/>
        <v>L</v>
      </c>
      <c r="I140" s="796" t="str">
        <f>IF(H140="H","쉽게 화를 내는 경향을 보임. 자신이 원하는 것을 당장 얻지 못할 때 쉽게 성을 내고 분노를 밖으로 드러냄. 엄격한 규칙이나 규제가 없는 활동을 더 선호하며, 고정된 일정이나 정해진 규칙에 따라 행동하는 것을 좋아하지 않음. 들키지만 않는다면 법이나 규칙을 더 쉽게 어길 수 있으며, 얘기를 재미있게 하기 위해 진실을 포장하거나 과장하기도 함. 신체적 혹은 심리적으로 좌절스럽고 지루하고 불편한 상황을 잘 견디지 못하고 피하려는 경향을 보임.", IF(H140="L", "조직적이고 질서정연하며 체계적임. 이들은 엄격한 규칙과 규율이 있는 활동을 더 선호. 좌절을 참고 견디며 욕구 만족을 지연시키는 능력이 많음. 화를 내는데 더디며, 분노를 밖으로 잘 드러내지 않는 편임."," "))</f>
        <v>조직적이고 질서정연하며 체계적임. 이들은 엄격한 규칙과 규율이 있는 활동을 더 선호. 좌절을 참고 견디며 욕구 만족을 지연시키는 능력이 많음. 화를 내는데 더디며, 분노를 밖으로 잘 드러내지 않는 편임.</v>
      </c>
      <c r="J140" s="797"/>
      <c r="K140" s="798"/>
      <c r="L140" s="492">
        <f t="shared" si="14"/>
        <v>-35</v>
      </c>
    </row>
    <row r="141" spans="1:12" ht="44.25" customHeight="1">
      <c r="A141" s="734" t="str">
        <f>$A$12</f>
        <v>위험 감지</v>
      </c>
      <c r="B141" s="450" t="s">
        <v>1078</v>
      </c>
      <c r="C141" s="451" t="s">
        <v>1075</v>
      </c>
      <c r="D141" s="442" t="str">
        <f xml:space="preserve"> 기질!$B$29&amp;" ("&amp;기질!$C$29&amp;" : " &amp;G141&amp;")"</f>
        <v>HA1 (미래 위험 센서 : 6)</v>
      </c>
      <c r="E141" s="452" t="s">
        <v>1073</v>
      </c>
      <c r="F141" s="453" t="s">
        <v>1072</v>
      </c>
      <c r="G141" s="443" cm="1">
        <f t="array" ref="G141">INDEX(Data!V:V,1/43*(ROW()-3)+2)</f>
        <v>6</v>
      </c>
      <c r="H141" s="444" t="str">
        <f t="shared" si="13"/>
        <v>L</v>
      </c>
      <c r="I141" s="796" t="str">
        <f>IF(H141="H", "두가지 행동경향을 나타냄. 첫째, 앞으로 닥칠 일에 대해서 미리 걱정함. 좋은 일보다는 나쁜 일이 일어날 것이라고 생각하고, 위험과 실패를 먼저 예상하는 비관적 성향을 보임. 특히 낯선 상황 혹은 실제로 위험이 따르는 상황에서 이런 특성이 더 두드러지지만, 별로 위험하지 않거나 안심할만한 환경에서도 비관적으로 걱정하는 경향이 있음. 둘째, 창피하거나 당혹스러운 경험을 극복하는 데 어려움을 겪으며, 이런 경험을 오랫동안 반복해서 되씹는 경향을 보임.", IF(H141="L", "긍정적으로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 "))</f>
        <v>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v>
      </c>
      <c r="J141" s="797"/>
      <c r="K141" s="798"/>
      <c r="L141" s="492">
        <f t="shared" si="14"/>
        <v>-44</v>
      </c>
    </row>
    <row r="142" spans="1:12" ht="44.25" customHeight="1">
      <c r="A142" s="729"/>
      <c r="B142" s="425" t="s">
        <v>1077</v>
      </c>
      <c r="C142" s="426" t="s">
        <v>1076</v>
      </c>
      <c r="D142" s="384" t="str">
        <f xml:space="preserve"> 기질!$B$30&amp;" ("&amp;기질!$C$30&amp;" : " &amp;G142&amp;")"</f>
        <v>HA2 (상황 위험 센서 : 8)</v>
      </c>
      <c r="E142" s="392" t="s">
        <v>1090</v>
      </c>
      <c r="F142" s="393" t="s">
        <v>1074</v>
      </c>
      <c r="G142" s="411" cm="1">
        <f t="array" ref="G142">INDEX(Data!W:W,1/43*(ROW()-3)+2)</f>
        <v>8</v>
      </c>
      <c r="H142" s="423" t="str">
        <f t="shared" si="13"/>
        <v>L</v>
      </c>
      <c r="I142" s="793" t="str">
        <f>IF(H142="H", "불확실한 상황이나 낯선 상황에 대한 두려움이 많음. 불확실하거나 익숙하지 않은 상황에서는, 별로 걱정할 만한 이유가 없음에도 불구하고 쉽게 긴장하고 불한해함. 따라서 위험을 감수하려 하지 않으며, 일상에 변화가 생기면 적응하기 힘들어 하고, 조용하게 지내는 것을 더 선호함.", IF(H142="L", "대부분의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 " "))</f>
        <v>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v>
      </c>
      <c r="J142" s="794"/>
      <c r="K142" s="795"/>
      <c r="L142" s="492">
        <f t="shared" si="14"/>
        <v>-42</v>
      </c>
    </row>
    <row r="143" spans="1:12" ht="44.25" customHeight="1">
      <c r="A143" s="729"/>
      <c r="B143" s="425" t="s">
        <v>1079</v>
      </c>
      <c r="C143" s="426" t="s">
        <v>1080</v>
      </c>
      <c r="D143" s="384" t="str">
        <f xml:space="preserve"> 기질!$B$31&amp;" ("&amp;기질!$C$31&amp;" : " &amp;G143&amp;")"</f>
        <v>HA3 (사람 위험 센서 : 8)</v>
      </c>
      <c r="E143" s="392" t="s">
        <v>1081</v>
      </c>
      <c r="F143" s="393" t="s">
        <v>1082</v>
      </c>
      <c r="G143" s="411" cm="1">
        <f t="array" ref="G143">INDEX(Data!X:X,1/43*(ROW()-3)+2)</f>
        <v>8</v>
      </c>
      <c r="H143" s="423" t="str">
        <f t="shared" si="13"/>
        <v>L</v>
      </c>
      <c r="I143" s="793" t="str">
        <f>IF(H143="H", "대부분의 사회적 상황에서 수줍어하며 자기주장이 부족. 잘 모르는 사람을 만날 때 자신감이 부족하기 때문에 종종 낯선 사람과의 만남을 회피. 자신이 확실히 받아들여질 것이라는 보장이 없는 한 새로운 인간관계를 맺으려 하지 않음. 평소에는 주도적으로 행동할지라도, 낯선 사람과 어울리거나 낯선 상황에 처하면 주도적으로 행동하지 못하고 쉽게 위축되고 억제되는 경향을 보임.", IF(H143="L", "사교적이고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 "))</f>
        <v>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v>
      </c>
      <c r="J143" s="794"/>
      <c r="K143" s="795"/>
      <c r="L143" s="492">
        <f t="shared" si="14"/>
        <v>-42</v>
      </c>
    </row>
    <row r="144" spans="1:12" ht="44.25" customHeight="1" thickBot="1">
      <c r="A144" s="735"/>
      <c r="B144" s="454" t="s">
        <v>1086</v>
      </c>
      <c r="C144" s="455" t="s">
        <v>1085</v>
      </c>
      <c r="D144" s="435" t="str">
        <f xml:space="preserve"> 기질!$B$32&amp;" ("&amp;기질!$C$32&amp;" : " &amp;G144&amp;")"</f>
        <v>HA4 (에너지수준 센서 : 2)</v>
      </c>
      <c r="E144" s="456" t="s">
        <v>1084</v>
      </c>
      <c r="F144" s="457" t="s">
        <v>1083</v>
      </c>
      <c r="G144" s="412" cm="1">
        <f t="array" ref="G144">INDEX(Data!Y:Y,1/43*(ROW()-3)+2)</f>
        <v>2</v>
      </c>
      <c r="H144" s="424" t="str">
        <f t="shared" si="13"/>
        <v>L</v>
      </c>
      <c r="I144" s="793" t="str">
        <f>IF(H144="H","대부분의 사람들보다 허약하고 활력이 적은 것으로 비침. 쉽게 지치고 피곤해지는 경향이 있어서 남들보다 낮잠이나 휴식이 더 많이 필요함. 사소한 질병이나 스트레스에서 회복되는 데 남들보다 더 오랜 시간이 걸리는 경향이 있음.", IF(H144="L", "아주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 "))</f>
        <v>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v>
      </c>
      <c r="J144" s="794"/>
      <c r="K144" s="795"/>
      <c r="L144" s="492">
        <f t="shared" si="14"/>
        <v>-48</v>
      </c>
    </row>
    <row r="145" spans="1:12" ht="44.25" customHeight="1">
      <c r="A145" s="728" t="str">
        <f>$A$16</f>
        <v>관계민감성</v>
      </c>
      <c r="B145" s="458" t="s">
        <v>1091</v>
      </c>
      <c r="C145" s="459" t="s">
        <v>1089</v>
      </c>
      <c r="D145" s="460" t="str">
        <f xml:space="preserve"> 기질!$B$34&amp;" ("&amp;기질!$C$34&amp;" : " &amp;G145&amp;")"</f>
        <v>RD1 (정서적 감응성 : 12)</v>
      </c>
      <c r="E145" s="461" t="s">
        <v>1088</v>
      </c>
      <c r="F145" s="462" t="s">
        <v>1087</v>
      </c>
      <c r="G145" s="463" cm="1">
        <f t="array" ref="G145">INDEX(Data!AC:AC,1/43*(ROW()-3)+2)</f>
        <v>12</v>
      </c>
      <c r="H145" s="434" t="str">
        <f t="shared" si="13"/>
        <v>L</v>
      </c>
      <c r="I145" s="793" t="str">
        <f>IF(H145="H", "마음이 여리고 정에 약함. 감수성이 예민하고 동정심과 이해심이 많은 사람으로, 감성적 호소에 마음이 깊이 움직이는 경향을 보임. 예를 들어 슬픈 영화를 볼 때 남들보다 더 쉽게 눈물을 흘림. 또한 주변사람들이 느끼는 감정을, 마치 자신의 개인적 경험인 것처럼 대리적으로 잘 느끼는 경향이 있음.", IF(H145="L", "종종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형성을 위해 적극적인 노력 필요."," "))</f>
        <v>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형성을 위해 적극적인 노력 필요.</v>
      </c>
      <c r="J145" s="794"/>
      <c r="K145" s="795"/>
      <c r="L145" s="492">
        <f t="shared" si="14"/>
        <v>-38</v>
      </c>
    </row>
    <row r="146" spans="1:12" ht="44.25" customHeight="1">
      <c r="A146" s="729"/>
      <c r="B146" s="425" t="s">
        <v>1092</v>
      </c>
      <c r="C146" s="426" t="s">
        <v>1104</v>
      </c>
      <c r="D146" s="384" t="str">
        <f xml:space="preserve"> 기질!$B$35&amp;" ("&amp;기질!$C$35&amp;" : " &amp;G146&amp;")"</f>
        <v>RD2 (정서적 개방성 : 11)</v>
      </c>
      <c r="E146" s="392" t="s">
        <v>1093</v>
      </c>
      <c r="F146" s="393" t="s">
        <v>1094</v>
      </c>
      <c r="G146" s="411" cm="1">
        <f t="array" ref="G146">INDEX(Data!AD:AD,1/43*(ROW()-3)+2)</f>
        <v>11</v>
      </c>
      <c r="H146" s="423" t="str">
        <f t="shared" si="13"/>
        <v>L</v>
      </c>
      <c r="I146" s="793" t="str">
        <f xml:space="preserve"> IF(H146="H", "잘 모르는 사람들에게도 자신의 감정이나 경험을 솔직하게 잘 드러냄. 사회적 접촉을 좋아하고 다른 사람과의 교류에 열려 있으며, 다른 사람들에게 쉽게 다가가고 쉽게 가까워 짐. ", IF(H146="L","다른 사람들과 너무 가까워지는 것을 좋아하지 않으며, 남들에게 먼저 다가가지 않고 자신을 잘 드러내지 않음. 다른 사람들과 친해지는데 시간이 더 오래 걸림."," "))</f>
        <v>다른 사람들과 너무 가까워지는 것을 좋아하지 않으며, 남들에게 먼저 다가가지 않고 자신을 잘 드러내지 않음. 다른 사람들과 친해지는데 시간이 더 오래 걸림.</v>
      </c>
      <c r="J146" s="794"/>
      <c r="K146" s="795"/>
      <c r="L146" s="492">
        <f t="shared" si="14"/>
        <v>-39</v>
      </c>
    </row>
    <row r="147" spans="1:12" ht="44.25" customHeight="1">
      <c r="A147" s="729"/>
      <c r="B147" s="425" t="s">
        <v>1098</v>
      </c>
      <c r="C147" s="426" t="s">
        <v>1095</v>
      </c>
      <c r="D147" s="384" t="str">
        <f xml:space="preserve"> 기질!$B$36&amp;" ("&amp;기질!$C$36&amp;" : " &amp;G147&amp;")"</f>
        <v>RD3 (애착(관계충전)성향 : 12)</v>
      </c>
      <c r="E147" s="392" t="s">
        <v>1099</v>
      </c>
      <c r="F147" s="393" t="s">
        <v>1100</v>
      </c>
      <c r="G147" s="411" cm="1">
        <f t="array" ref="G147">INDEX(Data!AE:AE,1/43*(ROW()-3)+2)</f>
        <v>12</v>
      </c>
      <c r="H147" s="423" t="str">
        <f t="shared" si="13"/>
        <v>L</v>
      </c>
      <c r="I147" s="793" t="str">
        <f>IF(H147="H","개인 생활보다는 친밀한 관계를 더 선호함. 다른 사람들과 함께 가까이 있으려 하며, 자신의 경험이나 감정을 혼자 간직하거나 감추기보다는 가까운 사람들에게 털어놓고 이야기하는 것을 좋아함. 따뜻하고 지속적인 사회적 애착관계를 형성하는 경향이 있음. 결과적으로 타인의 거부나 모욕에 대해 더 예민한 경향을 보임.", IF(H147="L", "사회적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 "))</f>
        <v>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v>
      </c>
      <c r="J147" s="794"/>
      <c r="K147" s="795"/>
      <c r="L147" s="492">
        <f t="shared" si="14"/>
        <v>-38</v>
      </c>
    </row>
    <row r="148" spans="1:12" ht="41.25" customHeight="1" thickBot="1">
      <c r="A148" s="730"/>
      <c r="B148" s="436" t="s">
        <v>1096</v>
      </c>
      <c r="C148" s="437" t="s">
        <v>1103</v>
      </c>
      <c r="D148" s="438" t="str">
        <f xml:space="preserve"> 기질!$B$37&amp;" ("&amp;기질!$C$37&amp;" : " &amp;G148&amp;")"</f>
        <v>RD4 (정서적지지 선호성향 : 10)</v>
      </c>
      <c r="E148" s="439" t="s">
        <v>1105</v>
      </c>
      <c r="F148" s="440" t="s">
        <v>1097</v>
      </c>
      <c r="G148" s="441" cm="1">
        <f t="array" ref="G148">INDEX(Data!AF:AF,1/43*(ROW()-3)+2)</f>
        <v>10</v>
      </c>
      <c r="H148" s="433" t="str">
        <f t="shared" si="13"/>
        <v>L</v>
      </c>
      <c r="I148" s="793" t="str">
        <f>IF(H148="H","타인의 느낌과 생각, 사회적 단서에 민감하고, 보호와 지배를 자극하여 이끌어내려는 경향. 지지와 보호를 바라기에 그를 즐겁게 해주기 위해서 지나치게 희생할 수 있음. 인정받지 못할 때 상처받고, 버림받는 것에 대한 두려움에 집착. 사회적 압력에 쉽게 굴복.", IF(H148="L", "사회적 압력, 비판, 배척에 민감하지 않고 독립적. 타인의 지지나 인정을 적극적으로 구하지 않음."," "))</f>
        <v>사회적 압력, 비판, 배척에 민감하지 않고 독립적. 타인의 지지나 인정을 적극적으로 구하지 않음.</v>
      </c>
      <c r="J148" s="794"/>
      <c r="K148" s="795"/>
      <c r="L148" s="492">
        <f t="shared" si="14"/>
        <v>-40</v>
      </c>
    </row>
    <row r="149" spans="1:12" ht="41.25" customHeight="1">
      <c r="A149" s="734" t="str">
        <f>$A$20</f>
        <v>실행관성력</v>
      </c>
      <c r="B149" s="450" t="s">
        <v>1106</v>
      </c>
      <c r="C149" s="451" t="s">
        <v>1107</v>
      </c>
      <c r="D149" s="442" t="str">
        <f xml:space="preserve"> 기질!$B$39&amp;" ("&amp;기질!$C$39&amp;" : " &amp;G149&amp;")"</f>
        <v>PS1 (착수지향성 : 18)</v>
      </c>
      <c r="E149" s="452" t="s">
        <v>1108</v>
      </c>
      <c r="F149" s="453" t="s">
        <v>1117</v>
      </c>
      <c r="G149" s="443" cm="1">
        <f t="array" ref="G149">INDEX(Data!AJ:AJ,1/43*(ROW()-3)+2)</f>
        <v>18</v>
      </c>
      <c r="H149" s="444" t="str">
        <f t="shared" si="13"/>
        <v>L</v>
      </c>
      <c r="I149" s="793" t="str">
        <f>IF(H149="H", "부지런하고, 할 일이 주어지면 기꺼이 그 일에 뛰어들며, 쉬운 일뿐 아니라 어려운 일이라도 더 빨리 시작하고 더 빨리 완성해야함. 보상이 기대되는 상황에서는 한층 더 노력을 기울임.", IF(H149="L", "보상이 안정적으로 기대되는 상황에서도 게으르며, 노력을 기울이는 열성이 부족함. 쉬운 일에서도 시작하는 게 더디고, 일을 시작하지 않고 미루거나 꾸무럭거리며, 꼭 해야만 하는 일만 마지못해 하는 경향을 보임.", " "))</f>
        <v>보상이 안정적으로 기대되는 상황에서도 게으르며, 노력을 기울이는 열성이 부족함. 쉬운 일에서도 시작하는 게 더디고, 일을 시작하지 않고 미루거나 꾸무럭거리며, 꼭 해야만 하는 일만 마지못해 하는 경향을 보임.</v>
      </c>
      <c r="J149" s="794"/>
      <c r="K149" s="795"/>
      <c r="L149" s="492">
        <f t="shared" si="14"/>
        <v>-32</v>
      </c>
    </row>
    <row r="150" spans="1:12" ht="41.25" customHeight="1">
      <c r="A150" s="729"/>
      <c r="B150" s="425" t="s">
        <v>1121</v>
      </c>
      <c r="C150" s="426" t="s">
        <v>1120</v>
      </c>
      <c r="D150" s="384" t="str">
        <f xml:space="preserve"> 기질!$B$40&amp;" ("&amp;기질!$C$40&amp;" : " &amp;G150&amp;")"</f>
        <v>PS2 (유지지향성 : 16)</v>
      </c>
      <c r="E150" s="392" t="s">
        <v>1109</v>
      </c>
      <c r="F150" s="393" t="s">
        <v>1118</v>
      </c>
      <c r="G150" s="411" cm="1">
        <f t="array" ref="G150">INDEX(Data!AK:AK,1/43*(ROW()-3)+2)</f>
        <v>16</v>
      </c>
      <c r="H150" s="423" t="str">
        <f>IF(G150&gt;=70, "H", IF(G150 &lt;=30, "L", "M"))</f>
        <v>L</v>
      </c>
      <c r="I150" s="793" t="str">
        <f>IF(H150="H", "일을 마치는데 필요한 끈기와 인내심. 쉽게 포기하지 않고 이룰 때까지 지속적인 노력.", IF(H150="L", "실패나 피로, 장애에 부딪치면 쉽게 포기하거나 현실과 타협하려는 경향. 힘든 과제를 오래 지속하는데 어려움을 느낌. 단기구간으로 목표를 분절하여  적절한 보상을 주면서 장기과제를 이뤄나가야 함.", " "))</f>
        <v>실패나 피로, 장애에 부딪치면 쉽게 포기하거나 현실과 타협하려는 경향. 힘든 과제를 오래 지속하는데 어려움을 느낌. 단기구간으로 목표를 분절하여  적절한 보상을 주면서 장기과제를 이뤄나가야 함.</v>
      </c>
      <c r="J150" s="794"/>
      <c r="K150" s="795"/>
      <c r="L150" s="492">
        <f t="shared" si="14"/>
        <v>-34</v>
      </c>
    </row>
    <row r="151" spans="1:12" ht="41.25" customHeight="1">
      <c r="A151" s="729"/>
      <c r="B151" s="425" t="s">
        <v>1125</v>
      </c>
      <c r="C151" s="426" t="s">
        <v>1124</v>
      </c>
      <c r="D151" s="384" t="str">
        <f xml:space="preserve"> 기질!$B$41&amp;" ("&amp;기질!$C$41&amp;" : " &amp;G151&amp;")"</f>
        <v>PS3 (성취지향성 : 15)</v>
      </c>
      <c r="E151" s="392" t="s">
        <v>1116</v>
      </c>
      <c r="F151" s="393" t="s">
        <v>1126</v>
      </c>
      <c r="G151" s="411" cm="1">
        <f t="array" ref="G151">INDEX(Data!AL:AL,1/43*(ROW()-3)+2)</f>
        <v>15</v>
      </c>
      <c r="H151" s="423" t="str">
        <f t="shared" ref="H151:H152" si="15">IF(G151&gt;=70, "H", IF(G151 &lt;=30, "L", "M"))</f>
        <v>L</v>
      </c>
      <c r="I151" s="793" t="str">
        <f>IF(H151="H","성공과 성취를 향한 열망이 강하고, 야심적. 자신이 맡은 일에서 탁월하고 싶어하며, 도전적인 과제를 즐기고, 한 가지 사물이나 활동에 장시간 관심을 쏟음. 야망과 열심 때문에, 실제 더 많은 것을 성취하는 경향이 있음.", IF(H151="L", "성취야망이 적고, 현재의 성취에 만족하며, 더 나은 성취나 개선을 위해서 도전할 필요를 느끼지 않음. 따라서 자신이 이룰 수 있는 것에 비해서, 실제 성취나 업적은 더 적을 수 있음."," "))</f>
        <v>성취야망이 적고, 현재의 성취에 만족하며, 더 나은 성취나 개선을 위해서 도전할 필요를 느끼지 않음. 따라서 자신이 이룰 수 있는 것에 비해서, 실제 성취나 업적은 더 적을 수 있음.</v>
      </c>
      <c r="J151" s="794"/>
      <c r="K151" s="795"/>
      <c r="L151" s="492">
        <f t="shared" si="14"/>
        <v>-35</v>
      </c>
    </row>
    <row r="152" spans="1:12" ht="41.25" customHeight="1" thickBot="1">
      <c r="A152" s="735"/>
      <c r="B152" s="454" t="s">
        <v>1122</v>
      </c>
      <c r="C152" s="455" t="s">
        <v>1123</v>
      </c>
      <c r="D152" s="435" t="str">
        <f xml:space="preserve"> 기질!$B$42&amp;" ("&amp;기질!$C$42&amp;" : " &amp;G152&amp;")"</f>
        <v>PS4 (완벽지향성 : 13)</v>
      </c>
      <c r="E152" s="456" t="s">
        <v>1115</v>
      </c>
      <c r="F152" s="457" t="s">
        <v>1119</v>
      </c>
      <c r="G152" s="412" cm="1">
        <f t="array" ref="G152">INDEX(Data!AM:AM,1/43*(ROW()-3)+2)</f>
        <v>13</v>
      </c>
      <c r="H152" s="424" t="str">
        <f t="shared" si="15"/>
        <v>L</v>
      </c>
      <c r="I152" s="799" t="str">
        <f>IF(H152="H", "최선을 이루기 위해서 끝까지 자신을 몰아붙이는 완벽주의자임. 가능한 한 모든 일을 잘 하려 애쓰며, 최선의 해결책을 찾기 전까지는 포기하지 않고, 지칠 때까지 노력함. 융통성이 부족하고, 이전에 성공한 적이 있는 한 가지 확실한 방법을 고집스럽게 지속함.", IF(H152="L", "적당한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 "))</f>
        <v>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v>
      </c>
      <c r="J152" s="800"/>
      <c r="K152" s="801"/>
      <c r="L152" s="492">
        <f t="shared" si="14"/>
        <v>-37</v>
      </c>
    </row>
    <row r="153" spans="1:12" s="449" customFormat="1" ht="17.25" thickBot="1">
      <c r="A153" s="413"/>
      <c r="B153" s="776" t="s">
        <v>1127</v>
      </c>
      <c r="C153" s="776"/>
      <c r="D153" s="446" t="s">
        <v>823</v>
      </c>
      <c r="E153" s="763" t="s">
        <v>1129</v>
      </c>
      <c r="F153" s="763"/>
      <c r="G153" s="447" t="s">
        <v>826</v>
      </c>
      <c r="H153" s="448"/>
      <c r="I153" s="802" t="s">
        <v>1047</v>
      </c>
      <c r="J153" s="803"/>
      <c r="K153" s="804"/>
      <c r="L153" s="493"/>
    </row>
    <row r="154" spans="1:12" ht="60.75" customHeight="1">
      <c r="A154" s="731" t="str">
        <f>$A$25</f>
        <v>자율성</v>
      </c>
      <c r="B154" s="816" t="s">
        <v>1130</v>
      </c>
      <c r="C154" s="817"/>
      <c r="D154" s="442" t="str">
        <f xml:space="preserve"> 성격!$A$21&amp;" ("&amp;성격!$B$21&amp;" : " &amp;G154&amp;")"</f>
        <v>SD1 (책임감수 : 13)</v>
      </c>
      <c r="E154" s="818" t="s">
        <v>1131</v>
      </c>
      <c r="F154" s="819"/>
      <c r="G154" s="443" cm="1">
        <f t="array" ref="G154">INDEX(Data!AQ:AQ,1/43*(ROW()-3)+2)</f>
        <v>13</v>
      </c>
      <c r="H154" s="494" t="str">
        <f t="shared" ref="H154:H166" si="16">IF(G154&gt;=70, "H", IF(G154 &lt;=30, "L", "M"))</f>
        <v>L</v>
      </c>
      <c r="I154" s="820" t="str">
        <f>IF(H154="H", "자신이 하고자 하는 것을 선택하는 데 더 자유로움. 이들은 자신의 태도, 행동, 문제점이 자신의 선택에 따른 것임을 인정함. 따라서 자신의 태도나 행동에 대한 책임을 받아들임. 타인에게 신뢰할 만한 사람이라는 인상을 줌.", IF(H154="L", "자신에게 일어난 일을 다른 사람이나 외부환경 탓으로 돌리거나 핑계를 대고 비난하는 경향이 있음. 이들은 자신의 태도나 행동, 선택이 자신의 통제와 무관하게 또는 자신의 의지와 상반되게 외부의 영향력에 의해서 결정된 것이라고 느낌. 결과적으로 자신의 행위에 대한 책임을 수용하지 않음. 타인에게 믿을 만하지 않고 책임감이 없는 사람이라는 인상을 줌."," "))</f>
        <v>자신에게 일어난 일을 다른 사람이나 외부환경 탓으로 돌리거나 핑계를 대고 비난하는 경향이 있음. 이들은 자신의 태도나 행동, 선택이 자신의 통제와 무관하게 또는 자신의 의지와 상반되게 외부의 영향력에 의해서 결정된 것이라고 느낌. 결과적으로 자신의 행위에 대한 책임을 수용하지 않음. 타인에게 믿을 만하지 않고 책임감이 없는 사람이라는 인상을 줌.</v>
      </c>
      <c r="J154" s="821"/>
      <c r="K154" s="822"/>
      <c r="L154" s="492">
        <f>G154</f>
        <v>13</v>
      </c>
    </row>
    <row r="155" spans="1:12" ht="60.75" customHeight="1">
      <c r="A155" s="732"/>
      <c r="B155" s="805" t="s">
        <v>1133</v>
      </c>
      <c r="C155" s="806"/>
      <c r="D155" s="384" t="str">
        <f xml:space="preserve"> 성격!$A$22&amp;" ("&amp;성격!$B$22&amp;" : " &amp;G155&amp;")"</f>
        <v>SD2 (목적의식 : 16)</v>
      </c>
      <c r="E155" s="807" t="s">
        <v>1132</v>
      </c>
      <c r="F155" s="808"/>
      <c r="G155" s="411" cm="1">
        <f t="array" ref="G155">INDEX(Data!AR:AR,1/43*(ROW()-3)+2)</f>
        <v>16</v>
      </c>
      <c r="H155" s="495" t="str">
        <f t="shared" si="16"/>
        <v>L</v>
      </c>
      <c r="I155" s="793" t="str">
        <f>IF(H155="H", "목적의식이 강하고 목표 지향적인 사람으로 기술됨. 삶의 의미와 방향에 대해 더 분명한 의식을 지니고 있음. 자신의 목표를 이루기 위해서 즉각적인 요구 만족을 지연시킬 수 있는 능력이 더 잘 발달되어 있음. 단기적 욕구 충족보다는 장기적 목표와 가치에 따라 활동하는 사람이라고 말할 수 있음.", IF(H155="L","삶의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 "))</f>
        <v>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v>
      </c>
      <c r="J155" s="794"/>
      <c r="K155" s="795"/>
      <c r="L155" s="492">
        <f t="shared" ref="L155:L166" si="17">G155</f>
        <v>16</v>
      </c>
    </row>
    <row r="156" spans="1:12" ht="60.75" customHeight="1">
      <c r="A156" s="732"/>
      <c r="B156" s="805" t="s">
        <v>1134</v>
      </c>
      <c r="C156" s="806"/>
      <c r="D156" s="384" t="str">
        <f xml:space="preserve"> 성격!$A$23&amp;" ("&amp;성격!$B$23&amp;" : " &amp;G156&amp;")"</f>
        <v>SD3 (유능감 : 10)</v>
      </c>
      <c r="E156" s="807" t="s">
        <v>1135</v>
      </c>
      <c r="F156" s="808"/>
      <c r="G156" s="411" cm="1">
        <f t="array" ref="G156">INDEX(Data!AS:AS,1/43*(ROW()-3)+2)</f>
        <v>10</v>
      </c>
      <c r="H156" s="495" t="str">
        <f t="shared" si="16"/>
        <v>L</v>
      </c>
      <c r="I156" s="793" t="str">
        <f>IF(H156="H", "심리적 자원이 풍부하고 효율적인 사람이라고 기술됨. 타인에게 생산적이고 주도적이며 유능하고 혁신적인 사람이라는 인상을 주어서, 문제 해결 방법에 대한 아이디어가 풍부하고 문제 해결의 기회를 찾는 데 주도적인 사람으로 인식됨. 어려운 상황에 부딪치면 이를 도전이나 기회로 받아들이는 경향을 보임.", IF(H156="L", "무력하고 비효율적인 사람이라는 인상을 줌. 문제를 해결하기 위한 기술과 자신감을 발달시키지 못하였기 때문에, 난관에 부딪치면 스스로 할 수 없거나 무능하다고 느낀다. 결과적으로 다른 사람이 일 처리를 대신해주거나 이끌어주기를 바라는 경향이 있음."," "))</f>
        <v>무력하고 비효율적인 사람이라는 인상을 줌. 문제를 해결하기 위한 기술과 자신감을 발달시키지 못하였기 때문에, 난관에 부딪치면 스스로 할 수 없거나 무능하다고 느낀다. 결과적으로 다른 사람이 일 처리를 대신해주거나 이끌어주기를 바라는 경향이 있음.</v>
      </c>
      <c r="J156" s="794"/>
      <c r="K156" s="795"/>
      <c r="L156" s="492">
        <f t="shared" si="17"/>
        <v>10</v>
      </c>
    </row>
    <row r="157" spans="1:12" ht="60.75" customHeight="1">
      <c r="A157" s="732"/>
      <c r="B157" s="805" t="s">
        <v>1136</v>
      </c>
      <c r="C157" s="806"/>
      <c r="D157" s="384" t="str">
        <f xml:space="preserve"> 성격!$A$24&amp;" ("&amp;성격!$B$24&amp;" : " &amp;G157&amp;")"</f>
        <v>SD4 (자기수용 : 4)</v>
      </c>
      <c r="E157" s="807" t="s">
        <v>1137</v>
      </c>
      <c r="F157" s="808"/>
      <c r="G157" s="411" cm="1">
        <f t="array" ref="G157">INDEX(Data!AT:AT,1/43*(ROW()-3)+2)</f>
        <v>4</v>
      </c>
      <c r="H157" s="495" t="str">
        <f t="shared" si="16"/>
        <v>L</v>
      </c>
      <c r="I157" s="793" t="str">
        <f>IF(H157="H", "자신의 장점 뿐 아니라 한계를 모두 인정하고 받아들이는 자신감 있는 사람으로 기술됨. 즉, 자신이 아닌 어떤 모습으로 가장함 없이, 자신이 할 수 있는 최선을 다하려고 노력함. 한편으로는 자신의 있는 그대로의 심리적, 신체적 특징을 편하게 받아들이면서도, 다른 한편으로 훈련과 노력을 통해 자신의 한계를 개선하려고 노력함.", IF(H157="L", "힘겹게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 "))</f>
        <v>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v>
      </c>
      <c r="J157" s="794"/>
      <c r="K157" s="795"/>
      <c r="L157" s="492">
        <f t="shared" si="17"/>
        <v>4</v>
      </c>
    </row>
    <row r="158" spans="1:12" ht="60.75" customHeight="1" thickBot="1">
      <c r="A158" s="733"/>
      <c r="B158" s="809" t="s">
        <v>1139</v>
      </c>
      <c r="C158" s="810"/>
      <c r="D158" s="435" t="str">
        <f xml:space="preserve"> 성격!$A$25&amp;" ("&amp;성격!$B$25&amp;" : " &amp;G158&amp;")"</f>
        <v>SD5 (자기일치 : 18)</v>
      </c>
      <c r="E158" s="811" t="s">
        <v>1138</v>
      </c>
      <c r="F158" s="812"/>
      <c r="G158" s="412" cm="1">
        <f t="array" ref="G158">INDEX(Data!AU:AU,1/43*(ROW()-3)+2)</f>
        <v>18</v>
      </c>
      <c r="H158" s="496" t="str">
        <f t="shared" si="16"/>
        <v>L</v>
      </c>
      <c r="I158" s="813" t="str">
        <f>IF(H158="H", "자신의 가치와 목표에 따라 자동적으로 행동할 수 있는 좋은 습관을 개발한 사람임. 이러한 습관은 자기훈육의 결과로 점차적으로 발달하여, 결국 자동적인 행동으로 나타나는 제2의 천성이 된 것임. 많은 상황에서 이러한 습관은 일시적인 충동이나 상황적인 압력보다 더 강력하여, 좀처럼 우선순위를 혼동하지 않으며, 많은 유혹적인 상황에서도 자신의 가치와 목표에 일치되는 행동을 보임.", IF(H158="L", "자신의 목표와 일치하지 않는 습관을 형성하여, 자신이 가치를 두고 있는 목표를 성취하기가 어려운 사람임. 때로 자기 패배적이고 의지가 약한 사람으로 지각됨. 의지력이 약하기 때문에, 좋지 않은 결과가 예상됨에도 불구하고 강한 유혹을 뿌리치거나 상황적 압력을 극복하지 못하고 이에 굴복함."," "))</f>
        <v>자신의 목표와 일치하지 않는 습관을 형성하여, 자신이 가치를 두고 있는 목표를 성취하기가 어려운 사람임. 때로 자기 패배적이고 의지가 약한 사람으로 지각됨. 의지력이 약하기 때문에, 좋지 않은 결과가 예상됨에도 불구하고 강한 유혹을 뿌리치거나 상황적 압력을 극복하지 못하고 이에 굴복함.</v>
      </c>
      <c r="J158" s="814"/>
      <c r="K158" s="815"/>
      <c r="L158" s="492">
        <f t="shared" si="17"/>
        <v>18</v>
      </c>
    </row>
    <row r="159" spans="1:12" ht="60.75" customHeight="1">
      <c r="A159" s="736" t="str">
        <f>A116</f>
        <v>연대감</v>
      </c>
      <c r="B159" s="825" t="s">
        <v>1143</v>
      </c>
      <c r="C159" s="817"/>
      <c r="D159" s="442" t="str">
        <f xml:space="preserve"> 성격!$A$27&amp;" ("&amp;성격!$B$27&amp;" : " &amp;G159&amp;")"</f>
        <v>CO1 (타인수용 : 13)</v>
      </c>
      <c r="E159" s="818" t="s">
        <v>1141</v>
      </c>
      <c r="F159" s="819"/>
      <c r="G159" s="443" cm="1">
        <f t="array" ref="G159">INDEX(Data!AY:AY,1/43*(ROW()-3)+2)</f>
        <v>13</v>
      </c>
      <c r="H159" s="494" t="str">
        <f t="shared" si="16"/>
        <v>L</v>
      </c>
      <c r="I159" s="820" t="str">
        <f>IF(H159="H", "타인에게 관대하고 우호적임. 다른 사람들이 행동, 윤리관, 의견, 가치, 혹은 외양 등의 면에서 자신과 매우 다를지라도 그들을 받아들이는 경향을 보임.", IF(H159="L", "타인에게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 " "))</f>
        <v>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v>
      </c>
      <c r="J159" s="821"/>
      <c r="K159" s="822"/>
      <c r="L159" s="492">
        <f t="shared" si="17"/>
        <v>13</v>
      </c>
    </row>
    <row r="160" spans="1:12" ht="60.75" customHeight="1">
      <c r="A160" s="737"/>
      <c r="B160" s="823" t="s">
        <v>1142</v>
      </c>
      <c r="C160" s="806"/>
      <c r="D160" s="384" t="str">
        <f xml:space="preserve"> 성격!$A$28&amp;" ("&amp;성격!$B$28&amp;" : " &amp;G160&amp;")"</f>
        <v>CO2 (공감/존중 : 8)</v>
      </c>
      <c r="E160" s="807" t="s">
        <v>1140</v>
      </c>
      <c r="F160" s="808"/>
      <c r="G160" s="411" cm="1">
        <f t="array" ref="G160">INDEX(Data!AZ:AZ,1/43*(ROW()-3)+2)</f>
        <v>8</v>
      </c>
      <c r="H160" s="495" t="str">
        <f t="shared" si="16"/>
        <v>L</v>
      </c>
      <c r="I160" s="793" t="str">
        <f>IF(H160="H", "다른 사람의 입장에서 자신을 생각해보려고 노력함. 즉 타인의 감정을 섬세하게 고려함. 다른 사람을 고귀한 존재로 존중하고, 자신의 판단은 일단 보류한 채 다른 사람의 경험을 먼저 잘 이해하려고 노력함. 사회적 민감성 기질과 비교하여 볼 때, 사회적 민감성은 타인의 감정에 대한 동정적 체험과 관련되는 것인 반면, 공감은 다른 사람의 목표와 가치에 대한 의식적인 이해 및 존중과 관련된다고 할 수 있음.", IF(H160="L", "다른 사람의 감정에 둔감하고 관심과 배려가 적음. 타인의 감정이나 고통, 어려움을 함께 나누지 못하거나, 타인의 목표와 가치를 존중하려 하지 않는 경향을 보임."," "))</f>
        <v>다른 사람의 감정에 둔감하고 관심과 배려가 적음. 타인의 감정이나 고통, 어려움을 함께 나누지 못하거나, 타인의 목표와 가치를 존중하려 하지 않는 경향을 보임.</v>
      </c>
      <c r="J160" s="794"/>
      <c r="K160" s="795"/>
      <c r="L160" s="492">
        <f t="shared" si="17"/>
        <v>8</v>
      </c>
    </row>
    <row r="161" spans="1:12" ht="60.75" customHeight="1">
      <c r="A161" s="737"/>
      <c r="B161" s="823" t="s">
        <v>1145</v>
      </c>
      <c r="C161" s="806"/>
      <c r="D161" s="384" t="str">
        <f xml:space="preserve"> 성격!$A$29&amp;" ("&amp;성격!$B$29&amp;" : " &amp;G161&amp;")"</f>
        <v>CO3 (이타성 : 15)</v>
      </c>
      <c r="E161" s="807" t="s">
        <v>1144</v>
      </c>
      <c r="F161" s="808"/>
      <c r="G161" s="411" cm="1">
        <f t="array" ref="G161">INDEX(Data!BA:BA,1/43*(ROW()-3)+2)</f>
        <v>15</v>
      </c>
      <c r="H161" s="495" t="str">
        <f t="shared" si="16"/>
        <v>L</v>
      </c>
      <c r="I161" s="793" t="str">
        <f>IF(H161="H", "타인에게 도움을 주고 지지적이며, 타인을 격려하고 위로하려함. 다른 사람에게 봉사하는 데서 즐거움을 느낌. 종종 자신이 아닌 지식이나 기술을 함께 나누어줌으로써 다른 사람들이 더 나아지는 데서 기쁨을 느낀다. 혼자 일하는 것보다는 팀의 한 일원으로 협력하여 일하는 것을 더 선호함.", IF(H161="L", "자기중심적이거나 이기적인 사람으로 기술됨. 다른 사람에 대한 배려가 적고, 매우 협력적인 동료와 한팀이 되어 일하는 경우에도 자신이 더 돋보이고 싶어함. 혼자 일하는 것을 더 선호하는 경향을 보임."," "))</f>
        <v>자기중심적이거나 이기적인 사람으로 기술됨. 다른 사람에 대한 배려가 적고, 매우 협력적인 동료와 한팀이 되어 일하는 경우에도 자신이 더 돋보이고 싶어함. 혼자 일하는 것을 더 선호하는 경향을 보임.</v>
      </c>
      <c r="J161" s="794"/>
      <c r="K161" s="795"/>
      <c r="L161" s="492">
        <f t="shared" si="17"/>
        <v>15</v>
      </c>
    </row>
    <row r="162" spans="1:12" ht="60.75" customHeight="1">
      <c r="A162" s="738"/>
      <c r="B162" s="823" t="s">
        <v>1147</v>
      </c>
      <c r="C162" s="806"/>
      <c r="D162" s="384" t="str">
        <f xml:space="preserve"> 성격!$A$30&amp;" ("&amp;성격!$B$30&amp;" : " &amp;G162&amp;")"</f>
        <v>CO4 (관대함 : 7)</v>
      </c>
      <c r="E162" s="807" t="s">
        <v>1146</v>
      </c>
      <c r="F162" s="808"/>
      <c r="G162" s="411" cm="1">
        <f t="array" ref="G162">INDEX(Data!BB:BB,1/43*(ROW()-3)+2)</f>
        <v>7</v>
      </c>
      <c r="H162" s="495" t="str">
        <f t="shared" si="16"/>
        <v>L</v>
      </c>
      <c r="I162" s="793" t="str">
        <f>IF(H162="H", "동정심과 자비심이 많고 용서를 잘 하며 관대한 사람으로 기술됨. 복수를 즐기지 않으며, 안 좋은 취급을 당했을지라도 이를 되 갚으려하지 않음. 오히려 이들은 모욕이나 부당한 대우를 적극적으로 극복하여 건설적인 관계를 만들려고 노력하는 경향을 보임.", IF(H162="L", "자신에게 상처를 준 사람에게 복수하려고 함. 복수는 공공연하게 이루어지거나 혹은 위장된 형태로 행해질 수 있음. 전자는 다른 사람에게 신체적, 정서적, 혹은 재정적으로 해를 끼치는 등의 적극적인 공격적 행동으로 나타날 수 있고, 후자는 원한을 품거나 교묘하게 잊어버리거나 고집을 피우거나 꾸물거리는 등의 수동 공격적 행동으로 나타날 수 있음."," "))</f>
        <v>자신에게 상처를 준 사람에게 복수하려고 함. 복수는 공공연하게 이루어지거나 혹은 위장된 형태로 행해질 수 있음. 전자는 다른 사람에게 신체적, 정서적, 혹은 재정적으로 해를 끼치는 등의 적극적인 공격적 행동으로 나타날 수 있고, 후자는 원한을 품거나 교묘하게 잊어버리거나 고집을 피우거나 꾸물거리는 등의 수동 공격적 행동으로 나타날 수 있음.</v>
      </c>
      <c r="J162" s="794"/>
      <c r="K162" s="795"/>
      <c r="L162" s="492">
        <f t="shared" si="17"/>
        <v>7</v>
      </c>
    </row>
    <row r="163" spans="1:12" ht="60.75" customHeight="1" thickBot="1">
      <c r="A163" s="739"/>
      <c r="B163" s="824" t="s">
        <v>1149</v>
      </c>
      <c r="C163" s="810"/>
      <c r="D163" s="435" t="str">
        <f xml:space="preserve"> 성격!$A$31&amp;" ("&amp;성격!$B$31&amp;" : " &amp;G163&amp;")"</f>
        <v>CO5 (공평 : 15)</v>
      </c>
      <c r="E163" s="811" t="s">
        <v>1148</v>
      </c>
      <c r="F163" s="812"/>
      <c r="G163" s="412" cm="1">
        <f t="array" ref="G163">INDEX(Data!BC:BC,1/43*(ROW()-3)+2)</f>
        <v>15</v>
      </c>
      <c r="H163" s="496" t="str">
        <f t="shared" si="16"/>
        <v>L</v>
      </c>
      <c r="I163" s="813" t="str">
        <f>IF(H163="H", "정직하고 양심적이며 진실한 사람으로서 다른 사람들을 일관되게 공정한 방식으로 대함. 즉, 직업적, 사회적 관계에서 안정적인 윤리적 원칙과 양심을 통합한 사람임. 자신에게 손해가 되더라도 공평과 정직을 더 우선시함. 이와 같은 윤리적 기준은 자기초월 혹은 영성과 관련되기 보다는 연대감의 한 요소라는 사실은 주목할만 함. 즉 이 하위척도 점수는 자기초월 척도보다는 연대감 척도의 하위척도들과 더 높은 상관을 보임.", IF(H163="L", "기회주의적이라는 인상을 줌. 즉 당장 문제에 부딪치지 않으면서 자신의 목표를 달성할 수 있다면, 할 수 있는 무슨 일이든지 하고자 함. 자신에게 이득이 되는 편파적 방식으로 행동함으로써 타인을 공정하게 대우하지 못하는 경향을 보임. 따라서 빈번히 타인을 조종하려 하거나 속임수를 쓰는 것으로 비칠 수 있음. 즉, 직업적, 사회적 관계 속에 안정적인 윤리적 원칙과 양심을 통합하여 못한 사람으로 기술될 수 있음."," "))</f>
        <v>기회주의적이라는 인상을 줌. 즉 당장 문제에 부딪치지 않으면서 자신의 목표를 달성할 수 있다면, 할 수 있는 무슨 일이든지 하고자 함. 자신에게 이득이 되는 편파적 방식으로 행동함으로써 타인을 공정하게 대우하지 못하는 경향을 보임. 따라서 빈번히 타인을 조종하려 하거나 속임수를 쓰는 것으로 비칠 수 있음. 즉, 직업적, 사회적 관계 속에 안정적인 윤리적 원칙과 양심을 통합하여 못한 사람으로 기술될 수 있음.</v>
      </c>
      <c r="J163" s="814"/>
      <c r="K163" s="815"/>
      <c r="L163" s="492">
        <f t="shared" si="17"/>
        <v>15</v>
      </c>
    </row>
    <row r="164" spans="1:12" ht="60.75" customHeight="1">
      <c r="A164" s="714" t="str">
        <f>$A$35</f>
        <v>자기초월</v>
      </c>
      <c r="B164" s="825" t="s">
        <v>1150</v>
      </c>
      <c r="C164" s="817"/>
      <c r="D164" s="442" t="str">
        <f xml:space="preserve"> 성격!$A$33&amp;" ("&amp;성격!$B$33&amp;" : " &amp;G164&amp;")"</f>
        <v>ST1 (자의식vs.몰입 : 18)</v>
      </c>
      <c r="E164" s="818" t="s">
        <v>1151</v>
      </c>
      <c r="F164" s="819"/>
      <c r="G164" s="443" cm="1">
        <f t="array" ref="G164">INDEX(Data!BG:BG,1/43*(ROW()-3)+2)</f>
        <v>18</v>
      </c>
      <c r="H164" s="494" t="str">
        <f t="shared" si="16"/>
        <v>L</v>
      </c>
      <c r="I164" s="820" t="str">
        <f>IF(H164="H", "관계에 몰입할 때 자기경계를 초월함. 무아지경으로 몰입하고 창조적, 독창적.", IF(H164="L", "자신의 개별성에 대한 인식 유지. 감동에 빠지지 않고 관습적이고 무미건조하며 상상력 없는 사람으로 보일 수 있음", " "))</f>
        <v>자신의 개별성에 대한 인식 유지. 감동에 빠지지 않고 관습적이고 무미건조하며 상상력 없는 사람으로 보일 수 있음</v>
      </c>
      <c r="J164" s="821"/>
      <c r="K164" s="822"/>
      <c r="L164" s="492">
        <f t="shared" si="17"/>
        <v>18</v>
      </c>
    </row>
    <row r="165" spans="1:12" ht="60.75" customHeight="1">
      <c r="A165" s="826"/>
      <c r="B165" s="823" t="s">
        <v>1152</v>
      </c>
      <c r="C165" s="806"/>
      <c r="D165" s="384" t="str">
        <f xml:space="preserve"> 성격!$A$34&amp;" ("&amp;성격!$B$34&amp;" : " &amp;G165&amp;")"</f>
        <v>ST2 (초월적 일체감 : 12)</v>
      </c>
      <c r="E165" s="807" t="s">
        <v>1153</v>
      </c>
      <c r="F165" s="808"/>
      <c r="G165" s="411" cm="1">
        <f t="array" ref="G165">INDEX(Data!BH:BH,1/43*(ROW()-3)+2)</f>
        <v>12</v>
      </c>
      <c r="H165" s="495" t="str">
        <f t="shared" si="16"/>
        <v>L</v>
      </c>
      <c r="I165" s="793" t="str">
        <f xml:space="preserve"> IF(H165="H", "인간과 물리적 환경을 포한하는 전체로서의 자연 및 우주와 연결 되어있다는 강렬한 유대감을 느낀다. 때때로 '모든 것은 하나의 살아있는 유기체의 일부'라는 느낌을 보고하기도 한다. 전쟁이나 기아, 불의를 방지하려고 노력하는 등, 이 세상을 더 나은 곳으로 만들기 위해 개인적 희생을 감수한다. 자연과의 애정 어린 동일시로 인해서 환경을 보호하고자 노력함. 몽롱한 이상주의자로 치부되기도함.", IF(H165="L", "자연이나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 "))</f>
        <v>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v>
      </c>
      <c r="J165" s="794"/>
      <c r="K165" s="795"/>
      <c r="L165" s="492">
        <f t="shared" si="17"/>
        <v>12</v>
      </c>
    </row>
    <row r="166" spans="1:12" ht="60.75" customHeight="1" thickBot="1">
      <c r="A166" s="826"/>
      <c r="B166" s="824" t="s">
        <v>1154</v>
      </c>
      <c r="C166" s="810"/>
      <c r="D166" s="435" t="str">
        <f xml:space="preserve"> 성격!$A$35&amp;" ("&amp;성격!$B$35&amp;" : " &amp;G166&amp;")"</f>
        <v>ST3 (유물론vs.영성 : 18)</v>
      </c>
      <c r="E166" s="811" t="s">
        <v>1155</v>
      </c>
      <c r="F166" s="812"/>
      <c r="G166" s="412" cm="1">
        <f t="array" ref="G166">INDEX(Data!BI:BI,1/43*(ROW()-3)+2)</f>
        <v>18</v>
      </c>
      <c r="H166" s="496" t="str">
        <f t="shared" si="16"/>
        <v>L</v>
      </c>
      <c r="I166" s="813" t="str">
        <f>IF(H166="H", "기적이나 초감각적인 경험, 기타 영적인 형상이나 감응력(예컨대,텔레파시나 육감)을 믿는다. 이들이 보이는 전반적인 성숙도와 평가자의 신념에 따라서, 이들은 분열형 성격장애에서 나타나는 타고난 마술적 사고를 지닌 사람으로 평가되기도 하고, 영적 신비주의자로 기술되기도 한다. 영적인 체험을 통해 생명력을 얻고 안정감을 찾는다. ", IF(H166="L", "유물론과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 " "))</f>
        <v>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v>
      </c>
      <c r="J166" s="814"/>
      <c r="K166" s="815"/>
      <c r="L166" s="492">
        <f t="shared" si="17"/>
        <v>18</v>
      </c>
    </row>
    <row r="167" spans="1:12" ht="2.25" customHeight="1"/>
    <row r="168" spans="1:12" ht="2.25" customHeight="1"/>
    <row r="169" spans="1:12" ht="2.25" customHeight="1"/>
    <row r="170" spans="1:12" ht="2.25" customHeight="1"/>
    <row r="171" spans="1:12" ht="2.25" customHeight="1"/>
    <row r="172" spans="1:12" ht="2.25" customHeight="1" thickBot="1"/>
    <row r="173" spans="1:12" ht="32.25" customHeight="1" thickTop="1">
      <c r="A173" s="788" t="s">
        <v>1049</v>
      </c>
      <c r="B173" s="789"/>
      <c r="C173" s="789"/>
      <c r="D173" s="789"/>
      <c r="E173" s="789"/>
      <c r="F173" s="789"/>
      <c r="G173" s="789"/>
      <c r="H173" s="789"/>
      <c r="I173" s="407"/>
      <c r="J173" s="407"/>
      <c r="K173" s="407"/>
    </row>
    <row r="174" spans="1:12" s="149" customFormat="1" ht="5.25" customHeight="1">
      <c r="A174" s="359"/>
      <c r="B174" s="359"/>
      <c r="C174" s="359"/>
      <c r="D174" s="359"/>
      <c r="E174" s="365"/>
      <c r="F174" s="365"/>
      <c r="G174" s="359"/>
      <c r="H174" s="359"/>
      <c r="I174" s="445"/>
      <c r="J174" s="359"/>
      <c r="L174" s="491"/>
    </row>
    <row r="175" spans="1:12" s="149" customFormat="1">
      <c r="A175" s="360"/>
      <c r="B175" s="408" t="str" cm="1">
        <f t="array" ref="B175">INDEX(Data!C:C,1/43*(ROW()-3)+2) &amp;" 님"</f>
        <v>최은강 님</v>
      </c>
      <c r="C175" s="408" t="str" cm="1">
        <f t="array" ref="C175">INDEX(Data!E:E,1/43*(ROW()-3)+2)</f>
        <v>M</v>
      </c>
      <c r="D175" s="380"/>
      <c r="G175" s="361"/>
      <c r="H175" s="361"/>
      <c r="I175" s="361"/>
      <c r="L175" s="491"/>
    </row>
    <row r="176" spans="1:12" s="149" customFormat="1" ht="6.75" customHeight="1">
      <c r="A176" s="360"/>
      <c r="B176" s="409"/>
      <c r="C176" s="409"/>
      <c r="D176" s="381"/>
      <c r="G176" s="362"/>
      <c r="H176" s="362"/>
      <c r="I176" s="361"/>
      <c r="L176" s="491"/>
    </row>
    <row r="177" spans="1:12" s="149" customFormat="1" ht="17.25" thickBot="1">
      <c r="A177" s="360"/>
      <c r="B177" s="410" cm="1">
        <f t="array" ref="B177">INDEX(Data!J:J,1/43*(ROW()-3)+2)</f>
        <v>20251105</v>
      </c>
      <c r="C177" s="410" cm="1">
        <f t="array" ref="C177">INDEX(Data!F:F,1/43*(ROW()-3)+2)</f>
        <v>28</v>
      </c>
      <c r="D177" s="381"/>
      <c r="G177" s="362"/>
      <c r="H177" s="362"/>
      <c r="I177" s="361"/>
      <c r="L177" s="491"/>
    </row>
    <row r="178" spans="1:12" s="149" customFormat="1" ht="5.25" customHeight="1" thickBot="1">
      <c r="A178" s="362"/>
      <c r="B178" s="362"/>
      <c r="C178" s="362"/>
      <c r="D178" s="382"/>
      <c r="E178" s="366"/>
      <c r="F178" s="366"/>
      <c r="G178" s="361"/>
      <c r="H178" s="362"/>
      <c r="I178" s="361"/>
      <c r="J178" s="362"/>
      <c r="L178" s="491"/>
    </row>
    <row r="179" spans="1:12" ht="22.5" customHeight="1" thickBot="1">
      <c r="A179" s="377"/>
      <c r="B179" s="417" t="s">
        <v>708</v>
      </c>
      <c r="C179" s="418" t="s">
        <v>707</v>
      </c>
      <c r="D179" s="419" t="s">
        <v>823</v>
      </c>
      <c r="E179" s="419" t="s">
        <v>707</v>
      </c>
      <c r="F179" s="420" t="s">
        <v>708</v>
      </c>
      <c r="G179" s="421" t="s">
        <v>826</v>
      </c>
      <c r="H179" s="422"/>
      <c r="I179" s="790" t="s">
        <v>1045</v>
      </c>
      <c r="J179" s="791"/>
      <c r="K179" s="792"/>
    </row>
    <row r="180" spans="1:12" ht="42.75" customHeight="1">
      <c r="A180" s="728" t="str">
        <f>$A$8</f>
        <v>자극추구</v>
      </c>
      <c r="B180" s="425" t="s">
        <v>1053</v>
      </c>
      <c r="C180" s="426" t="s">
        <v>1063</v>
      </c>
      <c r="D180" s="384" t="str">
        <f xml:space="preserve"> 기질!$B$24&amp;" ("&amp;기질!$C$24&amp;" : " &amp;G180&amp;")"</f>
        <v>NS1 (안정성 vs 탐색적흥분 : 14)</v>
      </c>
      <c r="E180" s="392" t="s">
        <v>1054</v>
      </c>
      <c r="F180" s="393" t="s">
        <v>1058</v>
      </c>
      <c r="G180" s="411" cm="1">
        <f t="array" ref="G180">INDEX(Data!O:O,1/43*(ROW()-3)+2)</f>
        <v>14</v>
      </c>
      <c r="H180" s="423" t="str">
        <f>IF(G180&gt;=70, "H", IF(G180 &lt;=30, "L", "M"))</f>
        <v>L</v>
      </c>
      <c r="I180" s="793" t="str">
        <f>IF(H180="H","많은 사람들이 시간 낭비라고 느낄 만한 낯선 상황이나 낯선 장소를 탐색하는 데 흥미를 느낌.(감각추구적) 새로운 생각이나 활동에 쉽게 빠져들고, 스릴과 흥분, 모험을 즐김. 단조로운 것에 쉽게 싫증을 느끼며, 반복적인 일상을 피하여 변화를 추구함. 때로 비관습적이거나 혁신적인 사람으로 인식됨.", IF(H180="L","새롭거나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 " "))</f>
        <v>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v>
      </c>
      <c r="J180" s="794"/>
      <c r="K180" s="795"/>
      <c r="L180" s="492">
        <f>G180-50</f>
        <v>-36</v>
      </c>
    </row>
    <row r="181" spans="1:12" ht="42.75" customHeight="1">
      <c r="A181" s="729"/>
      <c r="B181" s="425" t="s">
        <v>1061</v>
      </c>
      <c r="C181" s="426" t="s">
        <v>1062</v>
      </c>
      <c r="D181" s="384" t="str">
        <f xml:space="preserve"> 기질!$B$25&amp;" ("&amp;기질!$C$25&amp;" : " &amp;G181&amp;")"</f>
        <v>NS2 (심사숙고 vs 충동성 : 5)</v>
      </c>
      <c r="E181" s="392" t="s">
        <v>1060</v>
      </c>
      <c r="F181" s="393" t="s">
        <v>1059</v>
      </c>
      <c r="G181" s="411" cm="1">
        <f t="array" ref="G181">INDEX(Data!P:P,1/43*(ROW()-3)+2)</f>
        <v>5</v>
      </c>
      <c r="H181" s="423" t="str">
        <f t="shared" ref="H181:H192" si="18">IF(G181&gt;=70, "H", IF(G181 &lt;=30, "L", "M"))</f>
        <v>L</v>
      </c>
      <c r="I181" s="796" t="str">
        <f>IF(H181="H","쉽게 흥분하며, 감정변화가 극적이고, 순간적인 인상에 의해 쉽게 영향을 받는 기분파. 불충분한 정보에도 불구하고 성급하게 결정을 내리며 충동 조절이 어려운 편. 순간적인 본능이나 직관적 육감에 따라 행동하기 때문에, 예기치 않은 사건이 발생하거나 추가적인 정보가 나타날 경우에 결정이나 의견을 번복해야 되는 경우가 자주 있음. 종종 주의가 산만하며, 한가지 일에 오랫동안 주의를 집중하는 것이 힘듦.",IF(H181="L","오랜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 " "))</f>
        <v>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v>
      </c>
      <c r="J181" s="797"/>
      <c r="K181" s="798"/>
      <c r="L181" s="492">
        <f t="shared" ref="L181:L195" si="19">G181-50</f>
        <v>-45</v>
      </c>
    </row>
    <row r="182" spans="1:12" ht="42.75" customHeight="1">
      <c r="A182" s="729"/>
      <c r="B182" s="425" t="s">
        <v>1064</v>
      </c>
      <c r="C182" s="426" t="s">
        <v>1067</v>
      </c>
      <c r="D182" s="384" t="str">
        <f xml:space="preserve"> 기질!$B$26&amp;" ("&amp;기질!$C$26&amp;" : " &amp;G182&amp;")"</f>
        <v>NS3 (절제 vs 향유 : 3)</v>
      </c>
      <c r="E182" s="392" t="s">
        <v>1065</v>
      </c>
      <c r="F182" s="393" t="s">
        <v>1066</v>
      </c>
      <c r="G182" s="411" cm="1">
        <f t="array" ref="G182">INDEX(Data!Q:Q,1/43*(ROW()-3)+2)</f>
        <v>3</v>
      </c>
      <c r="H182" s="423" t="str">
        <f t="shared" si="18"/>
        <v>L</v>
      </c>
      <c r="I182" s="793" t="str">
        <f>IF(H182="H","돈, 에너지, 감정 등을 잘 절제하지 않는 경향을 보임. 예를 들어 돈을 저축하기 보다는 쓰는 것을 더 좋아하기 때문에, 특별한 계획이나 휴가 등을 위해서 돈을 모으는 것이 쉽지 않음. 때로 다른 사람들에게 화려하며 거칠 것이 없는 사람이라는 인상을 비칠 수 있음. 돈이나 자원, 능력이 바닥날 때까지 다 써가며 사는 방식을 좋아함.",IF(H182="L","아끼고 조심하며 매사에 통제를 잘함. 돈이나 에너지, 감정 등을 낭비하지 않고 절제하는 편. 다른 사람들에게 검소하고 인색한 사람으로 인식됨.", " "))</f>
        <v>아끼고 조심하며 매사에 통제를 잘함. 돈이나 에너지, 감정 등을 낭비하지 않고 절제하는 편. 다른 사람들에게 검소하고 인색한 사람으로 인식됨.</v>
      </c>
      <c r="J182" s="794"/>
      <c r="K182" s="795"/>
      <c r="L182" s="492">
        <f t="shared" si="19"/>
        <v>-47</v>
      </c>
    </row>
    <row r="183" spans="1:12" ht="44.25" customHeight="1" thickBot="1">
      <c r="A183" s="730"/>
      <c r="B183" s="436" t="s">
        <v>1069</v>
      </c>
      <c r="C183" s="437" t="s">
        <v>1070</v>
      </c>
      <c r="D183" s="438" t="str">
        <f xml:space="preserve"> 기질!$B$27&amp;" ("&amp;기질!$C$27&amp;" : " &amp;G183&amp;")"</f>
        <v>NS4 (질서정연 vs 자유분방 : 7)</v>
      </c>
      <c r="E183" s="439" t="s">
        <v>1071</v>
      </c>
      <c r="F183" s="440" t="s">
        <v>1068</v>
      </c>
      <c r="G183" s="441" cm="1">
        <f t="array" ref="G183">INDEX(Data!R:R,1/43*(ROW()-3)+2)</f>
        <v>7</v>
      </c>
      <c r="H183" s="433" t="str">
        <f t="shared" si="18"/>
        <v>L</v>
      </c>
      <c r="I183" s="796" t="str">
        <f>IF(H183="H","쉽게 화를 내는 경향을 보임. 자신이 원하는 것을 당장 얻지 못할 때 쉽게 성을 내고 분노를 밖으로 드러냄. 엄격한 규칙이나 규제가 없는 활동을 더 선호하며, 고정된 일정이나 정해진 규칙에 따라 행동하는 것을 좋아하지 않음. 들키지만 않는다면 법이나 규칙을 더 쉽게 어길 수 있으며, 얘기를 재미있게 하기 위해 진실을 포장하거나 과장하기도 함. 신체적 혹은 심리적으로 좌절스럽고 지루하고 불편한 상황을 잘 견디지 못하고 피하려는 경향을 보임.", IF(H183="L", "조직적이고 질서정연하며 체계적임. 이들은 엄격한 규칙과 규율이 있는 활동을 더 선호. 좌절을 참고 견디며 욕구 만족을 지연시키는 능력이 많음. 화를 내는데 더디며, 분노를 밖으로 잘 드러내지 않는 편임."," "))</f>
        <v>조직적이고 질서정연하며 체계적임. 이들은 엄격한 규칙과 규율이 있는 활동을 더 선호. 좌절을 참고 견디며 욕구 만족을 지연시키는 능력이 많음. 화를 내는데 더디며, 분노를 밖으로 잘 드러내지 않는 편임.</v>
      </c>
      <c r="J183" s="797"/>
      <c r="K183" s="798"/>
      <c r="L183" s="492">
        <f t="shared" si="19"/>
        <v>-43</v>
      </c>
    </row>
    <row r="184" spans="1:12" ht="44.25" customHeight="1">
      <c r="A184" s="734" t="str">
        <f>$A$12</f>
        <v>위험 감지</v>
      </c>
      <c r="B184" s="450" t="s">
        <v>1078</v>
      </c>
      <c r="C184" s="451" t="s">
        <v>1075</v>
      </c>
      <c r="D184" s="442" t="str">
        <f xml:space="preserve"> 기질!$B$29&amp;" ("&amp;기질!$C$29&amp;" : " &amp;G184&amp;")"</f>
        <v>HA1 (미래 위험 센서 : 15)</v>
      </c>
      <c r="E184" s="452" t="s">
        <v>1073</v>
      </c>
      <c r="F184" s="453" t="s">
        <v>1072</v>
      </c>
      <c r="G184" s="443" cm="1">
        <f t="array" ref="G184">INDEX(Data!V:V,1/43*(ROW()-3)+2)</f>
        <v>15</v>
      </c>
      <c r="H184" s="444" t="str">
        <f t="shared" si="18"/>
        <v>L</v>
      </c>
      <c r="I184" s="796" t="str">
        <f>IF(H184="H", "두가지 행동경향을 나타냄. 첫째, 앞으로 닥칠 일에 대해서 미리 걱정함. 좋은 일보다는 나쁜 일이 일어날 것이라고 생각하고, 위험과 실패를 먼저 예상하는 비관적 성향을 보임. 특히 낯선 상황 혹은 실제로 위험이 따르는 상황에서 이런 특성이 더 두드러지지만, 별로 위험하지 않거나 안심할만한 환경에서도 비관적으로 걱정하는 경향이 있음. 둘째, 창피하거나 당혹스러운 경험을 극복하는 데 어려움을 겪으며, 이런 경험을 오랫동안 반복해서 되씹는 경향을 보임.", IF(H184="L", "긍정적으로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 "))</f>
        <v>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v>
      </c>
      <c r="J184" s="797"/>
      <c r="K184" s="798"/>
      <c r="L184" s="492">
        <f t="shared" si="19"/>
        <v>-35</v>
      </c>
    </row>
    <row r="185" spans="1:12" ht="44.25" customHeight="1">
      <c r="A185" s="729"/>
      <c r="B185" s="425" t="s">
        <v>1077</v>
      </c>
      <c r="C185" s="426" t="s">
        <v>1076</v>
      </c>
      <c r="D185" s="384" t="str">
        <f xml:space="preserve"> 기질!$B$30&amp;" ("&amp;기질!$C$30&amp;" : " &amp;G185&amp;")"</f>
        <v>HA2 (상황 위험 센서 : 12)</v>
      </c>
      <c r="E185" s="392" t="s">
        <v>1090</v>
      </c>
      <c r="F185" s="393" t="s">
        <v>1074</v>
      </c>
      <c r="G185" s="411" cm="1">
        <f t="array" ref="G185">INDEX(Data!W:W,1/43*(ROW()-3)+2)</f>
        <v>12</v>
      </c>
      <c r="H185" s="423" t="str">
        <f t="shared" si="18"/>
        <v>L</v>
      </c>
      <c r="I185" s="793" t="str">
        <f>IF(H185="H", "불확실한 상황이나 낯선 상황에 대한 두려움이 많음. 불확실하거나 익숙하지 않은 상황에서는, 별로 걱정할 만한 이유가 없음에도 불구하고 쉽게 긴장하고 불한해함. 따라서 위험을 감수하려 하지 않으며, 일상에 변화가 생기면 적응하기 힘들어 하고, 조용하게 지내는 것을 더 선호함.", IF(H185="L", "대부분의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 " "))</f>
        <v>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v>
      </c>
      <c r="J185" s="794"/>
      <c r="K185" s="795"/>
      <c r="L185" s="492">
        <f t="shared" si="19"/>
        <v>-38</v>
      </c>
    </row>
    <row r="186" spans="1:12" ht="44.25" customHeight="1">
      <c r="A186" s="729"/>
      <c r="B186" s="425" t="s">
        <v>1079</v>
      </c>
      <c r="C186" s="426" t="s">
        <v>1080</v>
      </c>
      <c r="D186" s="384" t="str">
        <f xml:space="preserve"> 기질!$B$31&amp;" ("&amp;기질!$C$31&amp;" : " &amp;G186&amp;")"</f>
        <v>HA3 (사람 위험 센서 : 9)</v>
      </c>
      <c r="E186" s="392" t="s">
        <v>1081</v>
      </c>
      <c r="F186" s="393" t="s">
        <v>1082</v>
      </c>
      <c r="G186" s="411" cm="1">
        <f t="array" ref="G186">INDEX(Data!X:X,1/43*(ROW()-3)+2)</f>
        <v>9</v>
      </c>
      <c r="H186" s="423" t="str">
        <f t="shared" si="18"/>
        <v>L</v>
      </c>
      <c r="I186" s="793" t="str">
        <f>IF(H186="H", "대부분의 사회적 상황에서 수줍어하며 자기주장이 부족. 잘 모르는 사람을 만날 때 자신감이 부족하기 때문에 종종 낯선 사람과의 만남을 회피. 자신이 확실히 받아들여질 것이라는 보장이 없는 한 새로운 인간관계를 맺으려 하지 않음. 평소에는 주도적으로 행동할지라도, 낯선 사람과 어울리거나 낯선 상황에 처하면 주도적으로 행동하지 못하고 쉽게 위축되고 억제되는 경향을 보임.", IF(H186="L", "사교적이고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 "))</f>
        <v>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v>
      </c>
      <c r="J186" s="794"/>
      <c r="K186" s="795"/>
      <c r="L186" s="492">
        <f t="shared" si="19"/>
        <v>-41</v>
      </c>
    </row>
    <row r="187" spans="1:12" ht="44.25" customHeight="1" thickBot="1">
      <c r="A187" s="735"/>
      <c r="B187" s="454" t="s">
        <v>1086</v>
      </c>
      <c r="C187" s="455" t="s">
        <v>1085</v>
      </c>
      <c r="D187" s="435" t="str">
        <f xml:space="preserve"> 기질!$B$32&amp;" ("&amp;기질!$C$32&amp;" : " &amp;G187&amp;")"</f>
        <v>HA4 (에너지수준 센서 : 11)</v>
      </c>
      <c r="E187" s="456" t="s">
        <v>1084</v>
      </c>
      <c r="F187" s="457" t="s">
        <v>1083</v>
      </c>
      <c r="G187" s="412" cm="1">
        <f t="array" ref="G187">INDEX(Data!Y:Y,1/43*(ROW()-3)+2)</f>
        <v>11</v>
      </c>
      <c r="H187" s="424" t="str">
        <f t="shared" si="18"/>
        <v>L</v>
      </c>
      <c r="I187" s="793" t="str">
        <f>IF(H187="H","대부분의 사람들보다 허약하고 활력이 적은 것으로 비침. 쉽게 지치고 피곤해지는 경향이 있어서 남들보다 낮잠이나 휴식이 더 많이 필요함. 사소한 질병이나 스트레스에서 회복되는 데 남들보다 더 오랜 시간이 걸리는 경향이 있음.", IF(H187="L", "아주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 "))</f>
        <v>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v>
      </c>
      <c r="J187" s="794"/>
      <c r="K187" s="795"/>
      <c r="L187" s="492">
        <f t="shared" si="19"/>
        <v>-39</v>
      </c>
    </row>
    <row r="188" spans="1:12" ht="44.25" customHeight="1">
      <c r="A188" s="728" t="str">
        <f>$A$16</f>
        <v>관계민감성</v>
      </c>
      <c r="B188" s="458" t="s">
        <v>1091</v>
      </c>
      <c r="C188" s="459" t="s">
        <v>1089</v>
      </c>
      <c r="D188" s="460" t="str">
        <f xml:space="preserve"> 기질!$B$34&amp;" ("&amp;기질!$C$34&amp;" : " &amp;G188&amp;")"</f>
        <v>RD1 (정서적 감응성 : 12)</v>
      </c>
      <c r="E188" s="461" t="s">
        <v>1088</v>
      </c>
      <c r="F188" s="462" t="s">
        <v>1087</v>
      </c>
      <c r="G188" s="463" cm="1">
        <f t="array" ref="G188">INDEX(Data!AC:AC,1/43*(ROW()-3)+2)</f>
        <v>12</v>
      </c>
      <c r="H188" s="434" t="str">
        <f t="shared" si="18"/>
        <v>L</v>
      </c>
      <c r="I188" s="793" t="str">
        <f>IF(H188="H", "마음이 여리고 정에 약함. 감수성이 예민하고 동정심과 이해심이 많은 사람으로, 감성적 호소에 마음이 깊이 움직이는 경향을 보임. 예를 들어 슬픈 영화를 볼 때 남들보다 더 쉽게 눈물을 흘림. 또한 주변사람들이 느끼는 감정을, 마치 자신의 개인적 경험인 것처럼 대리적으로 잘 느끼는 경향이 있음.", IF(H188="L", "종종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형성을 위해 적극적인 노력 필요."," "))</f>
        <v>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형성을 위해 적극적인 노력 필요.</v>
      </c>
      <c r="J188" s="794"/>
      <c r="K188" s="795"/>
      <c r="L188" s="492">
        <f t="shared" si="19"/>
        <v>-38</v>
      </c>
    </row>
    <row r="189" spans="1:12" ht="44.25" customHeight="1">
      <c r="A189" s="729"/>
      <c r="B189" s="425" t="s">
        <v>1092</v>
      </c>
      <c r="C189" s="426" t="s">
        <v>1104</v>
      </c>
      <c r="D189" s="384" t="str">
        <f xml:space="preserve"> 기질!$B$35&amp;" ("&amp;기질!$C$35&amp;" : " &amp;G189&amp;")"</f>
        <v>RD2 (정서적 개방성 : 9)</v>
      </c>
      <c r="E189" s="392" t="s">
        <v>1093</v>
      </c>
      <c r="F189" s="393" t="s">
        <v>1094</v>
      </c>
      <c r="G189" s="411" cm="1">
        <f t="array" ref="G189">INDEX(Data!AD:AD,1/43*(ROW()-3)+2)</f>
        <v>9</v>
      </c>
      <c r="H189" s="423" t="str">
        <f t="shared" si="18"/>
        <v>L</v>
      </c>
      <c r="I189" s="793" t="str">
        <f xml:space="preserve"> IF(H189="H", "잘 모르는 사람들에게도 자신의 감정이나 경험을 솔직하게 잘 드러냄. 사회적 접촉을 좋아하고 다른 사람과의 교류에 열려 있으며, 다른 사람들에게 쉽게 다가가고 쉽게 가까워 짐. ", IF(H189="L","다른 사람들과 너무 가까워지는 것을 좋아하지 않으며, 남들에게 먼저 다가가지 않고 자신을 잘 드러내지 않음. 다른 사람들과 친해지는데 시간이 더 오래 걸림."," "))</f>
        <v>다른 사람들과 너무 가까워지는 것을 좋아하지 않으며, 남들에게 먼저 다가가지 않고 자신을 잘 드러내지 않음. 다른 사람들과 친해지는데 시간이 더 오래 걸림.</v>
      </c>
      <c r="J189" s="794"/>
      <c r="K189" s="795"/>
      <c r="L189" s="492">
        <f t="shared" si="19"/>
        <v>-41</v>
      </c>
    </row>
    <row r="190" spans="1:12" ht="44.25" customHeight="1">
      <c r="A190" s="729"/>
      <c r="B190" s="425" t="s">
        <v>1098</v>
      </c>
      <c r="C190" s="426" t="s">
        <v>1095</v>
      </c>
      <c r="D190" s="384" t="str">
        <f xml:space="preserve"> 기질!$B$36&amp;" ("&amp;기질!$C$36&amp;" : " &amp;G190&amp;")"</f>
        <v>RD3 (애착(관계충전)성향 : 12)</v>
      </c>
      <c r="E190" s="392" t="s">
        <v>1099</v>
      </c>
      <c r="F190" s="393" t="s">
        <v>1100</v>
      </c>
      <c r="G190" s="411" cm="1">
        <f t="array" ref="G190">INDEX(Data!AE:AE,1/43*(ROW()-3)+2)</f>
        <v>12</v>
      </c>
      <c r="H190" s="423" t="str">
        <f t="shared" si="18"/>
        <v>L</v>
      </c>
      <c r="I190" s="793" t="str">
        <f>IF(H190="H","개인 생활보다는 친밀한 관계를 더 선호함. 다른 사람들과 함께 가까이 있으려 하며, 자신의 경험이나 감정을 혼자 간직하거나 감추기보다는 가까운 사람들에게 털어놓고 이야기하는 것을 좋아함. 따뜻하고 지속적인 사회적 애착관계를 형성하는 경향이 있음. 결과적으로 타인의 거부나 모욕에 대해 더 예민한 경향을 보임.", IF(H190="L", "사회적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 "))</f>
        <v>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v>
      </c>
      <c r="J190" s="794"/>
      <c r="K190" s="795"/>
      <c r="L190" s="492">
        <f t="shared" si="19"/>
        <v>-38</v>
      </c>
    </row>
    <row r="191" spans="1:12" ht="41.25" customHeight="1" thickBot="1">
      <c r="A191" s="730"/>
      <c r="B191" s="436" t="s">
        <v>1096</v>
      </c>
      <c r="C191" s="437" t="s">
        <v>1103</v>
      </c>
      <c r="D191" s="438" t="str">
        <f xml:space="preserve"> 기질!$B$37&amp;" ("&amp;기질!$C$37&amp;" : " &amp;G191&amp;")"</f>
        <v>RD4 (정서적지지 선호성향 : 8)</v>
      </c>
      <c r="E191" s="439" t="s">
        <v>1105</v>
      </c>
      <c r="F191" s="440" t="s">
        <v>1097</v>
      </c>
      <c r="G191" s="441" cm="1">
        <f t="array" ref="G191">INDEX(Data!AF:AF,1/43*(ROW()-3)+2)</f>
        <v>8</v>
      </c>
      <c r="H191" s="433" t="str">
        <f t="shared" si="18"/>
        <v>L</v>
      </c>
      <c r="I191" s="793" t="str">
        <f>IF(H191="H","타인의 느낌과 생각, 사회적 단서에 민감하고, 보호와 지배를 자극하여 이끌어내려는 경향. 지지와 보호를 바라기에 그를 즐겁게 해주기 위해서 지나치게 희생할 수 있음. 인정받지 못할 때 상처받고, 버림받는 것에 대한 두려움에 집착. 사회적 압력에 쉽게 굴복.", IF(H191="L", "사회적 압력, 비판, 배척에 민감하지 않고 독립적. 타인의 지지나 인정을 적극적으로 구하지 않음."," "))</f>
        <v>사회적 압력, 비판, 배척에 민감하지 않고 독립적. 타인의 지지나 인정을 적극적으로 구하지 않음.</v>
      </c>
      <c r="J191" s="794"/>
      <c r="K191" s="795"/>
      <c r="L191" s="492">
        <f t="shared" si="19"/>
        <v>-42</v>
      </c>
    </row>
    <row r="192" spans="1:12" ht="41.25" customHeight="1">
      <c r="A192" s="734" t="str">
        <f>$A$20</f>
        <v>실행관성력</v>
      </c>
      <c r="B192" s="450" t="s">
        <v>1106</v>
      </c>
      <c r="C192" s="451" t="s">
        <v>1107</v>
      </c>
      <c r="D192" s="442" t="str">
        <f xml:space="preserve"> 기질!$B$39&amp;" ("&amp;기질!$C$39&amp;" : " &amp;G192&amp;")"</f>
        <v>PS1 (착수지향성 : 7)</v>
      </c>
      <c r="E192" s="452" t="s">
        <v>1108</v>
      </c>
      <c r="F192" s="453" t="s">
        <v>1117</v>
      </c>
      <c r="G192" s="443" cm="1">
        <f t="array" ref="G192">INDEX(Data!AJ:AJ,1/43*(ROW()-3)+2)</f>
        <v>7</v>
      </c>
      <c r="H192" s="444" t="str">
        <f t="shared" si="18"/>
        <v>L</v>
      </c>
      <c r="I192" s="793" t="str">
        <f>IF(H192="H", "부지런하고, 할 일이 주어지면 기꺼이 그 일에 뛰어들며, 쉬운 일뿐 아니라 어려운 일이라도 더 빨리 시작하고 더 빨리 완성해야함. 보상이 기대되는 상황에서는 한층 더 노력을 기울임.", IF(H192="L", "보상이 안정적으로 기대되는 상황에서도 게으르며, 노력을 기울이는 열성이 부족함. 쉬운 일에서도 시작하는 게 더디고, 일을 시작하지 않고 미루거나 꾸무럭거리며, 꼭 해야만 하는 일만 마지못해 하는 경향을 보임.", " "))</f>
        <v>보상이 안정적으로 기대되는 상황에서도 게으르며, 노력을 기울이는 열성이 부족함. 쉬운 일에서도 시작하는 게 더디고, 일을 시작하지 않고 미루거나 꾸무럭거리며, 꼭 해야만 하는 일만 마지못해 하는 경향을 보임.</v>
      </c>
      <c r="J192" s="794"/>
      <c r="K192" s="795"/>
      <c r="L192" s="492">
        <f t="shared" si="19"/>
        <v>-43</v>
      </c>
    </row>
    <row r="193" spans="1:12" ht="41.25" customHeight="1">
      <c r="A193" s="729"/>
      <c r="B193" s="425" t="s">
        <v>1121</v>
      </c>
      <c r="C193" s="426" t="s">
        <v>1120</v>
      </c>
      <c r="D193" s="384" t="str">
        <f xml:space="preserve"> 기질!$B$40&amp;" ("&amp;기질!$C$40&amp;" : " &amp;G193&amp;")"</f>
        <v>PS2 (유지지향성 : 16)</v>
      </c>
      <c r="E193" s="392" t="s">
        <v>1109</v>
      </c>
      <c r="F193" s="393" t="s">
        <v>1118</v>
      </c>
      <c r="G193" s="411" cm="1">
        <f t="array" ref="G193">INDEX(Data!AK:AK,1/43*(ROW()-3)+2)</f>
        <v>16</v>
      </c>
      <c r="H193" s="423" t="str">
        <f>IF(G193&gt;=70, "H", IF(G193 &lt;=30, "L", "M"))</f>
        <v>L</v>
      </c>
      <c r="I193" s="793" t="str">
        <f>IF(H193="H", "일을 마치는데 필요한 끈기와 인내심. 쉽게 포기하지 않고 이룰 때까지 지속적인 노력.", IF(H193="L", "실패나 피로, 장애에 부딪치면 쉽게 포기하거나 현실과 타협하려는 경향. 힘든 과제를 오래 지속하는데 어려움을 느낌. 단기구간으로 목표를 분절하여  적절한 보상을 주면서 장기과제를 이뤄나가야 함.", " "))</f>
        <v>실패나 피로, 장애에 부딪치면 쉽게 포기하거나 현실과 타협하려는 경향. 힘든 과제를 오래 지속하는데 어려움을 느낌. 단기구간으로 목표를 분절하여  적절한 보상을 주면서 장기과제를 이뤄나가야 함.</v>
      </c>
      <c r="J193" s="794"/>
      <c r="K193" s="795"/>
      <c r="L193" s="492">
        <f t="shared" si="19"/>
        <v>-34</v>
      </c>
    </row>
    <row r="194" spans="1:12" ht="41.25" customHeight="1">
      <c r="A194" s="729"/>
      <c r="B194" s="425" t="s">
        <v>1125</v>
      </c>
      <c r="C194" s="426" t="s">
        <v>1124</v>
      </c>
      <c r="D194" s="384" t="str">
        <f xml:space="preserve"> 기질!$B$41&amp;" ("&amp;기질!$C$41&amp;" : " &amp;G194&amp;")"</f>
        <v>PS3 (성취지향성 : 19)</v>
      </c>
      <c r="E194" s="392" t="s">
        <v>1116</v>
      </c>
      <c r="F194" s="393" t="s">
        <v>1126</v>
      </c>
      <c r="G194" s="411" cm="1">
        <f t="array" ref="G194">INDEX(Data!AL:AL,1/43*(ROW()-3)+2)</f>
        <v>19</v>
      </c>
      <c r="H194" s="423" t="str">
        <f t="shared" ref="H194:H195" si="20">IF(G194&gt;=70, "H", IF(G194 &lt;=30, "L", "M"))</f>
        <v>L</v>
      </c>
      <c r="I194" s="793" t="str">
        <f>IF(H194="H","성공과 성취를 향한 열망이 강하고, 야심적. 자신이 맡은 일에서 탁월하고 싶어하며, 도전적인 과제를 즐기고, 한 가지 사물이나 활동에 장시간 관심을 쏟음. 야망과 열심 때문에, 실제 더 많은 것을 성취하는 경향이 있음.", IF(H194="L", "성취야망이 적고, 현재의 성취에 만족하며, 더 나은 성취나 개선을 위해서 도전할 필요를 느끼지 않음. 따라서 자신이 이룰 수 있는 것에 비해서, 실제 성취나 업적은 더 적을 수 있음."," "))</f>
        <v>성취야망이 적고, 현재의 성취에 만족하며, 더 나은 성취나 개선을 위해서 도전할 필요를 느끼지 않음. 따라서 자신이 이룰 수 있는 것에 비해서, 실제 성취나 업적은 더 적을 수 있음.</v>
      </c>
      <c r="J194" s="794"/>
      <c r="K194" s="795"/>
      <c r="L194" s="492">
        <f t="shared" si="19"/>
        <v>-31</v>
      </c>
    </row>
    <row r="195" spans="1:12" ht="41.25" customHeight="1" thickBot="1">
      <c r="A195" s="735"/>
      <c r="B195" s="454" t="s">
        <v>1122</v>
      </c>
      <c r="C195" s="455" t="s">
        <v>1123</v>
      </c>
      <c r="D195" s="435" t="str">
        <f xml:space="preserve"> 기질!$B$42&amp;" ("&amp;기질!$C$42&amp;" : " &amp;G195&amp;")"</f>
        <v>PS4 (완벽지향성 : 15)</v>
      </c>
      <c r="E195" s="456" t="s">
        <v>1115</v>
      </c>
      <c r="F195" s="457" t="s">
        <v>1119</v>
      </c>
      <c r="G195" s="412" cm="1">
        <f t="array" ref="G195">INDEX(Data!AM:AM,1/43*(ROW()-3)+2)</f>
        <v>15</v>
      </c>
      <c r="H195" s="424" t="str">
        <f t="shared" si="20"/>
        <v>L</v>
      </c>
      <c r="I195" s="799" t="str">
        <f>IF(H195="H", "최선을 이루기 위해서 끝까지 자신을 몰아붙이는 완벽주의자임. 가능한 한 모든 일을 잘 하려 애쓰며, 최선의 해결책을 찾기 전까지는 포기하지 않고, 지칠 때까지 노력함. 융통성이 부족하고, 이전에 성공한 적이 있는 한 가지 확실한 방법을 고집스럽게 지속함.", IF(H195="L", "적당한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 "))</f>
        <v>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v>
      </c>
      <c r="J195" s="800"/>
      <c r="K195" s="801"/>
      <c r="L195" s="492">
        <f t="shared" si="19"/>
        <v>-35</v>
      </c>
    </row>
    <row r="196" spans="1:12" s="449" customFormat="1" ht="17.25" thickBot="1">
      <c r="A196" s="413"/>
      <c r="B196" s="776" t="s">
        <v>1127</v>
      </c>
      <c r="C196" s="776"/>
      <c r="D196" s="446" t="s">
        <v>823</v>
      </c>
      <c r="E196" s="763" t="s">
        <v>1129</v>
      </c>
      <c r="F196" s="763"/>
      <c r="G196" s="447" t="s">
        <v>826</v>
      </c>
      <c r="H196" s="448"/>
      <c r="I196" s="802" t="s">
        <v>1047</v>
      </c>
      <c r="J196" s="803"/>
      <c r="K196" s="804"/>
      <c r="L196" s="493"/>
    </row>
    <row r="197" spans="1:12" ht="60.75" customHeight="1">
      <c r="A197" s="731" t="str">
        <f>$A$25</f>
        <v>자율성</v>
      </c>
      <c r="B197" s="816" t="s">
        <v>1130</v>
      </c>
      <c r="C197" s="817"/>
      <c r="D197" s="442" t="str">
        <f xml:space="preserve"> 성격!$A$21&amp;" ("&amp;성격!$B$21&amp;" : " &amp;G197&amp;")"</f>
        <v>SD1 (책임감수 : 14)</v>
      </c>
      <c r="E197" s="818" t="s">
        <v>1131</v>
      </c>
      <c r="F197" s="819"/>
      <c r="G197" s="443" cm="1">
        <f t="array" ref="G197">INDEX(Data!AQ:AQ,1/43*(ROW()-3)+2)</f>
        <v>14</v>
      </c>
      <c r="H197" s="494" t="str">
        <f t="shared" ref="H197:H209" si="21">IF(G197&gt;=70, "H", IF(G197 &lt;=30, "L", "M"))</f>
        <v>L</v>
      </c>
      <c r="I197" s="820" t="str">
        <f>IF(H197="H", "자신이 하고자 하는 것을 선택하는 데 더 자유로움. 이들은 자신의 태도, 행동, 문제점이 자신의 선택에 따른 것임을 인정함. 따라서 자신의 태도나 행동에 대한 책임을 받아들임. 타인에게 신뢰할 만한 사람이라는 인상을 줌.", IF(H197="L", "자신에게 일어난 일을 다른 사람이나 외부환경 탓으로 돌리거나 핑계를 대고 비난하는 경향이 있음. 이들은 자신의 태도나 행동, 선택이 자신의 통제와 무관하게 또는 자신의 의지와 상반되게 외부의 영향력에 의해서 결정된 것이라고 느낌. 결과적으로 자신의 행위에 대한 책임을 수용하지 않음. 타인에게 믿을 만하지 않고 책임감이 없는 사람이라는 인상을 줌."," "))</f>
        <v>자신에게 일어난 일을 다른 사람이나 외부환경 탓으로 돌리거나 핑계를 대고 비난하는 경향이 있음. 이들은 자신의 태도나 행동, 선택이 자신의 통제와 무관하게 또는 자신의 의지와 상반되게 외부의 영향력에 의해서 결정된 것이라고 느낌. 결과적으로 자신의 행위에 대한 책임을 수용하지 않음. 타인에게 믿을 만하지 않고 책임감이 없는 사람이라는 인상을 줌.</v>
      </c>
      <c r="J197" s="821"/>
      <c r="K197" s="822"/>
      <c r="L197" s="492">
        <f>G197</f>
        <v>14</v>
      </c>
    </row>
    <row r="198" spans="1:12" ht="60.75" customHeight="1">
      <c r="A198" s="732"/>
      <c r="B198" s="805" t="s">
        <v>1133</v>
      </c>
      <c r="C198" s="806"/>
      <c r="D198" s="384" t="str">
        <f xml:space="preserve"> 성격!$A$22&amp;" ("&amp;성격!$B$22&amp;" : " &amp;G198&amp;")"</f>
        <v>SD2 (목적의식 : 14)</v>
      </c>
      <c r="E198" s="807" t="s">
        <v>1132</v>
      </c>
      <c r="F198" s="808"/>
      <c r="G198" s="411" cm="1">
        <f t="array" ref="G198">INDEX(Data!AR:AR,1/43*(ROW()-3)+2)</f>
        <v>14</v>
      </c>
      <c r="H198" s="495" t="str">
        <f t="shared" si="21"/>
        <v>L</v>
      </c>
      <c r="I198" s="793" t="str">
        <f>IF(H198="H", "목적의식이 강하고 목표 지향적인 사람으로 기술됨. 삶의 의미와 방향에 대해 더 분명한 의식을 지니고 있음. 자신의 목표를 이루기 위해서 즉각적인 요구 만족을 지연시킬 수 있는 능력이 더 잘 발달되어 있음. 단기적 욕구 충족보다는 장기적 목표와 가치에 따라 활동하는 사람이라고 말할 수 있음.", IF(H198="L","삶의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 "))</f>
        <v>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v>
      </c>
      <c r="J198" s="794"/>
      <c r="K198" s="795"/>
      <c r="L198" s="492">
        <f t="shared" ref="L198:L209" si="22">G198</f>
        <v>14</v>
      </c>
    </row>
    <row r="199" spans="1:12" ht="60.75" customHeight="1">
      <c r="A199" s="732"/>
      <c r="B199" s="805" t="s">
        <v>1134</v>
      </c>
      <c r="C199" s="806"/>
      <c r="D199" s="384" t="str">
        <f xml:space="preserve"> 성격!$A$23&amp;" ("&amp;성격!$B$23&amp;" : " &amp;G199&amp;")"</f>
        <v>SD3 (유능감 : 9)</v>
      </c>
      <c r="E199" s="807" t="s">
        <v>1135</v>
      </c>
      <c r="F199" s="808"/>
      <c r="G199" s="411" cm="1">
        <f t="array" ref="G199">INDEX(Data!AS:AS,1/43*(ROW()-3)+2)</f>
        <v>9</v>
      </c>
      <c r="H199" s="495" t="str">
        <f t="shared" si="21"/>
        <v>L</v>
      </c>
      <c r="I199" s="793" t="str">
        <f>IF(H199="H", "심리적 자원이 풍부하고 효율적인 사람이라고 기술됨. 타인에게 생산적이고 주도적이며 유능하고 혁신적인 사람이라는 인상을 주어서, 문제 해결 방법에 대한 아이디어가 풍부하고 문제 해결의 기회를 찾는 데 주도적인 사람으로 인식됨. 어려운 상황에 부딪치면 이를 도전이나 기회로 받아들이는 경향을 보임.", IF(H199="L", "무력하고 비효율적인 사람이라는 인상을 줌. 문제를 해결하기 위한 기술과 자신감을 발달시키지 못하였기 때문에, 난관에 부딪치면 스스로 할 수 없거나 무능하다고 느낀다. 결과적으로 다른 사람이 일 처리를 대신해주거나 이끌어주기를 바라는 경향이 있음."," "))</f>
        <v>무력하고 비효율적인 사람이라는 인상을 줌. 문제를 해결하기 위한 기술과 자신감을 발달시키지 못하였기 때문에, 난관에 부딪치면 스스로 할 수 없거나 무능하다고 느낀다. 결과적으로 다른 사람이 일 처리를 대신해주거나 이끌어주기를 바라는 경향이 있음.</v>
      </c>
      <c r="J199" s="794"/>
      <c r="K199" s="795"/>
      <c r="L199" s="492">
        <f t="shared" si="22"/>
        <v>9</v>
      </c>
    </row>
    <row r="200" spans="1:12" ht="60.75" customHeight="1">
      <c r="A200" s="732"/>
      <c r="B200" s="805" t="s">
        <v>1136</v>
      </c>
      <c r="C200" s="806"/>
      <c r="D200" s="384" t="str">
        <f xml:space="preserve"> 성격!$A$24&amp;" ("&amp;성격!$B$24&amp;" : " &amp;G200&amp;")"</f>
        <v>SD4 (자기수용 : 5)</v>
      </c>
      <c r="E200" s="807" t="s">
        <v>1137</v>
      </c>
      <c r="F200" s="808"/>
      <c r="G200" s="411" cm="1">
        <f t="array" ref="G200">INDEX(Data!AT:AT,1/43*(ROW()-3)+2)</f>
        <v>5</v>
      </c>
      <c r="H200" s="495" t="str">
        <f t="shared" si="21"/>
        <v>L</v>
      </c>
      <c r="I200" s="793" t="str">
        <f>IF(H200="H", "자신의 장점 뿐 아니라 한계를 모두 인정하고 받아들이는 자신감 있는 사람으로 기술됨. 즉, 자신이 아닌 어떤 모습으로 가장함 없이, 자신이 할 수 있는 최선을 다하려고 노력함. 한편으로는 자신의 있는 그대로의 심리적, 신체적 특징을 편하게 받아들이면서도, 다른 한편으로 훈련과 노력을 통해 자신의 한계를 개선하려고 노력함.", IF(H200="L", "힘겹게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 "))</f>
        <v>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v>
      </c>
      <c r="J200" s="794"/>
      <c r="K200" s="795"/>
      <c r="L200" s="492">
        <f t="shared" si="22"/>
        <v>5</v>
      </c>
    </row>
    <row r="201" spans="1:12" ht="60.75" customHeight="1" thickBot="1">
      <c r="A201" s="733"/>
      <c r="B201" s="809" t="s">
        <v>1139</v>
      </c>
      <c r="C201" s="810"/>
      <c r="D201" s="435" t="str">
        <f xml:space="preserve"> 성격!$A$25&amp;" ("&amp;성격!$B$25&amp;" : " &amp;G201&amp;")"</f>
        <v>SD5 (자기일치 : 10)</v>
      </c>
      <c r="E201" s="811" t="s">
        <v>1138</v>
      </c>
      <c r="F201" s="812"/>
      <c r="G201" s="412" cm="1">
        <f t="array" ref="G201">INDEX(Data!AU:AU,1/43*(ROW()-3)+2)</f>
        <v>10</v>
      </c>
      <c r="H201" s="496" t="str">
        <f t="shared" si="21"/>
        <v>L</v>
      </c>
      <c r="I201" s="813" t="str">
        <f>IF(H201="H", "자신의 가치와 목표에 따라 자동적으로 행동할 수 있는 좋은 습관을 개발한 사람임. 이러한 습관은 자기훈육의 결과로 점차적으로 발달하여, 결국 자동적인 행동으로 나타나는 제2의 천성이 된 것임. 많은 상황에서 이러한 습관은 일시적인 충동이나 상황적인 압력보다 더 강력하여, 좀처럼 우선순위를 혼동하지 않으며, 많은 유혹적인 상황에서도 자신의 가치와 목표에 일치되는 행동을 보임.", IF(H201="L", "자신의 목표와 일치하지 않는 습관을 형성하여, 자신이 가치를 두고 있는 목표를 성취하기가 어려운 사람임. 때로 자기 패배적이고 의지가 약한 사람으로 지각됨. 의지력이 약하기 때문에, 좋지 않은 결과가 예상됨에도 불구하고 강한 유혹을 뿌리치거나 상황적 압력을 극복하지 못하고 이에 굴복함."," "))</f>
        <v>자신의 목표와 일치하지 않는 습관을 형성하여, 자신이 가치를 두고 있는 목표를 성취하기가 어려운 사람임. 때로 자기 패배적이고 의지가 약한 사람으로 지각됨. 의지력이 약하기 때문에, 좋지 않은 결과가 예상됨에도 불구하고 강한 유혹을 뿌리치거나 상황적 압력을 극복하지 못하고 이에 굴복함.</v>
      </c>
      <c r="J201" s="814"/>
      <c r="K201" s="815"/>
      <c r="L201" s="492">
        <f t="shared" si="22"/>
        <v>10</v>
      </c>
    </row>
    <row r="202" spans="1:12" ht="60.75" customHeight="1">
      <c r="A202" s="736" t="str">
        <f>A159</f>
        <v>연대감</v>
      </c>
      <c r="B202" s="825" t="s">
        <v>1143</v>
      </c>
      <c r="C202" s="817"/>
      <c r="D202" s="442" t="str">
        <f xml:space="preserve"> 성격!$A$27&amp;" ("&amp;성격!$B$27&amp;" : " &amp;G202&amp;")"</f>
        <v>CO1 (타인수용 : 14)</v>
      </c>
      <c r="E202" s="818" t="s">
        <v>1141</v>
      </c>
      <c r="F202" s="819"/>
      <c r="G202" s="443" cm="1">
        <f t="array" ref="G202">INDEX(Data!AY:AY,1/43*(ROW()-3)+2)</f>
        <v>14</v>
      </c>
      <c r="H202" s="494" t="str">
        <f t="shared" si="21"/>
        <v>L</v>
      </c>
      <c r="I202" s="820" t="str">
        <f>IF(H202="H", "타인에게 관대하고 우호적임. 다른 사람들이 행동, 윤리관, 의견, 가치, 혹은 외양 등의 면에서 자신과 매우 다를지라도 그들을 받아들이는 경향을 보임.", IF(H202="L", "타인에게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 " "))</f>
        <v>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v>
      </c>
      <c r="J202" s="821"/>
      <c r="K202" s="822"/>
      <c r="L202" s="492">
        <f t="shared" si="22"/>
        <v>14</v>
      </c>
    </row>
    <row r="203" spans="1:12" ht="60.75" customHeight="1">
      <c r="A203" s="737"/>
      <c r="B203" s="823" t="s">
        <v>1142</v>
      </c>
      <c r="C203" s="806"/>
      <c r="D203" s="384" t="str">
        <f xml:space="preserve"> 성격!$A$28&amp;" ("&amp;성격!$B$28&amp;" : " &amp;G203&amp;")"</f>
        <v>CO2 (공감/존중 : 11)</v>
      </c>
      <c r="E203" s="807" t="s">
        <v>1140</v>
      </c>
      <c r="F203" s="808"/>
      <c r="G203" s="411" cm="1">
        <f t="array" ref="G203">INDEX(Data!AZ:AZ,1/43*(ROW()-3)+2)</f>
        <v>11</v>
      </c>
      <c r="H203" s="495" t="str">
        <f t="shared" si="21"/>
        <v>L</v>
      </c>
      <c r="I203" s="793" t="str">
        <f>IF(H203="H", "다른 사람의 입장에서 자신을 생각해보려고 노력함. 즉 타인의 감정을 섬세하게 고려함. 다른 사람을 고귀한 존재로 존중하고, 자신의 판단은 일단 보류한 채 다른 사람의 경험을 먼저 잘 이해하려고 노력함. 사회적 민감성 기질과 비교하여 볼 때, 사회적 민감성은 타인의 감정에 대한 동정적 체험과 관련되는 것인 반면, 공감은 다른 사람의 목표와 가치에 대한 의식적인 이해 및 존중과 관련된다고 할 수 있음.", IF(H203="L", "다른 사람의 감정에 둔감하고 관심과 배려가 적음. 타인의 감정이나 고통, 어려움을 함께 나누지 못하거나, 타인의 목표와 가치를 존중하려 하지 않는 경향을 보임."," "))</f>
        <v>다른 사람의 감정에 둔감하고 관심과 배려가 적음. 타인의 감정이나 고통, 어려움을 함께 나누지 못하거나, 타인의 목표와 가치를 존중하려 하지 않는 경향을 보임.</v>
      </c>
      <c r="J203" s="794"/>
      <c r="K203" s="795"/>
      <c r="L203" s="492">
        <f t="shared" si="22"/>
        <v>11</v>
      </c>
    </row>
    <row r="204" spans="1:12" ht="60.75" customHeight="1">
      <c r="A204" s="737"/>
      <c r="B204" s="823" t="s">
        <v>1145</v>
      </c>
      <c r="C204" s="806"/>
      <c r="D204" s="384" t="str">
        <f xml:space="preserve"> 성격!$A$29&amp;" ("&amp;성격!$B$29&amp;" : " &amp;G204&amp;")"</f>
        <v>CO3 (이타성 : 14)</v>
      </c>
      <c r="E204" s="807" t="s">
        <v>1144</v>
      </c>
      <c r="F204" s="808"/>
      <c r="G204" s="411" cm="1">
        <f t="array" ref="G204">INDEX(Data!BA:BA,1/43*(ROW()-3)+2)</f>
        <v>14</v>
      </c>
      <c r="H204" s="495" t="str">
        <f t="shared" si="21"/>
        <v>L</v>
      </c>
      <c r="I204" s="793" t="str">
        <f>IF(H204="H", "타인에게 도움을 주고 지지적이며, 타인을 격려하고 위로하려함. 다른 사람에게 봉사하는 데서 즐거움을 느낌. 종종 자신이 아닌 지식이나 기술을 함께 나누어줌으로써 다른 사람들이 더 나아지는 데서 기쁨을 느낀다. 혼자 일하는 것보다는 팀의 한 일원으로 협력하여 일하는 것을 더 선호함.", IF(H204="L", "자기중심적이거나 이기적인 사람으로 기술됨. 다른 사람에 대한 배려가 적고, 매우 협력적인 동료와 한팀이 되어 일하는 경우에도 자신이 더 돋보이고 싶어함. 혼자 일하는 것을 더 선호하는 경향을 보임."," "))</f>
        <v>자기중심적이거나 이기적인 사람으로 기술됨. 다른 사람에 대한 배려가 적고, 매우 협력적인 동료와 한팀이 되어 일하는 경우에도 자신이 더 돋보이고 싶어함. 혼자 일하는 것을 더 선호하는 경향을 보임.</v>
      </c>
      <c r="J204" s="794"/>
      <c r="K204" s="795"/>
      <c r="L204" s="492">
        <f t="shared" si="22"/>
        <v>14</v>
      </c>
    </row>
    <row r="205" spans="1:12" ht="60.75" customHeight="1">
      <c r="A205" s="738"/>
      <c r="B205" s="823" t="s">
        <v>1147</v>
      </c>
      <c r="C205" s="806"/>
      <c r="D205" s="384" t="str">
        <f xml:space="preserve"> 성격!$A$30&amp;" ("&amp;성격!$B$30&amp;" : " &amp;G205&amp;")"</f>
        <v>CO4 (관대함 : 9)</v>
      </c>
      <c r="E205" s="807" t="s">
        <v>1146</v>
      </c>
      <c r="F205" s="808"/>
      <c r="G205" s="411" cm="1">
        <f t="array" ref="G205">INDEX(Data!BB:BB,1/43*(ROW()-3)+2)</f>
        <v>9</v>
      </c>
      <c r="H205" s="495" t="str">
        <f t="shared" si="21"/>
        <v>L</v>
      </c>
      <c r="I205" s="793" t="str">
        <f>IF(H205="H", "동정심과 자비심이 많고 용서를 잘 하며 관대한 사람으로 기술됨. 복수를 즐기지 않으며, 안 좋은 취급을 당했을지라도 이를 되 갚으려하지 않음. 오히려 이들은 모욕이나 부당한 대우를 적극적으로 극복하여 건설적인 관계를 만들려고 노력하는 경향을 보임.", IF(H205="L", "자신에게 상처를 준 사람에게 복수하려고 함. 복수는 공공연하게 이루어지거나 혹은 위장된 형태로 행해질 수 있음. 전자는 다른 사람에게 신체적, 정서적, 혹은 재정적으로 해를 끼치는 등의 적극적인 공격적 행동으로 나타날 수 있고, 후자는 원한을 품거나 교묘하게 잊어버리거나 고집을 피우거나 꾸물거리는 등의 수동 공격적 행동으로 나타날 수 있음."," "))</f>
        <v>자신에게 상처를 준 사람에게 복수하려고 함. 복수는 공공연하게 이루어지거나 혹은 위장된 형태로 행해질 수 있음. 전자는 다른 사람에게 신체적, 정서적, 혹은 재정적으로 해를 끼치는 등의 적극적인 공격적 행동으로 나타날 수 있고, 후자는 원한을 품거나 교묘하게 잊어버리거나 고집을 피우거나 꾸물거리는 등의 수동 공격적 행동으로 나타날 수 있음.</v>
      </c>
      <c r="J205" s="794"/>
      <c r="K205" s="795"/>
      <c r="L205" s="492">
        <f t="shared" si="22"/>
        <v>9</v>
      </c>
    </row>
    <row r="206" spans="1:12" ht="60.75" customHeight="1" thickBot="1">
      <c r="A206" s="739"/>
      <c r="B206" s="824" t="s">
        <v>1149</v>
      </c>
      <c r="C206" s="810"/>
      <c r="D206" s="435" t="str">
        <f xml:space="preserve"> 성격!$A$31&amp;" ("&amp;성격!$B$31&amp;" : " &amp;G206&amp;")"</f>
        <v>CO5 (공평 : 17)</v>
      </c>
      <c r="E206" s="811" t="s">
        <v>1148</v>
      </c>
      <c r="F206" s="812"/>
      <c r="G206" s="412" cm="1">
        <f t="array" ref="G206">INDEX(Data!BC:BC,1/43*(ROW()-3)+2)</f>
        <v>17</v>
      </c>
      <c r="H206" s="496" t="str">
        <f t="shared" si="21"/>
        <v>L</v>
      </c>
      <c r="I206" s="813" t="str">
        <f>IF(H206="H", "정직하고 양심적이며 진실한 사람으로서 다른 사람들을 일관되게 공정한 방식으로 대함. 즉, 직업적, 사회적 관계에서 안정적인 윤리적 원칙과 양심을 통합한 사람임. 자신에게 손해가 되더라도 공평과 정직을 더 우선시함. 이와 같은 윤리적 기준은 자기초월 혹은 영성과 관련되기 보다는 연대감의 한 요소라는 사실은 주목할만 함. 즉 이 하위척도 점수는 자기초월 척도보다는 연대감 척도의 하위척도들과 더 높은 상관을 보임.", IF(H206="L", "기회주의적이라는 인상을 줌. 즉 당장 문제에 부딪치지 않으면서 자신의 목표를 달성할 수 있다면, 할 수 있는 무슨 일이든지 하고자 함. 자신에게 이득이 되는 편파적 방식으로 행동함으로써 타인을 공정하게 대우하지 못하는 경향을 보임. 따라서 빈번히 타인을 조종하려 하거나 속임수를 쓰는 것으로 비칠 수 있음. 즉, 직업적, 사회적 관계 속에 안정적인 윤리적 원칙과 양심을 통합하여 못한 사람으로 기술될 수 있음."," "))</f>
        <v>기회주의적이라는 인상을 줌. 즉 당장 문제에 부딪치지 않으면서 자신의 목표를 달성할 수 있다면, 할 수 있는 무슨 일이든지 하고자 함. 자신에게 이득이 되는 편파적 방식으로 행동함으로써 타인을 공정하게 대우하지 못하는 경향을 보임. 따라서 빈번히 타인을 조종하려 하거나 속임수를 쓰는 것으로 비칠 수 있음. 즉, 직업적, 사회적 관계 속에 안정적인 윤리적 원칙과 양심을 통합하여 못한 사람으로 기술될 수 있음.</v>
      </c>
      <c r="J206" s="814"/>
      <c r="K206" s="815"/>
      <c r="L206" s="492">
        <f t="shared" si="22"/>
        <v>17</v>
      </c>
    </row>
    <row r="207" spans="1:12" ht="60.75" customHeight="1">
      <c r="A207" s="714" t="str">
        <f>$A$35</f>
        <v>자기초월</v>
      </c>
      <c r="B207" s="825" t="s">
        <v>1150</v>
      </c>
      <c r="C207" s="817"/>
      <c r="D207" s="442" t="str">
        <f xml:space="preserve"> 성격!$A$33&amp;" ("&amp;성격!$B$33&amp;" : " &amp;G207&amp;")"</f>
        <v>ST1 (자의식vs.몰입 : 14)</v>
      </c>
      <c r="E207" s="818" t="s">
        <v>1151</v>
      </c>
      <c r="F207" s="819"/>
      <c r="G207" s="443" cm="1">
        <f t="array" ref="G207">INDEX(Data!BG:BG,1/43*(ROW()-3)+2)</f>
        <v>14</v>
      </c>
      <c r="H207" s="494" t="str">
        <f t="shared" si="21"/>
        <v>L</v>
      </c>
      <c r="I207" s="820" t="str">
        <f>IF(H207="H", "관계에 몰입할 때 자기경계를 초월함. 무아지경으로 몰입하고 창조적, 독창적.", IF(H207="L", "자신의 개별성에 대한 인식 유지. 감동에 빠지지 않고 관습적이고 무미건조하며 상상력 없는 사람으로 보일 수 있음", " "))</f>
        <v>자신의 개별성에 대한 인식 유지. 감동에 빠지지 않고 관습적이고 무미건조하며 상상력 없는 사람으로 보일 수 있음</v>
      </c>
      <c r="J207" s="821"/>
      <c r="K207" s="822"/>
      <c r="L207" s="492">
        <f t="shared" si="22"/>
        <v>14</v>
      </c>
    </row>
    <row r="208" spans="1:12" ht="60.75" customHeight="1">
      <c r="A208" s="826"/>
      <c r="B208" s="823" t="s">
        <v>1152</v>
      </c>
      <c r="C208" s="806"/>
      <c r="D208" s="384" t="str">
        <f xml:space="preserve"> 성격!$A$34&amp;" ("&amp;성격!$B$34&amp;" : " &amp;G208&amp;")"</f>
        <v>ST2 (초월적 일체감 : 14)</v>
      </c>
      <c r="E208" s="807" t="s">
        <v>1153</v>
      </c>
      <c r="F208" s="808"/>
      <c r="G208" s="411" cm="1">
        <f t="array" ref="G208">INDEX(Data!BH:BH,1/43*(ROW()-3)+2)</f>
        <v>14</v>
      </c>
      <c r="H208" s="495" t="str">
        <f t="shared" si="21"/>
        <v>L</v>
      </c>
      <c r="I208" s="793" t="str">
        <f xml:space="preserve"> IF(H208="H", "인간과 물리적 환경을 포한하는 전체로서의 자연 및 우주와 연결 되어있다는 강렬한 유대감을 느낀다. 때때로 '모든 것은 하나의 살아있는 유기체의 일부'라는 느낌을 보고하기도 한다. 전쟁이나 기아, 불의를 방지하려고 노력하는 등, 이 세상을 더 나은 곳으로 만들기 위해 개인적 희생을 감수한다. 자연과의 애정 어린 동일시로 인해서 환경을 보호하고자 노력함. 몽롱한 이상주의자로 치부되기도함.", IF(H208="L", "자연이나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 "))</f>
        <v>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v>
      </c>
      <c r="J208" s="794"/>
      <c r="K208" s="795"/>
      <c r="L208" s="492">
        <f t="shared" si="22"/>
        <v>14</v>
      </c>
    </row>
    <row r="209" spans="1:12" ht="60.75" customHeight="1" thickBot="1">
      <c r="A209" s="826"/>
      <c r="B209" s="824" t="s">
        <v>1154</v>
      </c>
      <c r="C209" s="810"/>
      <c r="D209" s="435" t="str">
        <f xml:space="preserve"> 성격!$A$35&amp;" ("&amp;성격!$B$35&amp;" : " &amp;G209&amp;")"</f>
        <v>ST3 (유물론vs.영성 : 21)</v>
      </c>
      <c r="E209" s="811" t="s">
        <v>1155</v>
      </c>
      <c r="F209" s="812"/>
      <c r="G209" s="412" cm="1">
        <f t="array" ref="G209">INDEX(Data!BI:BI,1/43*(ROW()-3)+2)</f>
        <v>21</v>
      </c>
      <c r="H209" s="496" t="str">
        <f t="shared" si="21"/>
        <v>L</v>
      </c>
      <c r="I209" s="813" t="str">
        <f>IF(H209="H", "기적이나 초감각적인 경험, 기타 영적인 형상이나 감응력(예컨대,텔레파시나 육감)을 믿는다. 이들이 보이는 전반적인 성숙도와 평가자의 신념에 따라서, 이들은 분열형 성격장애에서 나타나는 타고난 마술적 사고를 지닌 사람으로 평가되기도 하고, 영적 신비주의자로 기술되기도 한다. 영적인 체험을 통해 생명력을 얻고 안정감을 찾는다. ", IF(H209="L", "유물론과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 " "))</f>
        <v>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v>
      </c>
      <c r="J209" s="814"/>
      <c r="K209" s="815"/>
      <c r="L209" s="492">
        <f t="shared" si="22"/>
        <v>21</v>
      </c>
    </row>
    <row r="210" spans="1:12" ht="2.25" customHeight="1"/>
    <row r="211" spans="1:12" ht="2.25" customHeight="1"/>
    <row r="212" spans="1:12" ht="2.25" customHeight="1"/>
    <row r="213" spans="1:12" ht="2.25" customHeight="1"/>
    <row r="214" spans="1:12" ht="2.25" customHeight="1"/>
    <row r="215" spans="1:12" ht="2.25" customHeight="1" thickBot="1"/>
    <row r="216" spans="1:12" ht="32.25" customHeight="1" thickTop="1">
      <c r="A216" s="788" t="s">
        <v>1049</v>
      </c>
      <c r="B216" s="789"/>
      <c r="C216" s="789"/>
      <c r="D216" s="789"/>
      <c r="E216" s="789"/>
      <c r="F216" s="789"/>
      <c r="G216" s="789"/>
      <c r="H216" s="789"/>
      <c r="I216" s="407"/>
      <c r="J216" s="407"/>
      <c r="K216" s="407"/>
    </row>
    <row r="217" spans="1:12" s="149" customFormat="1" ht="5.25" customHeight="1">
      <c r="A217" s="359"/>
      <c r="B217" s="359"/>
      <c r="C217" s="359"/>
      <c r="D217" s="359"/>
      <c r="E217" s="365"/>
      <c r="F217" s="365"/>
      <c r="G217" s="359"/>
      <c r="H217" s="359"/>
      <c r="I217" s="445"/>
      <c r="J217" s="359"/>
      <c r="L217" s="491"/>
    </row>
    <row r="218" spans="1:12" s="149" customFormat="1">
      <c r="A218" s="360"/>
      <c r="B218" s="408" t="str" cm="1">
        <f t="array" ref="B218">INDEX(Data!C:C,1/43*(ROW()-3)+2) &amp;" 님"</f>
        <v>임경업 님</v>
      </c>
      <c r="C218" s="408" t="str" cm="1">
        <f t="array" ref="C218">INDEX(Data!E:E,1/43*(ROW()-3)+2)</f>
        <v>M</v>
      </c>
      <c r="D218" s="380"/>
      <c r="G218" s="361"/>
      <c r="H218" s="361"/>
      <c r="I218" s="361"/>
      <c r="L218" s="491"/>
    </row>
    <row r="219" spans="1:12" s="149" customFormat="1" ht="6.75" customHeight="1">
      <c r="A219" s="360"/>
      <c r="B219" s="409"/>
      <c r="C219" s="409"/>
      <c r="D219" s="381"/>
      <c r="G219" s="362"/>
      <c r="H219" s="362"/>
      <c r="I219" s="361"/>
      <c r="L219" s="491"/>
    </row>
    <row r="220" spans="1:12" s="149" customFormat="1" ht="17.25" thickBot="1">
      <c r="A220" s="360"/>
      <c r="B220" s="410" cm="1">
        <f t="array" ref="B220">INDEX(Data!J:J,1/43*(ROW()-3)+2)</f>
        <v>20251105</v>
      </c>
      <c r="C220" s="410" cm="1">
        <f t="array" ref="C220">INDEX(Data!F:F,1/43*(ROW()-3)+2)</f>
        <v>33</v>
      </c>
      <c r="D220" s="381"/>
      <c r="G220" s="362"/>
      <c r="H220" s="362"/>
      <c r="I220" s="361"/>
      <c r="L220" s="491"/>
    </row>
    <row r="221" spans="1:12" s="149" customFormat="1" ht="5.25" customHeight="1" thickBot="1">
      <c r="A221" s="362"/>
      <c r="B221" s="362"/>
      <c r="C221" s="362"/>
      <c r="D221" s="382"/>
      <c r="E221" s="366"/>
      <c r="F221" s="366"/>
      <c r="G221" s="361"/>
      <c r="H221" s="362"/>
      <c r="I221" s="361"/>
      <c r="J221" s="362"/>
      <c r="L221" s="491"/>
    </row>
    <row r="222" spans="1:12" ht="22.5" customHeight="1" thickBot="1">
      <c r="A222" s="377"/>
      <c r="B222" s="417" t="s">
        <v>708</v>
      </c>
      <c r="C222" s="418" t="s">
        <v>707</v>
      </c>
      <c r="D222" s="419" t="s">
        <v>823</v>
      </c>
      <c r="E222" s="419" t="s">
        <v>707</v>
      </c>
      <c r="F222" s="420" t="s">
        <v>708</v>
      </c>
      <c r="G222" s="421" t="s">
        <v>826</v>
      </c>
      <c r="H222" s="422"/>
      <c r="I222" s="790" t="s">
        <v>1045</v>
      </c>
      <c r="J222" s="791"/>
      <c r="K222" s="792"/>
    </row>
    <row r="223" spans="1:12" ht="42.75" customHeight="1">
      <c r="A223" s="728" t="str">
        <f>$A$8</f>
        <v>자극추구</v>
      </c>
      <c r="B223" s="425" t="s">
        <v>1053</v>
      </c>
      <c r="C223" s="426" t="s">
        <v>1063</v>
      </c>
      <c r="D223" s="384" t="str">
        <f xml:space="preserve"> 기질!$B$24&amp;" ("&amp;기질!$C$24&amp;" : " &amp;G223&amp;")"</f>
        <v>NS1 (안정성 vs 탐색적흥분 : 13)</v>
      </c>
      <c r="E223" s="392" t="s">
        <v>1054</v>
      </c>
      <c r="F223" s="393" t="s">
        <v>1058</v>
      </c>
      <c r="G223" s="411" cm="1">
        <f t="array" ref="G223">INDEX(Data!O:O,1/43*(ROW()-3)+2)</f>
        <v>13</v>
      </c>
      <c r="H223" s="423" t="str">
        <f>IF(G223&gt;=70, "H", IF(G223 &lt;=30, "L", "M"))</f>
        <v>L</v>
      </c>
      <c r="I223" s="793" t="str">
        <f>IF(H223="H","많은 사람들이 시간 낭비라고 느낄 만한 낯선 상황이나 낯선 장소를 탐색하는 데 흥미를 느낌.(감각추구적) 새로운 생각이나 활동에 쉽게 빠져들고, 스릴과 흥분, 모험을 즐김. 단조로운 것에 쉽게 싫증을 느끼며, 반복적인 일상을 피하여 변화를 추구함. 때로 비관습적이거나 혁신적인 사람으로 인식됨.", IF(H223="L","새롭거나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 " "))</f>
        <v>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v>
      </c>
      <c r="J223" s="794"/>
      <c r="K223" s="795"/>
      <c r="L223" s="492">
        <f>G223-50</f>
        <v>-37</v>
      </c>
    </row>
    <row r="224" spans="1:12" ht="42.75" customHeight="1">
      <c r="A224" s="729"/>
      <c r="B224" s="425" t="s">
        <v>1061</v>
      </c>
      <c r="C224" s="426" t="s">
        <v>1062</v>
      </c>
      <c r="D224" s="384" t="str">
        <f xml:space="preserve"> 기질!$B$25&amp;" ("&amp;기질!$C$25&amp;" : " &amp;G224&amp;")"</f>
        <v>NS2 (심사숙고 vs 충동성 : 6)</v>
      </c>
      <c r="E224" s="392" t="s">
        <v>1060</v>
      </c>
      <c r="F224" s="393" t="s">
        <v>1059</v>
      </c>
      <c r="G224" s="411" cm="1">
        <f t="array" ref="G224">INDEX(Data!P:P,1/43*(ROW()-3)+2)</f>
        <v>6</v>
      </c>
      <c r="H224" s="423" t="str">
        <f t="shared" ref="H224:H235" si="23">IF(G224&gt;=70, "H", IF(G224 &lt;=30, "L", "M"))</f>
        <v>L</v>
      </c>
      <c r="I224" s="796" t="str">
        <f>IF(H224="H","쉽게 흥분하며, 감정변화가 극적이고, 순간적인 인상에 의해 쉽게 영향을 받는 기분파. 불충분한 정보에도 불구하고 성급하게 결정을 내리며 충동 조절이 어려운 편. 순간적인 본능이나 직관적 육감에 따라 행동하기 때문에, 예기치 않은 사건이 발생하거나 추가적인 정보가 나타날 경우에 결정이나 의견을 번복해야 되는 경우가 자주 있음. 종종 주의가 산만하며, 한가지 일에 오랫동안 주의를 집중하는 것이 힘듦.",IF(H224="L","오랜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 " "))</f>
        <v>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v>
      </c>
      <c r="J224" s="797"/>
      <c r="K224" s="798"/>
      <c r="L224" s="492">
        <f t="shared" ref="L224:L238" si="24">G224-50</f>
        <v>-44</v>
      </c>
    </row>
    <row r="225" spans="1:12" ht="42.75" customHeight="1">
      <c r="A225" s="729"/>
      <c r="B225" s="425" t="s">
        <v>1064</v>
      </c>
      <c r="C225" s="426" t="s">
        <v>1067</v>
      </c>
      <c r="D225" s="384" t="str">
        <f xml:space="preserve"> 기질!$B$26&amp;" ("&amp;기질!$C$26&amp;" : " &amp;G225&amp;")"</f>
        <v>NS3 (절제 vs 향유 : 4)</v>
      </c>
      <c r="E225" s="392" t="s">
        <v>1065</v>
      </c>
      <c r="F225" s="393" t="s">
        <v>1066</v>
      </c>
      <c r="G225" s="411" cm="1">
        <f t="array" ref="G225">INDEX(Data!Q:Q,1/43*(ROW()-3)+2)</f>
        <v>4</v>
      </c>
      <c r="H225" s="423" t="str">
        <f t="shared" si="23"/>
        <v>L</v>
      </c>
      <c r="I225" s="793" t="str">
        <f>IF(H225="H","돈, 에너지, 감정 등을 잘 절제하지 않는 경향을 보임. 예를 들어 돈을 저축하기 보다는 쓰는 것을 더 좋아하기 때문에, 특별한 계획이나 휴가 등을 위해서 돈을 모으는 것이 쉽지 않음. 때로 다른 사람들에게 화려하며 거칠 것이 없는 사람이라는 인상을 비칠 수 있음. 돈이나 자원, 능력이 바닥날 때까지 다 써가며 사는 방식을 좋아함.",IF(H225="L","아끼고 조심하며 매사에 통제를 잘함. 돈이나 에너지, 감정 등을 낭비하지 않고 절제하는 편. 다른 사람들에게 검소하고 인색한 사람으로 인식됨.", " "))</f>
        <v>아끼고 조심하며 매사에 통제를 잘함. 돈이나 에너지, 감정 등을 낭비하지 않고 절제하는 편. 다른 사람들에게 검소하고 인색한 사람으로 인식됨.</v>
      </c>
      <c r="J225" s="794"/>
      <c r="K225" s="795"/>
      <c r="L225" s="492">
        <f t="shared" si="24"/>
        <v>-46</v>
      </c>
    </row>
    <row r="226" spans="1:12" ht="44.25" customHeight="1" thickBot="1">
      <c r="A226" s="730"/>
      <c r="B226" s="436" t="s">
        <v>1069</v>
      </c>
      <c r="C226" s="437" t="s">
        <v>1070</v>
      </c>
      <c r="D226" s="438" t="str">
        <f xml:space="preserve"> 기질!$B$27&amp;" ("&amp;기질!$C$27&amp;" : " &amp;G226&amp;")"</f>
        <v>NS4 (질서정연 vs 자유분방 : 13)</v>
      </c>
      <c r="E226" s="439" t="s">
        <v>1071</v>
      </c>
      <c r="F226" s="440" t="s">
        <v>1068</v>
      </c>
      <c r="G226" s="441" cm="1">
        <f t="array" ref="G226">INDEX(Data!R:R,1/43*(ROW()-3)+2)</f>
        <v>13</v>
      </c>
      <c r="H226" s="433" t="str">
        <f t="shared" si="23"/>
        <v>L</v>
      </c>
      <c r="I226" s="796" t="str">
        <f>IF(H226="H","쉽게 화를 내는 경향을 보임. 자신이 원하는 것을 당장 얻지 못할 때 쉽게 성을 내고 분노를 밖으로 드러냄. 엄격한 규칙이나 규제가 없는 활동을 더 선호하며, 고정된 일정이나 정해진 규칙에 따라 행동하는 것을 좋아하지 않음. 들키지만 않는다면 법이나 규칙을 더 쉽게 어길 수 있으며, 얘기를 재미있게 하기 위해 진실을 포장하거나 과장하기도 함. 신체적 혹은 심리적으로 좌절스럽고 지루하고 불편한 상황을 잘 견디지 못하고 피하려는 경향을 보임.", IF(H226="L", "조직적이고 질서정연하며 체계적임. 이들은 엄격한 규칙과 규율이 있는 활동을 더 선호. 좌절을 참고 견디며 욕구 만족을 지연시키는 능력이 많음. 화를 내는데 더디며, 분노를 밖으로 잘 드러내지 않는 편임."," "))</f>
        <v>조직적이고 질서정연하며 체계적임. 이들은 엄격한 규칙과 규율이 있는 활동을 더 선호. 좌절을 참고 견디며 욕구 만족을 지연시키는 능력이 많음. 화를 내는데 더디며, 분노를 밖으로 잘 드러내지 않는 편임.</v>
      </c>
      <c r="J226" s="797"/>
      <c r="K226" s="798"/>
      <c r="L226" s="492">
        <f t="shared" si="24"/>
        <v>-37</v>
      </c>
    </row>
    <row r="227" spans="1:12" ht="44.25" customHeight="1">
      <c r="A227" s="734" t="str">
        <f>$A$12</f>
        <v>위험 감지</v>
      </c>
      <c r="B227" s="450" t="s">
        <v>1078</v>
      </c>
      <c r="C227" s="451" t="s">
        <v>1075</v>
      </c>
      <c r="D227" s="442" t="str">
        <f xml:space="preserve"> 기질!$B$29&amp;" ("&amp;기질!$C$29&amp;" : " &amp;G227&amp;")"</f>
        <v>HA1 (미래 위험 센서 : 15)</v>
      </c>
      <c r="E227" s="452" t="s">
        <v>1073</v>
      </c>
      <c r="F227" s="453" t="s">
        <v>1072</v>
      </c>
      <c r="G227" s="443" cm="1">
        <f t="array" ref="G227">INDEX(Data!V:V,1/43*(ROW()-3)+2)</f>
        <v>15</v>
      </c>
      <c r="H227" s="444" t="str">
        <f t="shared" si="23"/>
        <v>L</v>
      </c>
      <c r="I227" s="796" t="str">
        <f>IF(H227="H", "두가지 행동경향을 나타냄. 첫째, 앞으로 닥칠 일에 대해서 미리 걱정함. 좋은 일보다는 나쁜 일이 일어날 것이라고 생각하고, 위험과 실패를 먼저 예상하는 비관적 성향을 보임. 특히 낯선 상황 혹은 실제로 위험이 따르는 상황에서 이런 특성이 더 두드러지지만, 별로 위험하지 않거나 안심할만한 환경에서도 비관적으로 걱정하는 경향이 있음. 둘째, 창피하거나 당혹스러운 경험을 극복하는 데 어려움을 겪으며, 이런 경험을 오랫동안 반복해서 되씹는 경향을 보임.", IF(H227="L", "긍정적으로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 "))</f>
        <v>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v>
      </c>
      <c r="J227" s="797"/>
      <c r="K227" s="798"/>
      <c r="L227" s="492">
        <f t="shared" si="24"/>
        <v>-35</v>
      </c>
    </row>
    <row r="228" spans="1:12" ht="44.25" customHeight="1">
      <c r="A228" s="729"/>
      <c r="B228" s="425" t="s">
        <v>1077</v>
      </c>
      <c r="C228" s="426" t="s">
        <v>1076</v>
      </c>
      <c r="D228" s="384" t="str">
        <f xml:space="preserve"> 기질!$B$30&amp;" ("&amp;기질!$C$30&amp;" : " &amp;G228&amp;")"</f>
        <v>HA2 (상황 위험 센서 : 10)</v>
      </c>
      <c r="E228" s="392" t="s">
        <v>1090</v>
      </c>
      <c r="F228" s="393" t="s">
        <v>1074</v>
      </c>
      <c r="G228" s="411" cm="1">
        <f t="array" ref="G228">INDEX(Data!W:W,1/43*(ROW()-3)+2)</f>
        <v>10</v>
      </c>
      <c r="H228" s="423" t="str">
        <f t="shared" si="23"/>
        <v>L</v>
      </c>
      <c r="I228" s="793" t="str">
        <f>IF(H228="H", "불확실한 상황이나 낯선 상황에 대한 두려움이 많음. 불확실하거나 익숙하지 않은 상황에서는, 별로 걱정할 만한 이유가 없음에도 불구하고 쉽게 긴장하고 불한해함. 따라서 위험을 감수하려 하지 않으며, 일상에 변화가 생기면 적응하기 힘들어 하고, 조용하게 지내는 것을 더 선호함.", IF(H228="L", "대부분의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 " "))</f>
        <v>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v>
      </c>
      <c r="J228" s="794"/>
      <c r="K228" s="795"/>
      <c r="L228" s="492">
        <f t="shared" si="24"/>
        <v>-40</v>
      </c>
    </row>
    <row r="229" spans="1:12" ht="44.25" customHeight="1">
      <c r="A229" s="729"/>
      <c r="B229" s="425" t="s">
        <v>1079</v>
      </c>
      <c r="C229" s="426" t="s">
        <v>1080</v>
      </c>
      <c r="D229" s="384" t="str">
        <f xml:space="preserve"> 기질!$B$31&amp;" ("&amp;기질!$C$31&amp;" : " &amp;G229&amp;")"</f>
        <v>HA3 (사람 위험 센서 : 6)</v>
      </c>
      <c r="E229" s="392" t="s">
        <v>1081</v>
      </c>
      <c r="F229" s="393" t="s">
        <v>1082</v>
      </c>
      <c r="G229" s="411" cm="1">
        <f t="array" ref="G229">INDEX(Data!X:X,1/43*(ROW()-3)+2)</f>
        <v>6</v>
      </c>
      <c r="H229" s="423" t="str">
        <f t="shared" si="23"/>
        <v>L</v>
      </c>
      <c r="I229" s="793" t="str">
        <f>IF(H229="H", "대부분의 사회적 상황에서 수줍어하며 자기주장이 부족. 잘 모르는 사람을 만날 때 자신감이 부족하기 때문에 종종 낯선 사람과의 만남을 회피. 자신이 확실히 받아들여질 것이라는 보장이 없는 한 새로운 인간관계를 맺으려 하지 않음. 평소에는 주도적으로 행동할지라도, 낯선 사람과 어울리거나 낯선 상황에 처하면 주도적으로 행동하지 못하고 쉽게 위축되고 억제되는 경향을 보임.", IF(H229="L", "사교적이고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 "))</f>
        <v>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v>
      </c>
      <c r="J229" s="794"/>
      <c r="K229" s="795"/>
      <c r="L229" s="492">
        <f t="shared" si="24"/>
        <v>-44</v>
      </c>
    </row>
    <row r="230" spans="1:12" ht="44.25" customHeight="1" thickBot="1">
      <c r="A230" s="735"/>
      <c r="B230" s="454" t="s">
        <v>1086</v>
      </c>
      <c r="C230" s="455" t="s">
        <v>1085</v>
      </c>
      <c r="D230" s="435" t="str">
        <f xml:space="preserve"> 기질!$B$32&amp;" ("&amp;기질!$C$32&amp;" : " &amp;G230&amp;")"</f>
        <v>HA4 (에너지수준 센서 : 8)</v>
      </c>
      <c r="E230" s="456" t="s">
        <v>1084</v>
      </c>
      <c r="F230" s="457" t="s">
        <v>1083</v>
      </c>
      <c r="G230" s="412" cm="1">
        <f t="array" ref="G230">INDEX(Data!Y:Y,1/43*(ROW()-3)+2)</f>
        <v>8</v>
      </c>
      <c r="H230" s="424" t="str">
        <f t="shared" si="23"/>
        <v>L</v>
      </c>
      <c r="I230" s="793" t="str">
        <f>IF(H230="H","대부분의 사람들보다 허약하고 활력이 적은 것으로 비침. 쉽게 지치고 피곤해지는 경향이 있어서 남들보다 낮잠이나 휴식이 더 많이 필요함. 사소한 질병이나 스트레스에서 회복되는 데 남들보다 더 오랜 시간이 걸리는 경향이 있음.", IF(H230="L", "아주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 "))</f>
        <v>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v>
      </c>
      <c r="J230" s="794"/>
      <c r="K230" s="795"/>
      <c r="L230" s="492">
        <f t="shared" si="24"/>
        <v>-42</v>
      </c>
    </row>
    <row r="231" spans="1:12" ht="44.25" customHeight="1">
      <c r="A231" s="728" t="str">
        <f>$A$16</f>
        <v>관계민감성</v>
      </c>
      <c r="B231" s="458" t="s">
        <v>1091</v>
      </c>
      <c r="C231" s="459" t="s">
        <v>1089</v>
      </c>
      <c r="D231" s="460" t="str">
        <f xml:space="preserve"> 기질!$B$34&amp;" ("&amp;기질!$C$34&amp;" : " &amp;G231&amp;")"</f>
        <v>RD1 (정서적 감응성 : 13)</v>
      </c>
      <c r="E231" s="461" t="s">
        <v>1088</v>
      </c>
      <c r="F231" s="462" t="s">
        <v>1087</v>
      </c>
      <c r="G231" s="463" cm="1">
        <f t="array" ref="G231">INDEX(Data!AC:AC,1/43*(ROW()-3)+2)</f>
        <v>13</v>
      </c>
      <c r="H231" s="434" t="str">
        <f t="shared" si="23"/>
        <v>L</v>
      </c>
      <c r="I231" s="793" t="str">
        <f>IF(H231="H", "마음이 여리고 정에 약함. 감수성이 예민하고 동정심과 이해심이 많은 사람으로, 감성적 호소에 마음이 깊이 움직이는 경향을 보임. 예를 들어 슬픈 영화를 볼 때 남들보다 더 쉽게 눈물을 흘림. 또한 주변사람들이 느끼는 감정을, 마치 자신의 개인적 경험인 것처럼 대리적으로 잘 느끼는 경향이 있음.", IF(H231="L", "종종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형성을 위해 적극적인 노력 필요."," "))</f>
        <v>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형성을 위해 적극적인 노력 필요.</v>
      </c>
      <c r="J231" s="794"/>
      <c r="K231" s="795"/>
      <c r="L231" s="492">
        <f t="shared" si="24"/>
        <v>-37</v>
      </c>
    </row>
    <row r="232" spans="1:12" ht="44.25" customHeight="1">
      <c r="A232" s="729"/>
      <c r="B232" s="425" t="s">
        <v>1092</v>
      </c>
      <c r="C232" s="426" t="s">
        <v>1104</v>
      </c>
      <c r="D232" s="384" t="str">
        <f xml:space="preserve"> 기질!$B$35&amp;" ("&amp;기질!$C$35&amp;" : " &amp;G232&amp;")"</f>
        <v>RD2 (정서적 개방성 : 14)</v>
      </c>
      <c r="E232" s="392" t="s">
        <v>1093</v>
      </c>
      <c r="F232" s="393" t="s">
        <v>1094</v>
      </c>
      <c r="G232" s="411" cm="1">
        <f t="array" ref="G232">INDEX(Data!AD:AD,1/43*(ROW()-3)+2)</f>
        <v>14</v>
      </c>
      <c r="H232" s="423" t="str">
        <f t="shared" si="23"/>
        <v>L</v>
      </c>
      <c r="I232" s="793" t="str">
        <f xml:space="preserve"> IF(H232="H", "잘 모르는 사람들에게도 자신의 감정이나 경험을 솔직하게 잘 드러냄. 사회적 접촉을 좋아하고 다른 사람과의 교류에 열려 있으며, 다른 사람들에게 쉽게 다가가고 쉽게 가까워 짐. ", IF(H232="L","다른 사람들과 너무 가까워지는 것을 좋아하지 않으며, 남들에게 먼저 다가가지 않고 자신을 잘 드러내지 않음. 다른 사람들과 친해지는데 시간이 더 오래 걸림."," "))</f>
        <v>다른 사람들과 너무 가까워지는 것을 좋아하지 않으며, 남들에게 먼저 다가가지 않고 자신을 잘 드러내지 않음. 다른 사람들과 친해지는데 시간이 더 오래 걸림.</v>
      </c>
      <c r="J232" s="794"/>
      <c r="K232" s="795"/>
      <c r="L232" s="492">
        <f t="shared" si="24"/>
        <v>-36</v>
      </c>
    </row>
    <row r="233" spans="1:12" ht="44.25" customHeight="1">
      <c r="A233" s="729"/>
      <c r="B233" s="425" t="s">
        <v>1098</v>
      </c>
      <c r="C233" s="426" t="s">
        <v>1095</v>
      </c>
      <c r="D233" s="384" t="str">
        <f xml:space="preserve"> 기질!$B$36&amp;" ("&amp;기질!$C$36&amp;" : " &amp;G233&amp;")"</f>
        <v>RD3 (애착(관계충전)성향 : 11)</v>
      </c>
      <c r="E233" s="392" t="s">
        <v>1099</v>
      </c>
      <c r="F233" s="393" t="s">
        <v>1100</v>
      </c>
      <c r="G233" s="411" cm="1">
        <f t="array" ref="G233">INDEX(Data!AE:AE,1/43*(ROW()-3)+2)</f>
        <v>11</v>
      </c>
      <c r="H233" s="423" t="str">
        <f t="shared" si="23"/>
        <v>L</v>
      </c>
      <c r="I233" s="793" t="str">
        <f>IF(H233="H","개인 생활보다는 친밀한 관계를 더 선호함. 다른 사람들과 함께 가까이 있으려 하며, 자신의 경험이나 감정을 혼자 간직하거나 감추기보다는 가까운 사람들에게 털어놓고 이야기하는 것을 좋아함. 따뜻하고 지속적인 사회적 애착관계를 형성하는 경향이 있음. 결과적으로 타인의 거부나 모욕에 대해 더 예민한 경향을 보임.", IF(H233="L", "사회적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 "))</f>
        <v>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v>
      </c>
      <c r="J233" s="794"/>
      <c r="K233" s="795"/>
      <c r="L233" s="492">
        <f t="shared" si="24"/>
        <v>-39</v>
      </c>
    </row>
    <row r="234" spans="1:12" ht="41.25" customHeight="1" thickBot="1">
      <c r="A234" s="730"/>
      <c r="B234" s="436" t="s">
        <v>1096</v>
      </c>
      <c r="C234" s="437" t="s">
        <v>1103</v>
      </c>
      <c r="D234" s="438" t="str">
        <f xml:space="preserve"> 기질!$B$37&amp;" ("&amp;기질!$C$37&amp;" : " &amp;G234&amp;")"</f>
        <v>RD4 (정서적지지 선호성향 : 3)</v>
      </c>
      <c r="E234" s="439" t="s">
        <v>1105</v>
      </c>
      <c r="F234" s="440" t="s">
        <v>1097</v>
      </c>
      <c r="G234" s="441" cm="1">
        <f t="array" ref="G234">INDEX(Data!AF:AF,1/43*(ROW()-3)+2)</f>
        <v>3</v>
      </c>
      <c r="H234" s="433" t="str">
        <f t="shared" si="23"/>
        <v>L</v>
      </c>
      <c r="I234" s="793" t="str">
        <f>IF(H234="H","타인의 느낌과 생각, 사회적 단서에 민감하고, 보호와 지배를 자극하여 이끌어내려는 경향. 지지와 보호를 바라기에 그를 즐겁게 해주기 위해서 지나치게 희생할 수 있음. 인정받지 못할 때 상처받고, 버림받는 것에 대한 두려움에 집착. 사회적 압력에 쉽게 굴복.", IF(H234="L", "사회적 압력, 비판, 배척에 민감하지 않고 독립적. 타인의 지지나 인정을 적극적으로 구하지 않음."," "))</f>
        <v>사회적 압력, 비판, 배척에 민감하지 않고 독립적. 타인의 지지나 인정을 적극적으로 구하지 않음.</v>
      </c>
      <c r="J234" s="794"/>
      <c r="K234" s="795"/>
      <c r="L234" s="492">
        <f t="shared" si="24"/>
        <v>-47</v>
      </c>
    </row>
    <row r="235" spans="1:12" ht="41.25" customHeight="1">
      <c r="A235" s="734" t="str">
        <f>$A$20</f>
        <v>실행관성력</v>
      </c>
      <c r="B235" s="450" t="s">
        <v>1106</v>
      </c>
      <c r="C235" s="451" t="s">
        <v>1107</v>
      </c>
      <c r="D235" s="442" t="str">
        <f xml:space="preserve"> 기질!$B$39&amp;" ("&amp;기질!$C$39&amp;" : " &amp;G235&amp;")"</f>
        <v>PS1 (착수지향성 : 14)</v>
      </c>
      <c r="E235" s="452" t="s">
        <v>1108</v>
      </c>
      <c r="F235" s="453" t="s">
        <v>1117</v>
      </c>
      <c r="G235" s="443" cm="1">
        <f t="array" ref="G235">INDEX(Data!AJ:AJ,1/43*(ROW()-3)+2)</f>
        <v>14</v>
      </c>
      <c r="H235" s="444" t="str">
        <f t="shared" si="23"/>
        <v>L</v>
      </c>
      <c r="I235" s="793" t="str">
        <f>IF(H235="H", "부지런하고, 할 일이 주어지면 기꺼이 그 일에 뛰어들며, 쉬운 일뿐 아니라 어려운 일이라도 더 빨리 시작하고 더 빨리 완성해야함. 보상이 기대되는 상황에서는 한층 더 노력을 기울임.", IF(H235="L", "보상이 안정적으로 기대되는 상황에서도 게으르며, 노력을 기울이는 열성이 부족함. 쉬운 일에서도 시작하는 게 더디고, 일을 시작하지 않고 미루거나 꾸무럭거리며, 꼭 해야만 하는 일만 마지못해 하는 경향을 보임.", " "))</f>
        <v>보상이 안정적으로 기대되는 상황에서도 게으르며, 노력을 기울이는 열성이 부족함. 쉬운 일에서도 시작하는 게 더디고, 일을 시작하지 않고 미루거나 꾸무럭거리며, 꼭 해야만 하는 일만 마지못해 하는 경향을 보임.</v>
      </c>
      <c r="J235" s="794"/>
      <c r="K235" s="795"/>
      <c r="L235" s="492">
        <f t="shared" si="24"/>
        <v>-36</v>
      </c>
    </row>
    <row r="236" spans="1:12" ht="41.25" customHeight="1">
      <c r="A236" s="729"/>
      <c r="B236" s="425" t="s">
        <v>1121</v>
      </c>
      <c r="C236" s="426" t="s">
        <v>1120</v>
      </c>
      <c r="D236" s="384" t="str">
        <f xml:space="preserve"> 기질!$B$40&amp;" ("&amp;기질!$C$40&amp;" : " &amp;G236&amp;")"</f>
        <v>PS2 (유지지향성 : 16)</v>
      </c>
      <c r="E236" s="392" t="s">
        <v>1109</v>
      </c>
      <c r="F236" s="393" t="s">
        <v>1118</v>
      </c>
      <c r="G236" s="411" cm="1">
        <f t="array" ref="G236">INDEX(Data!AK:AK,1/43*(ROW()-3)+2)</f>
        <v>16</v>
      </c>
      <c r="H236" s="423" t="str">
        <f>IF(G236&gt;=70, "H", IF(G236 &lt;=30, "L", "M"))</f>
        <v>L</v>
      </c>
      <c r="I236" s="793" t="str">
        <f>IF(H236="H", "일을 마치는데 필요한 끈기와 인내심. 쉽게 포기하지 않고 이룰 때까지 지속적인 노력.", IF(H236="L", "실패나 피로, 장애에 부딪치면 쉽게 포기하거나 현실과 타협하려는 경향. 힘든 과제를 오래 지속하는데 어려움을 느낌. 단기구간으로 목표를 분절하여  적절한 보상을 주면서 장기과제를 이뤄나가야 함.", " "))</f>
        <v>실패나 피로, 장애에 부딪치면 쉽게 포기하거나 현실과 타협하려는 경향. 힘든 과제를 오래 지속하는데 어려움을 느낌. 단기구간으로 목표를 분절하여  적절한 보상을 주면서 장기과제를 이뤄나가야 함.</v>
      </c>
      <c r="J236" s="794"/>
      <c r="K236" s="795"/>
      <c r="L236" s="492">
        <f t="shared" si="24"/>
        <v>-34</v>
      </c>
    </row>
    <row r="237" spans="1:12" ht="41.25" customHeight="1">
      <c r="A237" s="729"/>
      <c r="B237" s="425" t="s">
        <v>1125</v>
      </c>
      <c r="C237" s="426" t="s">
        <v>1124</v>
      </c>
      <c r="D237" s="384" t="str">
        <f xml:space="preserve"> 기질!$B$41&amp;" ("&amp;기질!$C$41&amp;" : " &amp;G237&amp;")"</f>
        <v>PS3 (성취지향성 : 17)</v>
      </c>
      <c r="E237" s="392" t="s">
        <v>1116</v>
      </c>
      <c r="F237" s="393" t="s">
        <v>1126</v>
      </c>
      <c r="G237" s="411" cm="1">
        <f t="array" ref="G237">INDEX(Data!AL:AL,1/43*(ROW()-3)+2)</f>
        <v>17</v>
      </c>
      <c r="H237" s="423" t="str">
        <f t="shared" ref="H237:H238" si="25">IF(G237&gt;=70, "H", IF(G237 &lt;=30, "L", "M"))</f>
        <v>L</v>
      </c>
      <c r="I237" s="793" t="str">
        <f>IF(H237="H","성공과 성취를 향한 열망이 강하고, 야심적. 자신이 맡은 일에서 탁월하고 싶어하며, 도전적인 과제를 즐기고, 한 가지 사물이나 활동에 장시간 관심을 쏟음. 야망과 열심 때문에, 실제 더 많은 것을 성취하는 경향이 있음.", IF(H237="L", "성취야망이 적고, 현재의 성취에 만족하며, 더 나은 성취나 개선을 위해서 도전할 필요를 느끼지 않음. 따라서 자신이 이룰 수 있는 것에 비해서, 실제 성취나 업적은 더 적을 수 있음."," "))</f>
        <v>성취야망이 적고, 현재의 성취에 만족하며, 더 나은 성취나 개선을 위해서 도전할 필요를 느끼지 않음. 따라서 자신이 이룰 수 있는 것에 비해서, 실제 성취나 업적은 더 적을 수 있음.</v>
      </c>
      <c r="J237" s="794"/>
      <c r="K237" s="795"/>
      <c r="L237" s="492">
        <f t="shared" si="24"/>
        <v>-33</v>
      </c>
    </row>
    <row r="238" spans="1:12" ht="41.25" customHeight="1" thickBot="1">
      <c r="A238" s="735"/>
      <c r="B238" s="454" t="s">
        <v>1122</v>
      </c>
      <c r="C238" s="455" t="s">
        <v>1123</v>
      </c>
      <c r="D238" s="435" t="str">
        <f xml:space="preserve"> 기질!$B$42&amp;" ("&amp;기질!$C$42&amp;" : " &amp;G238&amp;")"</f>
        <v>PS4 (완벽지향성 : 20)</v>
      </c>
      <c r="E238" s="456" t="s">
        <v>1115</v>
      </c>
      <c r="F238" s="457" t="s">
        <v>1119</v>
      </c>
      <c r="G238" s="412" cm="1">
        <f t="array" ref="G238">INDEX(Data!AM:AM,1/43*(ROW()-3)+2)</f>
        <v>20</v>
      </c>
      <c r="H238" s="424" t="str">
        <f t="shared" si="25"/>
        <v>L</v>
      </c>
      <c r="I238" s="799" t="str">
        <f>IF(H238="H", "최선을 이루기 위해서 끝까지 자신을 몰아붙이는 완벽주의자임. 가능한 한 모든 일을 잘 하려 애쓰며, 최선의 해결책을 찾기 전까지는 포기하지 않고, 지칠 때까지 노력함. 융통성이 부족하고, 이전에 성공한 적이 있는 한 가지 확실한 방법을 고집스럽게 지속함.", IF(H238="L", "적당한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 "))</f>
        <v>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v>
      </c>
      <c r="J238" s="800"/>
      <c r="K238" s="801"/>
      <c r="L238" s="492">
        <f t="shared" si="24"/>
        <v>-30</v>
      </c>
    </row>
    <row r="239" spans="1:12" s="449" customFormat="1" ht="17.25" thickBot="1">
      <c r="A239" s="413"/>
      <c r="B239" s="776" t="s">
        <v>1127</v>
      </c>
      <c r="C239" s="776"/>
      <c r="D239" s="446" t="s">
        <v>823</v>
      </c>
      <c r="E239" s="763" t="s">
        <v>1129</v>
      </c>
      <c r="F239" s="763"/>
      <c r="G239" s="447" t="s">
        <v>826</v>
      </c>
      <c r="H239" s="448"/>
      <c r="I239" s="802" t="s">
        <v>1047</v>
      </c>
      <c r="J239" s="803"/>
      <c r="K239" s="804"/>
      <c r="L239" s="493"/>
    </row>
    <row r="240" spans="1:12" ht="60.75" customHeight="1">
      <c r="A240" s="731" t="str">
        <f>$A$25</f>
        <v>자율성</v>
      </c>
      <c r="B240" s="816" t="s">
        <v>1130</v>
      </c>
      <c r="C240" s="817"/>
      <c r="D240" s="442" t="str">
        <f xml:space="preserve"> 성격!$A$21&amp;" ("&amp;성격!$B$21&amp;" : " &amp;G240&amp;")"</f>
        <v>SD1 (책임감수 : 14)</v>
      </c>
      <c r="E240" s="818" t="s">
        <v>1131</v>
      </c>
      <c r="F240" s="819"/>
      <c r="G240" s="443" cm="1">
        <f t="array" ref="G240">INDEX(Data!AQ:AQ,1/43*(ROW()-3)+2)</f>
        <v>14</v>
      </c>
      <c r="H240" s="494" t="str">
        <f t="shared" ref="H240:H252" si="26">IF(G240&gt;=70, "H", IF(G240 &lt;=30, "L", "M"))</f>
        <v>L</v>
      </c>
      <c r="I240" s="820" t="str">
        <f>IF(H240="H", "자신이 하고자 하는 것을 선택하는 데 더 자유로움. 이들은 자신의 태도, 행동, 문제점이 자신의 선택에 따른 것임을 인정함. 따라서 자신의 태도나 행동에 대한 책임을 받아들임. 타인에게 신뢰할 만한 사람이라는 인상을 줌.", IF(H240="L", "자신에게 일어난 일을 다른 사람이나 외부환경 탓으로 돌리거나 핑계를 대고 비난하는 경향이 있음. 이들은 자신의 태도나 행동, 선택이 자신의 통제와 무관하게 또는 자신의 의지와 상반되게 외부의 영향력에 의해서 결정된 것이라고 느낌. 결과적으로 자신의 행위에 대한 책임을 수용하지 않음. 타인에게 믿을 만하지 않고 책임감이 없는 사람이라는 인상을 줌."," "))</f>
        <v>자신에게 일어난 일을 다른 사람이나 외부환경 탓으로 돌리거나 핑계를 대고 비난하는 경향이 있음. 이들은 자신의 태도나 행동, 선택이 자신의 통제와 무관하게 또는 자신의 의지와 상반되게 외부의 영향력에 의해서 결정된 것이라고 느낌. 결과적으로 자신의 행위에 대한 책임을 수용하지 않음. 타인에게 믿을 만하지 않고 책임감이 없는 사람이라는 인상을 줌.</v>
      </c>
      <c r="J240" s="821"/>
      <c r="K240" s="822"/>
      <c r="L240" s="492">
        <f>G240</f>
        <v>14</v>
      </c>
    </row>
    <row r="241" spans="1:12" ht="60.75" customHeight="1">
      <c r="A241" s="732"/>
      <c r="B241" s="805" t="s">
        <v>1133</v>
      </c>
      <c r="C241" s="806"/>
      <c r="D241" s="384" t="str">
        <f xml:space="preserve"> 성격!$A$22&amp;" ("&amp;성격!$B$22&amp;" : " &amp;G241&amp;")"</f>
        <v>SD2 (목적의식 : 15)</v>
      </c>
      <c r="E241" s="807" t="s">
        <v>1132</v>
      </c>
      <c r="F241" s="808"/>
      <c r="G241" s="411" cm="1">
        <f t="array" ref="G241">INDEX(Data!AR:AR,1/43*(ROW()-3)+2)</f>
        <v>15</v>
      </c>
      <c r="H241" s="495" t="str">
        <f t="shared" si="26"/>
        <v>L</v>
      </c>
      <c r="I241" s="793" t="str">
        <f>IF(H241="H", "목적의식이 강하고 목표 지향적인 사람으로 기술됨. 삶의 의미와 방향에 대해 더 분명한 의식을 지니고 있음. 자신의 목표를 이루기 위해서 즉각적인 요구 만족을 지연시킬 수 있는 능력이 더 잘 발달되어 있음. 단기적 욕구 충족보다는 장기적 목표와 가치에 따라 활동하는 사람이라고 말할 수 있음.", IF(H241="L","삶의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 "))</f>
        <v>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v>
      </c>
      <c r="J241" s="794"/>
      <c r="K241" s="795"/>
      <c r="L241" s="492">
        <f t="shared" ref="L241:L252" si="27">G241</f>
        <v>15</v>
      </c>
    </row>
    <row r="242" spans="1:12" ht="60.75" customHeight="1">
      <c r="A242" s="732"/>
      <c r="B242" s="805" t="s">
        <v>1134</v>
      </c>
      <c r="C242" s="806"/>
      <c r="D242" s="384" t="str">
        <f xml:space="preserve"> 성격!$A$23&amp;" ("&amp;성격!$B$23&amp;" : " &amp;G242&amp;")"</f>
        <v>SD3 (유능감 : 10)</v>
      </c>
      <c r="E242" s="807" t="s">
        <v>1135</v>
      </c>
      <c r="F242" s="808"/>
      <c r="G242" s="411" cm="1">
        <f t="array" ref="G242">INDEX(Data!AS:AS,1/43*(ROW()-3)+2)</f>
        <v>10</v>
      </c>
      <c r="H242" s="495" t="str">
        <f t="shared" si="26"/>
        <v>L</v>
      </c>
      <c r="I242" s="793" t="str">
        <f>IF(H242="H", "심리적 자원이 풍부하고 효율적인 사람이라고 기술됨. 타인에게 생산적이고 주도적이며 유능하고 혁신적인 사람이라는 인상을 주어서, 문제 해결 방법에 대한 아이디어가 풍부하고 문제 해결의 기회를 찾는 데 주도적인 사람으로 인식됨. 어려운 상황에 부딪치면 이를 도전이나 기회로 받아들이는 경향을 보임.", IF(H242="L", "무력하고 비효율적인 사람이라는 인상을 줌. 문제를 해결하기 위한 기술과 자신감을 발달시키지 못하였기 때문에, 난관에 부딪치면 스스로 할 수 없거나 무능하다고 느낀다. 결과적으로 다른 사람이 일 처리를 대신해주거나 이끌어주기를 바라는 경향이 있음."," "))</f>
        <v>무력하고 비효율적인 사람이라는 인상을 줌. 문제를 해결하기 위한 기술과 자신감을 발달시키지 못하였기 때문에, 난관에 부딪치면 스스로 할 수 없거나 무능하다고 느낀다. 결과적으로 다른 사람이 일 처리를 대신해주거나 이끌어주기를 바라는 경향이 있음.</v>
      </c>
      <c r="J242" s="794"/>
      <c r="K242" s="795"/>
      <c r="L242" s="492">
        <f t="shared" si="27"/>
        <v>10</v>
      </c>
    </row>
    <row r="243" spans="1:12" ht="60.75" customHeight="1">
      <c r="A243" s="732"/>
      <c r="B243" s="805" t="s">
        <v>1136</v>
      </c>
      <c r="C243" s="806"/>
      <c r="D243" s="384" t="str">
        <f xml:space="preserve"> 성격!$A$24&amp;" ("&amp;성격!$B$24&amp;" : " &amp;G243&amp;")"</f>
        <v>SD4 (자기수용 : 6)</v>
      </c>
      <c r="E243" s="807" t="s">
        <v>1137</v>
      </c>
      <c r="F243" s="808"/>
      <c r="G243" s="411" cm="1">
        <f t="array" ref="G243">INDEX(Data!AT:AT,1/43*(ROW()-3)+2)</f>
        <v>6</v>
      </c>
      <c r="H243" s="495" t="str">
        <f t="shared" si="26"/>
        <v>L</v>
      </c>
      <c r="I243" s="793" t="str">
        <f>IF(H243="H", "자신의 장점 뿐 아니라 한계를 모두 인정하고 받아들이는 자신감 있는 사람으로 기술됨. 즉, 자신이 아닌 어떤 모습으로 가장함 없이, 자신이 할 수 있는 최선을 다하려고 노력함. 한편으로는 자신의 있는 그대로의 심리적, 신체적 특징을 편하게 받아들이면서도, 다른 한편으로 훈련과 노력을 통해 자신의 한계를 개선하려고 노력함.", IF(H243="L", "힘겹게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 "))</f>
        <v>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v>
      </c>
      <c r="J243" s="794"/>
      <c r="K243" s="795"/>
      <c r="L243" s="492">
        <f t="shared" si="27"/>
        <v>6</v>
      </c>
    </row>
    <row r="244" spans="1:12" ht="60.75" customHeight="1" thickBot="1">
      <c r="A244" s="733"/>
      <c r="B244" s="809" t="s">
        <v>1139</v>
      </c>
      <c r="C244" s="810"/>
      <c r="D244" s="435" t="str">
        <f xml:space="preserve"> 성격!$A$25&amp;" ("&amp;성격!$B$25&amp;" : " &amp;G244&amp;")"</f>
        <v>SD5 (자기일치 : 15)</v>
      </c>
      <c r="E244" s="811" t="s">
        <v>1138</v>
      </c>
      <c r="F244" s="812"/>
      <c r="G244" s="412" cm="1">
        <f t="array" ref="G244">INDEX(Data!AU:AU,1/43*(ROW()-3)+2)</f>
        <v>15</v>
      </c>
      <c r="H244" s="496" t="str">
        <f t="shared" si="26"/>
        <v>L</v>
      </c>
      <c r="I244" s="813" t="str">
        <f>IF(H244="H", "자신의 가치와 목표에 따라 자동적으로 행동할 수 있는 좋은 습관을 개발한 사람임. 이러한 습관은 자기훈육의 결과로 점차적으로 발달하여, 결국 자동적인 행동으로 나타나는 제2의 천성이 된 것임. 많은 상황에서 이러한 습관은 일시적인 충동이나 상황적인 압력보다 더 강력하여, 좀처럼 우선순위를 혼동하지 않으며, 많은 유혹적인 상황에서도 자신의 가치와 목표에 일치되는 행동을 보임.", IF(H244="L", "자신의 목표와 일치하지 않는 습관을 형성하여, 자신이 가치를 두고 있는 목표를 성취하기가 어려운 사람임. 때로 자기 패배적이고 의지가 약한 사람으로 지각됨. 의지력이 약하기 때문에, 좋지 않은 결과가 예상됨에도 불구하고 강한 유혹을 뿌리치거나 상황적 압력을 극복하지 못하고 이에 굴복함."," "))</f>
        <v>자신의 목표와 일치하지 않는 습관을 형성하여, 자신이 가치를 두고 있는 목표를 성취하기가 어려운 사람임. 때로 자기 패배적이고 의지가 약한 사람으로 지각됨. 의지력이 약하기 때문에, 좋지 않은 결과가 예상됨에도 불구하고 강한 유혹을 뿌리치거나 상황적 압력을 극복하지 못하고 이에 굴복함.</v>
      </c>
      <c r="J244" s="814"/>
      <c r="K244" s="815"/>
      <c r="L244" s="492">
        <f t="shared" si="27"/>
        <v>15</v>
      </c>
    </row>
    <row r="245" spans="1:12" ht="60.75" customHeight="1">
      <c r="A245" s="736" t="str">
        <f>A202</f>
        <v>연대감</v>
      </c>
      <c r="B245" s="825" t="s">
        <v>1143</v>
      </c>
      <c r="C245" s="817"/>
      <c r="D245" s="442" t="str">
        <f xml:space="preserve"> 성격!$A$27&amp;" ("&amp;성격!$B$27&amp;" : " &amp;G245&amp;")"</f>
        <v>CO1 (타인수용 : 13)</v>
      </c>
      <c r="E245" s="818" t="s">
        <v>1141</v>
      </c>
      <c r="F245" s="819"/>
      <c r="G245" s="443" cm="1">
        <f t="array" ref="G245">INDEX(Data!AY:AY,1/43*(ROW()-3)+2)</f>
        <v>13</v>
      </c>
      <c r="H245" s="494" t="str">
        <f t="shared" si="26"/>
        <v>L</v>
      </c>
      <c r="I245" s="820" t="str">
        <f>IF(H245="H", "타인에게 관대하고 우호적임. 다른 사람들이 행동, 윤리관, 의견, 가치, 혹은 외양 등의 면에서 자신과 매우 다를지라도 그들을 받아들이는 경향을 보임.", IF(H245="L", "타인에게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 " "))</f>
        <v>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v>
      </c>
      <c r="J245" s="821"/>
      <c r="K245" s="822"/>
      <c r="L245" s="492">
        <f t="shared" si="27"/>
        <v>13</v>
      </c>
    </row>
    <row r="246" spans="1:12" ht="60.75" customHeight="1">
      <c r="A246" s="737"/>
      <c r="B246" s="823" t="s">
        <v>1142</v>
      </c>
      <c r="C246" s="806"/>
      <c r="D246" s="384" t="str">
        <f xml:space="preserve"> 성격!$A$28&amp;" ("&amp;성격!$B$28&amp;" : " &amp;G246&amp;")"</f>
        <v>CO2 (공감/존중 : 12)</v>
      </c>
      <c r="E246" s="807" t="s">
        <v>1140</v>
      </c>
      <c r="F246" s="808"/>
      <c r="G246" s="411" cm="1">
        <f t="array" ref="G246">INDEX(Data!AZ:AZ,1/43*(ROW()-3)+2)</f>
        <v>12</v>
      </c>
      <c r="H246" s="495" t="str">
        <f t="shared" si="26"/>
        <v>L</v>
      </c>
      <c r="I246" s="793" t="str">
        <f>IF(H246="H", "다른 사람의 입장에서 자신을 생각해보려고 노력함. 즉 타인의 감정을 섬세하게 고려함. 다른 사람을 고귀한 존재로 존중하고, 자신의 판단은 일단 보류한 채 다른 사람의 경험을 먼저 잘 이해하려고 노력함. 사회적 민감성 기질과 비교하여 볼 때, 사회적 민감성은 타인의 감정에 대한 동정적 체험과 관련되는 것인 반면, 공감은 다른 사람의 목표와 가치에 대한 의식적인 이해 및 존중과 관련된다고 할 수 있음.", IF(H246="L", "다른 사람의 감정에 둔감하고 관심과 배려가 적음. 타인의 감정이나 고통, 어려움을 함께 나누지 못하거나, 타인의 목표와 가치를 존중하려 하지 않는 경향을 보임."," "))</f>
        <v>다른 사람의 감정에 둔감하고 관심과 배려가 적음. 타인의 감정이나 고통, 어려움을 함께 나누지 못하거나, 타인의 목표와 가치를 존중하려 하지 않는 경향을 보임.</v>
      </c>
      <c r="J246" s="794"/>
      <c r="K246" s="795"/>
      <c r="L246" s="492">
        <f t="shared" si="27"/>
        <v>12</v>
      </c>
    </row>
    <row r="247" spans="1:12" ht="60.75" customHeight="1">
      <c r="A247" s="737"/>
      <c r="B247" s="823" t="s">
        <v>1145</v>
      </c>
      <c r="C247" s="806"/>
      <c r="D247" s="384" t="str">
        <f xml:space="preserve"> 성격!$A$29&amp;" ("&amp;성격!$B$29&amp;" : " &amp;G247&amp;")"</f>
        <v>CO3 (이타성 : 12)</v>
      </c>
      <c r="E247" s="807" t="s">
        <v>1144</v>
      </c>
      <c r="F247" s="808"/>
      <c r="G247" s="411" cm="1">
        <f t="array" ref="G247">INDEX(Data!BA:BA,1/43*(ROW()-3)+2)</f>
        <v>12</v>
      </c>
      <c r="H247" s="495" t="str">
        <f t="shared" si="26"/>
        <v>L</v>
      </c>
      <c r="I247" s="793" t="str">
        <f>IF(H247="H", "타인에게 도움을 주고 지지적이며, 타인을 격려하고 위로하려함. 다른 사람에게 봉사하는 데서 즐거움을 느낌. 종종 자신이 아닌 지식이나 기술을 함께 나누어줌으로써 다른 사람들이 더 나아지는 데서 기쁨을 느낀다. 혼자 일하는 것보다는 팀의 한 일원으로 협력하여 일하는 것을 더 선호함.", IF(H247="L", "자기중심적이거나 이기적인 사람으로 기술됨. 다른 사람에 대한 배려가 적고, 매우 협력적인 동료와 한팀이 되어 일하는 경우에도 자신이 더 돋보이고 싶어함. 혼자 일하는 것을 더 선호하는 경향을 보임."," "))</f>
        <v>자기중심적이거나 이기적인 사람으로 기술됨. 다른 사람에 대한 배려가 적고, 매우 협력적인 동료와 한팀이 되어 일하는 경우에도 자신이 더 돋보이고 싶어함. 혼자 일하는 것을 더 선호하는 경향을 보임.</v>
      </c>
      <c r="J247" s="794"/>
      <c r="K247" s="795"/>
      <c r="L247" s="492">
        <f t="shared" si="27"/>
        <v>12</v>
      </c>
    </row>
    <row r="248" spans="1:12" ht="60.75" customHeight="1">
      <c r="A248" s="738"/>
      <c r="B248" s="823" t="s">
        <v>1147</v>
      </c>
      <c r="C248" s="806"/>
      <c r="D248" s="384" t="str">
        <f xml:space="preserve"> 성격!$A$30&amp;" ("&amp;성격!$B$30&amp;" : " &amp;G248&amp;")"</f>
        <v>CO4 (관대함 : 7)</v>
      </c>
      <c r="E248" s="807" t="s">
        <v>1146</v>
      </c>
      <c r="F248" s="808"/>
      <c r="G248" s="411" cm="1">
        <f t="array" ref="G248">INDEX(Data!BB:BB,1/43*(ROW()-3)+2)</f>
        <v>7</v>
      </c>
      <c r="H248" s="495" t="str">
        <f t="shared" si="26"/>
        <v>L</v>
      </c>
      <c r="I248" s="793" t="str">
        <f>IF(H248="H", "동정심과 자비심이 많고 용서를 잘 하며 관대한 사람으로 기술됨. 복수를 즐기지 않으며, 안 좋은 취급을 당했을지라도 이를 되 갚으려하지 않음. 오히려 이들은 모욕이나 부당한 대우를 적극적으로 극복하여 건설적인 관계를 만들려고 노력하는 경향을 보임.", IF(H248="L", "자신에게 상처를 준 사람에게 복수하려고 함. 복수는 공공연하게 이루어지거나 혹은 위장된 형태로 행해질 수 있음. 전자는 다른 사람에게 신체적, 정서적, 혹은 재정적으로 해를 끼치는 등의 적극적인 공격적 행동으로 나타날 수 있고, 후자는 원한을 품거나 교묘하게 잊어버리거나 고집을 피우거나 꾸물거리는 등의 수동 공격적 행동으로 나타날 수 있음."," "))</f>
        <v>자신에게 상처를 준 사람에게 복수하려고 함. 복수는 공공연하게 이루어지거나 혹은 위장된 형태로 행해질 수 있음. 전자는 다른 사람에게 신체적, 정서적, 혹은 재정적으로 해를 끼치는 등의 적극적인 공격적 행동으로 나타날 수 있고, 후자는 원한을 품거나 교묘하게 잊어버리거나 고집을 피우거나 꾸물거리는 등의 수동 공격적 행동으로 나타날 수 있음.</v>
      </c>
      <c r="J248" s="794"/>
      <c r="K248" s="795"/>
      <c r="L248" s="492">
        <f t="shared" si="27"/>
        <v>7</v>
      </c>
    </row>
    <row r="249" spans="1:12" ht="60.75" customHeight="1" thickBot="1">
      <c r="A249" s="739"/>
      <c r="B249" s="824" t="s">
        <v>1149</v>
      </c>
      <c r="C249" s="810"/>
      <c r="D249" s="435" t="str">
        <f xml:space="preserve"> 성격!$A$31&amp;" ("&amp;성격!$B$31&amp;" : " &amp;G249&amp;")"</f>
        <v>CO5 (공평 : 15)</v>
      </c>
      <c r="E249" s="811" t="s">
        <v>1148</v>
      </c>
      <c r="F249" s="812"/>
      <c r="G249" s="412" cm="1">
        <f t="array" ref="G249">INDEX(Data!BC:BC,1/43*(ROW()-3)+2)</f>
        <v>15</v>
      </c>
      <c r="H249" s="496" t="str">
        <f t="shared" si="26"/>
        <v>L</v>
      </c>
      <c r="I249" s="813" t="str">
        <f>IF(H249="H", "정직하고 양심적이며 진실한 사람으로서 다른 사람들을 일관되게 공정한 방식으로 대함. 즉, 직업적, 사회적 관계에서 안정적인 윤리적 원칙과 양심을 통합한 사람임. 자신에게 손해가 되더라도 공평과 정직을 더 우선시함. 이와 같은 윤리적 기준은 자기초월 혹은 영성과 관련되기 보다는 연대감의 한 요소라는 사실은 주목할만 함. 즉 이 하위척도 점수는 자기초월 척도보다는 연대감 척도의 하위척도들과 더 높은 상관을 보임.", IF(H249="L", "기회주의적이라는 인상을 줌. 즉 당장 문제에 부딪치지 않으면서 자신의 목표를 달성할 수 있다면, 할 수 있는 무슨 일이든지 하고자 함. 자신에게 이득이 되는 편파적 방식으로 행동함으로써 타인을 공정하게 대우하지 못하는 경향을 보임. 따라서 빈번히 타인을 조종하려 하거나 속임수를 쓰는 것으로 비칠 수 있음. 즉, 직업적, 사회적 관계 속에 안정적인 윤리적 원칙과 양심을 통합하여 못한 사람으로 기술될 수 있음."," "))</f>
        <v>기회주의적이라는 인상을 줌. 즉 당장 문제에 부딪치지 않으면서 자신의 목표를 달성할 수 있다면, 할 수 있는 무슨 일이든지 하고자 함. 자신에게 이득이 되는 편파적 방식으로 행동함으로써 타인을 공정하게 대우하지 못하는 경향을 보임. 따라서 빈번히 타인을 조종하려 하거나 속임수를 쓰는 것으로 비칠 수 있음. 즉, 직업적, 사회적 관계 속에 안정적인 윤리적 원칙과 양심을 통합하여 못한 사람으로 기술될 수 있음.</v>
      </c>
      <c r="J249" s="814"/>
      <c r="K249" s="815"/>
      <c r="L249" s="492">
        <f t="shared" si="27"/>
        <v>15</v>
      </c>
    </row>
    <row r="250" spans="1:12" ht="60.75" customHeight="1">
      <c r="A250" s="714" t="str">
        <f>$A$35</f>
        <v>자기초월</v>
      </c>
      <c r="B250" s="825" t="s">
        <v>1150</v>
      </c>
      <c r="C250" s="817"/>
      <c r="D250" s="442" t="str">
        <f xml:space="preserve"> 성격!$A$33&amp;" ("&amp;성격!$B$33&amp;" : " &amp;G250&amp;")"</f>
        <v>ST1 (자의식vs.몰입 : 15)</v>
      </c>
      <c r="E250" s="818" t="s">
        <v>1151</v>
      </c>
      <c r="F250" s="819"/>
      <c r="G250" s="443" cm="1">
        <f t="array" ref="G250">INDEX(Data!BG:BG,1/43*(ROW()-3)+2)</f>
        <v>15</v>
      </c>
      <c r="H250" s="494" t="str">
        <f t="shared" si="26"/>
        <v>L</v>
      </c>
      <c r="I250" s="820" t="str">
        <f>IF(H250="H", "관계에 몰입할 때 자기경계를 초월함. 무아지경으로 몰입하고 창조적, 독창적.", IF(H250="L", "자신의 개별성에 대한 인식 유지. 감동에 빠지지 않고 관습적이고 무미건조하며 상상력 없는 사람으로 보일 수 있음", " "))</f>
        <v>자신의 개별성에 대한 인식 유지. 감동에 빠지지 않고 관습적이고 무미건조하며 상상력 없는 사람으로 보일 수 있음</v>
      </c>
      <c r="J250" s="821"/>
      <c r="K250" s="822"/>
      <c r="L250" s="492">
        <f t="shared" si="27"/>
        <v>15</v>
      </c>
    </row>
    <row r="251" spans="1:12" ht="60.75" customHeight="1">
      <c r="A251" s="826"/>
      <c r="B251" s="823" t="s">
        <v>1152</v>
      </c>
      <c r="C251" s="806"/>
      <c r="D251" s="384" t="str">
        <f xml:space="preserve"> 성격!$A$34&amp;" ("&amp;성격!$B$34&amp;" : " &amp;G251&amp;")"</f>
        <v>ST2 (초월적 일체감 : 16)</v>
      </c>
      <c r="E251" s="807" t="s">
        <v>1153</v>
      </c>
      <c r="F251" s="808"/>
      <c r="G251" s="411" cm="1">
        <f t="array" ref="G251">INDEX(Data!BH:BH,1/43*(ROW()-3)+2)</f>
        <v>16</v>
      </c>
      <c r="H251" s="495" t="str">
        <f t="shared" si="26"/>
        <v>L</v>
      </c>
      <c r="I251" s="793" t="str">
        <f xml:space="preserve"> IF(H251="H", "인간과 물리적 환경을 포한하는 전체로서의 자연 및 우주와 연결 되어있다는 강렬한 유대감을 느낀다. 때때로 '모든 것은 하나의 살아있는 유기체의 일부'라는 느낌을 보고하기도 한다. 전쟁이나 기아, 불의를 방지하려고 노력하는 등, 이 세상을 더 나은 곳으로 만들기 위해 개인적 희생을 감수한다. 자연과의 애정 어린 동일시로 인해서 환경을 보호하고자 노력함. 몽롱한 이상주의자로 치부되기도함.", IF(H251="L", "자연이나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 "))</f>
        <v>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v>
      </c>
      <c r="J251" s="794"/>
      <c r="K251" s="795"/>
      <c r="L251" s="492">
        <f t="shared" si="27"/>
        <v>16</v>
      </c>
    </row>
    <row r="252" spans="1:12" ht="60.75" customHeight="1" thickBot="1">
      <c r="A252" s="826"/>
      <c r="B252" s="824" t="s">
        <v>1154</v>
      </c>
      <c r="C252" s="810"/>
      <c r="D252" s="435" t="str">
        <f xml:space="preserve"> 성격!$A$35&amp;" ("&amp;성격!$B$35&amp;" : " &amp;G252&amp;")"</f>
        <v>ST3 (유물론vs.영성 : 19)</v>
      </c>
      <c r="E252" s="811" t="s">
        <v>1155</v>
      </c>
      <c r="F252" s="812"/>
      <c r="G252" s="412" cm="1">
        <f t="array" ref="G252">INDEX(Data!BI:BI,1/43*(ROW()-3)+2)</f>
        <v>19</v>
      </c>
      <c r="H252" s="496" t="str">
        <f t="shared" si="26"/>
        <v>L</v>
      </c>
      <c r="I252" s="813" t="str">
        <f>IF(H252="H", "기적이나 초감각적인 경험, 기타 영적인 형상이나 감응력(예컨대,텔레파시나 육감)을 믿는다. 이들이 보이는 전반적인 성숙도와 평가자의 신념에 따라서, 이들은 분열형 성격장애에서 나타나는 타고난 마술적 사고를 지닌 사람으로 평가되기도 하고, 영적 신비주의자로 기술되기도 한다. 영적인 체험을 통해 생명력을 얻고 안정감을 찾는다. ", IF(H252="L", "유물론과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 " "))</f>
        <v>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v>
      </c>
      <c r="J252" s="814"/>
      <c r="K252" s="815"/>
      <c r="L252" s="492">
        <f t="shared" si="27"/>
        <v>19</v>
      </c>
    </row>
    <row r="253" spans="1:12" ht="3" customHeight="1"/>
    <row r="254" spans="1:12" ht="3" customHeight="1"/>
    <row r="255" spans="1:12" ht="3" customHeight="1"/>
    <row r="256" spans="1:12" ht="3" customHeight="1"/>
    <row r="257" spans="1:12" ht="3" customHeight="1"/>
    <row r="258" spans="1:12" ht="3" customHeight="1" thickBot="1"/>
    <row r="259" spans="1:12" ht="32.25" customHeight="1" thickTop="1">
      <c r="A259" s="788" t="s">
        <v>1049</v>
      </c>
      <c r="B259" s="789"/>
      <c r="C259" s="789"/>
      <c r="D259" s="789"/>
      <c r="E259" s="789"/>
      <c r="F259" s="789"/>
      <c r="G259" s="789"/>
      <c r="H259" s="789"/>
      <c r="I259" s="407"/>
      <c r="J259" s="407"/>
      <c r="K259" s="407"/>
    </row>
    <row r="260" spans="1:12" s="149" customFormat="1" ht="5.25" customHeight="1">
      <c r="A260" s="359"/>
      <c r="B260" s="359"/>
      <c r="C260" s="359"/>
      <c r="D260" s="359"/>
      <c r="E260" s="365"/>
      <c r="F260" s="365"/>
      <c r="G260" s="359"/>
      <c r="H260" s="359"/>
      <c r="I260" s="445"/>
      <c r="J260" s="359"/>
      <c r="L260" s="491"/>
    </row>
    <row r="261" spans="1:12" s="149" customFormat="1">
      <c r="A261" s="360"/>
      <c r="B261" s="408" t="str" cm="1">
        <f t="array" ref="B261">INDEX(Data!C:C,1/43*(ROW()-3)+2) &amp;" 님"</f>
        <v>이재원 님</v>
      </c>
      <c r="C261" s="408" t="str" cm="1">
        <f t="array" ref="C261">INDEX(Data!E:E,1/43*(ROW()-3)+2)</f>
        <v>M</v>
      </c>
      <c r="D261" s="380"/>
      <c r="G261" s="361"/>
      <c r="H261" s="361"/>
      <c r="I261" s="361"/>
      <c r="L261" s="491"/>
    </row>
    <row r="262" spans="1:12" s="149" customFormat="1" ht="6.75" customHeight="1">
      <c r="A262" s="360"/>
      <c r="B262" s="409"/>
      <c r="C262" s="409"/>
      <c r="D262" s="381"/>
      <c r="G262" s="362"/>
      <c r="H262" s="362"/>
      <c r="I262" s="361"/>
      <c r="L262" s="491"/>
    </row>
    <row r="263" spans="1:12" s="149" customFormat="1" ht="17.25" thickBot="1">
      <c r="A263" s="360"/>
      <c r="B263" s="410" cm="1">
        <f t="array" ref="B263">INDEX(Data!J:J,1/43*(ROW()-3)+2)</f>
        <v>20251105</v>
      </c>
      <c r="C263" s="410" cm="1">
        <f t="array" ref="C263">INDEX(Data!F:F,1/43*(ROW()-3)+2)</f>
        <v>23</v>
      </c>
      <c r="D263" s="381"/>
      <c r="G263" s="362"/>
      <c r="H263" s="362"/>
      <c r="I263" s="361"/>
      <c r="L263" s="491"/>
    </row>
    <row r="264" spans="1:12" s="149" customFormat="1" ht="5.25" customHeight="1" thickBot="1">
      <c r="A264" s="362"/>
      <c r="B264" s="362"/>
      <c r="C264" s="362"/>
      <c r="D264" s="382"/>
      <c r="E264" s="366"/>
      <c r="F264" s="366"/>
      <c r="G264" s="361"/>
      <c r="H264" s="362"/>
      <c r="I264" s="361"/>
      <c r="J264" s="362"/>
      <c r="L264" s="491"/>
    </row>
    <row r="265" spans="1:12" ht="22.5" customHeight="1" thickBot="1">
      <c r="A265" s="377"/>
      <c r="B265" s="417" t="s">
        <v>708</v>
      </c>
      <c r="C265" s="418" t="s">
        <v>707</v>
      </c>
      <c r="D265" s="419" t="s">
        <v>823</v>
      </c>
      <c r="E265" s="419" t="s">
        <v>707</v>
      </c>
      <c r="F265" s="420" t="s">
        <v>708</v>
      </c>
      <c r="G265" s="421" t="s">
        <v>826</v>
      </c>
      <c r="H265" s="422"/>
      <c r="I265" s="790" t="s">
        <v>1045</v>
      </c>
      <c r="J265" s="791"/>
      <c r="K265" s="792"/>
    </row>
    <row r="266" spans="1:12" ht="42.75" customHeight="1">
      <c r="A266" s="728" t="str">
        <f>$A$8</f>
        <v>자극추구</v>
      </c>
      <c r="B266" s="425" t="s">
        <v>1053</v>
      </c>
      <c r="C266" s="426" t="s">
        <v>1063</v>
      </c>
      <c r="D266" s="384" t="str">
        <f xml:space="preserve"> 기질!$B$24&amp;" ("&amp;기질!$C$24&amp;" : " &amp;G266&amp;")"</f>
        <v>NS1 (안정성 vs 탐색적흥분 : 13)</v>
      </c>
      <c r="E266" s="392" t="s">
        <v>1054</v>
      </c>
      <c r="F266" s="393" t="s">
        <v>1058</v>
      </c>
      <c r="G266" s="411" cm="1">
        <f t="array" ref="G266">INDEX(Data!O:O,1/43*(ROW()-3)+2)</f>
        <v>13</v>
      </c>
      <c r="H266" s="423" t="str">
        <f>IF(G266&gt;=70, "H", IF(G266 &lt;=30, "L", "M"))</f>
        <v>L</v>
      </c>
      <c r="I266" s="793" t="str">
        <f>IF(H266="H","많은 사람들이 시간 낭비라고 느낄 만한 낯선 상황이나 낯선 장소를 탐색하는 데 흥미를 느낌.(감각추구적) 새로운 생각이나 활동에 쉽게 빠져들고, 스릴과 흥분, 모험을 즐김. 단조로운 것에 쉽게 싫증을 느끼며, 반복적인 일상을 피하여 변화를 추구함. 때로 비관습적이거나 혁신적인 사람으로 인식됨.", IF(H266="L","새롭거나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 " "))</f>
        <v>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v>
      </c>
      <c r="J266" s="794"/>
      <c r="K266" s="795"/>
      <c r="L266" s="492">
        <f>G266-50</f>
        <v>-37</v>
      </c>
    </row>
    <row r="267" spans="1:12" ht="42.75" customHeight="1">
      <c r="A267" s="729"/>
      <c r="B267" s="425" t="s">
        <v>1061</v>
      </c>
      <c r="C267" s="426" t="s">
        <v>1062</v>
      </c>
      <c r="D267" s="384" t="str">
        <f xml:space="preserve"> 기질!$B$25&amp;" ("&amp;기질!$C$25&amp;" : " &amp;G267&amp;")"</f>
        <v>NS2 (심사숙고 vs 충동성 : 16)</v>
      </c>
      <c r="E267" s="392" t="s">
        <v>1060</v>
      </c>
      <c r="F267" s="393" t="s">
        <v>1059</v>
      </c>
      <c r="G267" s="411" cm="1">
        <f t="array" ref="G267">INDEX(Data!P:P,1/43*(ROW()-3)+2)</f>
        <v>16</v>
      </c>
      <c r="H267" s="423" t="str">
        <f t="shared" ref="H267:H278" si="28">IF(G267&gt;=70, "H", IF(G267 &lt;=30, "L", "M"))</f>
        <v>L</v>
      </c>
      <c r="I267" s="796" t="str">
        <f>IF(H267="H","쉽게 흥분하며, 감정변화가 극적이고, 순간적인 인상에 의해 쉽게 영향을 받는 기분파. 불충분한 정보에도 불구하고 성급하게 결정을 내리며 충동 조절이 어려운 편. 순간적인 본능이나 직관적 육감에 따라 행동하기 때문에, 예기치 않은 사건이 발생하거나 추가적인 정보가 나타날 경우에 결정이나 의견을 번복해야 되는 경우가 자주 있음. 종종 주의가 산만하며, 한가지 일에 오랫동안 주의를 집중하는 것이 힘듦.",IF(H267="L","오랜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 " "))</f>
        <v>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v>
      </c>
      <c r="J267" s="797"/>
      <c r="K267" s="798"/>
      <c r="L267" s="492">
        <f t="shared" ref="L267:L281" si="29">G267-50</f>
        <v>-34</v>
      </c>
    </row>
    <row r="268" spans="1:12" ht="42.75" customHeight="1">
      <c r="A268" s="729"/>
      <c r="B268" s="425" t="s">
        <v>1064</v>
      </c>
      <c r="C268" s="426" t="s">
        <v>1067</v>
      </c>
      <c r="D268" s="384" t="str">
        <f xml:space="preserve"> 기질!$B$26&amp;" ("&amp;기질!$C$26&amp;" : " &amp;G268&amp;")"</f>
        <v>NS3 (절제 vs 향유 : 0)</v>
      </c>
      <c r="E268" s="392" t="s">
        <v>1065</v>
      </c>
      <c r="F268" s="393" t="s">
        <v>1066</v>
      </c>
      <c r="G268" s="411" cm="1">
        <f t="array" ref="G268">INDEX(Data!Q:Q,1/43*(ROW()-3)+2)</f>
        <v>0</v>
      </c>
      <c r="H268" s="423" t="str">
        <f t="shared" si="28"/>
        <v>L</v>
      </c>
      <c r="I268" s="793" t="str">
        <f>IF(H268="H","돈, 에너지, 감정 등을 잘 절제하지 않는 경향을 보임. 예를 들어 돈을 저축하기 보다는 쓰는 것을 더 좋아하기 때문에, 특별한 계획이나 휴가 등을 위해서 돈을 모으는 것이 쉽지 않음. 때로 다른 사람들에게 화려하며 거칠 것이 없는 사람이라는 인상을 비칠 수 있음. 돈이나 자원, 능력이 바닥날 때까지 다 써가며 사는 방식을 좋아함.",IF(H268="L","아끼고 조심하며 매사에 통제를 잘함. 돈이나 에너지, 감정 등을 낭비하지 않고 절제하는 편. 다른 사람들에게 검소하고 인색한 사람으로 인식됨.", " "))</f>
        <v>아끼고 조심하며 매사에 통제를 잘함. 돈이나 에너지, 감정 등을 낭비하지 않고 절제하는 편. 다른 사람들에게 검소하고 인색한 사람으로 인식됨.</v>
      </c>
      <c r="J268" s="794"/>
      <c r="K268" s="795"/>
      <c r="L268" s="492">
        <f t="shared" si="29"/>
        <v>-50</v>
      </c>
    </row>
    <row r="269" spans="1:12" ht="44.25" customHeight="1" thickBot="1">
      <c r="A269" s="730"/>
      <c r="B269" s="436" t="s">
        <v>1069</v>
      </c>
      <c r="C269" s="437" t="s">
        <v>1070</v>
      </c>
      <c r="D269" s="438" t="str">
        <f xml:space="preserve"> 기질!$B$27&amp;" ("&amp;기질!$C$27&amp;" : " &amp;G269&amp;")"</f>
        <v>NS4 (질서정연 vs 자유분방 : 17)</v>
      </c>
      <c r="E269" s="439" t="s">
        <v>1071</v>
      </c>
      <c r="F269" s="440" t="s">
        <v>1068</v>
      </c>
      <c r="G269" s="441" cm="1">
        <f t="array" ref="G269">INDEX(Data!R:R,1/43*(ROW()-3)+2)</f>
        <v>17</v>
      </c>
      <c r="H269" s="433" t="str">
        <f t="shared" si="28"/>
        <v>L</v>
      </c>
      <c r="I269" s="796" t="str">
        <f>IF(H269="H","쉽게 화를 내는 경향을 보임. 자신이 원하는 것을 당장 얻지 못할 때 쉽게 성을 내고 분노를 밖으로 드러냄. 엄격한 규칙이나 규제가 없는 활동을 더 선호하며, 고정된 일정이나 정해진 규칙에 따라 행동하는 것을 좋아하지 않음. 들키지만 않는다면 법이나 규칙을 더 쉽게 어길 수 있으며, 얘기를 재미있게 하기 위해 진실을 포장하거나 과장하기도 함. 신체적 혹은 심리적으로 좌절스럽고 지루하고 불편한 상황을 잘 견디지 못하고 피하려는 경향을 보임.", IF(H269="L", "조직적이고 질서정연하며 체계적임. 이들은 엄격한 규칙과 규율이 있는 활동을 더 선호. 좌절을 참고 견디며 욕구 만족을 지연시키는 능력이 많음. 화를 내는데 더디며, 분노를 밖으로 잘 드러내지 않는 편임."," "))</f>
        <v>조직적이고 질서정연하며 체계적임. 이들은 엄격한 규칙과 규율이 있는 활동을 더 선호. 좌절을 참고 견디며 욕구 만족을 지연시키는 능력이 많음. 화를 내는데 더디며, 분노를 밖으로 잘 드러내지 않는 편임.</v>
      </c>
      <c r="J269" s="797"/>
      <c r="K269" s="798"/>
      <c r="L269" s="492">
        <f t="shared" si="29"/>
        <v>-33</v>
      </c>
    </row>
    <row r="270" spans="1:12" ht="44.25" customHeight="1">
      <c r="A270" s="734" t="str">
        <f>$A$12</f>
        <v>위험 감지</v>
      </c>
      <c r="B270" s="450" t="s">
        <v>1078</v>
      </c>
      <c r="C270" s="451" t="s">
        <v>1075</v>
      </c>
      <c r="D270" s="442" t="str">
        <f xml:space="preserve"> 기질!$B$29&amp;" ("&amp;기질!$C$29&amp;" : " &amp;G270&amp;")"</f>
        <v>HA1 (미래 위험 센서 : 22)</v>
      </c>
      <c r="E270" s="452" t="s">
        <v>1073</v>
      </c>
      <c r="F270" s="453" t="s">
        <v>1072</v>
      </c>
      <c r="G270" s="443" cm="1">
        <f t="array" ref="G270">INDEX(Data!V:V,1/43*(ROW()-3)+2)</f>
        <v>22</v>
      </c>
      <c r="H270" s="444" t="str">
        <f t="shared" si="28"/>
        <v>L</v>
      </c>
      <c r="I270" s="796" t="str">
        <f>IF(H270="H", "두가지 행동경향을 나타냄. 첫째, 앞으로 닥칠 일에 대해서 미리 걱정함. 좋은 일보다는 나쁜 일이 일어날 것이라고 생각하고, 위험과 실패를 먼저 예상하는 비관적 성향을 보임. 특히 낯선 상황 혹은 실제로 위험이 따르는 상황에서 이런 특성이 더 두드러지지만, 별로 위험하지 않거나 안심할만한 환경에서도 비관적으로 걱정하는 경향이 있음. 둘째, 창피하거나 당혹스러운 경험을 극복하는 데 어려움을 겪으며, 이런 경험을 오랫동안 반복해서 되씹는 경향을 보임.", IF(H270="L", "긍정적으로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 "))</f>
        <v>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v>
      </c>
      <c r="J270" s="797"/>
      <c r="K270" s="798"/>
      <c r="L270" s="492">
        <f t="shared" si="29"/>
        <v>-28</v>
      </c>
    </row>
    <row r="271" spans="1:12" ht="44.25" customHeight="1">
      <c r="A271" s="729"/>
      <c r="B271" s="425" t="s">
        <v>1077</v>
      </c>
      <c r="C271" s="426" t="s">
        <v>1076</v>
      </c>
      <c r="D271" s="384" t="str">
        <f xml:space="preserve"> 기질!$B$30&amp;" ("&amp;기질!$C$30&amp;" : " &amp;G271&amp;")"</f>
        <v>HA2 (상황 위험 센서 : 14)</v>
      </c>
      <c r="E271" s="392" t="s">
        <v>1090</v>
      </c>
      <c r="F271" s="393" t="s">
        <v>1074</v>
      </c>
      <c r="G271" s="411" cm="1">
        <f t="array" ref="G271">INDEX(Data!W:W,1/43*(ROW()-3)+2)</f>
        <v>14</v>
      </c>
      <c r="H271" s="423" t="str">
        <f t="shared" si="28"/>
        <v>L</v>
      </c>
      <c r="I271" s="793" t="str">
        <f>IF(H271="H", "불확실한 상황이나 낯선 상황에 대한 두려움이 많음. 불확실하거나 익숙하지 않은 상황에서는, 별로 걱정할 만한 이유가 없음에도 불구하고 쉽게 긴장하고 불한해함. 따라서 위험을 감수하려 하지 않으며, 일상에 변화가 생기면 적응하기 힘들어 하고, 조용하게 지내는 것을 더 선호함.", IF(H271="L", "대부분의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 " "))</f>
        <v>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v>
      </c>
      <c r="J271" s="794"/>
      <c r="K271" s="795"/>
      <c r="L271" s="492">
        <f t="shared" si="29"/>
        <v>-36</v>
      </c>
    </row>
    <row r="272" spans="1:12" ht="44.25" customHeight="1">
      <c r="A272" s="729"/>
      <c r="B272" s="425" t="s">
        <v>1079</v>
      </c>
      <c r="C272" s="426" t="s">
        <v>1080</v>
      </c>
      <c r="D272" s="384" t="str">
        <f xml:space="preserve"> 기질!$B$31&amp;" ("&amp;기질!$C$31&amp;" : " &amp;G272&amp;")"</f>
        <v>HA3 (사람 위험 센서 : 16)</v>
      </c>
      <c r="E272" s="392" t="s">
        <v>1081</v>
      </c>
      <c r="F272" s="393" t="s">
        <v>1082</v>
      </c>
      <c r="G272" s="411" cm="1">
        <f t="array" ref="G272">INDEX(Data!X:X,1/43*(ROW()-3)+2)</f>
        <v>16</v>
      </c>
      <c r="H272" s="423" t="str">
        <f t="shared" si="28"/>
        <v>L</v>
      </c>
      <c r="I272" s="793" t="str">
        <f>IF(H272="H", "대부분의 사회적 상황에서 수줍어하며 자기주장이 부족. 잘 모르는 사람을 만날 때 자신감이 부족하기 때문에 종종 낯선 사람과의 만남을 회피. 자신이 확실히 받아들여질 것이라는 보장이 없는 한 새로운 인간관계를 맺으려 하지 않음. 평소에는 주도적으로 행동할지라도, 낯선 사람과 어울리거나 낯선 상황에 처하면 주도적으로 행동하지 못하고 쉽게 위축되고 억제되는 경향을 보임.", IF(H272="L", "사교적이고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 "))</f>
        <v>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v>
      </c>
      <c r="J272" s="794"/>
      <c r="K272" s="795"/>
      <c r="L272" s="492">
        <f t="shared" si="29"/>
        <v>-34</v>
      </c>
    </row>
    <row r="273" spans="1:12" ht="44.25" customHeight="1" thickBot="1">
      <c r="A273" s="735"/>
      <c r="B273" s="454" t="s">
        <v>1086</v>
      </c>
      <c r="C273" s="455" t="s">
        <v>1085</v>
      </c>
      <c r="D273" s="435" t="str">
        <f xml:space="preserve"> 기질!$B$32&amp;" ("&amp;기질!$C$32&amp;" : " &amp;G273&amp;")"</f>
        <v>HA4 (에너지수준 센서 : 16)</v>
      </c>
      <c r="E273" s="456" t="s">
        <v>1084</v>
      </c>
      <c r="F273" s="457" t="s">
        <v>1083</v>
      </c>
      <c r="G273" s="412" cm="1">
        <f t="array" ref="G273">INDEX(Data!Y:Y,1/43*(ROW()-3)+2)</f>
        <v>16</v>
      </c>
      <c r="H273" s="424" t="str">
        <f t="shared" si="28"/>
        <v>L</v>
      </c>
      <c r="I273" s="793" t="str">
        <f>IF(H273="H","대부분의 사람들보다 허약하고 활력이 적은 것으로 비침. 쉽게 지치고 피곤해지는 경향이 있어서 남들보다 낮잠이나 휴식이 더 많이 필요함. 사소한 질병이나 스트레스에서 회복되는 데 남들보다 더 오랜 시간이 걸리는 경향이 있음.", IF(H273="L", "아주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 "))</f>
        <v>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v>
      </c>
      <c r="J273" s="794"/>
      <c r="K273" s="795"/>
      <c r="L273" s="492">
        <f t="shared" si="29"/>
        <v>-34</v>
      </c>
    </row>
    <row r="274" spans="1:12" ht="44.25" customHeight="1">
      <c r="A274" s="728" t="str">
        <f>$A$16</f>
        <v>관계민감성</v>
      </c>
      <c r="B274" s="458" t="s">
        <v>1091</v>
      </c>
      <c r="C274" s="459" t="s">
        <v>1089</v>
      </c>
      <c r="D274" s="460" t="str">
        <f xml:space="preserve"> 기질!$B$34&amp;" ("&amp;기질!$C$34&amp;" : " &amp;G274&amp;")"</f>
        <v>RD1 (정서적 감응성 : 11)</v>
      </c>
      <c r="E274" s="461" t="s">
        <v>1088</v>
      </c>
      <c r="F274" s="462" t="s">
        <v>1087</v>
      </c>
      <c r="G274" s="463" cm="1">
        <f t="array" ref="G274">INDEX(Data!AC:AC,1/43*(ROW()-3)+2)</f>
        <v>11</v>
      </c>
      <c r="H274" s="434" t="str">
        <f t="shared" si="28"/>
        <v>L</v>
      </c>
      <c r="I274" s="793" t="str">
        <f>IF(H274="H", "마음이 여리고 정에 약함. 감수성이 예민하고 동정심과 이해심이 많은 사람으로, 감성적 호소에 마음이 깊이 움직이는 경향을 보임. 예를 들어 슬픈 영화를 볼 때 남들보다 더 쉽게 눈물을 흘림. 또한 주변사람들이 느끼는 감정을, 마치 자신의 개인적 경험인 것처럼 대리적으로 잘 느끼는 경향이 있음.", IF(H274="L", "종종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형성을 위해 적극적인 노력 필요."," "))</f>
        <v>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형성을 위해 적극적인 노력 필요.</v>
      </c>
      <c r="J274" s="794"/>
      <c r="K274" s="795"/>
      <c r="L274" s="492">
        <f t="shared" si="29"/>
        <v>-39</v>
      </c>
    </row>
    <row r="275" spans="1:12" ht="44.25" customHeight="1">
      <c r="A275" s="729"/>
      <c r="B275" s="425" t="s">
        <v>1092</v>
      </c>
      <c r="C275" s="426" t="s">
        <v>1104</v>
      </c>
      <c r="D275" s="384" t="str">
        <f xml:space="preserve"> 기질!$B$35&amp;" ("&amp;기질!$C$35&amp;" : " &amp;G275&amp;")"</f>
        <v>RD2 (정서적 개방성 : 15)</v>
      </c>
      <c r="E275" s="392" t="s">
        <v>1093</v>
      </c>
      <c r="F275" s="393" t="s">
        <v>1094</v>
      </c>
      <c r="G275" s="411" cm="1">
        <f t="array" ref="G275">INDEX(Data!AD:AD,1/43*(ROW()-3)+2)</f>
        <v>15</v>
      </c>
      <c r="H275" s="423" t="str">
        <f t="shared" si="28"/>
        <v>L</v>
      </c>
      <c r="I275" s="793" t="str">
        <f xml:space="preserve"> IF(H275="H", "잘 모르는 사람들에게도 자신의 감정이나 경험을 솔직하게 잘 드러냄. 사회적 접촉을 좋아하고 다른 사람과의 교류에 열려 있으며, 다른 사람들에게 쉽게 다가가고 쉽게 가까워 짐. ", IF(H275="L","다른 사람들과 너무 가까워지는 것을 좋아하지 않으며, 남들에게 먼저 다가가지 않고 자신을 잘 드러내지 않음. 다른 사람들과 친해지는데 시간이 더 오래 걸림."," "))</f>
        <v>다른 사람들과 너무 가까워지는 것을 좋아하지 않으며, 남들에게 먼저 다가가지 않고 자신을 잘 드러내지 않음. 다른 사람들과 친해지는데 시간이 더 오래 걸림.</v>
      </c>
      <c r="J275" s="794"/>
      <c r="K275" s="795"/>
      <c r="L275" s="492">
        <f t="shared" si="29"/>
        <v>-35</v>
      </c>
    </row>
    <row r="276" spans="1:12" ht="44.25" customHeight="1">
      <c r="A276" s="729"/>
      <c r="B276" s="425" t="s">
        <v>1098</v>
      </c>
      <c r="C276" s="426" t="s">
        <v>1095</v>
      </c>
      <c r="D276" s="384" t="str">
        <f xml:space="preserve"> 기질!$B$36&amp;" ("&amp;기질!$C$36&amp;" : " &amp;G276&amp;")"</f>
        <v>RD3 (애착(관계충전)성향 : 9)</v>
      </c>
      <c r="E276" s="392" t="s">
        <v>1099</v>
      </c>
      <c r="F276" s="393" t="s">
        <v>1100</v>
      </c>
      <c r="G276" s="411" cm="1">
        <f t="array" ref="G276">INDEX(Data!AE:AE,1/43*(ROW()-3)+2)</f>
        <v>9</v>
      </c>
      <c r="H276" s="423" t="str">
        <f t="shared" si="28"/>
        <v>L</v>
      </c>
      <c r="I276" s="793" t="str">
        <f>IF(H276="H","개인 생활보다는 친밀한 관계를 더 선호함. 다른 사람들과 함께 가까이 있으려 하며, 자신의 경험이나 감정을 혼자 간직하거나 감추기보다는 가까운 사람들에게 털어놓고 이야기하는 것을 좋아함. 따뜻하고 지속적인 사회적 애착관계를 형성하는 경향이 있음. 결과적으로 타인의 거부나 모욕에 대해 더 예민한 경향을 보임.", IF(H276="L", "사회적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 "))</f>
        <v>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v>
      </c>
      <c r="J276" s="794"/>
      <c r="K276" s="795"/>
      <c r="L276" s="492">
        <f t="shared" si="29"/>
        <v>-41</v>
      </c>
    </row>
    <row r="277" spans="1:12" ht="41.25" customHeight="1" thickBot="1">
      <c r="A277" s="730"/>
      <c r="B277" s="436" t="s">
        <v>1096</v>
      </c>
      <c r="C277" s="437" t="s">
        <v>1103</v>
      </c>
      <c r="D277" s="438" t="str">
        <f xml:space="preserve"> 기질!$B$37&amp;" ("&amp;기질!$C$37&amp;" : " &amp;G277&amp;")"</f>
        <v>RD4 (정서적지지 선호성향 : 4)</v>
      </c>
      <c r="E277" s="439" t="s">
        <v>1105</v>
      </c>
      <c r="F277" s="440" t="s">
        <v>1097</v>
      </c>
      <c r="G277" s="441" cm="1">
        <f t="array" ref="G277">INDEX(Data!AF:AF,1/43*(ROW()-3)+2)</f>
        <v>4</v>
      </c>
      <c r="H277" s="433" t="str">
        <f t="shared" si="28"/>
        <v>L</v>
      </c>
      <c r="I277" s="793" t="str">
        <f>IF(H277="H","타인의 느낌과 생각, 사회적 단서에 민감하고, 보호와 지배를 자극하여 이끌어내려는 경향. 지지와 보호를 바라기에 그를 즐겁게 해주기 위해서 지나치게 희생할 수 있음. 인정받지 못할 때 상처받고, 버림받는 것에 대한 두려움에 집착. 사회적 압력에 쉽게 굴복.", IF(H277="L", "사회적 압력, 비판, 배척에 민감하지 않고 독립적. 타인의 지지나 인정을 적극적으로 구하지 않음."," "))</f>
        <v>사회적 압력, 비판, 배척에 민감하지 않고 독립적. 타인의 지지나 인정을 적극적으로 구하지 않음.</v>
      </c>
      <c r="J277" s="794"/>
      <c r="K277" s="795"/>
      <c r="L277" s="492">
        <f t="shared" si="29"/>
        <v>-46</v>
      </c>
    </row>
    <row r="278" spans="1:12" ht="41.25" customHeight="1">
      <c r="A278" s="734" t="str">
        <f>$A$20</f>
        <v>실행관성력</v>
      </c>
      <c r="B278" s="450" t="s">
        <v>1106</v>
      </c>
      <c r="C278" s="451" t="s">
        <v>1107</v>
      </c>
      <c r="D278" s="442" t="str">
        <f xml:space="preserve"> 기질!$B$39&amp;" ("&amp;기질!$C$39&amp;" : " &amp;G278&amp;")"</f>
        <v>PS1 (착수지향성 : 1)</v>
      </c>
      <c r="E278" s="452" t="s">
        <v>1108</v>
      </c>
      <c r="F278" s="453" t="s">
        <v>1117</v>
      </c>
      <c r="G278" s="443" cm="1">
        <f t="array" ref="G278">INDEX(Data!AJ:AJ,1/43*(ROW()-3)+2)</f>
        <v>1</v>
      </c>
      <c r="H278" s="444" t="str">
        <f t="shared" si="28"/>
        <v>L</v>
      </c>
      <c r="I278" s="793" t="str">
        <f>IF(H278="H", "부지런하고, 할 일이 주어지면 기꺼이 그 일에 뛰어들며, 쉬운 일뿐 아니라 어려운 일이라도 더 빨리 시작하고 더 빨리 완성해야함. 보상이 기대되는 상황에서는 한층 더 노력을 기울임.", IF(H278="L", "보상이 안정적으로 기대되는 상황에서도 게으르며, 노력을 기울이는 열성이 부족함. 쉬운 일에서도 시작하는 게 더디고, 일을 시작하지 않고 미루거나 꾸무럭거리며, 꼭 해야만 하는 일만 마지못해 하는 경향을 보임.", " "))</f>
        <v>보상이 안정적으로 기대되는 상황에서도 게으르며, 노력을 기울이는 열성이 부족함. 쉬운 일에서도 시작하는 게 더디고, 일을 시작하지 않고 미루거나 꾸무럭거리며, 꼭 해야만 하는 일만 마지못해 하는 경향을 보임.</v>
      </c>
      <c r="J278" s="794"/>
      <c r="K278" s="795"/>
      <c r="L278" s="492">
        <f t="shared" si="29"/>
        <v>-49</v>
      </c>
    </row>
    <row r="279" spans="1:12" ht="41.25" customHeight="1">
      <c r="A279" s="729"/>
      <c r="B279" s="425" t="s">
        <v>1121</v>
      </c>
      <c r="C279" s="426" t="s">
        <v>1120</v>
      </c>
      <c r="D279" s="384" t="str">
        <f xml:space="preserve"> 기질!$B$40&amp;" ("&amp;기질!$C$40&amp;" : " &amp;G279&amp;")"</f>
        <v>PS2 (유지지향성 : 8)</v>
      </c>
      <c r="E279" s="392" t="s">
        <v>1109</v>
      </c>
      <c r="F279" s="393" t="s">
        <v>1118</v>
      </c>
      <c r="G279" s="411" cm="1">
        <f t="array" ref="G279">INDEX(Data!AK:AK,1/43*(ROW()-3)+2)</f>
        <v>8</v>
      </c>
      <c r="H279" s="423" t="str">
        <f>IF(G279&gt;=70, "H", IF(G279 &lt;=30, "L", "M"))</f>
        <v>L</v>
      </c>
      <c r="I279" s="793" t="str">
        <f>IF(H279="H", "일을 마치는데 필요한 끈기와 인내심. 쉽게 포기하지 않고 이룰 때까지 지속적인 노력.", IF(H279="L", "실패나 피로, 장애에 부딪치면 쉽게 포기하거나 현실과 타협하려는 경향. 힘든 과제를 오래 지속하는데 어려움을 느낌. 단기구간으로 목표를 분절하여  적절한 보상을 주면서 장기과제를 이뤄나가야 함.", " "))</f>
        <v>실패나 피로, 장애에 부딪치면 쉽게 포기하거나 현실과 타협하려는 경향. 힘든 과제를 오래 지속하는데 어려움을 느낌. 단기구간으로 목표를 분절하여  적절한 보상을 주면서 장기과제를 이뤄나가야 함.</v>
      </c>
      <c r="J279" s="794"/>
      <c r="K279" s="795"/>
      <c r="L279" s="492">
        <f t="shared" si="29"/>
        <v>-42</v>
      </c>
    </row>
    <row r="280" spans="1:12" ht="41.25" customHeight="1">
      <c r="A280" s="729"/>
      <c r="B280" s="425" t="s">
        <v>1125</v>
      </c>
      <c r="C280" s="426" t="s">
        <v>1124</v>
      </c>
      <c r="D280" s="384" t="str">
        <f xml:space="preserve"> 기질!$B$41&amp;" ("&amp;기질!$C$41&amp;" : " &amp;G280&amp;")"</f>
        <v>PS3 (성취지향성 : 6)</v>
      </c>
      <c r="E280" s="392" t="s">
        <v>1116</v>
      </c>
      <c r="F280" s="393" t="s">
        <v>1126</v>
      </c>
      <c r="G280" s="411" cm="1">
        <f t="array" ref="G280">INDEX(Data!AL:AL,1/43*(ROW()-3)+2)</f>
        <v>6</v>
      </c>
      <c r="H280" s="423" t="str">
        <f t="shared" ref="H280:H281" si="30">IF(G280&gt;=70, "H", IF(G280 &lt;=30, "L", "M"))</f>
        <v>L</v>
      </c>
      <c r="I280" s="793" t="str">
        <f>IF(H280="H","성공과 성취를 향한 열망이 강하고, 야심적. 자신이 맡은 일에서 탁월하고 싶어하며, 도전적인 과제를 즐기고, 한 가지 사물이나 활동에 장시간 관심을 쏟음. 야망과 열심 때문에, 실제 더 많은 것을 성취하는 경향이 있음.", IF(H280="L", "성취야망이 적고, 현재의 성취에 만족하며, 더 나은 성취나 개선을 위해서 도전할 필요를 느끼지 않음. 따라서 자신이 이룰 수 있는 것에 비해서, 실제 성취나 업적은 더 적을 수 있음."," "))</f>
        <v>성취야망이 적고, 현재의 성취에 만족하며, 더 나은 성취나 개선을 위해서 도전할 필요를 느끼지 않음. 따라서 자신이 이룰 수 있는 것에 비해서, 실제 성취나 업적은 더 적을 수 있음.</v>
      </c>
      <c r="J280" s="794"/>
      <c r="K280" s="795"/>
      <c r="L280" s="492">
        <f t="shared" si="29"/>
        <v>-44</v>
      </c>
    </row>
    <row r="281" spans="1:12" ht="41.25" customHeight="1" thickBot="1">
      <c r="A281" s="735"/>
      <c r="B281" s="454" t="s">
        <v>1122</v>
      </c>
      <c r="C281" s="455" t="s">
        <v>1123</v>
      </c>
      <c r="D281" s="435" t="str">
        <f xml:space="preserve"> 기질!$B$42&amp;" ("&amp;기질!$C$42&amp;" : " &amp;G281&amp;")"</f>
        <v>PS4 (완벽지향성 : 11)</v>
      </c>
      <c r="E281" s="456" t="s">
        <v>1115</v>
      </c>
      <c r="F281" s="457" t="s">
        <v>1119</v>
      </c>
      <c r="G281" s="412" cm="1">
        <f t="array" ref="G281">INDEX(Data!AM:AM,1/43*(ROW()-3)+2)</f>
        <v>11</v>
      </c>
      <c r="H281" s="424" t="str">
        <f t="shared" si="30"/>
        <v>L</v>
      </c>
      <c r="I281" s="799" t="str">
        <f>IF(H281="H", "최선을 이루기 위해서 끝까지 자신을 몰아붙이는 완벽주의자임. 가능한 한 모든 일을 잘 하려 애쓰며, 최선의 해결책을 찾기 전까지는 포기하지 않고, 지칠 때까지 노력함. 융통성이 부족하고, 이전에 성공한 적이 있는 한 가지 확실한 방법을 고집스럽게 지속함.", IF(H281="L", "적당한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 "))</f>
        <v>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v>
      </c>
      <c r="J281" s="800"/>
      <c r="K281" s="801"/>
      <c r="L281" s="492">
        <f t="shared" si="29"/>
        <v>-39</v>
      </c>
    </row>
    <row r="282" spans="1:12" s="449" customFormat="1" ht="17.25" thickBot="1">
      <c r="A282" s="413"/>
      <c r="B282" s="776" t="s">
        <v>1127</v>
      </c>
      <c r="C282" s="776"/>
      <c r="D282" s="446" t="s">
        <v>823</v>
      </c>
      <c r="E282" s="763" t="s">
        <v>1129</v>
      </c>
      <c r="F282" s="763"/>
      <c r="G282" s="447" t="s">
        <v>826</v>
      </c>
      <c r="H282" s="448"/>
      <c r="I282" s="802" t="s">
        <v>1047</v>
      </c>
      <c r="J282" s="803"/>
      <c r="K282" s="804"/>
      <c r="L282" s="493"/>
    </row>
    <row r="283" spans="1:12" ht="60.75" customHeight="1">
      <c r="A283" s="731" t="str">
        <f>$A$25</f>
        <v>자율성</v>
      </c>
      <c r="B283" s="816" t="s">
        <v>1130</v>
      </c>
      <c r="C283" s="817"/>
      <c r="D283" s="442" t="str">
        <f xml:space="preserve"> 성격!$A$21&amp;" ("&amp;성격!$B$21&amp;" : " &amp;G283&amp;")"</f>
        <v>SD1 (책임감수 : 17)</v>
      </c>
      <c r="E283" s="818" t="s">
        <v>1131</v>
      </c>
      <c r="F283" s="819"/>
      <c r="G283" s="443" cm="1">
        <f t="array" ref="G283">INDEX(Data!AQ:AQ,1/43*(ROW()-3)+2)</f>
        <v>17</v>
      </c>
      <c r="H283" s="494" t="str">
        <f t="shared" ref="H283:H295" si="31">IF(G283&gt;=70, "H", IF(G283 &lt;=30, "L", "M"))</f>
        <v>L</v>
      </c>
      <c r="I283" s="820" t="str">
        <f>IF(H283="H", "자신이 하고자 하는 것을 선택하는 데 더 자유로움. 이들은 자신의 태도, 행동, 문제점이 자신의 선택에 따른 것임을 인정함. 따라서 자신의 태도나 행동에 대한 책임을 받아들임. 타인에게 신뢰할 만한 사람이라는 인상을 줌.", IF(H283="L", "자신에게 일어난 일을 다른 사람이나 외부환경 탓으로 돌리거나 핑계를 대고 비난하는 경향이 있음. 이들은 자신의 태도나 행동, 선택이 자신의 통제와 무관하게 또는 자신의 의지와 상반되게 외부의 영향력에 의해서 결정된 것이라고 느낌. 결과적으로 자신의 행위에 대한 책임을 수용하지 않음. 타인에게 믿을 만하지 않고 책임감이 없는 사람이라는 인상을 줌."," "))</f>
        <v>자신에게 일어난 일을 다른 사람이나 외부환경 탓으로 돌리거나 핑계를 대고 비난하는 경향이 있음. 이들은 자신의 태도나 행동, 선택이 자신의 통제와 무관하게 또는 자신의 의지와 상반되게 외부의 영향력에 의해서 결정된 것이라고 느낌. 결과적으로 자신의 행위에 대한 책임을 수용하지 않음. 타인에게 믿을 만하지 않고 책임감이 없는 사람이라는 인상을 줌.</v>
      </c>
      <c r="J283" s="821"/>
      <c r="K283" s="822"/>
      <c r="L283" s="492">
        <f>G283</f>
        <v>17</v>
      </c>
    </row>
    <row r="284" spans="1:12" ht="60.75" customHeight="1">
      <c r="A284" s="732"/>
      <c r="B284" s="805" t="s">
        <v>1133</v>
      </c>
      <c r="C284" s="806"/>
      <c r="D284" s="384" t="str">
        <f xml:space="preserve"> 성격!$A$22&amp;" ("&amp;성격!$B$22&amp;" : " &amp;G284&amp;")"</f>
        <v>SD2 (목적의식 : 3)</v>
      </c>
      <c r="E284" s="807" t="s">
        <v>1132</v>
      </c>
      <c r="F284" s="808"/>
      <c r="G284" s="411" cm="1">
        <f t="array" ref="G284">INDEX(Data!AR:AR,1/43*(ROW()-3)+2)</f>
        <v>3</v>
      </c>
      <c r="H284" s="495" t="str">
        <f t="shared" si="31"/>
        <v>L</v>
      </c>
      <c r="I284" s="793" t="str">
        <f>IF(H284="H", "목적의식이 강하고 목표 지향적인 사람으로 기술됨. 삶의 의미와 방향에 대해 더 분명한 의식을 지니고 있음. 자신의 목표를 이루기 위해서 즉각적인 요구 만족을 지연시킬 수 있는 능력이 더 잘 발달되어 있음. 단기적 욕구 충족보다는 장기적 목표와 가치에 따라 활동하는 사람이라고 말할 수 있음.", IF(H284="L","삶의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 "))</f>
        <v>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v>
      </c>
      <c r="J284" s="794"/>
      <c r="K284" s="795"/>
      <c r="L284" s="492">
        <f t="shared" ref="L284:L295" si="32">G284</f>
        <v>3</v>
      </c>
    </row>
    <row r="285" spans="1:12" ht="60.75" customHeight="1">
      <c r="A285" s="732"/>
      <c r="B285" s="805" t="s">
        <v>1134</v>
      </c>
      <c r="C285" s="806"/>
      <c r="D285" s="384" t="str">
        <f xml:space="preserve"> 성격!$A$23&amp;" ("&amp;성격!$B$23&amp;" : " &amp;G285&amp;")"</f>
        <v>SD3 (유능감 : 8)</v>
      </c>
      <c r="E285" s="807" t="s">
        <v>1135</v>
      </c>
      <c r="F285" s="808"/>
      <c r="G285" s="411" cm="1">
        <f t="array" ref="G285">INDEX(Data!AS:AS,1/43*(ROW()-3)+2)</f>
        <v>8</v>
      </c>
      <c r="H285" s="495" t="str">
        <f t="shared" si="31"/>
        <v>L</v>
      </c>
      <c r="I285" s="793" t="str">
        <f>IF(H285="H", "심리적 자원이 풍부하고 효율적인 사람이라고 기술됨. 타인에게 생산적이고 주도적이며 유능하고 혁신적인 사람이라는 인상을 주어서, 문제 해결 방법에 대한 아이디어가 풍부하고 문제 해결의 기회를 찾는 데 주도적인 사람으로 인식됨. 어려운 상황에 부딪치면 이를 도전이나 기회로 받아들이는 경향을 보임.", IF(H285="L", "무력하고 비효율적인 사람이라는 인상을 줌. 문제를 해결하기 위한 기술과 자신감을 발달시키지 못하였기 때문에, 난관에 부딪치면 스스로 할 수 없거나 무능하다고 느낀다. 결과적으로 다른 사람이 일 처리를 대신해주거나 이끌어주기를 바라는 경향이 있음."," "))</f>
        <v>무력하고 비효율적인 사람이라는 인상을 줌. 문제를 해결하기 위한 기술과 자신감을 발달시키지 못하였기 때문에, 난관에 부딪치면 스스로 할 수 없거나 무능하다고 느낀다. 결과적으로 다른 사람이 일 처리를 대신해주거나 이끌어주기를 바라는 경향이 있음.</v>
      </c>
      <c r="J285" s="794"/>
      <c r="K285" s="795"/>
      <c r="L285" s="492">
        <f t="shared" si="32"/>
        <v>8</v>
      </c>
    </row>
    <row r="286" spans="1:12" ht="60.75" customHeight="1">
      <c r="A286" s="732"/>
      <c r="B286" s="805" t="s">
        <v>1136</v>
      </c>
      <c r="C286" s="806"/>
      <c r="D286" s="384" t="str">
        <f xml:space="preserve"> 성격!$A$24&amp;" ("&amp;성격!$B$24&amp;" : " &amp;G286&amp;")"</f>
        <v>SD4 (자기수용 : 3)</v>
      </c>
      <c r="E286" s="807" t="s">
        <v>1137</v>
      </c>
      <c r="F286" s="808"/>
      <c r="G286" s="411" cm="1">
        <f t="array" ref="G286">INDEX(Data!AT:AT,1/43*(ROW()-3)+2)</f>
        <v>3</v>
      </c>
      <c r="H286" s="495" t="str">
        <f t="shared" si="31"/>
        <v>L</v>
      </c>
      <c r="I286" s="793" t="str">
        <f>IF(H286="H", "자신의 장점 뿐 아니라 한계를 모두 인정하고 받아들이는 자신감 있는 사람으로 기술됨. 즉, 자신이 아닌 어떤 모습으로 가장함 없이, 자신이 할 수 있는 최선을 다하려고 노력함. 한편으로는 자신의 있는 그대로의 심리적, 신체적 특징을 편하게 받아들이면서도, 다른 한편으로 훈련과 노력을 통해 자신의 한계를 개선하려고 노력함.", IF(H286="L", "힘겹게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 "))</f>
        <v>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v>
      </c>
      <c r="J286" s="794"/>
      <c r="K286" s="795"/>
      <c r="L286" s="492">
        <f t="shared" si="32"/>
        <v>3</v>
      </c>
    </row>
    <row r="287" spans="1:12" ht="60.75" customHeight="1" thickBot="1">
      <c r="A287" s="733"/>
      <c r="B287" s="809" t="s">
        <v>1139</v>
      </c>
      <c r="C287" s="810"/>
      <c r="D287" s="435" t="str">
        <f xml:space="preserve"> 성격!$A$25&amp;" ("&amp;성격!$B$25&amp;" : " &amp;G287&amp;")"</f>
        <v>SD5 (자기일치 : 8)</v>
      </c>
      <c r="E287" s="811" t="s">
        <v>1138</v>
      </c>
      <c r="F287" s="812"/>
      <c r="G287" s="412" cm="1">
        <f t="array" ref="G287">INDEX(Data!AU:AU,1/43*(ROW()-3)+2)</f>
        <v>8</v>
      </c>
      <c r="H287" s="496" t="str">
        <f t="shared" si="31"/>
        <v>L</v>
      </c>
      <c r="I287" s="813" t="str">
        <f>IF(H287="H", "자신의 가치와 목표에 따라 자동적으로 행동할 수 있는 좋은 습관을 개발한 사람임. 이러한 습관은 자기훈육의 결과로 점차적으로 발달하여, 결국 자동적인 행동으로 나타나는 제2의 천성이 된 것임. 많은 상황에서 이러한 습관은 일시적인 충동이나 상황적인 압력보다 더 강력하여, 좀처럼 우선순위를 혼동하지 않으며, 많은 유혹적인 상황에서도 자신의 가치와 목표에 일치되는 행동을 보임.", IF(H287="L", "자신의 목표와 일치하지 않는 습관을 형성하여, 자신이 가치를 두고 있는 목표를 성취하기가 어려운 사람임. 때로 자기 패배적이고 의지가 약한 사람으로 지각됨. 의지력이 약하기 때문에, 좋지 않은 결과가 예상됨에도 불구하고 강한 유혹을 뿌리치거나 상황적 압력을 극복하지 못하고 이에 굴복함."," "))</f>
        <v>자신의 목표와 일치하지 않는 습관을 형성하여, 자신이 가치를 두고 있는 목표를 성취하기가 어려운 사람임. 때로 자기 패배적이고 의지가 약한 사람으로 지각됨. 의지력이 약하기 때문에, 좋지 않은 결과가 예상됨에도 불구하고 강한 유혹을 뿌리치거나 상황적 압력을 극복하지 못하고 이에 굴복함.</v>
      </c>
      <c r="J287" s="814"/>
      <c r="K287" s="815"/>
      <c r="L287" s="492">
        <f t="shared" si="32"/>
        <v>8</v>
      </c>
    </row>
    <row r="288" spans="1:12" ht="60.75" customHeight="1">
      <c r="A288" s="736" t="str">
        <f>A245</f>
        <v>연대감</v>
      </c>
      <c r="B288" s="825" t="s">
        <v>1143</v>
      </c>
      <c r="C288" s="817"/>
      <c r="D288" s="442" t="str">
        <f xml:space="preserve"> 성격!$A$27&amp;" ("&amp;성격!$B$27&amp;" : " &amp;G288&amp;")"</f>
        <v>CO1 (타인수용 : 15)</v>
      </c>
      <c r="E288" s="818" t="s">
        <v>1141</v>
      </c>
      <c r="F288" s="819"/>
      <c r="G288" s="443" cm="1">
        <f t="array" ref="G288">INDEX(Data!AY:AY,1/43*(ROW()-3)+2)</f>
        <v>15</v>
      </c>
      <c r="H288" s="494" t="str">
        <f t="shared" si="31"/>
        <v>L</v>
      </c>
      <c r="I288" s="820" t="str">
        <f>IF(H288="H", "타인에게 관대하고 우호적임. 다른 사람들이 행동, 윤리관, 의견, 가치, 혹은 외양 등의 면에서 자신과 매우 다를지라도 그들을 받아들이는 경향을 보임.", IF(H288="L", "타인에게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 " "))</f>
        <v>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v>
      </c>
      <c r="J288" s="821"/>
      <c r="K288" s="822"/>
      <c r="L288" s="492">
        <f t="shared" si="32"/>
        <v>15</v>
      </c>
    </row>
    <row r="289" spans="1:12" ht="60.75" customHeight="1">
      <c r="A289" s="737"/>
      <c r="B289" s="823" t="s">
        <v>1142</v>
      </c>
      <c r="C289" s="806"/>
      <c r="D289" s="384" t="str">
        <f xml:space="preserve"> 성격!$A$28&amp;" ("&amp;성격!$B$28&amp;" : " &amp;G289&amp;")"</f>
        <v>CO2 (공감/존중 : 13)</v>
      </c>
      <c r="E289" s="807" t="s">
        <v>1140</v>
      </c>
      <c r="F289" s="808"/>
      <c r="G289" s="411" cm="1">
        <f t="array" ref="G289">INDEX(Data!AZ:AZ,1/43*(ROW()-3)+2)</f>
        <v>13</v>
      </c>
      <c r="H289" s="495" t="str">
        <f t="shared" si="31"/>
        <v>L</v>
      </c>
      <c r="I289" s="793" t="str">
        <f>IF(H289="H", "다른 사람의 입장에서 자신을 생각해보려고 노력함. 즉 타인의 감정을 섬세하게 고려함. 다른 사람을 고귀한 존재로 존중하고, 자신의 판단은 일단 보류한 채 다른 사람의 경험을 먼저 잘 이해하려고 노력함. 사회적 민감성 기질과 비교하여 볼 때, 사회적 민감성은 타인의 감정에 대한 동정적 체험과 관련되는 것인 반면, 공감은 다른 사람의 목표와 가치에 대한 의식적인 이해 및 존중과 관련된다고 할 수 있음.", IF(H289="L", "다른 사람의 감정에 둔감하고 관심과 배려가 적음. 타인의 감정이나 고통, 어려움을 함께 나누지 못하거나, 타인의 목표와 가치를 존중하려 하지 않는 경향을 보임."," "))</f>
        <v>다른 사람의 감정에 둔감하고 관심과 배려가 적음. 타인의 감정이나 고통, 어려움을 함께 나누지 못하거나, 타인의 목표와 가치를 존중하려 하지 않는 경향을 보임.</v>
      </c>
      <c r="J289" s="794"/>
      <c r="K289" s="795"/>
      <c r="L289" s="492">
        <f t="shared" si="32"/>
        <v>13</v>
      </c>
    </row>
    <row r="290" spans="1:12" ht="60.75" customHeight="1">
      <c r="A290" s="737"/>
      <c r="B290" s="823" t="s">
        <v>1145</v>
      </c>
      <c r="C290" s="806"/>
      <c r="D290" s="384" t="str">
        <f xml:space="preserve"> 성격!$A$29&amp;" ("&amp;성격!$B$29&amp;" : " &amp;G290&amp;")"</f>
        <v>CO3 (이타성 : 7)</v>
      </c>
      <c r="E290" s="807" t="s">
        <v>1144</v>
      </c>
      <c r="F290" s="808"/>
      <c r="G290" s="411" cm="1">
        <f t="array" ref="G290">INDEX(Data!BA:BA,1/43*(ROW()-3)+2)</f>
        <v>7</v>
      </c>
      <c r="H290" s="495" t="str">
        <f t="shared" si="31"/>
        <v>L</v>
      </c>
      <c r="I290" s="793" t="str">
        <f>IF(H290="H", "타인에게 도움을 주고 지지적이며, 타인을 격려하고 위로하려함. 다른 사람에게 봉사하는 데서 즐거움을 느낌. 종종 자신이 아닌 지식이나 기술을 함께 나누어줌으로써 다른 사람들이 더 나아지는 데서 기쁨을 느낀다. 혼자 일하는 것보다는 팀의 한 일원으로 협력하여 일하는 것을 더 선호함.", IF(H290="L", "자기중심적이거나 이기적인 사람으로 기술됨. 다른 사람에 대한 배려가 적고, 매우 협력적인 동료와 한팀이 되어 일하는 경우에도 자신이 더 돋보이고 싶어함. 혼자 일하는 것을 더 선호하는 경향을 보임."," "))</f>
        <v>자기중심적이거나 이기적인 사람으로 기술됨. 다른 사람에 대한 배려가 적고, 매우 협력적인 동료와 한팀이 되어 일하는 경우에도 자신이 더 돋보이고 싶어함. 혼자 일하는 것을 더 선호하는 경향을 보임.</v>
      </c>
      <c r="J290" s="794"/>
      <c r="K290" s="795"/>
      <c r="L290" s="492">
        <f t="shared" si="32"/>
        <v>7</v>
      </c>
    </row>
    <row r="291" spans="1:12" ht="60.75" customHeight="1">
      <c r="A291" s="738"/>
      <c r="B291" s="823" t="s">
        <v>1147</v>
      </c>
      <c r="C291" s="806"/>
      <c r="D291" s="384" t="str">
        <f xml:space="preserve"> 성격!$A$30&amp;" ("&amp;성격!$B$30&amp;" : " &amp;G291&amp;")"</f>
        <v>CO4 (관대함 : 3)</v>
      </c>
      <c r="E291" s="807" t="s">
        <v>1146</v>
      </c>
      <c r="F291" s="808"/>
      <c r="G291" s="411" cm="1">
        <f t="array" ref="G291">INDEX(Data!BB:BB,1/43*(ROW()-3)+2)</f>
        <v>3</v>
      </c>
      <c r="H291" s="495" t="str">
        <f t="shared" si="31"/>
        <v>L</v>
      </c>
      <c r="I291" s="793" t="str">
        <f>IF(H291="H", "동정심과 자비심이 많고 용서를 잘 하며 관대한 사람으로 기술됨. 복수를 즐기지 않으며, 안 좋은 취급을 당했을지라도 이를 되 갚으려하지 않음. 오히려 이들은 모욕이나 부당한 대우를 적극적으로 극복하여 건설적인 관계를 만들려고 노력하는 경향을 보임.", IF(H291="L", "자신에게 상처를 준 사람에게 복수하려고 함. 복수는 공공연하게 이루어지거나 혹은 위장된 형태로 행해질 수 있음. 전자는 다른 사람에게 신체적, 정서적, 혹은 재정적으로 해를 끼치는 등의 적극적인 공격적 행동으로 나타날 수 있고, 후자는 원한을 품거나 교묘하게 잊어버리거나 고집을 피우거나 꾸물거리는 등의 수동 공격적 행동으로 나타날 수 있음."," "))</f>
        <v>자신에게 상처를 준 사람에게 복수하려고 함. 복수는 공공연하게 이루어지거나 혹은 위장된 형태로 행해질 수 있음. 전자는 다른 사람에게 신체적, 정서적, 혹은 재정적으로 해를 끼치는 등의 적극적인 공격적 행동으로 나타날 수 있고, 후자는 원한을 품거나 교묘하게 잊어버리거나 고집을 피우거나 꾸물거리는 등의 수동 공격적 행동으로 나타날 수 있음.</v>
      </c>
      <c r="J291" s="794"/>
      <c r="K291" s="795"/>
      <c r="L291" s="492">
        <f t="shared" si="32"/>
        <v>3</v>
      </c>
    </row>
    <row r="292" spans="1:12" ht="60.75" customHeight="1" thickBot="1">
      <c r="A292" s="739"/>
      <c r="B292" s="824" t="s">
        <v>1149</v>
      </c>
      <c r="C292" s="810"/>
      <c r="D292" s="435" t="str">
        <f xml:space="preserve"> 성격!$A$31&amp;" ("&amp;성격!$B$31&amp;" : " &amp;G292&amp;")"</f>
        <v>CO5 (공평 : 6)</v>
      </c>
      <c r="E292" s="811" t="s">
        <v>1148</v>
      </c>
      <c r="F292" s="812"/>
      <c r="G292" s="412" cm="1">
        <f t="array" ref="G292">INDEX(Data!BC:BC,1/43*(ROW()-3)+2)</f>
        <v>6</v>
      </c>
      <c r="H292" s="496" t="str">
        <f t="shared" si="31"/>
        <v>L</v>
      </c>
      <c r="I292" s="813" t="str">
        <f>IF(H292="H", "정직하고 양심적이며 진실한 사람으로서 다른 사람들을 일관되게 공정한 방식으로 대함. 즉, 직업적, 사회적 관계에서 안정적인 윤리적 원칙과 양심을 통합한 사람임. 자신에게 손해가 되더라도 공평과 정직을 더 우선시함. 이와 같은 윤리적 기준은 자기초월 혹은 영성과 관련되기 보다는 연대감의 한 요소라는 사실은 주목할만 함. 즉 이 하위척도 점수는 자기초월 척도보다는 연대감 척도의 하위척도들과 더 높은 상관을 보임.", IF(H292="L", "기회주의적이라는 인상을 줌. 즉 당장 문제에 부딪치지 않으면서 자신의 목표를 달성할 수 있다면, 할 수 있는 무슨 일이든지 하고자 함. 자신에게 이득이 되는 편파적 방식으로 행동함으로써 타인을 공정하게 대우하지 못하는 경향을 보임. 따라서 빈번히 타인을 조종하려 하거나 속임수를 쓰는 것으로 비칠 수 있음. 즉, 직업적, 사회적 관계 속에 안정적인 윤리적 원칙과 양심을 통합하여 못한 사람으로 기술될 수 있음."," "))</f>
        <v>기회주의적이라는 인상을 줌. 즉 당장 문제에 부딪치지 않으면서 자신의 목표를 달성할 수 있다면, 할 수 있는 무슨 일이든지 하고자 함. 자신에게 이득이 되는 편파적 방식으로 행동함으로써 타인을 공정하게 대우하지 못하는 경향을 보임. 따라서 빈번히 타인을 조종하려 하거나 속임수를 쓰는 것으로 비칠 수 있음. 즉, 직업적, 사회적 관계 속에 안정적인 윤리적 원칙과 양심을 통합하여 못한 사람으로 기술될 수 있음.</v>
      </c>
      <c r="J292" s="814"/>
      <c r="K292" s="815"/>
      <c r="L292" s="492">
        <f t="shared" si="32"/>
        <v>6</v>
      </c>
    </row>
    <row r="293" spans="1:12" ht="60.75" customHeight="1">
      <c r="A293" s="714" t="str">
        <f>$A$35</f>
        <v>자기초월</v>
      </c>
      <c r="B293" s="825" t="s">
        <v>1150</v>
      </c>
      <c r="C293" s="817"/>
      <c r="D293" s="442" t="str">
        <f xml:space="preserve"> 성격!$A$33&amp;" ("&amp;성격!$B$33&amp;" : " &amp;G293&amp;")"</f>
        <v>ST1 (자의식vs.몰입 : 24)</v>
      </c>
      <c r="E293" s="818" t="s">
        <v>1151</v>
      </c>
      <c r="F293" s="819"/>
      <c r="G293" s="443" cm="1">
        <f t="array" ref="G293">INDEX(Data!BG:BG,1/43*(ROW()-3)+2)</f>
        <v>24</v>
      </c>
      <c r="H293" s="494" t="str">
        <f t="shared" si="31"/>
        <v>L</v>
      </c>
      <c r="I293" s="820" t="str">
        <f>IF(H293="H", "관계에 몰입할 때 자기경계를 초월함. 무아지경으로 몰입하고 창조적, 독창적.", IF(H293="L", "자신의 개별성에 대한 인식 유지. 감동에 빠지지 않고 관습적이고 무미건조하며 상상력 없는 사람으로 보일 수 있음", " "))</f>
        <v>자신의 개별성에 대한 인식 유지. 감동에 빠지지 않고 관습적이고 무미건조하며 상상력 없는 사람으로 보일 수 있음</v>
      </c>
      <c r="J293" s="821"/>
      <c r="K293" s="822"/>
      <c r="L293" s="492">
        <f t="shared" si="32"/>
        <v>24</v>
      </c>
    </row>
    <row r="294" spans="1:12" ht="60.75" customHeight="1">
      <c r="A294" s="826"/>
      <c r="B294" s="823" t="s">
        <v>1152</v>
      </c>
      <c r="C294" s="806"/>
      <c r="D294" s="384" t="str">
        <f xml:space="preserve"> 성격!$A$34&amp;" ("&amp;성격!$B$34&amp;" : " &amp;G294&amp;")"</f>
        <v>ST2 (초월적 일체감 : 8)</v>
      </c>
      <c r="E294" s="807" t="s">
        <v>1153</v>
      </c>
      <c r="F294" s="808"/>
      <c r="G294" s="411" cm="1">
        <f t="array" ref="G294">INDEX(Data!BH:BH,1/43*(ROW()-3)+2)</f>
        <v>8</v>
      </c>
      <c r="H294" s="495" t="str">
        <f t="shared" si="31"/>
        <v>L</v>
      </c>
      <c r="I294" s="793" t="str">
        <f xml:space="preserve"> IF(H294="H", "인간과 물리적 환경을 포한하는 전체로서의 자연 및 우주와 연결 되어있다는 강렬한 유대감을 느낀다. 때때로 '모든 것은 하나의 살아있는 유기체의 일부'라는 느낌을 보고하기도 한다. 전쟁이나 기아, 불의를 방지하려고 노력하는 등, 이 세상을 더 나은 곳으로 만들기 위해 개인적 희생을 감수한다. 자연과의 애정 어린 동일시로 인해서 환경을 보호하고자 노력함. 몽롱한 이상주의자로 치부되기도함.", IF(H294="L", "자연이나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 "))</f>
        <v>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v>
      </c>
      <c r="J294" s="794"/>
      <c r="K294" s="795"/>
      <c r="L294" s="492">
        <f t="shared" si="32"/>
        <v>8</v>
      </c>
    </row>
    <row r="295" spans="1:12" ht="60.75" customHeight="1" thickBot="1">
      <c r="A295" s="826"/>
      <c r="B295" s="824" t="s">
        <v>1154</v>
      </c>
      <c r="C295" s="810"/>
      <c r="D295" s="435" t="str">
        <f xml:space="preserve"> 성격!$A$35&amp;" ("&amp;성격!$B$35&amp;" : " &amp;G295&amp;")"</f>
        <v>ST3 (유물론vs.영성 : 5)</v>
      </c>
      <c r="E295" s="811" t="s">
        <v>1155</v>
      </c>
      <c r="F295" s="812"/>
      <c r="G295" s="412" cm="1">
        <f t="array" ref="G295">INDEX(Data!BI:BI,1/43*(ROW()-3)+2)</f>
        <v>5</v>
      </c>
      <c r="H295" s="496" t="str">
        <f t="shared" si="31"/>
        <v>L</v>
      </c>
      <c r="I295" s="813" t="str">
        <f>IF(H295="H", "기적이나 초감각적인 경험, 기타 영적인 형상이나 감응력(예컨대,텔레파시나 육감)을 믿는다. 이들이 보이는 전반적인 성숙도와 평가자의 신념에 따라서, 이들은 분열형 성격장애에서 나타나는 타고난 마술적 사고를 지닌 사람으로 평가되기도 하고, 영적 신비주의자로 기술되기도 한다. 영적인 체험을 통해 생명력을 얻고 안정감을 찾는다. ", IF(H295="L", "유물론과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 " "))</f>
        <v>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v>
      </c>
      <c r="J295" s="814"/>
      <c r="K295" s="815"/>
      <c r="L295" s="492">
        <f t="shared" si="32"/>
        <v>5</v>
      </c>
    </row>
  </sheetData>
  <mergeCells count="469">
    <mergeCell ref="A293:A295"/>
    <mergeCell ref="B293:C293"/>
    <mergeCell ref="E293:F293"/>
    <mergeCell ref="I293:K293"/>
    <mergeCell ref="B294:C294"/>
    <mergeCell ref="E294:F294"/>
    <mergeCell ref="I294:K294"/>
    <mergeCell ref="B295:C295"/>
    <mergeCell ref="E295:F295"/>
    <mergeCell ref="I295:K295"/>
    <mergeCell ref="B291:C291"/>
    <mergeCell ref="E291:F291"/>
    <mergeCell ref="I291:K291"/>
    <mergeCell ref="B292:C292"/>
    <mergeCell ref="E292:F292"/>
    <mergeCell ref="I292:K292"/>
    <mergeCell ref="A288:A292"/>
    <mergeCell ref="B288:C288"/>
    <mergeCell ref="E288:F288"/>
    <mergeCell ref="I288:K288"/>
    <mergeCell ref="B289:C289"/>
    <mergeCell ref="E289:F289"/>
    <mergeCell ref="I289:K289"/>
    <mergeCell ref="B290:C290"/>
    <mergeCell ref="E290:F290"/>
    <mergeCell ref="I290:K290"/>
    <mergeCell ref="B286:C286"/>
    <mergeCell ref="E286:F286"/>
    <mergeCell ref="I286:K286"/>
    <mergeCell ref="B287:C287"/>
    <mergeCell ref="E287:F287"/>
    <mergeCell ref="I287:K287"/>
    <mergeCell ref="A283:A287"/>
    <mergeCell ref="B283:C283"/>
    <mergeCell ref="E283:F283"/>
    <mergeCell ref="I283:K283"/>
    <mergeCell ref="B284:C284"/>
    <mergeCell ref="E284:F284"/>
    <mergeCell ref="I284:K284"/>
    <mergeCell ref="B285:C285"/>
    <mergeCell ref="E285:F285"/>
    <mergeCell ref="I285:K285"/>
    <mergeCell ref="A278:A281"/>
    <mergeCell ref="I278:K278"/>
    <mergeCell ref="I279:K279"/>
    <mergeCell ref="I280:K280"/>
    <mergeCell ref="I281:K281"/>
    <mergeCell ref="B282:C282"/>
    <mergeCell ref="E282:F282"/>
    <mergeCell ref="I282:K282"/>
    <mergeCell ref="A270:A273"/>
    <mergeCell ref="I270:K270"/>
    <mergeCell ref="I271:K271"/>
    <mergeCell ref="I272:K272"/>
    <mergeCell ref="I273:K273"/>
    <mergeCell ref="A274:A277"/>
    <mergeCell ref="I274:K274"/>
    <mergeCell ref="I275:K275"/>
    <mergeCell ref="I276:K276"/>
    <mergeCell ref="I277:K277"/>
    <mergeCell ref="A259:H259"/>
    <mergeCell ref="I265:K265"/>
    <mergeCell ref="A266:A269"/>
    <mergeCell ref="I266:K266"/>
    <mergeCell ref="I267:K267"/>
    <mergeCell ref="I268:K268"/>
    <mergeCell ref="I269:K269"/>
    <mergeCell ref="A250:A252"/>
    <mergeCell ref="B250:C250"/>
    <mergeCell ref="E250:F250"/>
    <mergeCell ref="I250:K250"/>
    <mergeCell ref="B251:C251"/>
    <mergeCell ref="E251:F251"/>
    <mergeCell ref="I251:K251"/>
    <mergeCell ref="B252:C252"/>
    <mergeCell ref="E252:F252"/>
    <mergeCell ref="I252:K252"/>
    <mergeCell ref="B248:C248"/>
    <mergeCell ref="E248:F248"/>
    <mergeCell ref="I248:K248"/>
    <mergeCell ref="B249:C249"/>
    <mergeCell ref="E249:F249"/>
    <mergeCell ref="I249:K249"/>
    <mergeCell ref="A245:A249"/>
    <mergeCell ref="B245:C245"/>
    <mergeCell ref="E245:F245"/>
    <mergeCell ref="I245:K245"/>
    <mergeCell ref="B246:C246"/>
    <mergeCell ref="E246:F246"/>
    <mergeCell ref="I246:K246"/>
    <mergeCell ref="B247:C247"/>
    <mergeCell ref="E247:F247"/>
    <mergeCell ref="I247:K247"/>
    <mergeCell ref="B243:C243"/>
    <mergeCell ref="E243:F243"/>
    <mergeCell ref="I243:K243"/>
    <mergeCell ref="B244:C244"/>
    <mergeCell ref="E244:F244"/>
    <mergeCell ref="I244:K244"/>
    <mergeCell ref="A240:A244"/>
    <mergeCell ref="B240:C240"/>
    <mergeCell ref="E240:F240"/>
    <mergeCell ref="I240:K240"/>
    <mergeCell ref="B241:C241"/>
    <mergeCell ref="E241:F241"/>
    <mergeCell ref="I241:K241"/>
    <mergeCell ref="B242:C242"/>
    <mergeCell ref="E242:F242"/>
    <mergeCell ref="I242:K242"/>
    <mergeCell ref="A235:A238"/>
    <mergeCell ref="I235:K235"/>
    <mergeCell ref="I236:K236"/>
    <mergeCell ref="I237:K237"/>
    <mergeCell ref="I238:K238"/>
    <mergeCell ref="B239:C239"/>
    <mergeCell ref="E239:F239"/>
    <mergeCell ref="I239:K239"/>
    <mergeCell ref="A227:A230"/>
    <mergeCell ref="I227:K227"/>
    <mergeCell ref="I228:K228"/>
    <mergeCell ref="I229:K229"/>
    <mergeCell ref="I230:K230"/>
    <mergeCell ref="A231:A234"/>
    <mergeCell ref="I231:K231"/>
    <mergeCell ref="I232:K232"/>
    <mergeCell ref="I233:K233"/>
    <mergeCell ref="I234:K234"/>
    <mergeCell ref="A216:H216"/>
    <mergeCell ref="I222:K222"/>
    <mergeCell ref="A223:A226"/>
    <mergeCell ref="I223:K223"/>
    <mergeCell ref="I224:K224"/>
    <mergeCell ref="I225:K225"/>
    <mergeCell ref="I226:K226"/>
    <mergeCell ref="A207:A209"/>
    <mergeCell ref="B207:C207"/>
    <mergeCell ref="E207:F207"/>
    <mergeCell ref="I207:K207"/>
    <mergeCell ref="B208:C208"/>
    <mergeCell ref="E208:F208"/>
    <mergeCell ref="I208:K208"/>
    <mergeCell ref="B209:C209"/>
    <mergeCell ref="E209:F209"/>
    <mergeCell ref="I209:K209"/>
    <mergeCell ref="B205:C205"/>
    <mergeCell ref="E205:F205"/>
    <mergeCell ref="I205:K205"/>
    <mergeCell ref="B206:C206"/>
    <mergeCell ref="E206:F206"/>
    <mergeCell ref="I206:K206"/>
    <mergeCell ref="A202:A206"/>
    <mergeCell ref="B202:C202"/>
    <mergeCell ref="E202:F202"/>
    <mergeCell ref="I202:K202"/>
    <mergeCell ref="B203:C203"/>
    <mergeCell ref="E203:F203"/>
    <mergeCell ref="I203:K203"/>
    <mergeCell ref="B204:C204"/>
    <mergeCell ref="E204:F204"/>
    <mergeCell ref="I204:K204"/>
    <mergeCell ref="B200:C200"/>
    <mergeCell ref="E200:F200"/>
    <mergeCell ref="I200:K200"/>
    <mergeCell ref="B201:C201"/>
    <mergeCell ref="E201:F201"/>
    <mergeCell ref="I201:K201"/>
    <mergeCell ref="A197:A201"/>
    <mergeCell ref="B197:C197"/>
    <mergeCell ref="E197:F197"/>
    <mergeCell ref="I197:K197"/>
    <mergeCell ref="B198:C198"/>
    <mergeCell ref="E198:F198"/>
    <mergeCell ref="I198:K198"/>
    <mergeCell ref="B199:C199"/>
    <mergeCell ref="E199:F199"/>
    <mergeCell ref="I199:K199"/>
    <mergeCell ref="A192:A195"/>
    <mergeCell ref="I192:K192"/>
    <mergeCell ref="I193:K193"/>
    <mergeCell ref="I194:K194"/>
    <mergeCell ref="I195:K195"/>
    <mergeCell ref="B196:C196"/>
    <mergeCell ref="E196:F196"/>
    <mergeCell ref="I196:K196"/>
    <mergeCell ref="A184:A187"/>
    <mergeCell ref="I184:K184"/>
    <mergeCell ref="I185:K185"/>
    <mergeCell ref="I186:K186"/>
    <mergeCell ref="I187:K187"/>
    <mergeCell ref="A188:A191"/>
    <mergeCell ref="I188:K188"/>
    <mergeCell ref="I189:K189"/>
    <mergeCell ref="I190:K190"/>
    <mergeCell ref="I191:K191"/>
    <mergeCell ref="A173:H173"/>
    <mergeCell ref="I179:K179"/>
    <mergeCell ref="A180:A183"/>
    <mergeCell ref="I180:K180"/>
    <mergeCell ref="I181:K181"/>
    <mergeCell ref="I182:K182"/>
    <mergeCell ref="I183:K183"/>
    <mergeCell ref="A164:A166"/>
    <mergeCell ref="B164:C164"/>
    <mergeCell ref="E164:F164"/>
    <mergeCell ref="I164:K164"/>
    <mergeCell ref="B165:C165"/>
    <mergeCell ref="E165:F165"/>
    <mergeCell ref="I165:K165"/>
    <mergeCell ref="B166:C166"/>
    <mergeCell ref="E166:F166"/>
    <mergeCell ref="I166:K166"/>
    <mergeCell ref="B162:C162"/>
    <mergeCell ref="E162:F162"/>
    <mergeCell ref="I162:K162"/>
    <mergeCell ref="B163:C163"/>
    <mergeCell ref="E163:F163"/>
    <mergeCell ref="I163:K163"/>
    <mergeCell ref="A159:A163"/>
    <mergeCell ref="B159:C159"/>
    <mergeCell ref="E159:F159"/>
    <mergeCell ref="I159:K159"/>
    <mergeCell ref="B160:C160"/>
    <mergeCell ref="E160:F160"/>
    <mergeCell ref="I160:K160"/>
    <mergeCell ref="B161:C161"/>
    <mergeCell ref="E161:F161"/>
    <mergeCell ref="I161:K161"/>
    <mergeCell ref="B157:C157"/>
    <mergeCell ref="E157:F157"/>
    <mergeCell ref="I157:K157"/>
    <mergeCell ref="B158:C158"/>
    <mergeCell ref="E158:F158"/>
    <mergeCell ref="I158:K158"/>
    <mergeCell ref="A154:A158"/>
    <mergeCell ref="B154:C154"/>
    <mergeCell ref="E154:F154"/>
    <mergeCell ref="I154:K154"/>
    <mergeCell ref="B155:C155"/>
    <mergeCell ref="E155:F155"/>
    <mergeCell ref="I155:K155"/>
    <mergeCell ref="B156:C156"/>
    <mergeCell ref="E156:F156"/>
    <mergeCell ref="I156:K156"/>
    <mergeCell ref="B153:C153"/>
    <mergeCell ref="E153:F153"/>
    <mergeCell ref="I153:K153"/>
    <mergeCell ref="A141:A144"/>
    <mergeCell ref="I141:K141"/>
    <mergeCell ref="I142:K142"/>
    <mergeCell ref="I143:K143"/>
    <mergeCell ref="I144:K144"/>
    <mergeCell ref="A145:A148"/>
    <mergeCell ref="I145:K145"/>
    <mergeCell ref="I146:K146"/>
    <mergeCell ref="I147:K147"/>
    <mergeCell ref="I148:K148"/>
    <mergeCell ref="A130:H130"/>
    <mergeCell ref="I136:K136"/>
    <mergeCell ref="A137:A140"/>
    <mergeCell ref="I137:K137"/>
    <mergeCell ref="I138:K138"/>
    <mergeCell ref="I139:K139"/>
    <mergeCell ref="I140:K140"/>
    <mergeCell ref="A149:A152"/>
    <mergeCell ref="I149:K149"/>
    <mergeCell ref="I150:K150"/>
    <mergeCell ref="I151:K151"/>
    <mergeCell ref="I152:K152"/>
    <mergeCell ref="B120:C120"/>
    <mergeCell ref="E120:F120"/>
    <mergeCell ref="I120:K120"/>
    <mergeCell ref="A121:A123"/>
    <mergeCell ref="B121:C121"/>
    <mergeCell ref="E121:F121"/>
    <mergeCell ref="I121:K121"/>
    <mergeCell ref="B122:C122"/>
    <mergeCell ref="E122:F122"/>
    <mergeCell ref="I122:K122"/>
    <mergeCell ref="A116:A120"/>
    <mergeCell ref="B123:C123"/>
    <mergeCell ref="E123:F123"/>
    <mergeCell ref="I123:K123"/>
    <mergeCell ref="E110:F110"/>
    <mergeCell ref="I110:K110"/>
    <mergeCell ref="B118:C118"/>
    <mergeCell ref="E118:F118"/>
    <mergeCell ref="I118:K118"/>
    <mergeCell ref="B119:C119"/>
    <mergeCell ref="E119:F119"/>
    <mergeCell ref="I119:K119"/>
    <mergeCell ref="B115:C115"/>
    <mergeCell ref="E115:F115"/>
    <mergeCell ref="I115:K115"/>
    <mergeCell ref="B116:C116"/>
    <mergeCell ref="E116:F116"/>
    <mergeCell ref="I116:K116"/>
    <mergeCell ref="B117:C117"/>
    <mergeCell ref="E117:F117"/>
    <mergeCell ref="I117:K117"/>
    <mergeCell ref="A111:A115"/>
    <mergeCell ref="B111:C111"/>
    <mergeCell ref="E111:F111"/>
    <mergeCell ref="I111:K111"/>
    <mergeCell ref="B112:C112"/>
    <mergeCell ref="E112:F112"/>
    <mergeCell ref="I112:K112"/>
    <mergeCell ref="A102:A105"/>
    <mergeCell ref="I102:K102"/>
    <mergeCell ref="I103:K103"/>
    <mergeCell ref="I104:K104"/>
    <mergeCell ref="I105:K105"/>
    <mergeCell ref="A106:A109"/>
    <mergeCell ref="I106:K106"/>
    <mergeCell ref="I107:K107"/>
    <mergeCell ref="I108:K108"/>
    <mergeCell ref="I109:K109"/>
    <mergeCell ref="B113:C113"/>
    <mergeCell ref="E113:F113"/>
    <mergeCell ref="I113:K113"/>
    <mergeCell ref="B114:C114"/>
    <mergeCell ref="E114:F114"/>
    <mergeCell ref="I114:K114"/>
    <mergeCell ref="B110:C110"/>
    <mergeCell ref="A94:A97"/>
    <mergeCell ref="I94:K94"/>
    <mergeCell ref="I95:K95"/>
    <mergeCell ref="I96:K96"/>
    <mergeCell ref="I97:K97"/>
    <mergeCell ref="A98:A101"/>
    <mergeCell ref="I98:K98"/>
    <mergeCell ref="I99:K99"/>
    <mergeCell ref="I100:K100"/>
    <mergeCell ref="I101:K101"/>
    <mergeCell ref="A73:A77"/>
    <mergeCell ref="A78:A80"/>
    <mergeCell ref="A87:H87"/>
    <mergeCell ref="I93:K93"/>
    <mergeCell ref="B79:C79"/>
    <mergeCell ref="E79:F79"/>
    <mergeCell ref="I79:K79"/>
    <mergeCell ref="B80:C80"/>
    <mergeCell ref="E80:F80"/>
    <mergeCell ref="I80:K80"/>
    <mergeCell ref="B77:C77"/>
    <mergeCell ref="E77:F77"/>
    <mergeCell ref="I77:K77"/>
    <mergeCell ref="B78:C78"/>
    <mergeCell ref="E78:F78"/>
    <mergeCell ref="I78:K78"/>
    <mergeCell ref="B74:C74"/>
    <mergeCell ref="E74:F74"/>
    <mergeCell ref="I74:K74"/>
    <mergeCell ref="B75:C75"/>
    <mergeCell ref="E75:F75"/>
    <mergeCell ref="I75:K75"/>
    <mergeCell ref="B76:C76"/>
    <mergeCell ref="E76:F76"/>
    <mergeCell ref="I76:K76"/>
    <mergeCell ref="B72:C72"/>
    <mergeCell ref="E72:F72"/>
    <mergeCell ref="I72:K72"/>
    <mergeCell ref="B73:C73"/>
    <mergeCell ref="E73:F73"/>
    <mergeCell ref="I73:K73"/>
    <mergeCell ref="B69:C69"/>
    <mergeCell ref="E69:F69"/>
    <mergeCell ref="I69:K69"/>
    <mergeCell ref="B70:C70"/>
    <mergeCell ref="E70:F70"/>
    <mergeCell ref="I70:K70"/>
    <mergeCell ref="B71:C71"/>
    <mergeCell ref="E71:F71"/>
    <mergeCell ref="I71:K71"/>
    <mergeCell ref="A63:A66"/>
    <mergeCell ref="I63:K63"/>
    <mergeCell ref="I64:K64"/>
    <mergeCell ref="I65:K65"/>
    <mergeCell ref="I66:K66"/>
    <mergeCell ref="B68:C68"/>
    <mergeCell ref="E68:F68"/>
    <mergeCell ref="I68:K68"/>
    <mergeCell ref="B67:C67"/>
    <mergeCell ref="E67:F67"/>
    <mergeCell ref="I67:K67"/>
    <mergeCell ref="A68:A72"/>
    <mergeCell ref="A55:A58"/>
    <mergeCell ref="I55:K55"/>
    <mergeCell ref="I56:K56"/>
    <mergeCell ref="I57:K57"/>
    <mergeCell ref="I58:K58"/>
    <mergeCell ref="A59:A62"/>
    <mergeCell ref="I59:K59"/>
    <mergeCell ref="I60:K60"/>
    <mergeCell ref="I61:K61"/>
    <mergeCell ref="I62:K62"/>
    <mergeCell ref="A44:H44"/>
    <mergeCell ref="I50:K50"/>
    <mergeCell ref="A51:A54"/>
    <mergeCell ref="I51:K51"/>
    <mergeCell ref="I52:K52"/>
    <mergeCell ref="I53:K53"/>
    <mergeCell ref="I54:K54"/>
    <mergeCell ref="A35:A37"/>
    <mergeCell ref="B35:C35"/>
    <mergeCell ref="E35:F35"/>
    <mergeCell ref="I35:K35"/>
    <mergeCell ref="B36:C36"/>
    <mergeCell ref="E36:F36"/>
    <mergeCell ref="I36:K36"/>
    <mergeCell ref="B37:C37"/>
    <mergeCell ref="E37:F37"/>
    <mergeCell ref="I37:K37"/>
    <mergeCell ref="B33:C33"/>
    <mergeCell ref="E33:F33"/>
    <mergeCell ref="I33:K33"/>
    <mergeCell ref="B34:C34"/>
    <mergeCell ref="E34:F34"/>
    <mergeCell ref="I34:K34"/>
    <mergeCell ref="A30:A34"/>
    <mergeCell ref="B30:C30"/>
    <mergeCell ref="E30:F30"/>
    <mergeCell ref="I30:K30"/>
    <mergeCell ref="B31:C31"/>
    <mergeCell ref="E31:F31"/>
    <mergeCell ref="I31:K31"/>
    <mergeCell ref="B32:C32"/>
    <mergeCell ref="E32:F32"/>
    <mergeCell ref="I32:K32"/>
    <mergeCell ref="B28:C28"/>
    <mergeCell ref="E28:F28"/>
    <mergeCell ref="I28:K28"/>
    <mergeCell ref="B29:C29"/>
    <mergeCell ref="E29:F29"/>
    <mergeCell ref="I29:K29"/>
    <mergeCell ref="A25:A29"/>
    <mergeCell ref="B25:C25"/>
    <mergeCell ref="E25:F25"/>
    <mergeCell ref="I25:K25"/>
    <mergeCell ref="B26:C26"/>
    <mergeCell ref="E26:F26"/>
    <mergeCell ref="I26:K26"/>
    <mergeCell ref="B27:C27"/>
    <mergeCell ref="E27:F27"/>
    <mergeCell ref="I27:K27"/>
    <mergeCell ref="B24:C24"/>
    <mergeCell ref="E24:F24"/>
    <mergeCell ref="I24:K24"/>
    <mergeCell ref="A12:A15"/>
    <mergeCell ref="I12:K12"/>
    <mergeCell ref="I13:K13"/>
    <mergeCell ref="I14:K14"/>
    <mergeCell ref="I15:K15"/>
    <mergeCell ref="A16:A19"/>
    <mergeCell ref="I16:K16"/>
    <mergeCell ref="I17:K17"/>
    <mergeCell ref="I18:K18"/>
    <mergeCell ref="I19:K19"/>
    <mergeCell ref="A1:H1"/>
    <mergeCell ref="I7:K7"/>
    <mergeCell ref="A8:A11"/>
    <mergeCell ref="I8:K8"/>
    <mergeCell ref="I9:K9"/>
    <mergeCell ref="I10:K10"/>
    <mergeCell ref="I11:K11"/>
    <mergeCell ref="A20:A23"/>
    <mergeCell ref="I20:K20"/>
    <mergeCell ref="I21:K21"/>
    <mergeCell ref="I22:K22"/>
    <mergeCell ref="I23:K23"/>
  </mergeCells>
  <phoneticPr fontId="1" type="noConversion"/>
  <conditionalFormatting sqref="B8:C23">
    <cfRule type="expression" dxfId="111" priority="69">
      <formula>$G8 &lt;=34.3</formula>
    </cfRule>
    <cfRule type="expression" dxfId="110" priority="71">
      <formula>$G8 &gt;=68.6</formula>
    </cfRule>
  </conditionalFormatting>
  <conditionalFormatting sqref="B51:C66">
    <cfRule type="expression" dxfId="109" priority="38">
      <formula>$G51 &gt;=68.6</formula>
    </cfRule>
    <cfRule type="expression" dxfId="108" priority="36">
      <formula>$G51 &lt;=34.3</formula>
    </cfRule>
  </conditionalFormatting>
  <conditionalFormatting sqref="B94:C109">
    <cfRule type="expression" dxfId="107" priority="31">
      <formula>$G94 &gt;=68.6</formula>
    </cfRule>
    <cfRule type="expression" dxfId="106" priority="29">
      <formula>$G94 &lt;=34.3</formula>
    </cfRule>
  </conditionalFormatting>
  <conditionalFormatting sqref="B137:C152">
    <cfRule type="expression" dxfId="105" priority="22">
      <formula>$G137 &lt;=34.3</formula>
    </cfRule>
    <cfRule type="expression" dxfId="104" priority="24">
      <formula>$G137 &gt;=68.6</formula>
    </cfRule>
  </conditionalFormatting>
  <conditionalFormatting sqref="B180:C195">
    <cfRule type="expression" dxfId="103" priority="15">
      <formula>$G180 &lt;=34.3</formula>
    </cfRule>
    <cfRule type="expression" dxfId="102" priority="17">
      <formula>$G180 &gt;=68.6</formula>
    </cfRule>
  </conditionalFormatting>
  <conditionalFormatting sqref="B223:C238">
    <cfRule type="expression" dxfId="101" priority="8">
      <formula>$G223 &lt;=34.3</formula>
    </cfRule>
    <cfRule type="expression" dxfId="100" priority="10">
      <formula>$G223 &gt;=68.6</formula>
    </cfRule>
  </conditionalFormatting>
  <conditionalFormatting sqref="B266:C281">
    <cfRule type="expression" dxfId="99" priority="1">
      <formula>$G266 &lt;=34.3</formula>
    </cfRule>
    <cfRule type="expression" dxfId="98" priority="3">
      <formula>$G266 &gt;=68.6</formula>
    </cfRule>
  </conditionalFormatting>
  <conditionalFormatting sqref="C8:C23">
    <cfRule type="expression" dxfId="97" priority="72">
      <formula>$G8 &lt;=34.3</formula>
    </cfRule>
  </conditionalFormatting>
  <conditionalFormatting sqref="C51:C66">
    <cfRule type="expression" dxfId="96" priority="39">
      <formula>$G51 &lt;=34.3</formula>
    </cfRule>
  </conditionalFormatting>
  <conditionalFormatting sqref="C94:C109">
    <cfRule type="expression" dxfId="95" priority="32">
      <formula>$G94 &lt;=34.3</formula>
    </cfRule>
  </conditionalFormatting>
  <conditionalFormatting sqref="C137:C152">
    <cfRule type="expression" dxfId="94" priority="25">
      <formula>$G137 &lt;=34.3</formula>
    </cfRule>
  </conditionalFormatting>
  <conditionalFormatting sqref="C180:C195">
    <cfRule type="expression" dxfId="93" priority="18">
      <formula>$G180 &lt;=34.3</formula>
    </cfRule>
  </conditionalFormatting>
  <conditionalFormatting sqref="C223:C238">
    <cfRule type="expression" dxfId="92" priority="11">
      <formula>$G223 &lt;=34.3</formula>
    </cfRule>
  </conditionalFormatting>
  <conditionalFormatting sqref="C266:C281">
    <cfRule type="expression" dxfId="91" priority="4">
      <formula>$G266 &lt;=34.3</formula>
    </cfRule>
  </conditionalFormatting>
  <conditionalFormatting sqref="E8:E23">
    <cfRule type="expression" dxfId="90" priority="73">
      <formula>$G8 &gt;=68.6</formula>
    </cfRule>
  </conditionalFormatting>
  <conditionalFormatting sqref="E51:E66">
    <cfRule type="expression" dxfId="89" priority="40">
      <formula>$G51 &gt;=68.6</formula>
    </cfRule>
  </conditionalFormatting>
  <conditionalFormatting sqref="E94:E109">
    <cfRule type="expression" dxfId="88" priority="33">
      <formula>$G94 &gt;=68.6</formula>
    </cfRule>
  </conditionalFormatting>
  <conditionalFormatting sqref="E137:E152">
    <cfRule type="expression" dxfId="87" priority="26">
      <formula>$G137 &gt;=68.6</formula>
    </cfRule>
  </conditionalFormatting>
  <conditionalFormatting sqref="E180:E195">
    <cfRule type="expression" dxfId="86" priority="19">
      <formula>$G180 &gt;=68.6</formula>
    </cfRule>
  </conditionalFormatting>
  <conditionalFormatting sqref="E223:E238">
    <cfRule type="expression" dxfId="85" priority="12">
      <formula>$G223 &gt;=68.6</formula>
    </cfRule>
  </conditionalFormatting>
  <conditionalFormatting sqref="E266:E281">
    <cfRule type="expression" dxfId="84" priority="5">
      <formula>$G266 &gt;=68.6</formula>
    </cfRule>
  </conditionalFormatting>
  <conditionalFormatting sqref="E8:F23">
    <cfRule type="expression" dxfId="83" priority="75">
      <formula>$G8 &gt;=68.6</formula>
    </cfRule>
    <cfRule type="expression" dxfId="82" priority="74">
      <formula>$G8 &lt;=34.3</formula>
    </cfRule>
  </conditionalFormatting>
  <conditionalFormatting sqref="E51:F66">
    <cfRule type="expression" dxfId="81" priority="41">
      <formula>$G51 &lt;=34.3</formula>
    </cfRule>
    <cfRule type="expression" dxfId="80" priority="42">
      <formula>$G51 &gt;=68.6</formula>
    </cfRule>
  </conditionalFormatting>
  <conditionalFormatting sqref="E94:F109">
    <cfRule type="expression" dxfId="79" priority="34">
      <formula>$G94 &lt;=34.3</formula>
    </cfRule>
    <cfRule type="expression" dxfId="78" priority="35">
      <formula>$G94 &gt;=68.6</formula>
    </cfRule>
  </conditionalFormatting>
  <conditionalFormatting sqref="E137:F152">
    <cfRule type="expression" dxfId="77" priority="27">
      <formula>$G137 &lt;=34.3</formula>
    </cfRule>
    <cfRule type="expression" dxfId="76" priority="28">
      <formula>$G137 &gt;=68.6</formula>
    </cfRule>
  </conditionalFormatting>
  <conditionalFormatting sqref="E180:F195">
    <cfRule type="expression" dxfId="75" priority="20">
      <formula>$G180 &lt;=34.3</formula>
    </cfRule>
    <cfRule type="expression" dxfId="74" priority="21">
      <formula>$G180 &gt;=68.6</formula>
    </cfRule>
  </conditionalFormatting>
  <conditionalFormatting sqref="E223:F238">
    <cfRule type="expression" dxfId="73" priority="14">
      <formula>$G223 &gt;=68.6</formula>
    </cfRule>
    <cfRule type="expression" dxfId="72" priority="13">
      <formula>$G223 &lt;=34.3</formula>
    </cfRule>
  </conditionalFormatting>
  <conditionalFormatting sqref="E266:F281">
    <cfRule type="expression" dxfId="71" priority="7">
      <formula>$G266 &gt;=68.6</formula>
    </cfRule>
    <cfRule type="expression" dxfId="70" priority="6">
      <formula>$G266 &lt;=34.3</formula>
    </cfRule>
  </conditionalFormatting>
  <conditionalFormatting sqref="H25:H37">
    <cfRule type="expression" dxfId="69" priority="70">
      <formula>$H25 ="L"</formula>
    </cfRule>
  </conditionalFormatting>
  <conditionalFormatting sqref="H68:H80">
    <cfRule type="expression" dxfId="68" priority="37">
      <formula>$H68 ="L"</formula>
    </cfRule>
  </conditionalFormatting>
  <conditionalFormatting sqref="H111:H123">
    <cfRule type="expression" dxfId="67" priority="30">
      <formula>$H111 ="L"</formula>
    </cfRule>
  </conditionalFormatting>
  <conditionalFormatting sqref="H154:H166">
    <cfRule type="expression" dxfId="66" priority="23">
      <formula>$H154 ="L"</formula>
    </cfRule>
  </conditionalFormatting>
  <conditionalFormatting sqref="H197:H209">
    <cfRule type="expression" dxfId="65" priority="16">
      <formula>$H197 ="L"</formula>
    </cfRule>
  </conditionalFormatting>
  <conditionalFormatting sqref="H240:H252">
    <cfRule type="expression" dxfId="64" priority="9">
      <formula>$H240 ="L"</formula>
    </cfRule>
  </conditionalFormatting>
  <conditionalFormatting sqref="H283:H295">
    <cfRule type="expression" dxfId="63" priority="2">
      <formula>$H283 ="L"</formula>
    </cfRule>
  </conditionalFormatting>
  <pageMargins left="0.23622047244094491" right="0.23622047244094491" top="0.15748031496062992" bottom="0.15748031496062992" header="0" footer="0.31496062992125984"/>
  <pageSetup paperSize="9"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4F974-189C-44F4-A51D-D35D79D26CF9}">
  <sheetPr codeName="Sheet36"/>
  <dimension ref="A1:L81"/>
  <sheetViews>
    <sheetView showGridLines="0" topLeftCell="A39" zoomScale="145" zoomScaleNormal="145" workbookViewId="0">
      <selection activeCell="C8" sqref="C8"/>
    </sheetView>
  </sheetViews>
  <sheetFormatPr defaultRowHeight="16.5"/>
  <cols>
    <col min="1" max="1" width="2.875" customWidth="1"/>
    <col min="2" max="2" width="14.125" customWidth="1"/>
    <col min="3" max="3" width="14.5" customWidth="1"/>
    <col min="4" max="4" width="27.375" style="388" customWidth="1"/>
    <col min="5" max="6" width="14.5" style="367" customWidth="1"/>
    <col min="7" max="7" width="6.375" hidden="1" customWidth="1"/>
    <col min="8" max="8" width="3.25" bestFit="1" customWidth="1"/>
    <col min="9" max="9" width="85" customWidth="1"/>
    <col min="10" max="10" width="9.5" customWidth="1"/>
    <col min="11" max="11" width="3.5" customWidth="1"/>
    <col min="12" max="12" width="5" style="490" bestFit="1" customWidth="1"/>
  </cols>
  <sheetData>
    <row r="1" spans="1:12" ht="32.25" customHeight="1" thickTop="1">
      <c r="A1" s="788" t="s">
        <v>1049</v>
      </c>
      <c r="B1" s="789"/>
      <c r="C1" s="789"/>
      <c r="D1" s="789"/>
      <c r="E1" s="789"/>
      <c r="F1" s="789"/>
      <c r="G1" s="789"/>
      <c r="H1" s="789"/>
      <c r="I1" s="407"/>
      <c r="J1" s="407"/>
      <c r="K1" s="407"/>
    </row>
    <row r="2" spans="1:12" s="149" customFormat="1" ht="5.25" customHeight="1">
      <c r="A2" s="359"/>
      <c r="B2" s="359"/>
      <c r="C2" s="359"/>
      <c r="D2" s="359"/>
      <c r="E2" s="365"/>
      <c r="F2" s="365"/>
      <c r="G2" s="359"/>
      <c r="H2" s="359"/>
      <c r="I2" s="445"/>
      <c r="J2" s="359"/>
      <c r="L2" s="491"/>
    </row>
    <row r="3" spans="1:12" s="149" customFormat="1">
      <c r="A3" s="360"/>
      <c r="B3" s="408" t="str">
        <f>Data!C2&amp;" 님"</f>
        <v>채영운 님</v>
      </c>
      <c r="C3" s="408" t="str">
        <f>Data!E2</f>
        <v>M</v>
      </c>
      <c r="D3" s="380"/>
      <c r="G3" s="361"/>
      <c r="H3" s="361"/>
      <c r="I3" s="361"/>
      <c r="L3" s="491"/>
    </row>
    <row r="4" spans="1:12" s="149" customFormat="1" ht="6.75" customHeight="1">
      <c r="A4" s="360"/>
      <c r="B4" s="409"/>
      <c r="C4" s="409"/>
      <c r="D4" s="381"/>
      <c r="G4" s="362"/>
      <c r="H4" s="362"/>
      <c r="I4" s="361"/>
      <c r="L4" s="491"/>
    </row>
    <row r="5" spans="1:12" s="149" customFormat="1" ht="17.25" thickBot="1">
      <c r="A5" s="360"/>
      <c r="B5" s="410">
        <f>Data!J2</f>
        <v>20260105</v>
      </c>
      <c r="C5" s="410">
        <f>Data!F2</f>
        <v>50</v>
      </c>
      <c r="D5" s="381"/>
      <c r="G5" s="362"/>
      <c r="H5" s="362"/>
      <c r="I5" s="361"/>
      <c r="L5" s="491"/>
    </row>
    <row r="6" spans="1:12" s="149" customFormat="1" ht="5.25" customHeight="1" thickBot="1">
      <c r="A6" s="362"/>
      <c r="B6" s="362"/>
      <c r="C6" s="362"/>
      <c r="D6" s="382"/>
      <c r="E6" s="366"/>
      <c r="F6" s="366"/>
      <c r="G6" s="361"/>
      <c r="H6" s="362"/>
      <c r="I6" s="361"/>
      <c r="J6" s="362"/>
      <c r="L6" s="491"/>
    </row>
    <row r="7" spans="1:12" ht="37.5" customHeight="1" thickBot="1">
      <c r="A7" s="377"/>
      <c r="B7" s="417" t="s">
        <v>708</v>
      </c>
      <c r="C7" s="418" t="s">
        <v>707</v>
      </c>
      <c r="D7" s="419" t="s">
        <v>823</v>
      </c>
      <c r="E7" s="419" t="s">
        <v>707</v>
      </c>
      <c r="F7" s="420" t="s">
        <v>708</v>
      </c>
      <c r="G7" s="421" t="s">
        <v>826</v>
      </c>
      <c r="H7" s="422"/>
      <c r="I7" s="790" t="s">
        <v>1045</v>
      </c>
      <c r="J7" s="791"/>
      <c r="K7" s="792"/>
    </row>
    <row r="8" spans="1:12" ht="42.75" customHeight="1">
      <c r="A8" s="728" t="str">
        <f>기질!$C$23</f>
        <v>자극추구</v>
      </c>
      <c r="B8" s="425" t="s">
        <v>1053</v>
      </c>
      <c r="C8" s="426" t="s">
        <v>1063</v>
      </c>
      <c r="D8" s="384" t="str">
        <f xml:space="preserve"> 기질!$B$24&amp;" ("&amp;기질!$C$24&amp;" : " &amp;G8&amp;")"</f>
        <v>NS1 (안정성 vs 탐색적흥분 : 10)</v>
      </c>
      <c r="E8" s="392" t="s">
        <v>1054</v>
      </c>
      <c r="F8" s="393" t="s">
        <v>1058</v>
      </c>
      <c r="G8" s="411">
        <f>Data!O2</f>
        <v>10</v>
      </c>
      <c r="H8" s="423" t="str">
        <f>IF(G8&gt;=70, "H", IF(G8 &lt;=30, "L", "M"))</f>
        <v>L</v>
      </c>
      <c r="I8" s="793" t="str">
        <f>IF(H8="H","많은 사람들이 시간 낭비라고 느낄 만한 낯선 상황이나 낯선 장소를 탐색하는 데 흥미를 느낌.(감각추구적) 새로운 생각이나 활동에 쉽게 빠져들고, 스릴과 흥분, 모험을 즐김. 단조로운 것에 쉽게 싫증을 느끼며, 반복적인 일상을 피하여 변화를 추구함. 때로 비관습적이거나 혁신적인 사람으로 인식됨.", IF(H8="L","새롭거나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 " "))</f>
        <v>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v>
      </c>
      <c r="J8" s="794"/>
      <c r="K8" s="795"/>
      <c r="L8" s="492">
        <f>G8-50</f>
        <v>-40</v>
      </c>
    </row>
    <row r="9" spans="1:12" ht="42.75" customHeight="1">
      <c r="A9" s="729"/>
      <c r="B9" s="425" t="s">
        <v>1061</v>
      </c>
      <c r="C9" s="426" t="s">
        <v>1062</v>
      </c>
      <c r="D9" s="384" t="str">
        <f xml:space="preserve"> 기질!$B$25&amp;" ("&amp;기질!$C$25&amp;" : " &amp;G9&amp;")"</f>
        <v>NS2 (심사숙고 vs 충동성 : 7)</v>
      </c>
      <c r="E9" s="392" t="s">
        <v>1060</v>
      </c>
      <c r="F9" s="393" t="s">
        <v>1059</v>
      </c>
      <c r="G9" s="411">
        <f>Data!P2</f>
        <v>7</v>
      </c>
      <c r="H9" s="423" t="str">
        <f t="shared" ref="H9:H37" si="0">IF(G9&gt;=70, "H", IF(G9 &lt;=30, "L", "M"))</f>
        <v>L</v>
      </c>
      <c r="I9" s="796" t="str">
        <f>IF(H9="H","쉽게 흥분하며, 감정변화가 극적이고, 순간적인 인상에 의해 쉽게 영향을 받는 기분파. 불충분한 정보에도 불구하고 성급하게 결정을 내리며 충동 조절이 어려운 편. 순간적인 본능이나 직관적 육감에 따라 행동하기 때문에, 예기치 않은 사건이 발생하거나 추가적인 정보가 나타날 경우에 결정이나 의견을 번복해야 되는 경우가 자주 있음. 종종 주의가 산만하며, 한가지 일에 오랫동안 주의를 집중하는 것이 힘듦.",IF(H9="L","오랜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 " "))</f>
        <v>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v>
      </c>
      <c r="J9" s="797"/>
      <c r="K9" s="798"/>
      <c r="L9" s="492">
        <f t="shared" ref="L9:L23" si="1">G9-50</f>
        <v>-43</v>
      </c>
    </row>
    <row r="10" spans="1:12" ht="42.75" customHeight="1">
      <c r="A10" s="729"/>
      <c r="B10" s="425" t="s">
        <v>1064</v>
      </c>
      <c r="C10" s="426" t="s">
        <v>1067</v>
      </c>
      <c r="D10" s="384" t="str">
        <f xml:space="preserve"> 기질!$B$26&amp;" ("&amp;기질!$C$26&amp;" : " &amp;G10&amp;")"</f>
        <v>NS3 (절제 vs 향유 : 6)</v>
      </c>
      <c r="E10" s="392" t="s">
        <v>1065</v>
      </c>
      <c r="F10" s="393" t="s">
        <v>1066</v>
      </c>
      <c r="G10" s="411">
        <f>Data!Q2</f>
        <v>6</v>
      </c>
      <c r="H10" s="423" t="str">
        <f t="shared" si="0"/>
        <v>L</v>
      </c>
      <c r="I10" s="793" t="str">
        <f>IF(H10="H","돈, 에너지, 감정 등을 잘 절제하지 않는 경향을 보임. 예를 들어 돈을 저축하기 보다는 쓰는 것을 더 좋아하기 때문에, 특별한 계획이나 휴가 등을 위해서 돈을 모으는 것이 쉽지 않음. 때로 다른 사람들에게 화려하며 거칠 것이 없는 사람이라는 인상을 비칠 수 있음. 돈이나 자원, 능력이 바닥날 때까지 다 써가며 사는 방식을 좋아함.",IF(H10="L","아끼고 조심하며 매사에 통제를 잘함. 돈이나 에너지, 감정 등을 낭비하지 않고 절제하는 편. 다른 사람들에게 검소하고 인색한 사람으로 인식됨.", " "))</f>
        <v>아끼고 조심하며 매사에 통제를 잘함. 돈이나 에너지, 감정 등을 낭비하지 않고 절제하는 편. 다른 사람들에게 검소하고 인색한 사람으로 인식됨.</v>
      </c>
      <c r="J10" s="794"/>
      <c r="K10" s="795"/>
      <c r="L10" s="492">
        <f t="shared" si="1"/>
        <v>-44</v>
      </c>
    </row>
    <row r="11" spans="1:12" ht="44.25" customHeight="1" thickBot="1">
      <c r="A11" s="730"/>
      <c r="B11" s="436" t="s">
        <v>1069</v>
      </c>
      <c r="C11" s="437" t="s">
        <v>1070</v>
      </c>
      <c r="D11" s="438" t="str">
        <f xml:space="preserve"> 기질!$B$27&amp;" ("&amp;기질!$C$27&amp;" : " &amp;G11&amp;")"</f>
        <v>NS4 (질서정연 vs 자유분방 : 6)</v>
      </c>
      <c r="E11" s="439" t="s">
        <v>1071</v>
      </c>
      <c r="F11" s="440" t="s">
        <v>1068</v>
      </c>
      <c r="G11" s="441">
        <f>Data!R2</f>
        <v>6</v>
      </c>
      <c r="H11" s="433" t="str">
        <f t="shared" si="0"/>
        <v>L</v>
      </c>
      <c r="I11" s="796" t="str">
        <f>IF(H11="H","쉽게 화를 내는 경향을 보임. 자신이 원하는 것을 당장 얻지 못할 때 쉽게 성을 내고 분노를 밖으로 드러냄. 엄격한 규칙이나 규제가 없는 활동을 더 선호하며, 고정된 일정이나 정해진 규칙에 따라 행동하는 것을 좋아하지 않음. 들키지만 않는다면 법이나 규칙을 더 쉽게 어길 수 있으며, 얘기를 재미있게 하기 위해 진실을 포장하거나 과장하기도 함. 신체적 혹은 심리적으로 좌절스럽고 지루하고 불편한 상황을 잘 견디지 못하고 피하려는 경향을 보임.", IF(H11="L", "조직적이고 질서정연하며 체계적임. 이들은 엄격한 규칙과 규율이 있는 활동을 더 선호. 좌절을 참고 견디며 욕구 만족을 지연시키는 능력이 많음. 화를 내는데 더디며, 분노를 밖으로 잘 드러내지 않는 편임."," "))</f>
        <v>조직적이고 질서정연하며 체계적임. 이들은 엄격한 규칙과 규율이 있는 활동을 더 선호. 좌절을 참고 견디며 욕구 만족을 지연시키는 능력이 많음. 화를 내는데 더디며, 분노를 밖으로 잘 드러내지 않는 편임.</v>
      </c>
      <c r="J11" s="797"/>
      <c r="K11" s="798"/>
      <c r="L11" s="492">
        <f t="shared" si="1"/>
        <v>-44</v>
      </c>
    </row>
    <row r="12" spans="1:12" ht="44.25" customHeight="1">
      <c r="A12" s="734" t="str">
        <f>기질!C28</f>
        <v>위험 감지</v>
      </c>
      <c r="B12" s="450" t="s">
        <v>1078</v>
      </c>
      <c r="C12" s="451" t="s">
        <v>1075</v>
      </c>
      <c r="D12" s="442" t="str">
        <f xml:space="preserve"> 기질!$B$29&amp;" ("&amp;기질!$C$29&amp;" : " &amp;G12&amp;")"</f>
        <v>HA1 (미래 위험 센서 : 13)</v>
      </c>
      <c r="E12" s="452" t="s">
        <v>1073</v>
      </c>
      <c r="F12" s="453" t="s">
        <v>1072</v>
      </c>
      <c r="G12" s="443">
        <f>Data!V2</f>
        <v>13</v>
      </c>
      <c r="H12" s="444" t="str">
        <f t="shared" si="0"/>
        <v>L</v>
      </c>
      <c r="I12" s="796" t="str">
        <f>IF(H12="H", "두가지 행동경향을 나타냄. 첫째, 앞으로 닥칠 일에 대해서 미리 걱정함. 좋은 일보다는 나쁜 일이 일어날 것이라고 생각하고, 위험과 실패를 먼저 예상하는 비관적 성향을 보임. 특히 낯선 상황 혹은 실제로 위험이 따르는 상황에서 이런 특성이 더 두드러지지만, 별로 위험하지 않거나 안심할만한 환경에서도 비관적으로 걱정하는 경향이 있음. 둘째, 창피하거나 당혹스러운 경험을 극복하는 데 어려움을 겪으며, 이런 경험을 오랫동안 반복해서 되씹는 경향을 보임.", IF(H12="L", "긍정적으로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 "))</f>
        <v>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v>
      </c>
      <c r="J12" s="797"/>
      <c r="K12" s="798"/>
      <c r="L12" s="492">
        <f t="shared" si="1"/>
        <v>-37</v>
      </c>
    </row>
    <row r="13" spans="1:12" ht="44.25" customHeight="1">
      <c r="A13" s="729"/>
      <c r="B13" s="425" t="s">
        <v>1077</v>
      </c>
      <c r="C13" s="426" t="s">
        <v>1076</v>
      </c>
      <c r="D13" s="384" t="str">
        <f xml:space="preserve"> 기질!$B$30&amp;" ("&amp;기질!$C$30&amp;" : " &amp;G13&amp;")"</f>
        <v>HA2 (상황 위험 센서 : 10)</v>
      </c>
      <c r="E13" s="392" t="s">
        <v>1090</v>
      </c>
      <c r="F13" s="393" t="s">
        <v>1074</v>
      </c>
      <c r="G13" s="411">
        <f>Data!W2</f>
        <v>10</v>
      </c>
      <c r="H13" s="423" t="str">
        <f t="shared" si="0"/>
        <v>L</v>
      </c>
      <c r="I13" s="793" t="str">
        <f>IF(H13="H", "불확실한 상황이나 낯선 상황에 대한 두려움이 많음. 불확실하거나 익숙하지 않은 상황에서는, 별로 걱정할 만한 이유가 없음에도 불구하고 쉽게 긴장하고 불한해함. 따라서 위험을 감수하려 하지 않으며, 일상에 변화가 생기면 적응하기 힘들어 하고, 조용하게 지내는 것을 더 선호함.", IF(H13="L", "대부분의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 " "))</f>
        <v>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v>
      </c>
      <c r="J13" s="794"/>
      <c r="K13" s="795"/>
      <c r="L13" s="492">
        <f t="shared" si="1"/>
        <v>-40</v>
      </c>
    </row>
    <row r="14" spans="1:12" ht="44.25" customHeight="1">
      <c r="A14" s="729"/>
      <c r="B14" s="425" t="s">
        <v>1079</v>
      </c>
      <c r="C14" s="426" t="s">
        <v>1080</v>
      </c>
      <c r="D14" s="384" t="str">
        <f xml:space="preserve"> 기질!$B$31&amp;" ("&amp;기질!$C$31&amp;" : " &amp;G14&amp;")"</f>
        <v>HA3 (사람 위험 센서 : 15)</v>
      </c>
      <c r="E14" s="392" t="s">
        <v>1081</v>
      </c>
      <c r="F14" s="393" t="s">
        <v>1082</v>
      </c>
      <c r="G14" s="411">
        <f>Data!X2</f>
        <v>15</v>
      </c>
      <c r="H14" s="423" t="str">
        <f t="shared" si="0"/>
        <v>L</v>
      </c>
      <c r="I14" s="793" t="str">
        <f>IF(H14="H", "대부분의 사회적 상황에서 수줍어하며 자기주장이 부족. 잘 모르는 사람을 만날 때 자신감이 부족하기 때문에 종종 낯선 사람과의 만남을 회피. 자신이 확실히 받아들여질 것이라는 보장이 없는 한 새로운 인간관계를 맺으려 하지 않음. 평소에는 주도적으로 행동할지라도, 낯선 사람과 어울리거나 낯선 상황에 처하면 주도적으로 행동하지 못하고 쉽게 위축되고 억제되는 경향을 보임.", IF(H14="L", "사교적이고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 "))</f>
        <v>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v>
      </c>
      <c r="J14" s="794"/>
      <c r="K14" s="795"/>
      <c r="L14" s="492">
        <f t="shared" si="1"/>
        <v>-35</v>
      </c>
    </row>
    <row r="15" spans="1:12" ht="44.25" customHeight="1" thickBot="1">
      <c r="A15" s="735"/>
      <c r="B15" s="454" t="s">
        <v>1086</v>
      </c>
      <c r="C15" s="455" t="s">
        <v>1085</v>
      </c>
      <c r="D15" s="435" t="str">
        <f xml:space="preserve"> 기질!$B$32&amp;" ("&amp;기질!$C$32&amp;" : " &amp;G15&amp;")"</f>
        <v>HA4 (에너지수준 센서 : 14)</v>
      </c>
      <c r="E15" s="456" t="s">
        <v>1084</v>
      </c>
      <c r="F15" s="457" t="s">
        <v>1083</v>
      </c>
      <c r="G15" s="412">
        <f>Data!Y2</f>
        <v>14</v>
      </c>
      <c r="H15" s="424" t="str">
        <f t="shared" si="0"/>
        <v>L</v>
      </c>
      <c r="I15" s="793" t="str">
        <f>IF(H15="H","대부분의 사람들보다 허약하고 활력이 적은 것으로 비침. 쉽게 지치고 피곤해지는 경향이 있어서 남들보다 낮잠이나 휴식이 더 많이 필요함. 사소한 질병이나 스트레스에서 회복되는 데 남들보다 더 오랜 시간이 걸리는 경향이 있음.", IF(H15="L", "아주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 "))</f>
        <v>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v>
      </c>
      <c r="J15" s="794"/>
      <c r="K15" s="795"/>
      <c r="L15" s="492">
        <f t="shared" si="1"/>
        <v>-36</v>
      </c>
    </row>
    <row r="16" spans="1:12" ht="44.25" customHeight="1">
      <c r="A16" s="728" t="str">
        <f>기질!C33</f>
        <v>관계민감성</v>
      </c>
      <c r="B16" s="458" t="s">
        <v>1091</v>
      </c>
      <c r="C16" s="459" t="s">
        <v>1089</v>
      </c>
      <c r="D16" s="460" t="str">
        <f xml:space="preserve"> 기질!$B$34&amp;" ("&amp;기질!$C$34&amp;" : " &amp;G16&amp;")"</f>
        <v>RD1 (정서적 감응성 : 16)</v>
      </c>
      <c r="E16" s="461" t="s">
        <v>1088</v>
      </c>
      <c r="F16" s="462" t="s">
        <v>1087</v>
      </c>
      <c r="G16" s="463">
        <f>Data!AC2</f>
        <v>16</v>
      </c>
      <c r="H16" s="434" t="str">
        <f t="shared" si="0"/>
        <v>L</v>
      </c>
      <c r="I16" s="793" t="str">
        <f>IF(H16="H", "마음이 여리고 정에 약함. 감수성이 예민하고 동정심과 이해심이 많은 사람으로, 감성적 호소에 마음이 깊이 움직이는 경향을 보임. 예를 들어 슬픈 영화를 볼 때 남들보다 더 쉽게 눈물을 흘림. 또한 주변사람들이 느끼는 감정을, 마치 자신의 개인적 경험인 것처럼 대리적으로 잘 느끼는 경향이 있음.", IF(H16="L", "종종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형성을 위해 적극적인 노력 필요."," "))</f>
        <v>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형성을 위해 적극적인 노력 필요.</v>
      </c>
      <c r="J16" s="794"/>
      <c r="K16" s="795"/>
      <c r="L16" s="492">
        <f t="shared" si="1"/>
        <v>-34</v>
      </c>
    </row>
    <row r="17" spans="1:12" ht="44.25" customHeight="1">
      <c r="A17" s="729"/>
      <c r="B17" s="425" t="s">
        <v>1092</v>
      </c>
      <c r="C17" s="426" t="s">
        <v>1104</v>
      </c>
      <c r="D17" s="384" t="str">
        <f xml:space="preserve"> 기질!$B$35&amp;" ("&amp;기질!$C$35&amp;" : " &amp;G17&amp;")"</f>
        <v>RD2 (정서적 개방성 : 11)</v>
      </c>
      <c r="E17" s="392" t="s">
        <v>1093</v>
      </c>
      <c r="F17" s="393" t="s">
        <v>1094</v>
      </c>
      <c r="G17" s="411">
        <f>Data!AD2</f>
        <v>11</v>
      </c>
      <c r="H17" s="423" t="str">
        <f t="shared" si="0"/>
        <v>L</v>
      </c>
      <c r="I17" s="793" t="str">
        <f xml:space="preserve"> IF(H17="H", "잘 모르는 사람들에게도 자신의 감정이나 경험을 솔직하게 잘 드러냄. 사회적 접촉을 좋아하고 다른 사람과의 교류에 열려 있으며, 다른 사람들에게 쉽게 다가가고 쉽게 가까워 짐. ", IF(H17="L","다른 사람들과 너무 가까워지는 것을 좋아하지 않으며, 남들에게 먼저 다가가지 않고 자신을 잘 드러내지 않음. 다른 사람들과 친해지는데 시간이 더 오래 걸림."," "))</f>
        <v>다른 사람들과 너무 가까워지는 것을 좋아하지 않으며, 남들에게 먼저 다가가지 않고 자신을 잘 드러내지 않음. 다른 사람들과 친해지는데 시간이 더 오래 걸림.</v>
      </c>
      <c r="J17" s="794"/>
      <c r="K17" s="795"/>
      <c r="L17" s="492">
        <f t="shared" si="1"/>
        <v>-39</v>
      </c>
    </row>
    <row r="18" spans="1:12" ht="44.25" customHeight="1">
      <c r="A18" s="729"/>
      <c r="B18" s="425" t="s">
        <v>1098</v>
      </c>
      <c r="C18" s="426" t="s">
        <v>1095</v>
      </c>
      <c r="D18" s="384" t="str">
        <f xml:space="preserve"> 기질!$B$36&amp;" ("&amp;기질!$C$36&amp;" : " &amp;G18&amp;")"</f>
        <v>RD3 (애착(관계충전)성향 : 14)</v>
      </c>
      <c r="E18" s="392" t="s">
        <v>1099</v>
      </c>
      <c r="F18" s="393" t="s">
        <v>1100</v>
      </c>
      <c r="G18" s="411">
        <f>Data!AE2</f>
        <v>14</v>
      </c>
      <c r="H18" s="423" t="str">
        <f t="shared" si="0"/>
        <v>L</v>
      </c>
      <c r="I18" s="793" t="str">
        <f>IF(H18="H","개인 생활보다는 친밀한 관계를 더 선호함. 다른 사람들과 함께 가까이 있으려 하며, 자신의 경험이나 감정을 혼자 간직하거나 감추기보다는 가까운 사람들에게 털어놓고 이야기하는 것을 좋아함. 따뜻하고 지속적인 사회적 애착관계를 형성하는 경향이 있음. 결과적으로 타인의 거부나 모욕에 대해 더 예민한 경향을 보임.", IF(H18="L", "사회적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 "))</f>
        <v>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v>
      </c>
      <c r="J18" s="794"/>
      <c r="K18" s="795"/>
      <c r="L18" s="492">
        <f t="shared" si="1"/>
        <v>-36</v>
      </c>
    </row>
    <row r="19" spans="1:12" ht="41.25" customHeight="1" thickBot="1">
      <c r="A19" s="730"/>
      <c r="B19" s="436" t="s">
        <v>1096</v>
      </c>
      <c r="C19" s="437" t="s">
        <v>1103</v>
      </c>
      <c r="D19" s="438" t="str">
        <f xml:space="preserve"> 기질!$B$37&amp;" ("&amp;기질!$C$37&amp;" : " &amp;G19&amp;")"</f>
        <v>RD4 (정서적지지 선호성향 : 13)</v>
      </c>
      <c r="E19" s="439" t="s">
        <v>1105</v>
      </c>
      <c r="F19" s="440" t="s">
        <v>1097</v>
      </c>
      <c r="G19" s="441">
        <f>Data!AF2</f>
        <v>13</v>
      </c>
      <c r="H19" s="433" t="str">
        <f t="shared" si="0"/>
        <v>L</v>
      </c>
      <c r="I19" s="793" t="str">
        <f>IF(H19="H","타인의 느낌과 생각, 사회적 단서에 민감하고, 보호와 지배를 자극하여 이끌어내려는 경향. 지지와 보호를 바라기에 그를 즐겁게 해주기 위해서 지나치게 희생할 수 있음. 인정받지 못할 때 상처받고, 버림받는 것에 대한 두려움에 집착. 사회적 압력에 쉽게 굴복.", IF(H19="L", "사회적 압력, 비판, 배척에 민감하지 않고 독립적. 타인의 지지나 인정을 적극적으로 구하지 않음."," "))</f>
        <v>사회적 압력, 비판, 배척에 민감하지 않고 독립적. 타인의 지지나 인정을 적극적으로 구하지 않음.</v>
      </c>
      <c r="J19" s="794"/>
      <c r="K19" s="795"/>
      <c r="L19" s="492">
        <f t="shared" si="1"/>
        <v>-37</v>
      </c>
    </row>
    <row r="20" spans="1:12" ht="41.25" customHeight="1">
      <c r="A20" s="734" t="str">
        <f>기질!C38</f>
        <v>실행관성력</v>
      </c>
      <c r="B20" s="450" t="s">
        <v>1106</v>
      </c>
      <c r="C20" s="451" t="s">
        <v>1107</v>
      </c>
      <c r="D20" s="442" t="str">
        <f xml:space="preserve"> 기질!$B$39&amp;" ("&amp;기질!$C$39&amp;" : " &amp;G20&amp;")"</f>
        <v>PS1 (착수지향성 : 10)</v>
      </c>
      <c r="E20" s="452" t="s">
        <v>1108</v>
      </c>
      <c r="F20" s="453" t="s">
        <v>1117</v>
      </c>
      <c r="G20" s="443">
        <f>Data!AJ2</f>
        <v>10</v>
      </c>
      <c r="H20" s="444" t="str">
        <f t="shared" si="0"/>
        <v>L</v>
      </c>
      <c r="I20" s="793" t="str">
        <f>IF(H20="H", "부지런하고, 할 일이 주어지면 기꺼이 그 일에 뛰어들며, 쉬운 일뿐 아니라 어려운 일이라도 더 빨리 시작하고 더 빨리 완성해야함. 보상이 기대되는 상황에서는 한층 더 노력을 기울임.", IF(H20="L", "보상이 안정적으로 기대되는 상황에서도 게으르며, 노력을 기울이는 열성이 부족함. 쉬운 일에서도 시작하는 게 더디고, 일을 시작하지 않고 미루거나 꾸무럭거리며, 꼭 해야만 하는 일만 마지못해 하는 경향을 보임.", " "))</f>
        <v>보상이 안정적으로 기대되는 상황에서도 게으르며, 노력을 기울이는 열성이 부족함. 쉬운 일에서도 시작하는 게 더디고, 일을 시작하지 않고 미루거나 꾸무럭거리며, 꼭 해야만 하는 일만 마지못해 하는 경향을 보임.</v>
      </c>
      <c r="J20" s="794"/>
      <c r="K20" s="795"/>
      <c r="L20" s="492">
        <f t="shared" si="1"/>
        <v>-40</v>
      </c>
    </row>
    <row r="21" spans="1:12" ht="41.25" customHeight="1">
      <c r="A21" s="729"/>
      <c r="B21" s="425" t="s">
        <v>1121</v>
      </c>
      <c r="C21" s="426" t="s">
        <v>1120</v>
      </c>
      <c r="D21" s="384" t="str">
        <f xml:space="preserve"> 기질!$B$40&amp;" ("&amp;기질!$C$40&amp;" : " &amp;G21&amp;")"</f>
        <v>PS2 (유지지향성 : 13)</v>
      </c>
      <c r="E21" s="392" t="s">
        <v>1109</v>
      </c>
      <c r="F21" s="393" t="s">
        <v>1118</v>
      </c>
      <c r="G21" s="411">
        <f>Data!AK2</f>
        <v>13</v>
      </c>
      <c r="H21" s="423" t="str">
        <f>IF(G21&gt;=70, "H", IF(G21 &lt;=30, "L", "M"))</f>
        <v>L</v>
      </c>
      <c r="I21" s="793" t="str">
        <f>IF(H21="H", "일을 마치는데 필요한 끈기와 인내심. 쉽게 포기하지 않고 이룰 때까지 지속적인 노력.", IF(H21="L", "실패나 피로, 장애에 부딪치면 쉽게 포기하거나 현실과 타협하려는 경향. 힘든 과제를 오래 지속하는데 어려움을 느낌. 단기구간으로 목표를 분절하여  적절한 보상을 주면서 장기과제를 이뤄나가야 함.", " "))</f>
        <v>실패나 피로, 장애에 부딪치면 쉽게 포기하거나 현실과 타협하려는 경향. 힘든 과제를 오래 지속하는데 어려움을 느낌. 단기구간으로 목표를 분절하여  적절한 보상을 주면서 장기과제를 이뤄나가야 함.</v>
      </c>
      <c r="J21" s="794"/>
      <c r="K21" s="795"/>
      <c r="L21" s="492">
        <f t="shared" si="1"/>
        <v>-37</v>
      </c>
    </row>
    <row r="22" spans="1:12" ht="41.25" customHeight="1">
      <c r="A22" s="729"/>
      <c r="B22" s="425" t="s">
        <v>1125</v>
      </c>
      <c r="C22" s="426" t="s">
        <v>1124</v>
      </c>
      <c r="D22" s="384" t="str">
        <f xml:space="preserve"> 기질!$B$41&amp;" ("&amp;기질!$C$41&amp;" : " &amp;G22&amp;")"</f>
        <v>PS3 (성취지향성 : 14)</v>
      </c>
      <c r="E22" s="392" t="s">
        <v>1116</v>
      </c>
      <c r="F22" s="393" t="s">
        <v>1126</v>
      </c>
      <c r="G22" s="411">
        <f>Data!AL2</f>
        <v>14</v>
      </c>
      <c r="H22" s="423" t="str">
        <f t="shared" si="0"/>
        <v>L</v>
      </c>
      <c r="I22" s="793" t="str">
        <f>IF(H22="H","성공과 성취를 향한 열망이 강하고, 야심적. 자신이 맡은 일에서 탁월하고 싶어하며, 도전적인 과제를 즐기고, 한 가지 사물이나 활동에 장시간 관심을 쏟음. 야망과 열심 때문에, 실제 더 많은 것을 성취하는 경향이 있음.", IF(H22="L", "성취야망이 적고, 현재의 성취에 만족하며, 더 나은 성취나 개선을 위해서 도전할 필요를 느끼지 않음. 따라서 자신이 이룰 수 있는 것에 비해서, 실제 성취나 업적은 더 적을 수 있음."," "))</f>
        <v>성취야망이 적고, 현재의 성취에 만족하며, 더 나은 성취나 개선을 위해서 도전할 필요를 느끼지 않음. 따라서 자신이 이룰 수 있는 것에 비해서, 실제 성취나 업적은 더 적을 수 있음.</v>
      </c>
      <c r="J22" s="794"/>
      <c r="K22" s="795"/>
      <c r="L22" s="492">
        <f t="shared" si="1"/>
        <v>-36</v>
      </c>
    </row>
    <row r="23" spans="1:12" ht="41.25" customHeight="1" thickBot="1">
      <c r="A23" s="735"/>
      <c r="B23" s="454" t="s">
        <v>1122</v>
      </c>
      <c r="C23" s="455" t="s">
        <v>1123</v>
      </c>
      <c r="D23" s="435" t="str">
        <f xml:space="preserve"> 기질!$B$42&amp;" ("&amp;기질!$C$42&amp;" : " &amp;G23&amp;")"</f>
        <v>PS4 (완벽지향성 : 13)</v>
      </c>
      <c r="E23" s="456" t="s">
        <v>1115</v>
      </c>
      <c r="F23" s="457" t="s">
        <v>1119</v>
      </c>
      <c r="G23" s="412">
        <f>Data!AM2</f>
        <v>13</v>
      </c>
      <c r="H23" s="424" t="str">
        <f t="shared" si="0"/>
        <v>L</v>
      </c>
      <c r="I23" s="799" t="str">
        <f>IF(H23="H", "최선을 이루기 위해서 끝까지 자신을 몰아붙이는 완벽주의자임. 가능한 한 모든 일을 잘 하려 애쓰며, 최선의 해결책을 찾기 전까지는 포기하지 않고, 지칠 때까지 노력함. 융통성이 부족하고, 이전에 성공한 적이 있는 한 가지 확실한 방법을 고집스럽게 지속함.", IF(H23="L", "적당한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 "))</f>
        <v>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v>
      </c>
      <c r="J23" s="800"/>
      <c r="K23" s="801"/>
      <c r="L23" s="492">
        <f t="shared" si="1"/>
        <v>-37</v>
      </c>
    </row>
    <row r="24" spans="1:12" s="449" customFormat="1" ht="40.5" customHeight="1" thickBot="1">
      <c r="A24" s="413"/>
      <c r="B24" s="776" t="s">
        <v>1127</v>
      </c>
      <c r="C24" s="776"/>
      <c r="D24" s="446" t="s">
        <v>823</v>
      </c>
      <c r="E24" s="763" t="s">
        <v>1129</v>
      </c>
      <c r="F24" s="763"/>
      <c r="G24" s="447" t="s">
        <v>826</v>
      </c>
      <c r="H24" s="448"/>
      <c r="I24" s="802" t="s">
        <v>1047</v>
      </c>
      <c r="J24" s="803"/>
      <c r="K24" s="804"/>
      <c r="L24" s="493"/>
    </row>
    <row r="25" spans="1:12" ht="49.5" customHeight="1">
      <c r="A25" s="731" t="str">
        <f>성격!B20</f>
        <v>자율성</v>
      </c>
      <c r="B25" s="816" t="s">
        <v>1130</v>
      </c>
      <c r="C25" s="817"/>
      <c r="D25" s="442" t="str">
        <f xml:space="preserve"> 성격!$A$21&amp;" ("&amp;성격!$B$21&amp;" : " &amp;G25&amp;")"</f>
        <v>SD1 (책임감수 : 10)</v>
      </c>
      <c r="E25" s="818" t="s">
        <v>1131</v>
      </c>
      <c r="F25" s="819"/>
      <c r="G25" s="443">
        <f>Data!AQ2</f>
        <v>10</v>
      </c>
      <c r="H25" s="494" t="str">
        <f t="shared" si="0"/>
        <v>L</v>
      </c>
      <c r="I25" s="820" t="str">
        <f>IF(H25="H", "자신이 하고자 하는 것을 선택하는 데 더 자유로움. 이들은 자신의 태도, 행동, 문제점이 자신의 선택에 따른 것임을 인정함. 따라서 자신의 태도나 행동에 대한 책임을 받아들임. 타인에게 신뢰할 만한 사람이라는 인상을 줌.", IF(H25="L", "자신에게 일어난 일을 다른 사람이나 외부환경 탓으로 돌리거나 핑계를 대고 비난하는 경향이 있음. 이들은 자신의 태도나 행동, 선택이 자신의 통제와 무관하게 또는 자신의 의지와 상반되게 외부의 영향력에 의해서 결정된 것이라고 느낌. 결과적으로 자신의 행위에 대한 책임을 수용하지 않음. 타인에게 믿을 만하지 않고 책임감이 없는 사람이라는 인상을 줌."," "))</f>
        <v>자신에게 일어난 일을 다른 사람이나 외부환경 탓으로 돌리거나 핑계를 대고 비난하는 경향이 있음. 이들은 자신의 태도나 행동, 선택이 자신의 통제와 무관하게 또는 자신의 의지와 상반되게 외부의 영향력에 의해서 결정된 것이라고 느낌. 결과적으로 자신의 행위에 대한 책임을 수용하지 않음. 타인에게 믿을 만하지 않고 책임감이 없는 사람이라는 인상을 줌.</v>
      </c>
      <c r="J25" s="821"/>
      <c r="K25" s="822"/>
      <c r="L25" s="492">
        <f>G25</f>
        <v>10</v>
      </c>
    </row>
    <row r="26" spans="1:12" ht="49.5" customHeight="1">
      <c r="A26" s="732"/>
      <c r="B26" s="805" t="s">
        <v>1133</v>
      </c>
      <c r="C26" s="806"/>
      <c r="D26" s="384" t="str">
        <f xml:space="preserve"> 성격!$A$22&amp;" ("&amp;성격!$B$22&amp;" : " &amp;G26&amp;")"</f>
        <v>SD2 (목적의식 : 10)</v>
      </c>
      <c r="E26" s="807" t="s">
        <v>1132</v>
      </c>
      <c r="F26" s="808"/>
      <c r="G26" s="411">
        <f>Data!AR2</f>
        <v>10</v>
      </c>
      <c r="H26" s="495" t="str">
        <f t="shared" si="0"/>
        <v>L</v>
      </c>
      <c r="I26" s="793" t="str">
        <f>IF(H26="H", "목적의식이 강하고 목표 지향적인 사람으로 기술됨. 삶의 의미와 방향에 대해 더 분명한 의식을 지니고 있음. 자신의 목표를 이루기 위해서 즉각적인 요구 만족을 지연시킬 수 있는 능력이 더 잘 발달되어 있음. 단기적 욕구 충족보다는 장기적 목표와 가치에 따라 활동하는 사람이라고 말할 수 있음.", IF(H26="L","삶의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 "))</f>
        <v>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v>
      </c>
      <c r="J26" s="794"/>
      <c r="K26" s="795"/>
      <c r="L26" s="492">
        <f t="shared" ref="L26:L37" si="2">G26</f>
        <v>10</v>
      </c>
    </row>
    <row r="27" spans="1:12" ht="49.5" customHeight="1">
      <c r="A27" s="732"/>
      <c r="B27" s="805" t="s">
        <v>1134</v>
      </c>
      <c r="C27" s="806"/>
      <c r="D27" s="384" t="str">
        <f xml:space="preserve"> 성격!$A$23&amp;" ("&amp;성격!$B$23&amp;" : " &amp;G27&amp;")"</f>
        <v>SD3 (유능감 : 6)</v>
      </c>
      <c r="E27" s="807" t="s">
        <v>1135</v>
      </c>
      <c r="F27" s="808"/>
      <c r="G27" s="411">
        <f>Data!AS2</f>
        <v>6</v>
      </c>
      <c r="H27" s="495" t="str">
        <f t="shared" si="0"/>
        <v>L</v>
      </c>
      <c r="I27" s="793" t="str">
        <f>IF(H27="H", "심리적 자원이 풍부하고 효율적인 사람이라고 기술됨. 타인에게 생산적이고 주도적이며 유능하고 혁신적인 사람이라는 인상을 주어서, 문제 해결 방법에 대한 아이디어가 풍부하고 문제 해결의 기회를 찾는 데 주도적인 사람으로 인식됨. 어려운 상황에 부딪치면 이를 도전이나 기회로 받아들이는 경향을 보임.", IF(H27="L", "무력하고 비효율적인 사람이라는 인상을 줌. 문제를 해결하기 위한 기술과 자신감을 발달시키지 못하였기 때문에, 난관에 부딪치면 스스로 할 수 없거나 무능하다고 느낀다. 결과적으로 다른 사람이 일 처리를 대신해주거나 이끌어주기를 바라는 경향이 있음."," "))</f>
        <v>무력하고 비효율적인 사람이라는 인상을 줌. 문제를 해결하기 위한 기술과 자신감을 발달시키지 못하였기 때문에, 난관에 부딪치면 스스로 할 수 없거나 무능하다고 느낀다. 결과적으로 다른 사람이 일 처리를 대신해주거나 이끌어주기를 바라는 경향이 있음.</v>
      </c>
      <c r="J27" s="794"/>
      <c r="K27" s="795"/>
      <c r="L27" s="492">
        <f t="shared" si="2"/>
        <v>6</v>
      </c>
    </row>
    <row r="28" spans="1:12" ht="49.5" customHeight="1">
      <c r="A28" s="732"/>
      <c r="B28" s="805" t="s">
        <v>1136</v>
      </c>
      <c r="C28" s="806"/>
      <c r="D28" s="384" t="str">
        <f xml:space="preserve"> 성격!$A$24&amp;" ("&amp;성격!$B$24&amp;" : " &amp;G28&amp;")"</f>
        <v>SD4 (자기수용 : 3)</v>
      </c>
      <c r="E28" s="807" t="s">
        <v>1137</v>
      </c>
      <c r="F28" s="808"/>
      <c r="G28" s="411">
        <f>Data!AT2</f>
        <v>3</v>
      </c>
      <c r="H28" s="495" t="str">
        <f t="shared" si="0"/>
        <v>L</v>
      </c>
      <c r="I28" s="793" t="str">
        <f>IF(H28="H", "자신의 장점 뿐 아니라 한계를 모두 인정하고 받아들이는 자신감 있는 사람으로 기술됨. 즉, 자신이 아닌 어떤 모습으로 가장함 없이, 자신이 할 수 있는 최선을 다하려고 노력함. 한편으로는 자신의 있는 그대로의 심리적, 신체적 특징을 편하게 받아들이면서도, 다른 한편으로 훈련과 노력을 통해 자신의 한계를 개선하려고 노력함.", IF(H28="L", "힘겹게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 "))</f>
        <v>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v>
      </c>
      <c r="J28" s="794"/>
      <c r="K28" s="795"/>
      <c r="L28" s="492">
        <f t="shared" si="2"/>
        <v>3</v>
      </c>
    </row>
    <row r="29" spans="1:12" ht="53.25" customHeight="1" thickBot="1">
      <c r="A29" s="733"/>
      <c r="B29" s="809" t="s">
        <v>1139</v>
      </c>
      <c r="C29" s="810"/>
      <c r="D29" s="435" t="str">
        <f xml:space="preserve"> 성격!$A$25&amp;" ("&amp;성격!$B$25&amp;" : " &amp;G29&amp;")"</f>
        <v>SD5 (자기일치 : 11)</v>
      </c>
      <c r="E29" s="811" t="s">
        <v>1138</v>
      </c>
      <c r="F29" s="812"/>
      <c r="G29" s="412">
        <f>Data!AU2</f>
        <v>11</v>
      </c>
      <c r="H29" s="496" t="str">
        <f t="shared" si="0"/>
        <v>L</v>
      </c>
      <c r="I29" s="813" t="str">
        <f>IF(H29="H", "자신의 가치와 목표에 따라 자동적으로 행동할 수 있는 좋은 습관을 개발한 사람임. 이러한 습관은 자기훈육의 결과로 점차적으로 발달하여, 결국 자동적인 행동으로 나타나는 제2의 천성이 된 것임. 많은 상황에서 이러한 습관은 일시적인 충동이나 상황적인 압력보다 더 강력하여, 좀처럼 우선순위를 혼동하지 않으며, 많은 유혹적인 상황에서도 자신의 가치와 목표에 일치되는 행동을 보임.", IF(H29="L", "자신의 목표와 일치하지 않는 습관을 형성하여, 자신이 가치를 두고 있는 목표를 성취하기가 어려운 사람임. 때로 자기 패배적이고 의지가 약한 사람으로 지각됨. 의지력이 약하기 때문에, 좋지 않은 결과가 예상됨에도 불구하고 강한 유혹을 뿌리치거나 상황적 압력을 극복하지 못하고 이에 굴복함."," "))</f>
        <v>자신의 목표와 일치하지 않는 습관을 형성하여, 자신이 가치를 두고 있는 목표를 성취하기가 어려운 사람임. 때로 자기 패배적이고 의지가 약한 사람으로 지각됨. 의지력이 약하기 때문에, 좋지 않은 결과가 예상됨에도 불구하고 강한 유혹을 뿌리치거나 상황적 압력을 극복하지 못하고 이에 굴복함.</v>
      </c>
      <c r="J29" s="814"/>
      <c r="K29" s="815"/>
      <c r="L29" s="492">
        <f t="shared" si="2"/>
        <v>11</v>
      </c>
    </row>
    <row r="30" spans="1:12" ht="49.5" customHeight="1">
      <c r="A30" s="736" t="str">
        <f>성격!B26</f>
        <v>연대감</v>
      </c>
      <c r="B30" s="825" t="s">
        <v>1143</v>
      </c>
      <c r="C30" s="817"/>
      <c r="D30" s="442" t="str">
        <f xml:space="preserve"> 성격!$A$27&amp;" ("&amp;성격!$B$27&amp;" : " &amp;G30&amp;")"</f>
        <v>CO1 (타인수용 : 12)</v>
      </c>
      <c r="E30" s="818" t="s">
        <v>1141</v>
      </c>
      <c r="F30" s="819"/>
      <c r="G30" s="443">
        <f>Data!AY2</f>
        <v>12</v>
      </c>
      <c r="H30" s="494" t="str">
        <f t="shared" si="0"/>
        <v>L</v>
      </c>
      <c r="I30" s="820" t="str">
        <f>IF(H30="H", "타인에게 관대하고 우호적임. 다른 사람들이 행동, 윤리관, 의견, 가치, 혹은 외양 등의 면에서 자신과 매우 다를지라도 그들을 받아들이는 경향을 보임.", IF(H30="L", "타인에게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 " "))</f>
        <v>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v>
      </c>
      <c r="J30" s="821"/>
      <c r="K30" s="822"/>
      <c r="L30" s="492">
        <f t="shared" si="2"/>
        <v>12</v>
      </c>
    </row>
    <row r="31" spans="1:12" ht="49.5" customHeight="1">
      <c r="A31" s="737"/>
      <c r="B31" s="823" t="s">
        <v>1142</v>
      </c>
      <c r="C31" s="806"/>
      <c r="D31" s="384" t="str">
        <f xml:space="preserve"> 성격!$A$28&amp;" ("&amp;성격!$B$28&amp;" : " &amp;G31&amp;")"</f>
        <v>CO2 (공감/존중 : 11)</v>
      </c>
      <c r="E31" s="807" t="s">
        <v>1140</v>
      </c>
      <c r="F31" s="808"/>
      <c r="G31" s="411">
        <f>Data!AZ2</f>
        <v>11</v>
      </c>
      <c r="H31" s="495" t="str">
        <f t="shared" si="0"/>
        <v>L</v>
      </c>
      <c r="I31" s="793" t="str">
        <f>IF(H31="H", "다른 사람의 입장에서 자신을 생각해보려고 노력함. 즉 타인의 감정을 섬세하게 고려함. 다른 사람을 고귀한 존재로 존중하고, 자신의 판단은 일단 보류한 채 다른 사람의 경험을 먼저 잘 이해하려고 노력함. 사회적 민감성 기질과 비교하여 볼 때, 사회적 민감성은 타인의 감정에 대한 동정적 체험과 관련되는 것인 반면, 공감은 다른 사람의 목표와 가치에 대한 의식적인 이해 및 존중과 관련된다고 할 수 있음.", IF(H31="L", "다른 사람의 감정에 둔감하고 관심과 배려가 적음. 타인의 감정이나 고통, 어려움을 함께 나누지 못하거나, 타인의 목표와 가치를 존중하려 하지 않는 경향을 보임."," "))</f>
        <v>다른 사람의 감정에 둔감하고 관심과 배려가 적음. 타인의 감정이나 고통, 어려움을 함께 나누지 못하거나, 타인의 목표와 가치를 존중하려 하지 않는 경향을 보임.</v>
      </c>
      <c r="J31" s="794"/>
      <c r="K31" s="795"/>
      <c r="L31" s="492">
        <f t="shared" si="2"/>
        <v>11</v>
      </c>
    </row>
    <row r="32" spans="1:12" ht="49.5" customHeight="1">
      <c r="A32" s="737"/>
      <c r="B32" s="823" t="s">
        <v>1145</v>
      </c>
      <c r="C32" s="806"/>
      <c r="D32" s="384" t="str">
        <f xml:space="preserve"> 성격!$A$29&amp;" ("&amp;성격!$B$29&amp;" : " &amp;G32&amp;")"</f>
        <v>CO3 (이타성 : 14)</v>
      </c>
      <c r="E32" s="807" t="s">
        <v>1144</v>
      </c>
      <c r="F32" s="808"/>
      <c r="G32" s="411">
        <f>Data!BA2</f>
        <v>14</v>
      </c>
      <c r="H32" s="495" t="str">
        <f t="shared" si="0"/>
        <v>L</v>
      </c>
      <c r="I32" s="793" t="str">
        <f>IF(H32="H", "타인에게 도움을 주고 지지적이며, 타인을 격려하고 위로하려함. 다른 사람에게 봉사하는 데서 즐거움을 느낌. 종종 자신이 아닌 지식이나 기술을 함께 나누어줌으로써 다른 사람들이 더 나아지는 데서 기쁨을 느낀다. 혼자 일하는 것보다는 팀의 한 일원으로 협력하여 일하는 것을 더 선호함.", IF(H32="L", "자기중심적이거나 이기적인 사람으로 기술됨. 다른 사람에 대한 배려가 적고, 매우 협력적인 동료와 한팀이 되어 일하는 경우에도 자신이 더 돋보이고 싶어함. 혼자 일하는 것을 더 선호하는 경향을 보임."," "))</f>
        <v>자기중심적이거나 이기적인 사람으로 기술됨. 다른 사람에 대한 배려가 적고, 매우 협력적인 동료와 한팀이 되어 일하는 경우에도 자신이 더 돋보이고 싶어함. 혼자 일하는 것을 더 선호하는 경향을 보임.</v>
      </c>
      <c r="J32" s="794"/>
      <c r="K32" s="795"/>
      <c r="L32" s="492">
        <f t="shared" si="2"/>
        <v>14</v>
      </c>
    </row>
    <row r="33" spans="1:12" ht="49.5" customHeight="1">
      <c r="A33" s="738"/>
      <c r="B33" s="823" t="s">
        <v>1147</v>
      </c>
      <c r="C33" s="806"/>
      <c r="D33" s="384" t="str">
        <f xml:space="preserve"> 성격!$A$30&amp;" ("&amp;성격!$B$30&amp;" : " &amp;G33&amp;")"</f>
        <v>CO4 (관대함 : 9)</v>
      </c>
      <c r="E33" s="807" t="s">
        <v>1146</v>
      </c>
      <c r="F33" s="808"/>
      <c r="G33" s="411">
        <f>Data!BB2</f>
        <v>9</v>
      </c>
      <c r="H33" s="495" t="str">
        <f t="shared" si="0"/>
        <v>L</v>
      </c>
      <c r="I33" s="793" t="str">
        <f>IF(H33="H", "동정심과 자비심이 많고 용서를 잘 하며 관대한 사람으로 기술됨. 복수를 즐기지 않으며, 안 좋은 취급을 당했을지라도 이를 되 갚으려하지 않음. 오히려 이들은 모욕이나 부당한 대우를 적극적으로 극복하여 건설적인 관계를 만들려고 노력하는 경향을 보임.", IF(H33="L", "자신에게 상처를 준 사람에게 복수하려고 함. 복수는 공공연하게 이루어지거나 혹은 위장된 형태로 행해질 수 있음. 전자는 다른 사람에게 신체적, 정서적, 혹은 재정적으로 해를 끼치는 등의 적극적인 공격적 행동으로 나타날 수 있고, 후자는 원한을 품거나 교묘하게 잊어버리거나 고집을 피우거나 꾸물거리는 등의 수동 공격적 행동으로 나타날 수 있음."," "))</f>
        <v>자신에게 상처를 준 사람에게 복수하려고 함. 복수는 공공연하게 이루어지거나 혹은 위장된 형태로 행해질 수 있음. 전자는 다른 사람에게 신체적, 정서적, 혹은 재정적으로 해를 끼치는 등의 적극적인 공격적 행동으로 나타날 수 있고, 후자는 원한을 품거나 교묘하게 잊어버리거나 고집을 피우거나 꾸물거리는 등의 수동 공격적 행동으로 나타날 수 있음.</v>
      </c>
      <c r="J33" s="794"/>
      <c r="K33" s="795"/>
      <c r="L33" s="492">
        <f t="shared" si="2"/>
        <v>9</v>
      </c>
    </row>
    <row r="34" spans="1:12" ht="57" customHeight="1" thickBot="1">
      <c r="A34" s="739"/>
      <c r="B34" s="824" t="s">
        <v>1149</v>
      </c>
      <c r="C34" s="810"/>
      <c r="D34" s="435" t="str">
        <f xml:space="preserve"> 성격!$A$31&amp;" ("&amp;성격!$B$31&amp;" : " &amp;G34&amp;")"</f>
        <v>CO5 (공평 : 16)</v>
      </c>
      <c r="E34" s="811" t="s">
        <v>1148</v>
      </c>
      <c r="F34" s="812"/>
      <c r="G34" s="412">
        <f>Data!BC2</f>
        <v>16</v>
      </c>
      <c r="H34" s="496" t="str">
        <f t="shared" si="0"/>
        <v>L</v>
      </c>
      <c r="I34" s="813" t="str">
        <f>IF(H34="H", "정직하고 양심적이며 진실한 사람으로서 다른 사람들을 일관되게 공정한 방식으로 대함. 즉, 직업적, 사회적 관계에서 안정적인 윤리적 원칙과 양심을 통합한 사람임. 자신에게 손해가 되더라도 공평과 정직을 더 우선시함. 이와 같은 윤리적 기준은 자기초월 혹은 영성과 관련되기 보다는 연대감의 한 요소라는 사실은 주목할만 함. 즉 이 하위척도 점수는 자기초월 척도보다는 연대감 척도의 하위척도들과 더 높은 상관을 보임.", IF(H34="L", "기회주의적이라는 인상을 줌. 즉 당장 문제에 부딪치지 않으면서 자신의 목표를 달성할 수 있다면, 할 수 있는 무슨 일이든지 하고자 함. 자신에게 이득이 되는 편파적 방식으로 행동함으로써 타인을 공정하게 대우하지 못하는 경향을 보임. 따라서 빈번히 타인을 조종하려 하거나 속임수를 쓰는 것으로 비칠 수 있음. 즉, 직업적, 사회적 관계 속에 안정적인 윤리적 원칙과 양심을 통합하여 못한 사람으로 기술될 수 있음."," "))</f>
        <v>기회주의적이라는 인상을 줌. 즉 당장 문제에 부딪치지 않으면서 자신의 목표를 달성할 수 있다면, 할 수 있는 무슨 일이든지 하고자 함. 자신에게 이득이 되는 편파적 방식으로 행동함으로써 타인을 공정하게 대우하지 못하는 경향을 보임. 따라서 빈번히 타인을 조종하려 하거나 속임수를 쓰는 것으로 비칠 수 있음. 즉, 직업적, 사회적 관계 속에 안정적인 윤리적 원칙과 양심을 통합하여 못한 사람으로 기술될 수 있음.</v>
      </c>
      <c r="J34" s="814"/>
      <c r="K34" s="815"/>
      <c r="L34" s="492">
        <f t="shared" si="2"/>
        <v>16</v>
      </c>
    </row>
    <row r="35" spans="1:12" ht="49.5" customHeight="1">
      <c r="A35" s="736" t="str">
        <f>성격!B32</f>
        <v>자기초월</v>
      </c>
      <c r="B35" s="825" t="s">
        <v>1150</v>
      </c>
      <c r="C35" s="817"/>
      <c r="D35" s="442" t="str">
        <f xml:space="preserve"> 성격!$A$33&amp;" ("&amp;성격!$B$33&amp;" : " &amp;G35&amp;")"</f>
        <v>ST1 (자의식vs.몰입 : 12)</v>
      </c>
      <c r="E35" s="818" t="s">
        <v>1151</v>
      </c>
      <c r="F35" s="819"/>
      <c r="G35" s="443">
        <f>Data!BG2</f>
        <v>12</v>
      </c>
      <c r="H35" s="494" t="str">
        <f t="shared" si="0"/>
        <v>L</v>
      </c>
      <c r="I35" s="820" t="str">
        <f>IF(H35="H", "관계에 몰입할 때 자기경계를 초월함. 무아지경으로 몰입하고 창조적, 독창적.", IF(H35="L", "자신의 개별성에 대한 인식 유지. 감동에 빠지지 않고 관습적이고 무미건조하며 상상력 없는 사람으로 보일 수 있음", " "))</f>
        <v>자신의 개별성에 대한 인식 유지. 감동에 빠지지 않고 관습적이고 무미건조하며 상상력 없는 사람으로 보일 수 있음</v>
      </c>
      <c r="J35" s="821"/>
      <c r="K35" s="822"/>
      <c r="L35" s="492">
        <f t="shared" si="2"/>
        <v>12</v>
      </c>
    </row>
    <row r="36" spans="1:12" ht="49.5" customHeight="1">
      <c r="A36" s="737"/>
      <c r="B36" s="823" t="s">
        <v>1152</v>
      </c>
      <c r="C36" s="806"/>
      <c r="D36" s="384" t="str">
        <f xml:space="preserve"> 성격!$A$34&amp;" ("&amp;성격!$B$34&amp;" : " &amp;G36&amp;")"</f>
        <v>ST2 (초월적 일체감 : 17)</v>
      </c>
      <c r="E36" s="807" t="s">
        <v>1153</v>
      </c>
      <c r="F36" s="808"/>
      <c r="G36" s="411">
        <f>Data!BH2</f>
        <v>17</v>
      </c>
      <c r="H36" s="495" t="str">
        <f t="shared" si="0"/>
        <v>L</v>
      </c>
      <c r="I36" s="793" t="str">
        <f xml:space="preserve"> IF(H36="H", "인간과 물리적 환경을 포한하는 전체로서의 자연 및 우주와 연결 되어있다는 강렬한 유대감을 느낀다. 때때로 '모든 것은 하나의 살아있는 유기체의 일부'라는 느낌을 보고하기도 한다. 전쟁이나 기아, 불의를 방지하려고 노력하는 등, 이 세상을 더 나은 곳으로 만들기 위해 개인적 희생을 감수한다. 자연과의 애정 어린 동일시로 인해서 환경을 보호하고자 노력함. 몽롱한 이상주의자로 치부되기도함.", IF(H36="L", "자연이나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 "))</f>
        <v>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v>
      </c>
      <c r="J36" s="794"/>
      <c r="K36" s="795"/>
      <c r="L36" s="492">
        <f t="shared" si="2"/>
        <v>17</v>
      </c>
    </row>
    <row r="37" spans="1:12" ht="49.5" customHeight="1" thickBot="1">
      <c r="A37" s="739"/>
      <c r="B37" s="824" t="s">
        <v>1154</v>
      </c>
      <c r="C37" s="810"/>
      <c r="D37" s="435" t="str">
        <f xml:space="preserve"> 성격!$A$35&amp;" ("&amp;성격!$B$35&amp;" : " &amp;G37&amp;")"</f>
        <v>ST3 (유물론vs.영성 : 23)</v>
      </c>
      <c r="E37" s="811" t="s">
        <v>1155</v>
      </c>
      <c r="F37" s="812"/>
      <c r="G37" s="412">
        <f>Data!BI2</f>
        <v>23</v>
      </c>
      <c r="H37" s="496" t="str">
        <f t="shared" si="0"/>
        <v>L</v>
      </c>
      <c r="I37" s="813" t="str">
        <f>IF(H37="H", "기적이나 초감각적인 경험, 기타 영적인 형상이나 감응력(예컨대,텔레파시나 육감)을 믿는다. 이들이 보이는 전반적인 성숙도와 평가자의 신념에 따라서, 이들은 분열형 성격장애에서 나타나는 타고난 마술적 사고를 지닌 사람으로 평가되기도 하고, 영적 신비주의자로 기술되기도 한다. 영적인 체험을 통해 생명력을 얻고 안정감을 찾는다. ", IF(H37="L", "유물론과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 " "))</f>
        <v>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v>
      </c>
      <c r="J37" s="814"/>
      <c r="K37" s="815"/>
      <c r="L37" s="492">
        <f t="shared" si="2"/>
        <v>23</v>
      </c>
    </row>
    <row r="38" spans="1:12">
      <c r="D38" s="389"/>
      <c r="E38" s="9"/>
      <c r="F38" s="498">
        <f ca="1">'TCI성인용(상위)_후'!F17</f>
        <v>46028</v>
      </c>
    </row>
    <row r="39" spans="1:12">
      <c r="D39" s="389"/>
      <c r="E39" s="9"/>
      <c r="F39" s="498"/>
    </row>
    <row r="40" spans="1:12">
      <c r="D40" s="389"/>
      <c r="E40" s="9"/>
      <c r="F40" s="9"/>
    </row>
    <row r="41" spans="1:12">
      <c r="D41" s="389"/>
      <c r="E41" s="9"/>
      <c r="F41" s="9"/>
    </row>
    <row r="42" spans="1:12">
      <c r="D42" s="389"/>
      <c r="E42" s="9"/>
      <c r="F42" s="9"/>
    </row>
    <row r="43" spans="1:12" ht="17.25" thickBot="1">
      <c r="D43" s="390"/>
      <c r="E43" s="368"/>
      <c r="F43" s="368"/>
    </row>
    <row r="44" spans="1:12" ht="27.75" thickTop="1">
      <c r="A44" s="788" t="s">
        <v>1049</v>
      </c>
      <c r="B44" s="789"/>
      <c r="C44" s="789"/>
      <c r="D44" s="789"/>
      <c r="E44" s="789"/>
      <c r="F44" s="789"/>
      <c r="G44" s="789"/>
      <c r="H44" s="789"/>
      <c r="I44" s="407"/>
      <c r="J44" s="407"/>
      <c r="K44" s="407"/>
    </row>
    <row r="45" spans="1:12" ht="9" customHeight="1">
      <c r="A45" s="359"/>
      <c r="B45" s="359"/>
      <c r="C45" s="359"/>
      <c r="D45" s="359"/>
      <c r="E45" s="365"/>
      <c r="F45" s="365"/>
      <c r="G45" s="359"/>
      <c r="H45" s="359"/>
      <c r="I45" s="445"/>
      <c r="J45" s="359"/>
      <c r="K45" s="149"/>
    </row>
    <row r="46" spans="1:12">
      <c r="A46" s="360"/>
      <c r="B46" s="408" t="str">
        <f>'TCI성인용(상위)_후'!B19</f>
        <v>최동준</v>
      </c>
      <c r="C46" s="408" t="str">
        <f>'TCI성인용(상위)_후'!C19</f>
        <v>M</v>
      </c>
      <c r="D46" s="380"/>
      <c r="E46" s="149"/>
      <c r="F46" s="149"/>
      <c r="G46" s="361"/>
      <c r="H46" s="361"/>
      <c r="I46" s="361"/>
      <c r="J46" s="149"/>
      <c r="K46" s="149"/>
    </row>
    <row r="47" spans="1:12" ht="8.25" customHeight="1">
      <c r="A47" s="360"/>
      <c r="B47" s="409"/>
      <c r="C47" s="409"/>
      <c r="D47" s="381"/>
      <c r="E47" s="149"/>
      <c r="F47" s="149"/>
      <c r="G47" s="362"/>
      <c r="H47" s="362"/>
      <c r="I47" s="361"/>
      <c r="J47" s="149"/>
      <c r="K47" s="149"/>
    </row>
    <row r="48" spans="1:12" ht="17.25" thickBot="1">
      <c r="A48" s="360"/>
      <c r="B48" s="410">
        <f>'TCI성인용(상위)_후'!B21</f>
        <v>20251127</v>
      </c>
      <c r="C48" s="410">
        <f>'TCI성인용(상위)_후'!C21</f>
        <v>26</v>
      </c>
      <c r="D48" s="381"/>
      <c r="E48" s="149"/>
      <c r="F48" s="149"/>
      <c r="G48" s="362"/>
      <c r="H48" s="362"/>
      <c r="I48" s="361"/>
      <c r="J48" s="149"/>
      <c r="K48" s="149"/>
    </row>
    <row r="49" spans="1:12" ht="11.25" customHeight="1" thickBot="1">
      <c r="A49" s="362"/>
      <c r="B49" s="362"/>
      <c r="C49" s="362"/>
      <c r="D49" s="382"/>
      <c r="E49" s="366"/>
      <c r="F49" s="366"/>
      <c r="G49" s="361"/>
      <c r="H49" s="362"/>
      <c r="I49" s="361"/>
      <c r="J49" s="362"/>
      <c r="K49" s="149"/>
    </row>
    <row r="50" spans="1:12" ht="17.25" thickBot="1">
      <c r="A50" s="377"/>
      <c r="B50" s="417" t="s">
        <v>708</v>
      </c>
      <c r="C50" s="418" t="s">
        <v>707</v>
      </c>
      <c r="D50" s="419" t="s">
        <v>823</v>
      </c>
      <c r="E50" s="419" t="s">
        <v>707</v>
      </c>
      <c r="F50" s="420" t="s">
        <v>708</v>
      </c>
      <c r="G50" s="421" t="s">
        <v>826</v>
      </c>
      <c r="H50" s="422"/>
      <c r="I50" s="790" t="s">
        <v>1047</v>
      </c>
      <c r="J50" s="791"/>
      <c r="K50" s="792"/>
    </row>
    <row r="51" spans="1:12" ht="43.5" customHeight="1">
      <c r="A51" s="728" t="str">
        <f>$A$8</f>
        <v>자극추구</v>
      </c>
      <c r="B51" s="425" t="s">
        <v>1053</v>
      </c>
      <c r="C51" s="426" t="s">
        <v>1063</v>
      </c>
      <c r="D51" s="384" t="str">
        <f xml:space="preserve"> 기질!$B$24&amp;" ("&amp;기질!$C$24&amp;" : " &amp;G51&amp;")"</f>
        <v>NS1 (안정성 vs 탐색적흥분 : 12)</v>
      </c>
      <c r="E51" s="392" t="s">
        <v>1054</v>
      </c>
      <c r="F51" s="393" t="s">
        <v>1058</v>
      </c>
      <c r="G51" s="411">
        <f>Data!O3</f>
        <v>12</v>
      </c>
      <c r="H51" s="423" t="str">
        <f>IF(G51&gt;=70, "H", IF(G51 &lt;=30, "L", "M"))</f>
        <v>L</v>
      </c>
      <c r="I51" s="796" t="str">
        <f>IF(H51="H","많은 사람들이 시간 낭비라고 느낄 만한 낯선 상황이나 낯선 장소를 탐색하는 데 흥미를 느낌.(감각추구적) 새로운 생각이나 활동에 쉽게 빠져들고, 스릴과 흥분, 모험을 즐김. 단조로운 것에 쉽게 싫증을 느끼며, 반복적인 일상을 피하여 변화를 추구함. 때로 비관습적이거나 혁신적인 사람으로 인식됨.", IF(H51="L","새롭거나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 " "))</f>
        <v>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v>
      </c>
      <c r="J51" s="797"/>
      <c r="K51" s="798"/>
      <c r="L51" s="492">
        <f>G51-50</f>
        <v>-38</v>
      </c>
    </row>
    <row r="52" spans="1:12" ht="41.25" customHeight="1">
      <c r="A52" s="729"/>
      <c r="B52" s="425" t="s">
        <v>1061</v>
      </c>
      <c r="C52" s="426" t="s">
        <v>1062</v>
      </c>
      <c r="D52" s="384" t="str">
        <f xml:space="preserve"> 기질!$B$25&amp;" ("&amp;기질!$C$25&amp;" : " &amp;G52&amp;")"</f>
        <v>NS2 (심사숙고 vs 충동성 : 8)</v>
      </c>
      <c r="E52" s="392" t="s">
        <v>1060</v>
      </c>
      <c r="F52" s="393" t="s">
        <v>1059</v>
      </c>
      <c r="G52" s="411">
        <f>Data!P3</f>
        <v>8</v>
      </c>
      <c r="H52" s="423" t="str">
        <f t="shared" ref="H52:H63" si="3">IF(G52&gt;=70, "H", IF(G52 &lt;=30, "L", "M"))</f>
        <v>L</v>
      </c>
      <c r="I52" s="796" t="str">
        <f>IF(H52="H","쉽게 흥분하며, 감정변화가 극적이고, 순간적인 인상에 의해 쉽게 영향을 받는 기분파. 불충분한 정보에도 불구하고 성급하게 결정을 내리며 충동 조절이 어려운 편. 순간적인 본능이나 직관적 육감에 따라 행동하기 때문에, 예기치 않은 사건이 발생하거나 추가적인 정보가 나타날 경우에 결정이나 의견을 번복해야 되는 경우가 자주 있음. 종종 주의가 산만하며, 한가지 일에 오랫동안 주의를 집중하는 것이 힘듦.",IF(H52="L","오랜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 " "))</f>
        <v>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v>
      </c>
      <c r="J52" s="797"/>
      <c r="K52" s="798"/>
      <c r="L52" s="492">
        <f t="shared" ref="L52:L66" si="4">G52-50</f>
        <v>-42</v>
      </c>
    </row>
    <row r="53" spans="1:12" ht="42" customHeight="1">
      <c r="A53" s="729"/>
      <c r="B53" s="425" t="s">
        <v>1064</v>
      </c>
      <c r="C53" s="426" t="s">
        <v>1067</v>
      </c>
      <c r="D53" s="384" t="str">
        <f xml:space="preserve"> 기질!$B$26&amp;" ("&amp;기질!$C$26&amp;" : " &amp;G53&amp;")"</f>
        <v>NS3 (절제 vs 향유 : 5)</v>
      </c>
      <c r="E53" s="392" t="s">
        <v>1065</v>
      </c>
      <c r="F53" s="393" t="s">
        <v>1066</v>
      </c>
      <c r="G53" s="411">
        <f>Data!Q3</f>
        <v>5</v>
      </c>
      <c r="H53" s="423" t="str">
        <f t="shared" si="3"/>
        <v>L</v>
      </c>
      <c r="I53" s="793" t="str">
        <f>IF(H53="H","돈, 에너지, 감정 등을 잘 절제하지 않는 경향을 보임. 예를 들어 돈을 저축하기 보다는 쓰는 것을 더 좋아하기 때문에, 특별한 계획이나 휴가 등을 위해서 돈을 모으는 것이 쉽지 않음. 때로 다른 사람들에게 화려하며 거칠 것이 없는 사람이라는 인상을 비칠 수 있음. 돈이나 자원, 능력이 바닥날 때까지 다 써가며 사는 방식을 좋아함.",IF(H53="L","아끼고 조심하며 매사에 통제를 잘함. 돈이나 에너지, 감정 등을 낭비하지 않고 절제하는 편. 다른 사람들에게 검소하고 인색한 사람으로 인식됨.", " "))</f>
        <v>아끼고 조심하며 매사에 통제를 잘함. 돈이나 에너지, 감정 등을 낭비하지 않고 절제하는 편. 다른 사람들에게 검소하고 인색한 사람으로 인식됨.</v>
      </c>
      <c r="J53" s="794"/>
      <c r="K53" s="795"/>
      <c r="L53" s="492">
        <f t="shared" si="4"/>
        <v>-45</v>
      </c>
    </row>
    <row r="54" spans="1:12" ht="39.75" customHeight="1" thickBot="1">
      <c r="A54" s="730"/>
      <c r="B54" s="436" t="s">
        <v>1069</v>
      </c>
      <c r="C54" s="437" t="s">
        <v>1070</v>
      </c>
      <c r="D54" s="438" t="str">
        <f xml:space="preserve"> 기질!$B$27&amp;" ("&amp;기질!$C$27&amp;" : " &amp;G54&amp;")"</f>
        <v>NS4 (질서정연 vs 자유분방 : 5)</v>
      </c>
      <c r="E54" s="439" t="s">
        <v>1071</v>
      </c>
      <c r="F54" s="440" t="s">
        <v>1068</v>
      </c>
      <c r="G54" s="441">
        <f>Data!R3</f>
        <v>5</v>
      </c>
      <c r="H54" s="433" t="str">
        <f t="shared" si="3"/>
        <v>L</v>
      </c>
      <c r="I54" s="796" t="str">
        <f>IF(H54="H","쉽게 화를 내는 경향을 보임. 자신이 원하는 것을 당장 얻지 못할 때 쉽게 성을 내고 분노를 밖으로 드러냄. 엄격한 규칙이나 규제가 없는 활동을 더 선호하며, 고정된 일정이나 정해진 규칙에 따라 행동하는 것을 좋아하지 않음. 들키지만 않는다면 법이나 규칙을 더 쉽게 어길 수 있으며, 얘기를 재미있게 하기 위해 진실을 포장하거나 과장하기도 함. 신체적 혹은 심리적으로 좌절스럽고 지루하고 불편한 상황을 잘 견디지 못하고 피하려는 경향을 보임.", IF(H54="L", "조직적이고 질서정연하며 체계적임. 이들은 엄격한 규칙과 규율이 있는 활동을 더 선호. 좌절을 참고 견디며 욕구 만족을 지연시키는 능력이 많음. 화를 내는데 더디며, 분노를 밖으로 잘 드러내지 않는 편임."," "))</f>
        <v>조직적이고 질서정연하며 체계적임. 이들은 엄격한 규칙과 규율이 있는 활동을 더 선호. 좌절을 참고 견디며 욕구 만족을 지연시키는 능력이 많음. 화를 내는데 더디며, 분노를 밖으로 잘 드러내지 않는 편임.</v>
      </c>
      <c r="J54" s="797"/>
      <c r="K54" s="798"/>
      <c r="L54" s="492">
        <f t="shared" si="4"/>
        <v>-45</v>
      </c>
    </row>
    <row r="55" spans="1:12" ht="40.5" customHeight="1">
      <c r="A55" s="734" t="str">
        <f>$A$12</f>
        <v>위험 감지</v>
      </c>
      <c r="B55" s="450" t="s">
        <v>1078</v>
      </c>
      <c r="C55" s="451" t="s">
        <v>1075</v>
      </c>
      <c r="D55" s="442" t="str">
        <f xml:space="preserve"> 기질!$B$29&amp;" ("&amp;기질!$C$29&amp;" : " &amp;G55&amp;")"</f>
        <v>HA1 (미래 위험 센서 : 7)</v>
      </c>
      <c r="E55" s="452" t="s">
        <v>1073</v>
      </c>
      <c r="F55" s="453" t="s">
        <v>1072</v>
      </c>
      <c r="G55" s="443">
        <f>Data!V3</f>
        <v>7</v>
      </c>
      <c r="H55" s="444" t="str">
        <f t="shared" si="3"/>
        <v>L</v>
      </c>
      <c r="I55" s="796" t="str">
        <f>IF(H55="H", "두가지 행동경향을 나타냄. 첫째, 앞으로 닥칠 일에 대해서 미리 걱정함. 좋은 일보다는 나쁜 일이 일어날 것이라고 생각하고, 위험과 실패를 먼저 예상하는 비관적 성향을 보임. 특히 낯선 상황 혹은 실제로 위험이 따르는 상황에서 이런 특성이 더 두드러지지만, 별로 위험하지 않거나 안심할만한 환경에서도 비관적으로 걱정하는 경향이 있음. 둘째, 창피하거나 당혹스러운 경험을 극복하는 데 어려움을 겪으며, 이런 경험을 오랫동안 반복해서 되씹는 경향을 보임.", IF(H55="L", "긍정적으로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 "))</f>
        <v>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v>
      </c>
      <c r="J55" s="797"/>
      <c r="K55" s="798"/>
      <c r="L55" s="492">
        <f t="shared" si="4"/>
        <v>-43</v>
      </c>
    </row>
    <row r="56" spans="1:12" ht="36" customHeight="1">
      <c r="A56" s="729"/>
      <c r="B56" s="425" t="s">
        <v>1077</v>
      </c>
      <c r="C56" s="426" t="s">
        <v>1076</v>
      </c>
      <c r="D56" s="384" t="str">
        <f xml:space="preserve"> 기질!$B$30&amp;" ("&amp;기질!$C$30&amp;" : " &amp;G56&amp;")"</f>
        <v>HA2 (상황 위험 센서 : 8)</v>
      </c>
      <c r="E56" s="392" t="s">
        <v>1090</v>
      </c>
      <c r="F56" s="393" t="s">
        <v>1074</v>
      </c>
      <c r="G56" s="411">
        <f>Data!W3</f>
        <v>8</v>
      </c>
      <c r="H56" s="423" t="str">
        <f t="shared" si="3"/>
        <v>L</v>
      </c>
      <c r="I56" s="793" t="str">
        <f>IF(H56="H", "불확실한 상황이나 낯선 상황에 대한 두려움이 많음. 불확실하거나 익숙하지 않은 상황에서는, 별로 걱정할 만한 이유가 없음에도 불구하고 쉽게 긴장하고 불한해함. 따라서 위험을 감수하려 하지 않으며, 일상에 변화가 생기면 적응하기 힘들어 하고, 조용하게 지내는 것을 더 선호함.", IF(H56="L", "대부분의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 " "))</f>
        <v>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v>
      </c>
      <c r="J56" s="794"/>
      <c r="K56" s="795"/>
      <c r="L56" s="492">
        <f t="shared" si="4"/>
        <v>-42</v>
      </c>
    </row>
    <row r="57" spans="1:12" ht="36" customHeight="1">
      <c r="A57" s="729"/>
      <c r="B57" s="425" t="s">
        <v>1079</v>
      </c>
      <c r="C57" s="426" t="s">
        <v>1080</v>
      </c>
      <c r="D57" s="384" t="str">
        <f xml:space="preserve"> 기질!$B$31&amp;" ("&amp;기질!$C$31&amp;" : " &amp;G57&amp;")"</f>
        <v>HA3 (사람 위험 센서 : 4)</v>
      </c>
      <c r="E57" s="392" t="s">
        <v>1081</v>
      </c>
      <c r="F57" s="393" t="s">
        <v>1082</v>
      </c>
      <c r="G57" s="411">
        <f>Data!X3</f>
        <v>4</v>
      </c>
      <c r="H57" s="423" t="str">
        <f t="shared" si="3"/>
        <v>L</v>
      </c>
      <c r="I57" s="793" t="str">
        <f>IF(H57="H", "대부분의 사회적 상황에서 수줍어하며 자기주장이 부족. 잘 모르는 사람을 만날 때 자신감이 부족하기 때문에 종종 낯선 사람과의 만남을 회피. 자신이 확실히 받아들여질 것이라는 보장이 없는 한 새로운 인간관계를 맺으려 하지 않음. 평소에는 주도적으로 행동할지라도, 낯선 사람과 어울리거나 낯선 상황에 처하면 주도적으로 행동하지 못하고 쉽게 위축되고 억제되는 경향을 보임.", IF(H57="L", "사교적이고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 "))</f>
        <v>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v>
      </c>
      <c r="J57" s="794"/>
      <c r="K57" s="795"/>
      <c r="L57" s="492">
        <f t="shared" si="4"/>
        <v>-46</v>
      </c>
    </row>
    <row r="58" spans="1:12" ht="41.25" customHeight="1" thickBot="1">
      <c r="A58" s="735"/>
      <c r="B58" s="454" t="s">
        <v>1086</v>
      </c>
      <c r="C58" s="455" t="s">
        <v>1085</v>
      </c>
      <c r="D58" s="435" t="str">
        <f xml:space="preserve"> 기질!$B$32&amp;" ("&amp;기질!$C$32&amp;" : " &amp;G58&amp;")"</f>
        <v>HA4 (에너지수준 센서 : 5)</v>
      </c>
      <c r="E58" s="456" t="s">
        <v>1084</v>
      </c>
      <c r="F58" s="457" t="s">
        <v>1083</v>
      </c>
      <c r="G58" s="412">
        <f>Data!Y3</f>
        <v>5</v>
      </c>
      <c r="H58" s="424" t="str">
        <f t="shared" si="3"/>
        <v>L</v>
      </c>
      <c r="I58" s="793" t="str">
        <f>IF(H58="H","대부분의 사람들보다 허약하고 활력이 적은 것으로 비침. 쉽게 지치고 피곤해지는 경향이 있어서 남들보다 낮잠이나 휴식이 더 많이 필요함. 사소한 질병이나 스트레스에서 회복되는 데 남들보다 더 오랜 시간이 걸리는 경향이 있음.", IF(H58="L", "아주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 "))</f>
        <v>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v>
      </c>
      <c r="J58" s="794"/>
      <c r="K58" s="795"/>
      <c r="L58" s="492">
        <f t="shared" si="4"/>
        <v>-45</v>
      </c>
    </row>
    <row r="59" spans="1:12" ht="39" customHeight="1">
      <c r="A59" s="728" t="str">
        <f>$A$16</f>
        <v>관계민감성</v>
      </c>
      <c r="B59" s="458" t="s">
        <v>1091</v>
      </c>
      <c r="C59" s="459" t="s">
        <v>1089</v>
      </c>
      <c r="D59" s="460" t="str">
        <f xml:space="preserve"> 기질!$B$34&amp;" ("&amp;기질!$C$34&amp;" : " &amp;G59&amp;")"</f>
        <v>RD1 (정서적 감응성 : 14)</v>
      </c>
      <c r="E59" s="461" t="s">
        <v>1088</v>
      </c>
      <c r="F59" s="462" t="s">
        <v>1087</v>
      </c>
      <c r="G59" s="463">
        <f>Data!AC3</f>
        <v>14</v>
      </c>
      <c r="H59" s="434" t="str">
        <f t="shared" si="3"/>
        <v>L</v>
      </c>
      <c r="I59" s="793" t="str">
        <f>IF(H59="H", "마음이 여리고 정에 약함. 감수성이 예민하고 동정심과 이해심이 많은 사람으로, 감성적 호소에 마음이 깊이 움직이는 경향을 보임. 예를 들어 슬픈 영화를 볼 때 남들보다 더 쉽게 눈물을 흘림. 또한 주변사람들이 느끼는 감정을, 마치 자신의 개인적 경험인 것처럼 대리적으로 잘 느끼는 경향이 있음.", IF(H59="L", "종종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형성을 위해 적극적인 노력 필요."," "))</f>
        <v>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형성을 위해 적극적인 노력 필요.</v>
      </c>
      <c r="J59" s="794"/>
      <c r="K59" s="795"/>
      <c r="L59" s="492">
        <f t="shared" si="4"/>
        <v>-36</v>
      </c>
    </row>
    <row r="60" spans="1:12" ht="39" customHeight="1">
      <c r="A60" s="729"/>
      <c r="B60" s="425" t="s">
        <v>1092</v>
      </c>
      <c r="C60" s="426" t="s">
        <v>1104</v>
      </c>
      <c r="D60" s="384" t="str">
        <f xml:space="preserve"> 기질!$B$35&amp;" ("&amp;기질!$C$35&amp;" : " &amp;G60&amp;")"</f>
        <v>RD2 (정서적 개방성 : 8)</v>
      </c>
      <c r="E60" s="392" t="s">
        <v>1093</v>
      </c>
      <c r="F60" s="393" t="s">
        <v>1094</v>
      </c>
      <c r="G60" s="411">
        <f>Data!AD3</f>
        <v>8</v>
      </c>
      <c r="H60" s="423" t="str">
        <f t="shared" si="3"/>
        <v>L</v>
      </c>
      <c r="I60" s="793" t="str">
        <f xml:space="preserve"> IF(H60="H", "잘 모르는 사람들에게도 자신의 감정이나 경험을 솔직하게 잘 드러냄. 사회적 접촉을 좋아하고 다른 사람과의 교류에 열려 있으며, 다른 사람들에게 쉽게 다가가고 쉽게 가까워 짐. ", IF(H60="L","다른 사람들과 너무 가까워지는 것을 좋아하지 않으며, 남들에게 먼저 다가가지 않고 자신을 잘 드러내지 않음. 다른 사람들과 친해지는데 시간이 더 오래 걸림."," "))</f>
        <v>다른 사람들과 너무 가까워지는 것을 좋아하지 않으며, 남들에게 먼저 다가가지 않고 자신을 잘 드러내지 않음. 다른 사람들과 친해지는데 시간이 더 오래 걸림.</v>
      </c>
      <c r="J60" s="794"/>
      <c r="K60" s="795"/>
      <c r="L60" s="492">
        <f t="shared" si="4"/>
        <v>-42</v>
      </c>
    </row>
    <row r="61" spans="1:12" ht="39" customHeight="1">
      <c r="A61" s="729"/>
      <c r="B61" s="425" t="s">
        <v>1098</v>
      </c>
      <c r="C61" s="426" t="s">
        <v>1095</v>
      </c>
      <c r="D61" s="384" t="str">
        <f xml:space="preserve"> 기질!$B$36&amp;" ("&amp;기질!$C$36&amp;" : " &amp;G61&amp;")"</f>
        <v>RD3 (애착(관계충전)성향 : 10)</v>
      </c>
      <c r="E61" s="392" t="s">
        <v>1099</v>
      </c>
      <c r="F61" s="393" t="s">
        <v>1100</v>
      </c>
      <c r="G61" s="411">
        <f>Data!AE3</f>
        <v>10</v>
      </c>
      <c r="H61" s="423" t="str">
        <f t="shared" si="3"/>
        <v>L</v>
      </c>
      <c r="I61" s="793" t="str">
        <f>IF(H61="H","개인 생활보다는 친밀한 관계를 더 선호함. 다른 사람들과 함께 가까이 있으려 하며, 자신의 경험이나 감정을 혼자 간직하거나 감추기보다는 가까운 사람들에게 털어놓고 이야기하는 것을 좋아함. 따뜻하고 지속적인 사회적 애착관계를 형성하는 경향이 있음. 결과적으로 타인의 거부나 모욕에 대해 더 예민한 경향을 보임.", IF(H61="L", "사회적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 "))</f>
        <v>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v>
      </c>
      <c r="J61" s="794"/>
      <c r="K61" s="795"/>
      <c r="L61" s="492">
        <f t="shared" si="4"/>
        <v>-40</v>
      </c>
    </row>
    <row r="62" spans="1:12" ht="39" customHeight="1" thickBot="1">
      <c r="A62" s="730"/>
      <c r="B62" s="436" t="s">
        <v>1096</v>
      </c>
      <c r="C62" s="437" t="s">
        <v>1103</v>
      </c>
      <c r="D62" s="438" t="str">
        <f xml:space="preserve"> 기질!$B$37&amp;" ("&amp;기질!$C$37&amp;" : " &amp;G62&amp;")"</f>
        <v>RD4 (정서적지지 선호성향 : 9)</v>
      </c>
      <c r="E62" s="439" t="s">
        <v>1105</v>
      </c>
      <c r="F62" s="440" t="s">
        <v>1097</v>
      </c>
      <c r="G62" s="441">
        <f>Data!AF3</f>
        <v>9</v>
      </c>
      <c r="H62" s="433" t="str">
        <f t="shared" si="3"/>
        <v>L</v>
      </c>
      <c r="I62" s="793" t="str">
        <f>IF(H62="H","타인의 느낌과 생각, 사회적 단서에 민감하고, 보호와 지배를 자극하여 이끌어내려는 경향. 지지와 보호를 바라기에 그를 즐겁게 해주기 위해서 지나치게 희생할 수 있음. 인정받지 못할 때 상처받고, 버림받는 것에 대한 두려움에 집착. 사회적 압력에 쉽게 굴복.", IF(H62="L", "사회적 압력, 비판, 배척에 민감하지 않고 독립적. 타인의 지지나 인정을 적극적으로 구하지 않음."," "))</f>
        <v>사회적 압력, 비판, 배척에 민감하지 않고 독립적. 타인의 지지나 인정을 적극적으로 구하지 않음.</v>
      </c>
      <c r="J62" s="794"/>
      <c r="K62" s="795"/>
      <c r="L62" s="492">
        <f t="shared" si="4"/>
        <v>-41</v>
      </c>
    </row>
    <row r="63" spans="1:12" ht="39" customHeight="1">
      <c r="A63" s="832" t="str">
        <f>$A$20</f>
        <v>실행관성력</v>
      </c>
      <c r="B63" s="450" t="s">
        <v>1106</v>
      </c>
      <c r="C63" s="451" t="s">
        <v>1107</v>
      </c>
      <c r="D63" s="442" t="str">
        <f xml:space="preserve"> 기질!$B$39&amp;" ("&amp;기질!$C$39&amp;" : " &amp;G63&amp;")"</f>
        <v>PS1 (착수지향성 : 8)</v>
      </c>
      <c r="E63" s="452" t="s">
        <v>1108</v>
      </c>
      <c r="F63" s="453" t="s">
        <v>1117</v>
      </c>
      <c r="G63" s="443">
        <f>Data!AJ3</f>
        <v>8</v>
      </c>
      <c r="H63" s="444" t="str">
        <f t="shared" si="3"/>
        <v>L</v>
      </c>
      <c r="I63" s="793" t="str">
        <f>IF(H63="H", "부지런하고, 할 일이 주어지면 기꺼이 그 일에 뛰어들며, 쉬운 일뿐 아니라 어려운 일이라도 더 빨리 시작하고 더 빨리 완성해야함. 보상이 기대되는 상황에서는 한층 더 노력을 기울임.", IF(H63="L", "보상이 안정적으로 기대되는 상황에서도 게으르며, 노력을 기울이는 열성이 부족함. 쉬운 일에서도 시작하는 게 더디고, 일을 시작하지 않고 미루거나 꾸무럭거리며, 꼭 해야만 하는 일만 마지못해 하는 경향을 보임.", " "))</f>
        <v>보상이 안정적으로 기대되는 상황에서도 게으르며, 노력을 기울이는 열성이 부족함. 쉬운 일에서도 시작하는 게 더디고, 일을 시작하지 않고 미루거나 꾸무럭거리며, 꼭 해야만 하는 일만 마지못해 하는 경향을 보임.</v>
      </c>
      <c r="J63" s="794"/>
      <c r="K63" s="795"/>
      <c r="L63" s="492">
        <f t="shared" si="4"/>
        <v>-42</v>
      </c>
    </row>
    <row r="64" spans="1:12" ht="39" customHeight="1">
      <c r="A64" s="833"/>
      <c r="B64" s="425" t="s">
        <v>1121</v>
      </c>
      <c r="C64" s="426" t="s">
        <v>1120</v>
      </c>
      <c r="D64" s="384" t="str">
        <f xml:space="preserve"> 기질!$B$40&amp;" ("&amp;기질!$C$40&amp;" : " &amp;G64&amp;")"</f>
        <v>PS2 (유지지향성 : 12)</v>
      </c>
      <c r="E64" s="392" t="s">
        <v>1109</v>
      </c>
      <c r="F64" s="393" t="s">
        <v>1118</v>
      </c>
      <c r="G64" s="411">
        <f>Data!AK3</f>
        <v>12</v>
      </c>
      <c r="H64" s="423" t="str">
        <f>IF(G64&gt;=70, "H", IF(G64 &lt;=30, "L", "M"))</f>
        <v>L</v>
      </c>
      <c r="I64" s="793" t="str">
        <f>IF(H64="H", "일을 마치는데 필요한 끈기와 인내심. 쉽게 포기하지 않고 이룰 때까지 지속적인 노력.", IF(H64="L", "실패나 피로, 장애에 부딪치면 쉽게 포기하거나 현실과 타협하려는 경향. 힘든 과제를 오래 지속하는데 어려움을 느낌. 단기구간으로 목표를 분절하여  적절한 보상을 주면서 장기과제를 이뤄나가야 함.", " "))</f>
        <v>실패나 피로, 장애에 부딪치면 쉽게 포기하거나 현실과 타협하려는 경향. 힘든 과제를 오래 지속하는데 어려움을 느낌. 단기구간으로 목표를 분절하여  적절한 보상을 주면서 장기과제를 이뤄나가야 함.</v>
      </c>
      <c r="J64" s="794"/>
      <c r="K64" s="795"/>
      <c r="L64" s="492">
        <f t="shared" si="4"/>
        <v>-38</v>
      </c>
    </row>
    <row r="65" spans="1:12" ht="39" customHeight="1">
      <c r="A65" s="833"/>
      <c r="B65" s="425" t="s">
        <v>1125</v>
      </c>
      <c r="C65" s="426" t="s">
        <v>1124</v>
      </c>
      <c r="D65" s="384" t="str">
        <f xml:space="preserve"> 기질!$B$41&amp;" ("&amp;기질!$C$41&amp;" : " &amp;G65&amp;")"</f>
        <v>PS3 (성취지향성 : 9)</v>
      </c>
      <c r="E65" s="392" t="s">
        <v>1116</v>
      </c>
      <c r="F65" s="393" t="s">
        <v>1126</v>
      </c>
      <c r="G65" s="411">
        <f>Data!AL3</f>
        <v>9</v>
      </c>
      <c r="H65" s="423" t="str">
        <f t="shared" ref="H65:H66" si="5">IF(G65&gt;=70, "H", IF(G65 &lt;=30, "L", "M"))</f>
        <v>L</v>
      </c>
      <c r="I65" s="793" t="str">
        <f>IF(H65="H","성공과 성취를 향한 열망이 강하고, 야심적. 자신이 맡은 일에서 탁월하고 싶어하며, 도전적인 과제를 즐기고, 한 가지 사물이나 활동에 장시간 관심을 쏟음. 야망과 열심 때문에, 실제 더 많은 것을 성취하는 경향이 있음.", IF(H65="L", "성취야망이 적고, 현재의 성취에 만족하며, 더 나은 성취나 개선을 위해서 도전할 필요를 느끼지 않음. 따라서 자신이 이룰 수 있는 것에 비해서, 실제 성취나 업적은 더 적을 수 있음."," "))</f>
        <v>성취야망이 적고, 현재의 성취에 만족하며, 더 나은 성취나 개선을 위해서 도전할 필요를 느끼지 않음. 따라서 자신이 이룰 수 있는 것에 비해서, 실제 성취나 업적은 더 적을 수 있음.</v>
      </c>
      <c r="J65" s="794"/>
      <c r="K65" s="795"/>
      <c r="L65" s="492">
        <f t="shared" si="4"/>
        <v>-41</v>
      </c>
    </row>
    <row r="66" spans="1:12" ht="39" customHeight="1" thickBot="1">
      <c r="A66" s="834"/>
      <c r="B66" s="454" t="s">
        <v>1122</v>
      </c>
      <c r="C66" s="455" t="s">
        <v>1123</v>
      </c>
      <c r="D66" s="435" t="str">
        <f xml:space="preserve"> 기질!$B$42&amp;" ("&amp;기질!$C$42&amp;" : " &amp;G66&amp;")"</f>
        <v>PS4 (완벽지향성 : 11)</v>
      </c>
      <c r="E66" s="456" t="s">
        <v>1115</v>
      </c>
      <c r="F66" s="457" t="s">
        <v>1119</v>
      </c>
      <c r="G66" s="412">
        <f>Data!AM3</f>
        <v>11</v>
      </c>
      <c r="H66" s="424" t="str">
        <f t="shared" si="5"/>
        <v>L</v>
      </c>
      <c r="I66" s="813" t="str">
        <f>IF(H66="H", "최선을 이루기 위해서 끝까지 자신을 몰아붙이는 완벽주의자임. 가능한 한 모든 일을 잘 하려 애쓰며, 최선의 해결책을 찾기 전까지는 포기하지 않고, 지칠 때까지 노력함. 융통성이 부족하고, 이전에 성공한 적이 있는 한 가지 확실한 방법을 고집스럽게 지속함.", IF(H66="L", "적당한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 "))</f>
        <v>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v>
      </c>
      <c r="J66" s="814"/>
      <c r="K66" s="815"/>
      <c r="L66" s="492">
        <f t="shared" si="4"/>
        <v>-39</v>
      </c>
    </row>
    <row r="67" spans="1:12" s="149" customFormat="1" ht="15" customHeight="1">
      <c r="A67" s="505"/>
      <c r="B67" s="506"/>
      <c r="C67" s="507"/>
      <c r="D67" s="499"/>
      <c r="E67" s="508"/>
      <c r="F67" s="509"/>
      <c r="G67" s="510"/>
      <c r="H67" s="511"/>
      <c r="I67" s="500"/>
      <c r="J67" s="500"/>
      <c r="K67" s="500"/>
      <c r="L67" s="512"/>
    </row>
    <row r="68" spans="1:12" ht="30" customHeight="1" thickBot="1">
      <c r="A68" s="501"/>
      <c r="B68" s="827" t="s">
        <v>1127</v>
      </c>
      <c r="C68" s="827"/>
      <c r="D68" s="502" t="s">
        <v>823</v>
      </c>
      <c r="E68" s="828" t="s">
        <v>1129</v>
      </c>
      <c r="F68" s="828"/>
      <c r="G68" s="503" t="s">
        <v>826</v>
      </c>
      <c r="H68" s="504"/>
      <c r="I68" s="829" t="s">
        <v>1047</v>
      </c>
      <c r="J68" s="830"/>
      <c r="K68" s="831"/>
      <c r="L68" s="492" t="str">
        <f t="shared" ref="L68:L81" si="6">G68</f>
        <v>백분위</v>
      </c>
    </row>
    <row r="69" spans="1:12" ht="42.75" customHeight="1">
      <c r="A69" s="731" t="str">
        <f>$A$25</f>
        <v>자율성</v>
      </c>
      <c r="B69" s="816" t="s">
        <v>1130</v>
      </c>
      <c r="C69" s="817"/>
      <c r="D69" s="442" t="str">
        <f xml:space="preserve"> 성격!$A$21&amp;" ("&amp;성격!$B$21&amp;" : " &amp;G69&amp;")"</f>
        <v>SD1 (책임감수 : 12)</v>
      </c>
      <c r="E69" s="818" t="s">
        <v>1131</v>
      </c>
      <c r="F69" s="819"/>
      <c r="G69" s="443">
        <f>Data!AQ3</f>
        <v>12</v>
      </c>
      <c r="H69" s="494" t="str">
        <f t="shared" ref="H69:H81" si="7">IF(G69&gt;=70, "H", IF(G69 &lt;=30, "L", "M"))</f>
        <v>L</v>
      </c>
      <c r="I69" s="820" t="str">
        <f>IF(H69="H", "자신이 하고자 하는 것을 선택하는 데 더 자유로움. 이들은 자신의 태도, 행동, 문제점이 자신의 선택에 따른 것임을 인정함. 따라서 자신의 태도나 행동에 대한 책임을 받아들임. 타인에게 신뢰할 만한 사람이라는 인상을 줌.", IF(H69="L", "자신에게 일어난 일을 다른 사람이나 외부환경 탓으로 돌리거나 핑계를 대고 비난하는 경향이 있음. 이들은 자신의 태도나 행동, 선택이 자신의 통제와 무관하게 또는 자신의 의지와 상반되게 외부의 영향력에 의해서 결정된 것이라고 느낌. 결과적으로 자신의 행위에 대한 책임을 수용하지 않음. 타인에게 믿을 만하지 않고 책임감이 없는 사람이라는 인상을 줌."," "))</f>
        <v>자신에게 일어난 일을 다른 사람이나 외부환경 탓으로 돌리거나 핑계를 대고 비난하는 경향이 있음. 이들은 자신의 태도나 행동, 선택이 자신의 통제와 무관하게 또는 자신의 의지와 상반되게 외부의 영향력에 의해서 결정된 것이라고 느낌. 결과적으로 자신의 행위에 대한 책임을 수용하지 않음. 타인에게 믿을 만하지 않고 책임감이 없는 사람이라는 인상을 줌.</v>
      </c>
      <c r="J69" s="821"/>
      <c r="K69" s="822"/>
      <c r="L69" s="492">
        <f t="shared" si="6"/>
        <v>12</v>
      </c>
    </row>
    <row r="70" spans="1:12" ht="42.75" customHeight="1">
      <c r="A70" s="732"/>
      <c r="B70" s="805" t="s">
        <v>1133</v>
      </c>
      <c r="C70" s="806"/>
      <c r="D70" s="384" t="str">
        <f xml:space="preserve"> 성격!$A$22&amp;" ("&amp;성격!$B$22&amp;" : " &amp;G70&amp;")"</f>
        <v>SD2 (목적의식 : 12)</v>
      </c>
      <c r="E70" s="807" t="s">
        <v>1132</v>
      </c>
      <c r="F70" s="808"/>
      <c r="G70" s="411">
        <f>Data!AR3</f>
        <v>12</v>
      </c>
      <c r="H70" s="495" t="str">
        <f t="shared" si="7"/>
        <v>L</v>
      </c>
      <c r="I70" s="793" t="str">
        <f>IF(H70="H", "목적의식이 강하고 목표 지향적인 사람으로 기술됨. 삶의 의미와 방향에 대해 더 분명한 의식을 지니고 있음. 자신의 목표를 이루기 위해서 즉각적인 요구 만족을 지연시킬 수 있는 능력이 더 잘 발달되어 있음. 단기적 욕구 충족보다는 장기적 목표와 가치에 따라 활동하는 사람이라고 말할 수 있음.", IF(H70="L","삶의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 "))</f>
        <v>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v>
      </c>
      <c r="J70" s="794"/>
      <c r="K70" s="795"/>
      <c r="L70" s="492">
        <f t="shared" si="6"/>
        <v>12</v>
      </c>
    </row>
    <row r="71" spans="1:12" ht="42.75" customHeight="1">
      <c r="A71" s="732"/>
      <c r="B71" s="805" t="s">
        <v>1134</v>
      </c>
      <c r="C71" s="806"/>
      <c r="D71" s="384" t="str">
        <f xml:space="preserve"> 성격!$A$23&amp;" ("&amp;성격!$B$23&amp;" : " &amp;G71&amp;")"</f>
        <v>SD3 (유능감 : 9)</v>
      </c>
      <c r="E71" s="807" t="s">
        <v>1135</v>
      </c>
      <c r="F71" s="808"/>
      <c r="G71" s="411">
        <f>Data!AS3</f>
        <v>9</v>
      </c>
      <c r="H71" s="495" t="str">
        <f t="shared" si="7"/>
        <v>L</v>
      </c>
      <c r="I71" s="793" t="str">
        <f>IF(H71="H", "심리적 자원이 풍부하고 효율적인 사람이라고 기술됨. 타인에게 생산적이고 주도적이며 유능하고 혁신적인 사람이라는 인상을 주어서, 문제 해결 방법에 대한 아이디어가 풍부하고 문제 해결의 기회를 찾는 데 주도적인 사람으로 인식됨. 어려운 상황에 부딪치면 이를 도전이나 기회로 받아들이는 경향을 보임.", IF(H71="L", "무력하고 비효율적인 사람이라는 인상을 줌. 문제를 해결하기 위한 기술과 자신감을 발달시키지 못하였기 때문에, 난관에 부딪치면 스스로 할 수 없거나 무능하다고 느낀다. 결과적으로 다른 사람이 일 처리를 대신해주거나 이끌어주기를 바라는 경향이 있음."," "))</f>
        <v>무력하고 비효율적인 사람이라는 인상을 줌. 문제를 해결하기 위한 기술과 자신감을 발달시키지 못하였기 때문에, 난관에 부딪치면 스스로 할 수 없거나 무능하다고 느낀다. 결과적으로 다른 사람이 일 처리를 대신해주거나 이끌어주기를 바라는 경향이 있음.</v>
      </c>
      <c r="J71" s="794"/>
      <c r="K71" s="795"/>
      <c r="L71" s="492">
        <f t="shared" si="6"/>
        <v>9</v>
      </c>
    </row>
    <row r="72" spans="1:12" ht="42.75" customHeight="1">
      <c r="A72" s="732"/>
      <c r="B72" s="805" t="s">
        <v>1136</v>
      </c>
      <c r="C72" s="806"/>
      <c r="D72" s="384" t="str">
        <f xml:space="preserve"> 성격!$A$24&amp;" ("&amp;성격!$B$24&amp;" : " &amp;G72&amp;")"</f>
        <v>SD4 (자기수용 : 7)</v>
      </c>
      <c r="E72" s="807" t="s">
        <v>1137</v>
      </c>
      <c r="F72" s="808"/>
      <c r="G72" s="411">
        <f>Data!AT3</f>
        <v>7</v>
      </c>
      <c r="H72" s="495" t="str">
        <f t="shared" si="7"/>
        <v>L</v>
      </c>
      <c r="I72" s="793" t="str">
        <f>IF(H72="H", "자신의 장점 뿐 아니라 한계를 모두 인정하고 받아들이는 자신감 있는 사람으로 기술됨. 즉, 자신이 아닌 어떤 모습으로 가장함 없이, 자신이 할 수 있는 최선을 다하려고 노력함. 한편으로는 자신의 있는 그대로의 심리적, 신체적 특징을 편하게 받아들이면서도, 다른 한편으로 훈련과 노력을 통해 자신의 한계를 개선하려고 노력함.", IF(H72="L", "힘겹게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 "))</f>
        <v>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v>
      </c>
      <c r="J72" s="794"/>
      <c r="K72" s="795"/>
      <c r="L72" s="492">
        <f t="shared" si="6"/>
        <v>7</v>
      </c>
    </row>
    <row r="73" spans="1:12" ht="42.75" customHeight="1" thickBot="1">
      <c r="A73" s="733"/>
      <c r="B73" s="809" t="s">
        <v>1139</v>
      </c>
      <c r="C73" s="810"/>
      <c r="D73" s="435" t="str">
        <f xml:space="preserve"> 성격!$A$25&amp;" ("&amp;성격!$B$25&amp;" : " &amp;G73&amp;")"</f>
        <v>SD5 (자기일치 : 12)</v>
      </c>
      <c r="E73" s="811" t="s">
        <v>1138</v>
      </c>
      <c r="F73" s="812"/>
      <c r="G73" s="412">
        <f>Data!AU3</f>
        <v>12</v>
      </c>
      <c r="H73" s="496" t="str">
        <f t="shared" si="7"/>
        <v>L</v>
      </c>
      <c r="I73" s="813" t="str">
        <f>IF(H73="H", "자신의 가치와 목표에 따라 자동적으로 행동할 수 있는 좋은 습관을 개발한 사람임. 이러한 습관은 자기훈육의 결과로 점차적으로 발달하여, 결국 자동적인 행동으로 나타나는 제2의 천성이 된 것임. 많은 상황에서 이러한 습관은 일시적인 충동이나 상황적인 압력보다 더 강력하여, 좀처럼 우선순위를 혼동하지 않으며, 많은 유혹적인 상황에서도 자신의 가치와 목표에 일치되는 행동을 보임.", IF(H73="L", "자신의 목표와 일치하지 않는 습관을 형성하여, 자신이 가치를 두고 있는 목표를 성취하기가 어려운 사람임. 때로 자기 패배적이고 의지가 약한 사람으로 지각됨. 의지력이 약하기 때문에, 좋지 않은 결과가 예상됨에도 불구하고 강한 유혹을 뿌리치거나 상황적 압력을 극복하지 못하고 이에 굴복함."," "))</f>
        <v>자신의 목표와 일치하지 않는 습관을 형성하여, 자신이 가치를 두고 있는 목표를 성취하기가 어려운 사람임. 때로 자기 패배적이고 의지가 약한 사람으로 지각됨. 의지력이 약하기 때문에, 좋지 않은 결과가 예상됨에도 불구하고 강한 유혹을 뿌리치거나 상황적 압력을 극복하지 못하고 이에 굴복함.</v>
      </c>
      <c r="J73" s="814"/>
      <c r="K73" s="815"/>
      <c r="L73" s="492">
        <f t="shared" si="6"/>
        <v>12</v>
      </c>
    </row>
    <row r="74" spans="1:12" ht="39.75" customHeight="1">
      <c r="A74" s="736" t="str">
        <f>$A$30</f>
        <v>연대감</v>
      </c>
      <c r="B74" s="825" t="s">
        <v>1143</v>
      </c>
      <c r="C74" s="817"/>
      <c r="D74" s="442" t="str">
        <f xml:space="preserve"> 성격!$A$27&amp;" ("&amp;성격!$B$27&amp;" : " &amp;G74&amp;")"</f>
        <v>CO1 (타인수용 : 15)</v>
      </c>
      <c r="E74" s="818" t="s">
        <v>1141</v>
      </c>
      <c r="F74" s="819"/>
      <c r="G74" s="443">
        <f>Data!AY3</f>
        <v>15</v>
      </c>
      <c r="H74" s="494" t="str">
        <f t="shared" si="7"/>
        <v>L</v>
      </c>
      <c r="I74" s="820" t="str">
        <f>IF(H74="H", "타인에게 관대하고 우호적임. 다른 사람들이 행동, 윤리관, 의견, 가치, 혹은 외양 등의 면에서 자신과 매우 다를지라도 그들을 받아들이는 경향을 보임.", IF(H74="L", "타인에게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 " "))</f>
        <v>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v>
      </c>
      <c r="J74" s="821"/>
      <c r="K74" s="822"/>
      <c r="L74" s="492">
        <f t="shared" si="6"/>
        <v>15</v>
      </c>
    </row>
    <row r="75" spans="1:12" ht="49.5" customHeight="1">
      <c r="A75" s="737"/>
      <c r="B75" s="823" t="s">
        <v>1142</v>
      </c>
      <c r="C75" s="806"/>
      <c r="D75" s="384" t="str">
        <f xml:space="preserve"> 성격!$A$28&amp;" ("&amp;성격!$B$28&amp;" : " &amp;G75&amp;")"</f>
        <v>CO2 (공감/존중 : 10)</v>
      </c>
      <c r="E75" s="807" t="s">
        <v>1140</v>
      </c>
      <c r="F75" s="808"/>
      <c r="G75" s="411">
        <f>Data!AZ3</f>
        <v>10</v>
      </c>
      <c r="H75" s="495" t="str">
        <f t="shared" si="7"/>
        <v>L</v>
      </c>
      <c r="I75" s="793" t="str">
        <f>IF(H75="H", "다른 사람의 입장에서 자신을 생각해보려고 노력함. 즉 타인의 감정을 섬세하게 고려함. 다른 사람을 고귀한 존재로 존중하고, 자신의 판단은 일단 보류한 채 다른 사람의 경험을 먼저 잘 이해하려고 노력함. 사회적 민감성 기질과 비교하여 볼 때, 사회적 민감성은 타인의 감정에 대한 동정적 체험과 관련되는 것인 반면, 공감은 다른 사람의 목표와 가치에 대한 의식적인 이해 및 존중과 관련된다고 할 수 있음.", IF(H75="L", "다른 사람의 감정에 둔감하고 관심과 배려가 적음. 타인의 감정이나 고통, 어려움을 함께 나누지 못하거나, 타인의 목표와 가치를 존중하려 하지 않는 경향을 보임."," "))</f>
        <v>다른 사람의 감정에 둔감하고 관심과 배려가 적음. 타인의 감정이나 고통, 어려움을 함께 나누지 못하거나, 타인의 목표와 가치를 존중하려 하지 않는 경향을 보임.</v>
      </c>
      <c r="J75" s="794"/>
      <c r="K75" s="795"/>
      <c r="L75" s="492">
        <f t="shared" si="6"/>
        <v>10</v>
      </c>
    </row>
    <row r="76" spans="1:12" ht="39.75" customHeight="1">
      <c r="A76" s="737"/>
      <c r="B76" s="823" t="s">
        <v>1145</v>
      </c>
      <c r="C76" s="806"/>
      <c r="D76" s="384" t="str">
        <f xml:space="preserve"> 성격!$A$29&amp;" ("&amp;성격!$B$29&amp;" : " &amp;G76&amp;")"</f>
        <v>CO3 (이타성 : 11)</v>
      </c>
      <c r="E76" s="807" t="s">
        <v>1144</v>
      </c>
      <c r="F76" s="808"/>
      <c r="G76" s="411">
        <f>Data!BA3</f>
        <v>11</v>
      </c>
      <c r="H76" s="495" t="str">
        <f t="shared" si="7"/>
        <v>L</v>
      </c>
      <c r="I76" s="793" t="str">
        <f>IF(H76="H", "타인에게 도움을 주고 지지적이며, 타인을 격려하고 위로하려함. 다른 사람에게 봉사하는 데서 즐거움을 느낌. 종종 자신이 아닌 지식이나 기술을 함께 나누어줌으로써 다른 사람들이 더 나아지는 데서 기쁨을 느낀다. 혼자 일하는 것보다는 팀의 한 일원으로 협력하여 일하는 것을 더 선호함.", IF(H76="L", "자기중심적이거나 이기적인 사람으로 기술됨. 다른 사람에 대한 배려가 적고, 매우 협력적인 동료와 한팀이 되어 일하는 경우에도 자신이 더 돋보이고 싶어함. 혼자 일하는 것을 더 선호하는 경향을 보임."," "))</f>
        <v>자기중심적이거나 이기적인 사람으로 기술됨. 다른 사람에 대한 배려가 적고, 매우 협력적인 동료와 한팀이 되어 일하는 경우에도 자신이 더 돋보이고 싶어함. 혼자 일하는 것을 더 선호하는 경향을 보임.</v>
      </c>
      <c r="J76" s="794"/>
      <c r="K76" s="795"/>
      <c r="L76" s="492">
        <f t="shared" si="6"/>
        <v>11</v>
      </c>
    </row>
    <row r="77" spans="1:12" ht="39.75" customHeight="1">
      <c r="A77" s="738"/>
      <c r="B77" s="823" t="s">
        <v>1147</v>
      </c>
      <c r="C77" s="806"/>
      <c r="D77" s="384" t="str">
        <f xml:space="preserve"> 성격!$A$30&amp;" ("&amp;성격!$B$30&amp;" : " &amp;G77&amp;")"</f>
        <v>CO4 (관대함 : 10)</v>
      </c>
      <c r="E77" s="807" t="s">
        <v>1146</v>
      </c>
      <c r="F77" s="808"/>
      <c r="G77" s="411">
        <f>Data!BB3</f>
        <v>10</v>
      </c>
      <c r="H77" s="495" t="str">
        <f t="shared" si="7"/>
        <v>L</v>
      </c>
      <c r="I77" s="793" t="str">
        <f>IF(H77="H", "동정심과 자비심이 많고 용서를 잘 하며 관대한 사람으로 기술됨. 복수를 즐기지 않으며, 안 좋은 취급을 당했을지라도 이를 되 갚으려하지 않음. 오히려 이들은 모욕이나 부당한 대우를 적극적으로 극복하여 건설적인 관계를 만들려고 노력하는 경향을 보임.", IF(H77="L", "자신에게 상처를 준 사람에게 복수하려고 함. 복수는 공공연하게 이루어지거나 혹은 위장된 형태로 행해질 수 있음. 전자는 다른 사람에게 신체적, 정서적, 혹은 재정적으로 해를 끼치는 등의 적극적인 공격적 행동으로 나타날 수 있고, 후자는 원한을 품거나 교묘하게 잊어버리거나 고집을 피우거나 꾸물거리는 등의 수동 공격적 행동으로 나타날 수 있음."," "))</f>
        <v>자신에게 상처를 준 사람에게 복수하려고 함. 복수는 공공연하게 이루어지거나 혹은 위장된 형태로 행해질 수 있음. 전자는 다른 사람에게 신체적, 정서적, 혹은 재정적으로 해를 끼치는 등의 적극적인 공격적 행동으로 나타날 수 있고, 후자는 원한을 품거나 교묘하게 잊어버리거나 고집을 피우거나 꾸물거리는 등의 수동 공격적 행동으로 나타날 수 있음.</v>
      </c>
      <c r="J77" s="794"/>
      <c r="K77" s="795"/>
      <c r="L77" s="492">
        <f t="shared" si="6"/>
        <v>10</v>
      </c>
    </row>
    <row r="78" spans="1:12" ht="53.25" customHeight="1" thickBot="1">
      <c r="A78" s="739"/>
      <c r="B78" s="824" t="s">
        <v>1149</v>
      </c>
      <c r="C78" s="810"/>
      <c r="D78" s="435" t="str">
        <f xml:space="preserve"> 성격!$A$31&amp;" ("&amp;성격!$B$31&amp;" : " &amp;G78&amp;")"</f>
        <v>CO5 (공평 : 18)</v>
      </c>
      <c r="E78" s="811" t="s">
        <v>1148</v>
      </c>
      <c r="F78" s="812"/>
      <c r="G78" s="412">
        <f>Data!BC3</f>
        <v>18</v>
      </c>
      <c r="H78" s="496" t="str">
        <f t="shared" si="7"/>
        <v>L</v>
      </c>
      <c r="I78" s="813" t="str">
        <f>IF(H78="H", "정직하고 양심적이며 진실한 사람으로서 다른 사람들을 일관되게 공정한 방식으로 대함. 즉, 직업적, 사회적 관계에서 안정적인 윤리적 원칙과 양심을 통합한 사람임. 자신에게 손해가 되더라도 공평과 정직을 더 우선시함. 이와 같은 윤리적 기준은 자기초월 혹은 영성과 관련되기 보다는 연대감의 한 요소라는 사실은 주목할만 함. 즉 이 하위척도 점수는 자기초월 척도보다는 연대감 척도의 하위척도들과 더 높은 상관을 보임.", IF(H78="L", "기회주의적이라는 인상을 줌. 즉 당장 문제에 부딪치지 않으면서 자신의 목표를 달성할 수 있다면, 할 수 있는 무슨 일이든지 하고자 함. 자신에게 이득이 되는 편파적 방식으로 행동함으로써 타인을 공정하게 대우하지 못하는 경향을 보임. 따라서 빈번히 타인을 조종하려 하거나 속임수를 쓰는 것으로 비칠 수 있음. 즉, 직업적, 사회적 관계 속에 안정적인 윤리적 원칙과 양심을 통합하여 못한 사람으로 기술될 수 있음."," "))</f>
        <v>기회주의적이라는 인상을 줌. 즉 당장 문제에 부딪치지 않으면서 자신의 목표를 달성할 수 있다면, 할 수 있는 무슨 일이든지 하고자 함. 자신에게 이득이 되는 편파적 방식으로 행동함으로써 타인을 공정하게 대우하지 못하는 경향을 보임. 따라서 빈번히 타인을 조종하려 하거나 속임수를 쓰는 것으로 비칠 수 있음. 즉, 직업적, 사회적 관계 속에 안정적인 윤리적 원칙과 양심을 통합하여 못한 사람으로 기술될 수 있음.</v>
      </c>
      <c r="J78" s="814"/>
      <c r="K78" s="815"/>
      <c r="L78" s="492">
        <f t="shared" si="6"/>
        <v>18</v>
      </c>
    </row>
    <row r="79" spans="1:12" ht="42" customHeight="1">
      <c r="A79" s="736" t="str">
        <f>$A$35</f>
        <v>자기초월</v>
      </c>
      <c r="B79" s="825" t="s">
        <v>1150</v>
      </c>
      <c r="C79" s="817"/>
      <c r="D79" s="442" t="str">
        <f xml:space="preserve"> 성격!$A$33&amp;" ("&amp;성격!$B$33&amp;" : " &amp;G79&amp;")"</f>
        <v>ST1 (자의식vs.몰입 : 7)</v>
      </c>
      <c r="E79" s="818" t="s">
        <v>1151</v>
      </c>
      <c r="F79" s="819"/>
      <c r="G79" s="443">
        <f>Data!BG3</f>
        <v>7</v>
      </c>
      <c r="H79" s="494" t="str">
        <f t="shared" si="7"/>
        <v>L</v>
      </c>
      <c r="I79" s="820" t="str">
        <f>IF(H79="H", "관계에 몰입할 때 자기경계를 초월함. 무아지경으로 몰입하고 창조적, 독창적.", IF(H79="L", "자신의 개별성에 대한 인식 유지. 감동에 빠지지 않고 관습적이고 무미건조하며 상상력 없는 사람으로 보일 수 있음", " "))</f>
        <v>자신의 개별성에 대한 인식 유지. 감동에 빠지지 않고 관습적이고 무미건조하며 상상력 없는 사람으로 보일 수 있음</v>
      </c>
      <c r="J79" s="821"/>
      <c r="K79" s="822"/>
      <c r="L79" s="492">
        <f t="shared" si="6"/>
        <v>7</v>
      </c>
    </row>
    <row r="80" spans="1:12" ht="42" customHeight="1">
      <c r="A80" s="737"/>
      <c r="B80" s="823" t="s">
        <v>1152</v>
      </c>
      <c r="C80" s="806"/>
      <c r="D80" s="384" t="str">
        <f xml:space="preserve"> 성격!$A$34&amp;" ("&amp;성격!$B$34&amp;" : " &amp;G80&amp;")"</f>
        <v>ST2 (초월적 일체감 : 2)</v>
      </c>
      <c r="E80" s="807" t="s">
        <v>1153</v>
      </c>
      <c r="F80" s="808"/>
      <c r="G80" s="411">
        <f>Data!BH3</f>
        <v>2</v>
      </c>
      <c r="H80" s="495" t="str">
        <f t="shared" si="7"/>
        <v>L</v>
      </c>
      <c r="I80" s="793" t="str">
        <f xml:space="preserve"> IF(H80="H", "인간과 물리적 환경을 포한하는 전체로서의 자연 및 우주와 연결 되어있다는 강렬한 유대감을 느낀다. 때때로 '모든 것은 하나의 살아있는 유기체의 일부'라는 느낌을 보고하기도 한다. 전쟁이나 기아, 불의를 방지하려고 노력하는 등, 이 세상을 더 나은 곳으로 만들기 위해 개인적 희생을 감수한다. 자연과의 애정 어린 동일시로 인해서 환경을 보호하고자 노력함. 몽롱한 이상주의자로 치부되기도함.", IF(H80="L", "자연이나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 "))</f>
        <v>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v>
      </c>
      <c r="J80" s="794"/>
      <c r="K80" s="795"/>
      <c r="L80" s="492">
        <f t="shared" si="6"/>
        <v>2</v>
      </c>
    </row>
    <row r="81" spans="1:12" ht="42" customHeight="1" thickBot="1">
      <c r="A81" s="739"/>
      <c r="B81" s="824" t="s">
        <v>1154</v>
      </c>
      <c r="C81" s="810"/>
      <c r="D81" s="435" t="str">
        <f xml:space="preserve"> 성격!$A$35&amp;" ("&amp;성격!$B$35&amp;" : " &amp;G81&amp;")"</f>
        <v>ST3 (유물론vs.영성 : 6)</v>
      </c>
      <c r="E81" s="811" t="s">
        <v>1155</v>
      </c>
      <c r="F81" s="812"/>
      <c r="G81" s="412">
        <f>Data!BI3</f>
        <v>6</v>
      </c>
      <c r="H81" s="496" t="str">
        <f t="shared" si="7"/>
        <v>L</v>
      </c>
      <c r="I81" s="813" t="str">
        <f>IF(H81="H", "기적이나 초감각적인 경험, 기타 영적인 형상이나 감응력(예컨대,텔레파시나 육감)을 믿는다. 이들이 보이는 전반적인 성숙도와 평가자의 신념에 따라서, 이들은 분열형 성격장애에서 나타나는 타고난 마술적 사고를 지닌 사람으로 평가되기도 하고, 영적 신비주의자로 기술되기도 한다. 영적인 체험을 통해 생명력을 얻고 안정감을 찾는다. ", IF(H81="L", "유물론과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 " "))</f>
        <v>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v>
      </c>
      <c r="J81" s="814"/>
      <c r="K81" s="815"/>
      <c r="L81" s="492">
        <f t="shared" si="6"/>
        <v>6</v>
      </c>
    </row>
  </sheetData>
  <mergeCells count="134">
    <mergeCell ref="A1:H1"/>
    <mergeCell ref="I7:K7"/>
    <mergeCell ref="A8:A11"/>
    <mergeCell ref="I8:K8"/>
    <mergeCell ref="I9:K9"/>
    <mergeCell ref="I10:K10"/>
    <mergeCell ref="I11:K11"/>
    <mergeCell ref="A12:A15"/>
    <mergeCell ref="I12:K12"/>
    <mergeCell ref="I13:K13"/>
    <mergeCell ref="I14:K14"/>
    <mergeCell ref="I15:K15"/>
    <mergeCell ref="A16:A19"/>
    <mergeCell ref="I16:K16"/>
    <mergeCell ref="I17:K17"/>
    <mergeCell ref="I18:K18"/>
    <mergeCell ref="I19:K19"/>
    <mergeCell ref="I22:K22"/>
    <mergeCell ref="I23:K23"/>
    <mergeCell ref="A25:A29"/>
    <mergeCell ref="B25:C25"/>
    <mergeCell ref="E25:F25"/>
    <mergeCell ref="I25:K25"/>
    <mergeCell ref="B26:C26"/>
    <mergeCell ref="E26:F26"/>
    <mergeCell ref="I26:K26"/>
    <mergeCell ref="B27:C27"/>
    <mergeCell ref="E27:F27"/>
    <mergeCell ref="I27:K27"/>
    <mergeCell ref="B28:C28"/>
    <mergeCell ref="E28:F28"/>
    <mergeCell ref="I28:K28"/>
    <mergeCell ref="B29:C29"/>
    <mergeCell ref="B24:C24"/>
    <mergeCell ref="E24:F24"/>
    <mergeCell ref="I24:K24"/>
    <mergeCell ref="A20:A23"/>
    <mergeCell ref="I20:K20"/>
    <mergeCell ref="I21:K21"/>
    <mergeCell ref="E29:F29"/>
    <mergeCell ref="I29:K29"/>
    <mergeCell ref="A30:A34"/>
    <mergeCell ref="B30:C30"/>
    <mergeCell ref="E30:F30"/>
    <mergeCell ref="I30:K30"/>
    <mergeCell ref="B31:C31"/>
    <mergeCell ref="E31:F31"/>
    <mergeCell ref="I31:K31"/>
    <mergeCell ref="B32:C32"/>
    <mergeCell ref="E32:F32"/>
    <mergeCell ref="I32:K32"/>
    <mergeCell ref="B33:C33"/>
    <mergeCell ref="E33:F33"/>
    <mergeCell ref="I33:K33"/>
    <mergeCell ref="B34:C34"/>
    <mergeCell ref="E34:F34"/>
    <mergeCell ref="I34:K34"/>
    <mergeCell ref="A35:A37"/>
    <mergeCell ref="B35:C35"/>
    <mergeCell ref="E35:F35"/>
    <mergeCell ref="I35:K35"/>
    <mergeCell ref="B36:C36"/>
    <mergeCell ref="E36:F36"/>
    <mergeCell ref="I36:K36"/>
    <mergeCell ref="B37:C37"/>
    <mergeCell ref="E37:F37"/>
    <mergeCell ref="I37:K37"/>
    <mergeCell ref="A55:A58"/>
    <mergeCell ref="I55:K55"/>
    <mergeCell ref="I56:K56"/>
    <mergeCell ref="I57:K57"/>
    <mergeCell ref="I58:K58"/>
    <mergeCell ref="A44:H44"/>
    <mergeCell ref="I50:K50"/>
    <mergeCell ref="A51:A54"/>
    <mergeCell ref="I51:K51"/>
    <mergeCell ref="I52:K52"/>
    <mergeCell ref="I53:K53"/>
    <mergeCell ref="I54:K54"/>
    <mergeCell ref="A63:A66"/>
    <mergeCell ref="I63:K63"/>
    <mergeCell ref="I64:K64"/>
    <mergeCell ref="I65:K65"/>
    <mergeCell ref="I66:K66"/>
    <mergeCell ref="A59:A62"/>
    <mergeCell ref="I59:K59"/>
    <mergeCell ref="I60:K60"/>
    <mergeCell ref="I61:K61"/>
    <mergeCell ref="I62:K62"/>
    <mergeCell ref="B68:C68"/>
    <mergeCell ref="E68:F68"/>
    <mergeCell ref="I68:K68"/>
    <mergeCell ref="A69:A73"/>
    <mergeCell ref="B69:C69"/>
    <mergeCell ref="E69:F69"/>
    <mergeCell ref="I69:K69"/>
    <mergeCell ref="B70:C70"/>
    <mergeCell ref="E70:F70"/>
    <mergeCell ref="I70:K70"/>
    <mergeCell ref="B71:C71"/>
    <mergeCell ref="E71:F71"/>
    <mergeCell ref="I71:K71"/>
    <mergeCell ref="B72:C72"/>
    <mergeCell ref="E72:F72"/>
    <mergeCell ref="I72:K72"/>
    <mergeCell ref="B73:C73"/>
    <mergeCell ref="E73:F73"/>
    <mergeCell ref="I73:K73"/>
    <mergeCell ref="A74:A78"/>
    <mergeCell ref="B74:C74"/>
    <mergeCell ref="E74:F74"/>
    <mergeCell ref="I74:K74"/>
    <mergeCell ref="B75:C75"/>
    <mergeCell ref="E75:F75"/>
    <mergeCell ref="I75:K75"/>
    <mergeCell ref="B76:C76"/>
    <mergeCell ref="E76:F76"/>
    <mergeCell ref="I76:K76"/>
    <mergeCell ref="B77:C77"/>
    <mergeCell ref="E77:F77"/>
    <mergeCell ref="I77:K77"/>
    <mergeCell ref="B78:C78"/>
    <mergeCell ref="E78:F78"/>
    <mergeCell ref="I78:K78"/>
    <mergeCell ref="A79:A81"/>
    <mergeCell ref="B79:C79"/>
    <mergeCell ref="E79:F79"/>
    <mergeCell ref="I79:K79"/>
    <mergeCell ref="B80:C80"/>
    <mergeCell ref="E80:F80"/>
    <mergeCell ref="I80:K80"/>
    <mergeCell ref="B81:C81"/>
    <mergeCell ref="E81:F81"/>
    <mergeCell ref="I81:K81"/>
  </mergeCells>
  <phoneticPr fontId="1" type="noConversion"/>
  <conditionalFormatting sqref="B8:C23">
    <cfRule type="expression" dxfId="62" priority="8">
      <formula>$G8 &lt;=34.3</formula>
    </cfRule>
    <cfRule type="expression" dxfId="61" priority="10">
      <formula>$G8 &gt;=68.6</formula>
    </cfRule>
  </conditionalFormatting>
  <conditionalFormatting sqref="B51:C66">
    <cfRule type="expression" dxfId="60" priority="1">
      <formula>$G51 &lt;=34.3</formula>
    </cfRule>
    <cfRule type="expression" dxfId="59" priority="3">
      <formula>$G51 &gt;=68.6</formula>
    </cfRule>
  </conditionalFormatting>
  <conditionalFormatting sqref="C8:C23">
    <cfRule type="expression" dxfId="58" priority="11">
      <formula>$G8 &lt;=34.3</formula>
    </cfRule>
  </conditionalFormatting>
  <conditionalFormatting sqref="C51:C66">
    <cfRule type="expression" dxfId="57" priority="4">
      <formula>$G51 &lt;=34.3</formula>
    </cfRule>
  </conditionalFormatting>
  <conditionalFormatting sqref="E8:E23">
    <cfRule type="expression" dxfId="56" priority="12">
      <formula>$G8 &gt;=68.6</formula>
    </cfRule>
  </conditionalFormatting>
  <conditionalFormatting sqref="E51:E66">
    <cfRule type="expression" dxfId="55" priority="5">
      <formula>$G51 &gt;=68.6</formula>
    </cfRule>
  </conditionalFormatting>
  <conditionalFormatting sqref="E8:F23">
    <cfRule type="expression" dxfId="54" priority="13">
      <formula>$G8 &lt;=34.3</formula>
    </cfRule>
    <cfRule type="expression" dxfId="53" priority="14">
      <formula>$G8 &gt;=68.6</formula>
    </cfRule>
  </conditionalFormatting>
  <conditionalFormatting sqref="E51:F66">
    <cfRule type="expression" dxfId="52" priority="6">
      <formula>$G51 &lt;=34.3</formula>
    </cfRule>
    <cfRule type="expression" dxfId="51" priority="7">
      <formula>$G51 &gt;=68.6</formula>
    </cfRule>
  </conditionalFormatting>
  <conditionalFormatting sqref="H25:H37">
    <cfRule type="expression" dxfId="50" priority="9">
      <formula>$H25 ="L"</formula>
    </cfRule>
  </conditionalFormatting>
  <conditionalFormatting sqref="H69:H81">
    <cfRule type="expression" dxfId="49" priority="2">
      <formula>$H69 ="L"</formula>
    </cfRule>
  </conditionalFormatting>
  <pageMargins left="0.23622047244094491" right="0.23622047244094491" top="0.15748031496062992" bottom="0.15748031496062992" header="0" footer="0.31496062992125984"/>
  <pageSetup paperSize="9"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D98CE-F0B2-4AA6-874C-D3214DD06AD8}">
  <sheetPr codeName="Sheet37"/>
  <dimension ref="A1:AF38"/>
  <sheetViews>
    <sheetView showGridLines="0" zoomScale="130" zoomScaleNormal="130" workbookViewId="0">
      <selection activeCell="A12" sqref="A12:A15"/>
    </sheetView>
  </sheetViews>
  <sheetFormatPr defaultRowHeight="16.5"/>
  <cols>
    <col min="1" max="1" width="3.75" style="1" customWidth="1"/>
    <col min="2" max="2" width="19.25" style="388" customWidth="1"/>
    <col min="3" max="3" width="3.5" style="532" customWidth="1"/>
    <col min="4" max="4" width="0.5" style="486" customWidth="1"/>
    <col min="5" max="5" width="3.875" style="1" hidden="1" customWidth="1"/>
    <col min="6" max="6" width="19" style="388" customWidth="1"/>
    <col min="7" max="7" width="3.5" style="532" customWidth="1"/>
    <col min="8" max="8" width="0.625" style="486" customWidth="1"/>
    <col min="9" max="9" width="3.875" style="1" hidden="1" customWidth="1"/>
    <col min="10" max="10" width="19" style="388" customWidth="1"/>
    <col min="11" max="11" width="3.5" style="532" customWidth="1"/>
    <col min="12" max="12" width="0.625" style="486" customWidth="1"/>
    <col min="13" max="13" width="3.875" style="1" customWidth="1"/>
    <col min="14" max="14" width="19" style="388" customWidth="1"/>
    <col min="15" max="15" width="3.5" style="532" customWidth="1"/>
    <col min="16" max="16" width="0.625" style="486" customWidth="1"/>
    <col min="17" max="17" width="3.75" style="1" hidden="1" customWidth="1"/>
    <col min="18" max="18" width="19" style="388" customWidth="1"/>
    <col min="19" max="19" width="3.5" style="532" customWidth="1"/>
    <col min="20" max="20" width="0.5" style="486" customWidth="1"/>
    <col min="21" max="21" width="3.875" style="1" hidden="1" customWidth="1"/>
    <col min="22" max="22" width="19" style="388" customWidth="1"/>
    <col min="23" max="23" width="3.5" style="538" customWidth="1"/>
    <col min="24" max="24" width="0.625" style="486" customWidth="1"/>
    <col min="25" max="25" width="3.875" style="1" customWidth="1"/>
    <col min="26" max="26" width="19" style="388" customWidth="1"/>
    <col min="27" max="27" width="3.5" style="538" customWidth="1"/>
    <col min="28" max="28" width="0.625" style="486" customWidth="1"/>
    <col min="29" max="29" width="3.875" style="1" hidden="1" customWidth="1"/>
    <col min="30" max="30" width="19.25" style="388" hidden="1" customWidth="1"/>
    <col min="31" max="31" width="3.5" style="532" hidden="1" customWidth="1"/>
    <col min="32" max="32" width="0" style="486" hidden="1" customWidth="1"/>
  </cols>
  <sheetData>
    <row r="1" spans="1:32" s="539" customFormat="1" ht="24" customHeight="1">
      <c r="A1" s="540" t="s">
        <v>1049</v>
      </c>
      <c r="B1" s="540"/>
      <c r="C1" s="540"/>
      <c r="D1" s="540"/>
      <c r="E1" s="540"/>
      <c r="F1" s="540"/>
      <c r="G1" s="540"/>
      <c r="H1" s="540"/>
      <c r="I1" s="540"/>
      <c r="J1" s="540"/>
      <c r="K1" s="540"/>
      <c r="L1" s="540"/>
      <c r="M1" s="540"/>
      <c r="N1" s="540"/>
      <c r="O1" s="540"/>
      <c r="P1" s="540"/>
      <c r="Q1" s="540"/>
      <c r="R1" s="540"/>
      <c r="S1" s="540"/>
      <c r="T1" s="540"/>
      <c r="U1" s="540"/>
      <c r="V1" s="540"/>
      <c r="W1" s="541"/>
      <c r="X1" s="540"/>
      <c r="Y1" s="540"/>
      <c r="Z1" s="540"/>
      <c r="AA1" s="541"/>
      <c r="AC1" s="540"/>
      <c r="AD1" s="540"/>
      <c r="AE1" s="540"/>
    </row>
    <row r="2" spans="1:32" s="519" customFormat="1" ht="17.25" customHeight="1" thickBot="1">
      <c r="A2" s="837" t="s">
        <v>1295</v>
      </c>
      <c r="B2" s="837"/>
      <c r="C2" s="837"/>
      <c r="D2" s="518"/>
      <c r="E2" s="837" t="s">
        <v>1296</v>
      </c>
      <c r="F2" s="837"/>
      <c r="G2" s="837"/>
      <c r="H2" s="518"/>
      <c r="I2" s="837" t="s">
        <v>1297</v>
      </c>
      <c r="J2" s="837"/>
      <c r="K2" s="837"/>
      <c r="L2" s="518"/>
      <c r="M2" s="837" t="s">
        <v>1298</v>
      </c>
      <c r="N2" s="837"/>
      <c r="O2" s="837"/>
      <c r="P2" s="518"/>
      <c r="Q2" s="837" t="s">
        <v>1299</v>
      </c>
      <c r="R2" s="837"/>
      <c r="S2" s="837"/>
      <c r="T2" s="518"/>
      <c r="U2" s="515"/>
      <c r="V2" s="837" t="s">
        <v>1300</v>
      </c>
      <c r="W2" s="837"/>
      <c r="X2" s="518"/>
      <c r="Y2" s="837" t="s">
        <v>1301</v>
      </c>
      <c r="Z2" s="837"/>
      <c r="AA2" s="837"/>
      <c r="AB2" s="518"/>
      <c r="AC2" s="515"/>
      <c r="AD2" s="516"/>
      <c r="AE2" s="517"/>
      <c r="AF2" s="518"/>
    </row>
    <row r="3" spans="1:32" ht="17.25" thickBot="1">
      <c r="A3" s="377"/>
      <c r="B3" s="419" t="s">
        <v>823</v>
      </c>
      <c r="C3" s="526" t="s">
        <v>826</v>
      </c>
      <c r="E3" s="377"/>
      <c r="F3" s="419" t="s">
        <v>823</v>
      </c>
      <c r="G3" s="526" t="s">
        <v>826</v>
      </c>
      <c r="I3" s="377"/>
      <c r="J3" s="419" t="s">
        <v>823</v>
      </c>
      <c r="K3" s="526" t="s">
        <v>826</v>
      </c>
      <c r="M3" s="377"/>
      <c r="N3" s="419" t="s">
        <v>823</v>
      </c>
      <c r="O3" s="526" t="s">
        <v>826</v>
      </c>
      <c r="Q3" s="377"/>
      <c r="R3" s="419" t="s">
        <v>823</v>
      </c>
      <c r="S3" s="526" t="s">
        <v>826</v>
      </c>
      <c r="U3" s="377"/>
      <c r="V3" s="419" t="s">
        <v>823</v>
      </c>
      <c r="W3" s="526" t="s">
        <v>826</v>
      </c>
      <c r="Y3" s="377"/>
      <c r="Z3" s="419" t="s">
        <v>823</v>
      </c>
      <c r="AA3" s="526" t="s">
        <v>826</v>
      </c>
      <c r="AC3" s="377"/>
      <c r="AD3" s="419" t="s">
        <v>823</v>
      </c>
      <c r="AE3" s="526" t="s">
        <v>826</v>
      </c>
    </row>
    <row r="4" spans="1:32" ht="42.75" customHeight="1">
      <c r="A4" s="741" t="str">
        <f>기질!$C23</f>
        <v>자극추구</v>
      </c>
      <c r="B4" s="384" t="str">
        <f xml:space="preserve"> 기질!$B$24&amp;" ("&amp;" : " &amp;C4&amp;")"</f>
        <v>NS1 ( : 10)</v>
      </c>
      <c r="C4" s="527">
        <f>Data!$O2</f>
        <v>10</v>
      </c>
      <c r="D4" s="487">
        <f t="shared" ref="D4:D19" si="0">C4-50</f>
        <v>-40</v>
      </c>
      <c r="E4" s="728" t="str">
        <f>기질!$C23</f>
        <v>자극추구</v>
      </c>
      <c r="F4" s="384" t="str">
        <f xml:space="preserve"> 기질!$B$24&amp;" ("&amp;" : " &amp;G4&amp;")"</f>
        <v>NS1 ( : 12)</v>
      </c>
      <c r="G4" s="527">
        <f>Data!$O3</f>
        <v>12</v>
      </c>
      <c r="H4" s="487">
        <f t="shared" ref="H4:H19" si="1">G4-50</f>
        <v>-38</v>
      </c>
      <c r="I4" s="728" t="str">
        <f>기질!$C23</f>
        <v>자극추구</v>
      </c>
      <c r="J4" s="384" t="str">
        <f xml:space="preserve"> 기질!$B$24&amp;" ("&amp;" : " &amp;K4&amp;")"</f>
        <v>NS1 ( : 12)</v>
      </c>
      <c r="K4" s="527">
        <f>Data!$O4</f>
        <v>12</v>
      </c>
      <c r="L4" s="487">
        <f t="shared" ref="L4:L19" si="2">K4-50</f>
        <v>-38</v>
      </c>
      <c r="M4" s="741" t="str">
        <f>$A4</f>
        <v>자극추구</v>
      </c>
      <c r="N4" s="384" t="str">
        <f xml:space="preserve"> 기질!$B$24&amp;" ("&amp;" : " &amp;O4&amp;")"</f>
        <v>NS1 ( : 14)</v>
      </c>
      <c r="O4" s="527">
        <f>Data!$O5</f>
        <v>14</v>
      </c>
      <c r="P4" s="487">
        <f t="shared" ref="P4:P19" si="3">O4-50</f>
        <v>-36</v>
      </c>
      <c r="Q4" s="728" t="str">
        <f>기질!$C23</f>
        <v>자극추구</v>
      </c>
      <c r="R4" s="384" t="str">
        <f xml:space="preserve"> 기질!$B$24&amp;" ("&amp;" : " &amp;S4&amp;")"</f>
        <v>NS1 ( : 14)</v>
      </c>
      <c r="S4" s="527">
        <f>Data!$O6</f>
        <v>14</v>
      </c>
      <c r="T4" s="487">
        <f t="shared" ref="T4:T19" si="4">S4-50</f>
        <v>-36</v>
      </c>
      <c r="U4" s="728" t="str">
        <f>$A4</f>
        <v>자극추구</v>
      </c>
      <c r="V4" s="384" t="str">
        <f xml:space="preserve"> 기질!$B$24&amp;" ("&amp;" : " &amp;W4&amp;")"</f>
        <v>NS1 ( : 13)</v>
      </c>
      <c r="W4" s="533">
        <f>Data!$O7</f>
        <v>13</v>
      </c>
      <c r="X4" s="487">
        <f t="shared" ref="X4:X19" si="5">W4-50</f>
        <v>-37</v>
      </c>
      <c r="Y4" s="741" t="str">
        <f>$A4</f>
        <v>자극추구</v>
      </c>
      <c r="Z4" s="384" t="str">
        <f xml:space="preserve"> 기질!$B$24&amp;" ("&amp;" : " &amp;AA4&amp;")"</f>
        <v>NS1 ( : 13)</v>
      </c>
      <c r="AA4" s="533">
        <f>Data!$O8</f>
        <v>13</v>
      </c>
      <c r="AB4" s="487">
        <f t="shared" ref="AB4:AB19" si="6">AA4-50</f>
        <v>-37</v>
      </c>
      <c r="AC4" s="728" t="str">
        <f>$A4</f>
        <v>자극추구</v>
      </c>
      <c r="AD4" s="384" t="str">
        <f xml:space="preserve"> 기질!$B$24&amp;" ("&amp;" : " &amp;AE4&amp;")"</f>
        <v>NS1 ( : 0)</v>
      </c>
      <c r="AE4" s="527">
        <f>Data!$O9</f>
        <v>0</v>
      </c>
      <c r="AF4" s="487">
        <f t="shared" ref="AF4:AF19" si="7">AE4-50</f>
        <v>-50</v>
      </c>
    </row>
    <row r="5" spans="1:32" ht="42.75" customHeight="1">
      <c r="A5" s="729"/>
      <c r="B5" s="384" t="str">
        <f xml:space="preserve"> 기질!$B$25&amp;" ("&amp;" : " &amp;C5&amp;")"</f>
        <v>NS2 ( : 7)</v>
      </c>
      <c r="C5" s="527">
        <f>Data!$P2</f>
        <v>7</v>
      </c>
      <c r="D5" s="487">
        <f t="shared" si="0"/>
        <v>-43</v>
      </c>
      <c r="E5" s="729"/>
      <c r="F5" s="384" t="str">
        <f xml:space="preserve"> 기질!$B$25&amp;" ("&amp;" : " &amp;G5&amp;")"</f>
        <v>NS2 ( : 8)</v>
      </c>
      <c r="G5" s="527">
        <f>Data!$P3</f>
        <v>8</v>
      </c>
      <c r="H5" s="487">
        <f t="shared" si="1"/>
        <v>-42</v>
      </c>
      <c r="I5" s="729"/>
      <c r="J5" s="384" t="str">
        <f xml:space="preserve"> 기질!$B$25&amp;" ("&amp;" : " &amp;K5&amp;")"</f>
        <v>NS2 ( : 9)</v>
      </c>
      <c r="K5" s="527">
        <f>Data!$P4</f>
        <v>9</v>
      </c>
      <c r="L5" s="487">
        <f t="shared" si="2"/>
        <v>-41</v>
      </c>
      <c r="M5" s="729"/>
      <c r="N5" s="384" t="str">
        <f xml:space="preserve"> 기질!$B$25&amp;" ("&amp;" : " &amp;O5&amp;")"</f>
        <v>NS2 ( : 7)</v>
      </c>
      <c r="O5" s="527">
        <f>Data!$P5</f>
        <v>7</v>
      </c>
      <c r="P5" s="487">
        <f t="shared" si="3"/>
        <v>-43</v>
      </c>
      <c r="Q5" s="729"/>
      <c r="R5" s="384" t="str">
        <f xml:space="preserve"> 기질!$B$25&amp;" ("&amp;" : " &amp;S5&amp;")"</f>
        <v>NS2 ( : 5)</v>
      </c>
      <c r="S5" s="527">
        <f>Data!$P6</f>
        <v>5</v>
      </c>
      <c r="T5" s="487">
        <f t="shared" si="4"/>
        <v>-45</v>
      </c>
      <c r="U5" s="729"/>
      <c r="V5" s="384" t="str">
        <f xml:space="preserve"> 기질!$B$25&amp;" ("&amp;" : " &amp;W5&amp;")"</f>
        <v>NS2 ( : 6)</v>
      </c>
      <c r="W5" s="533">
        <f>Data!$P7</f>
        <v>6</v>
      </c>
      <c r="X5" s="487">
        <f t="shared" si="5"/>
        <v>-44</v>
      </c>
      <c r="Y5" s="729"/>
      <c r="Z5" s="384" t="str">
        <f xml:space="preserve"> 기질!$B$25&amp;" ("&amp;" : " &amp;AA5&amp;")"</f>
        <v>NS2 ( : 16)</v>
      </c>
      <c r="AA5" s="533">
        <f>Data!$P8</f>
        <v>16</v>
      </c>
      <c r="AB5" s="487">
        <f t="shared" si="6"/>
        <v>-34</v>
      </c>
      <c r="AC5" s="729"/>
      <c r="AD5" s="384" t="str">
        <f xml:space="preserve"> 기질!$B$25&amp;" ("&amp;" : " &amp;AE5&amp;")"</f>
        <v>NS2 ( : 0)</v>
      </c>
      <c r="AE5" s="527">
        <f>Data!$P9</f>
        <v>0</v>
      </c>
      <c r="AF5" s="487">
        <f t="shared" si="7"/>
        <v>-50</v>
      </c>
    </row>
    <row r="6" spans="1:32" ht="42.75" customHeight="1">
      <c r="A6" s="729"/>
      <c r="B6" s="384" t="str">
        <f xml:space="preserve"> 기질!$B$26&amp;" ("&amp;" : " &amp;C6&amp;")"</f>
        <v>NS3 ( : 6)</v>
      </c>
      <c r="C6" s="527">
        <f>Data!$Q2</f>
        <v>6</v>
      </c>
      <c r="D6" s="487">
        <f t="shared" si="0"/>
        <v>-44</v>
      </c>
      <c r="E6" s="729"/>
      <c r="F6" s="384" t="str">
        <f xml:space="preserve"> 기질!$B$26&amp;" ("&amp;" : " &amp;G6&amp;")"</f>
        <v>NS3 ( : 5)</v>
      </c>
      <c r="G6" s="527">
        <f>Data!$Q3</f>
        <v>5</v>
      </c>
      <c r="H6" s="487">
        <f t="shared" si="1"/>
        <v>-45</v>
      </c>
      <c r="I6" s="729"/>
      <c r="J6" s="384" t="str">
        <f xml:space="preserve"> 기질!$B$26&amp;" ("&amp;" : " &amp;K6&amp;")"</f>
        <v>NS3 ( : 4)</v>
      </c>
      <c r="K6" s="527">
        <f>Data!$Q4</f>
        <v>4</v>
      </c>
      <c r="L6" s="487">
        <f t="shared" si="2"/>
        <v>-46</v>
      </c>
      <c r="M6" s="729"/>
      <c r="N6" s="384" t="str">
        <f xml:space="preserve"> 기질!$B$26&amp;" ("&amp;" : " &amp;O6&amp;")"</f>
        <v>NS3 ( : 8)</v>
      </c>
      <c r="O6" s="527">
        <f>Data!$Q5</f>
        <v>8</v>
      </c>
      <c r="P6" s="487">
        <f t="shared" si="3"/>
        <v>-42</v>
      </c>
      <c r="Q6" s="729"/>
      <c r="R6" s="384" t="str">
        <f xml:space="preserve"> 기질!$B$26&amp;" ("&amp;" : " &amp;S6&amp;")"</f>
        <v>NS3 ( : 3)</v>
      </c>
      <c r="S6" s="527">
        <f>Data!$Q6</f>
        <v>3</v>
      </c>
      <c r="T6" s="487">
        <f t="shared" si="4"/>
        <v>-47</v>
      </c>
      <c r="U6" s="729"/>
      <c r="V6" s="384" t="str">
        <f xml:space="preserve"> 기질!$B$26&amp;" ("&amp;" : " &amp;W6&amp;")"</f>
        <v>NS3 ( : 4)</v>
      </c>
      <c r="W6" s="533">
        <f>Data!$Q7</f>
        <v>4</v>
      </c>
      <c r="X6" s="487">
        <f t="shared" si="5"/>
        <v>-46</v>
      </c>
      <c r="Y6" s="729"/>
      <c r="Z6" s="384" t="str">
        <f xml:space="preserve"> 기질!$B$26&amp;" ("&amp;" : " &amp;AA6&amp;")"</f>
        <v>NS3 ( : 0)</v>
      </c>
      <c r="AA6" s="533">
        <f>Data!$Q8</f>
        <v>0</v>
      </c>
      <c r="AB6" s="487">
        <f t="shared" si="6"/>
        <v>-50</v>
      </c>
      <c r="AC6" s="729"/>
      <c r="AD6" s="384" t="str">
        <f xml:space="preserve"> 기질!$B$26&amp;" ("&amp;" : " &amp;AE6&amp;")"</f>
        <v>NS3 ( : 0)</v>
      </c>
      <c r="AE6" s="527">
        <f>Data!$Q9</f>
        <v>0</v>
      </c>
      <c r="AF6" s="487">
        <f t="shared" si="7"/>
        <v>-50</v>
      </c>
    </row>
    <row r="7" spans="1:32" ht="44.25" customHeight="1" thickBot="1">
      <c r="A7" s="730"/>
      <c r="B7" s="438" t="str">
        <f xml:space="preserve"> 기질!$B$27&amp;" ("&amp;" : " &amp;C7&amp;")"</f>
        <v>NS4 ( : 6)</v>
      </c>
      <c r="C7" s="528">
        <f>Data!$R2</f>
        <v>6</v>
      </c>
      <c r="D7" s="487">
        <f t="shared" si="0"/>
        <v>-44</v>
      </c>
      <c r="E7" s="730"/>
      <c r="F7" s="438" t="str">
        <f xml:space="preserve"> 기질!$B$27&amp;" ("&amp;" : " &amp;G7&amp;")"</f>
        <v>NS4 ( : 5)</v>
      </c>
      <c r="G7" s="528">
        <f>Data!$R3</f>
        <v>5</v>
      </c>
      <c r="H7" s="487">
        <f t="shared" si="1"/>
        <v>-45</v>
      </c>
      <c r="I7" s="730"/>
      <c r="J7" s="438" t="str">
        <f xml:space="preserve"> 기질!$B$27&amp;" ("&amp;" : " &amp;K7&amp;")"</f>
        <v>NS4 ( : 4)</v>
      </c>
      <c r="K7" s="528">
        <f>Data!$R4</f>
        <v>4</v>
      </c>
      <c r="L7" s="487">
        <f t="shared" si="2"/>
        <v>-46</v>
      </c>
      <c r="M7" s="730"/>
      <c r="N7" s="438" t="str">
        <f xml:space="preserve"> 기질!$B$27&amp;" ("&amp;" : " &amp;O7&amp;")"</f>
        <v>NS4 ( : 15)</v>
      </c>
      <c r="O7" s="528">
        <f>Data!$R5</f>
        <v>15</v>
      </c>
      <c r="P7" s="487">
        <f t="shared" si="3"/>
        <v>-35</v>
      </c>
      <c r="Q7" s="730"/>
      <c r="R7" s="438" t="str">
        <f xml:space="preserve"> 기질!$B$27&amp;" ("&amp;" : " &amp;S7&amp;")"</f>
        <v>NS4 ( : 7)</v>
      </c>
      <c r="S7" s="528">
        <f>Data!$R6</f>
        <v>7</v>
      </c>
      <c r="T7" s="487">
        <f t="shared" si="4"/>
        <v>-43</v>
      </c>
      <c r="U7" s="730"/>
      <c r="V7" s="438" t="str">
        <f xml:space="preserve"> 기질!$B$27&amp;" ("&amp;" : " &amp;W7&amp;")"</f>
        <v>NS4 ( : 13)</v>
      </c>
      <c r="W7" s="534">
        <f>Data!$R7</f>
        <v>13</v>
      </c>
      <c r="X7" s="487">
        <f t="shared" si="5"/>
        <v>-37</v>
      </c>
      <c r="Y7" s="730"/>
      <c r="Z7" s="438" t="str">
        <f xml:space="preserve"> 기질!$B$27&amp;" ("&amp;" : " &amp;AA7&amp;")"</f>
        <v>NS4 ( : 17)</v>
      </c>
      <c r="AA7" s="534">
        <f>Data!$R8</f>
        <v>17</v>
      </c>
      <c r="AB7" s="487">
        <f t="shared" si="6"/>
        <v>-33</v>
      </c>
      <c r="AC7" s="730"/>
      <c r="AD7" s="438" t="str">
        <f xml:space="preserve"> 기질!$B$27&amp;" ("&amp;" : " &amp;AE7&amp;")"</f>
        <v>NS4 ( : 0)</v>
      </c>
      <c r="AE7" s="528">
        <f>Data!$R9</f>
        <v>0</v>
      </c>
      <c r="AF7" s="487">
        <f t="shared" si="7"/>
        <v>-50</v>
      </c>
    </row>
    <row r="8" spans="1:32" ht="44.25" customHeight="1">
      <c r="A8" s="740" t="str">
        <f>기질!$C28</f>
        <v>위험 감지</v>
      </c>
      <c r="B8" s="442" t="str">
        <f xml:space="preserve"> 기질!$B$29&amp;" ("&amp;" : " &amp;C8&amp;")"</f>
        <v>HA1 ( : 13)</v>
      </c>
      <c r="C8" s="529">
        <f>Data!$V2</f>
        <v>13</v>
      </c>
      <c r="D8" s="487">
        <f t="shared" si="0"/>
        <v>-37</v>
      </c>
      <c r="E8" s="734" t="str">
        <f>기질!$C28</f>
        <v>위험 감지</v>
      </c>
      <c r="F8" s="442" t="str">
        <f xml:space="preserve"> 기질!$B$29&amp;" ("&amp;" : " &amp;G8&amp;")"</f>
        <v>HA1 ( : 7)</v>
      </c>
      <c r="G8" s="529">
        <f>Data!$V3</f>
        <v>7</v>
      </c>
      <c r="H8" s="487">
        <f t="shared" si="1"/>
        <v>-43</v>
      </c>
      <c r="I8" s="734" t="str">
        <f>기질!$C28</f>
        <v>위험 감지</v>
      </c>
      <c r="J8" s="442" t="str">
        <f xml:space="preserve"> 기질!$B$29&amp;" ("&amp;" : " &amp;K8&amp;")"</f>
        <v>HA1 ( : 6)</v>
      </c>
      <c r="K8" s="529">
        <f>Data!$V4</f>
        <v>6</v>
      </c>
      <c r="L8" s="487">
        <f t="shared" si="2"/>
        <v>-44</v>
      </c>
      <c r="M8" s="740" t="str">
        <f>기질!$C28</f>
        <v>위험 감지</v>
      </c>
      <c r="N8" s="442" t="str">
        <f xml:space="preserve"> 기질!$B$29&amp;" ("&amp;" : " &amp;O8&amp;")"</f>
        <v>HA1 ( : 6)</v>
      </c>
      <c r="O8" s="529">
        <f>Data!$V5</f>
        <v>6</v>
      </c>
      <c r="P8" s="487">
        <f t="shared" si="3"/>
        <v>-44</v>
      </c>
      <c r="Q8" s="734" t="str">
        <f>기질!$C28</f>
        <v>위험 감지</v>
      </c>
      <c r="R8" s="442" t="str">
        <f xml:space="preserve"> 기질!$B$29&amp;" ("&amp;" : " &amp;S8&amp;")"</f>
        <v>HA1 ( : 15)</v>
      </c>
      <c r="S8" s="529">
        <f>Data!$V6</f>
        <v>15</v>
      </c>
      <c r="T8" s="487">
        <f t="shared" si="4"/>
        <v>-35</v>
      </c>
      <c r="U8" s="734" t="str">
        <f>기질!$C28</f>
        <v>위험 감지</v>
      </c>
      <c r="V8" s="442" t="str">
        <f xml:space="preserve"> 기질!$B$29&amp;" ("&amp;" : " &amp;W8&amp;")"</f>
        <v>HA1 ( : 15)</v>
      </c>
      <c r="W8" s="535">
        <f>Data!$V7</f>
        <v>15</v>
      </c>
      <c r="X8" s="487">
        <f t="shared" si="5"/>
        <v>-35</v>
      </c>
      <c r="Y8" s="740" t="str">
        <f>기질!$C28</f>
        <v>위험 감지</v>
      </c>
      <c r="Z8" s="442" t="str">
        <f xml:space="preserve"> 기질!$B$29&amp;" ("&amp;" : " &amp;AA8&amp;")"</f>
        <v>HA1 ( : 22)</v>
      </c>
      <c r="AA8" s="535">
        <f>Data!$V8</f>
        <v>22</v>
      </c>
      <c r="AB8" s="487">
        <f t="shared" si="6"/>
        <v>-28</v>
      </c>
      <c r="AC8" s="728" t="str">
        <f>$A8</f>
        <v>위험 감지</v>
      </c>
      <c r="AD8" s="442" t="str">
        <f xml:space="preserve"> 기질!$B$29&amp;" ("&amp;" : " &amp;AE8&amp;")"</f>
        <v>HA1 ( : 0)</v>
      </c>
      <c r="AE8" s="529">
        <f>Data!$V9</f>
        <v>0</v>
      </c>
      <c r="AF8" s="487">
        <f t="shared" si="7"/>
        <v>-50</v>
      </c>
    </row>
    <row r="9" spans="1:32" ht="44.25" customHeight="1">
      <c r="A9" s="729"/>
      <c r="B9" s="384" t="str">
        <f xml:space="preserve"> 기질!$B$30&amp;" ("&amp;" : " &amp;C9&amp;")"</f>
        <v>HA2 ( : 10)</v>
      </c>
      <c r="C9" s="527">
        <f>Data!$W2</f>
        <v>10</v>
      </c>
      <c r="D9" s="487">
        <f t="shared" si="0"/>
        <v>-40</v>
      </c>
      <c r="E9" s="729"/>
      <c r="F9" s="384" t="str">
        <f xml:space="preserve"> 기질!$B$30&amp;" ("&amp;" : " &amp;G9&amp;")"</f>
        <v>HA2 ( : 8)</v>
      </c>
      <c r="G9" s="527">
        <f>Data!$W3</f>
        <v>8</v>
      </c>
      <c r="H9" s="487">
        <f t="shared" si="1"/>
        <v>-42</v>
      </c>
      <c r="I9" s="729"/>
      <c r="J9" s="384" t="str">
        <f xml:space="preserve"> 기질!$B$30&amp;" ("&amp;" : " &amp;K9&amp;")"</f>
        <v>HA2 ( : 6)</v>
      </c>
      <c r="K9" s="527">
        <f>Data!$W4</f>
        <v>6</v>
      </c>
      <c r="L9" s="487">
        <f t="shared" si="2"/>
        <v>-44</v>
      </c>
      <c r="M9" s="729"/>
      <c r="N9" s="384" t="str">
        <f xml:space="preserve"> 기질!$B$30&amp;" ("&amp;" : " &amp;O9&amp;")"</f>
        <v>HA2 ( : 8)</v>
      </c>
      <c r="O9" s="527">
        <f>Data!$W5</f>
        <v>8</v>
      </c>
      <c r="P9" s="487">
        <f t="shared" si="3"/>
        <v>-42</v>
      </c>
      <c r="Q9" s="729"/>
      <c r="R9" s="384" t="str">
        <f xml:space="preserve"> 기질!$B$30&amp;" ("&amp;" : " &amp;S9&amp;")"</f>
        <v>HA2 ( : 12)</v>
      </c>
      <c r="S9" s="527">
        <f>Data!$W6</f>
        <v>12</v>
      </c>
      <c r="T9" s="487">
        <f t="shared" si="4"/>
        <v>-38</v>
      </c>
      <c r="U9" s="729"/>
      <c r="V9" s="384" t="str">
        <f xml:space="preserve"> 기질!$B$30&amp;" ("&amp;" : " &amp;W9&amp;")"</f>
        <v>HA2 ( : 10)</v>
      </c>
      <c r="W9" s="533">
        <f>Data!$W7</f>
        <v>10</v>
      </c>
      <c r="X9" s="487">
        <f t="shared" si="5"/>
        <v>-40</v>
      </c>
      <c r="Y9" s="729"/>
      <c r="Z9" s="384" t="str">
        <f xml:space="preserve"> 기질!$B$30&amp;" ("&amp;" : " &amp;AA9&amp;")"</f>
        <v>HA2 ( : 14)</v>
      </c>
      <c r="AA9" s="533">
        <f>Data!$W8</f>
        <v>14</v>
      </c>
      <c r="AB9" s="487">
        <f t="shared" si="6"/>
        <v>-36</v>
      </c>
      <c r="AC9" s="729"/>
      <c r="AD9" s="384" t="str">
        <f xml:space="preserve"> 기질!$B$30&amp;" ("&amp;" : " &amp;AE9&amp;")"</f>
        <v>HA2 ( : 0)</v>
      </c>
      <c r="AE9" s="527">
        <f>Data!$W9</f>
        <v>0</v>
      </c>
      <c r="AF9" s="487">
        <f t="shared" si="7"/>
        <v>-50</v>
      </c>
    </row>
    <row r="10" spans="1:32" ht="44.25" customHeight="1">
      <c r="A10" s="729"/>
      <c r="B10" s="384" t="str">
        <f>기질!$B$31&amp;" ("&amp;" : "&amp;C10&amp;")"</f>
        <v>HA3 ( : 15)</v>
      </c>
      <c r="C10" s="527">
        <f>Data!$X2</f>
        <v>15</v>
      </c>
      <c r="D10" s="487">
        <f t="shared" si="0"/>
        <v>-35</v>
      </c>
      <c r="E10" s="729"/>
      <c r="F10" s="384" t="str">
        <f>기질!$B$31&amp;" ("&amp;" : "&amp;G10&amp;")"</f>
        <v>HA3 ( : 4)</v>
      </c>
      <c r="G10" s="527">
        <f>Data!$X3</f>
        <v>4</v>
      </c>
      <c r="H10" s="487">
        <f t="shared" si="1"/>
        <v>-46</v>
      </c>
      <c r="I10" s="729"/>
      <c r="J10" s="384" t="str">
        <f>기질!$B$31&amp;" ("&amp;" : "&amp;K10&amp;")"</f>
        <v>HA3 ( : 7)</v>
      </c>
      <c r="K10" s="527">
        <f>Data!$X4</f>
        <v>7</v>
      </c>
      <c r="L10" s="487">
        <f t="shared" si="2"/>
        <v>-43</v>
      </c>
      <c r="M10" s="729"/>
      <c r="N10" s="384" t="str">
        <f>기질!$B$31&amp;" ("&amp;" : "&amp;O10&amp;")"</f>
        <v>HA3 ( : 8)</v>
      </c>
      <c r="O10" s="527">
        <f>Data!$X5</f>
        <v>8</v>
      </c>
      <c r="P10" s="487">
        <f t="shared" si="3"/>
        <v>-42</v>
      </c>
      <c r="Q10" s="729"/>
      <c r="R10" s="384" t="str">
        <f>기질!$B$31&amp;" ("&amp;" : "&amp;S10&amp;")"</f>
        <v>HA3 ( : 9)</v>
      </c>
      <c r="S10" s="527">
        <f>Data!$X6</f>
        <v>9</v>
      </c>
      <c r="T10" s="487">
        <f t="shared" si="4"/>
        <v>-41</v>
      </c>
      <c r="U10" s="729"/>
      <c r="V10" s="384" t="str">
        <f>기질!$B$31&amp;" ("&amp;" : "&amp;W10&amp;")"</f>
        <v>HA3 ( : 6)</v>
      </c>
      <c r="W10" s="533">
        <f>Data!$X7</f>
        <v>6</v>
      </c>
      <c r="X10" s="487">
        <f t="shared" si="5"/>
        <v>-44</v>
      </c>
      <c r="Y10" s="729"/>
      <c r="Z10" s="384" t="str">
        <f>기질!$B$31&amp;" ("&amp;" : "&amp;AA10&amp;")"</f>
        <v>HA3 ( : 16)</v>
      </c>
      <c r="AA10" s="533">
        <f>Data!$X8</f>
        <v>16</v>
      </c>
      <c r="AB10" s="487">
        <f t="shared" si="6"/>
        <v>-34</v>
      </c>
      <c r="AC10" s="729"/>
      <c r="AD10" s="384" t="str">
        <f>기질!$B$31&amp;" ("&amp;" : "&amp;AE10&amp;")"</f>
        <v>HA3 ( : 0)</v>
      </c>
      <c r="AE10" s="527">
        <f>Data!$X9</f>
        <v>0</v>
      </c>
      <c r="AF10" s="487">
        <f t="shared" si="7"/>
        <v>-50</v>
      </c>
    </row>
    <row r="11" spans="1:32" ht="44.25" customHeight="1" thickBot="1">
      <c r="A11" s="735"/>
      <c r="B11" s="435" t="str">
        <f xml:space="preserve"> 기질!$B$32&amp;" ("&amp;" : " &amp;C11&amp;")"</f>
        <v>HA4 ( : 14)</v>
      </c>
      <c r="C11" s="530">
        <f>Data!$Y2</f>
        <v>14</v>
      </c>
      <c r="D11" s="487">
        <f t="shared" si="0"/>
        <v>-36</v>
      </c>
      <c r="E11" s="735"/>
      <c r="F11" s="435" t="str">
        <f xml:space="preserve"> 기질!$B$32&amp;" ("&amp;" : " &amp;G11&amp;")"</f>
        <v>HA4 ( : 5)</v>
      </c>
      <c r="G11" s="530">
        <f>Data!$Y3</f>
        <v>5</v>
      </c>
      <c r="H11" s="487">
        <f t="shared" si="1"/>
        <v>-45</v>
      </c>
      <c r="I11" s="735"/>
      <c r="J11" s="435" t="str">
        <f xml:space="preserve"> 기질!$B$32&amp;" ("&amp;" : " &amp;K11&amp;")"</f>
        <v>HA4 ( : 5)</v>
      </c>
      <c r="K11" s="530">
        <f>Data!$Y4</f>
        <v>5</v>
      </c>
      <c r="L11" s="487">
        <f t="shared" si="2"/>
        <v>-45</v>
      </c>
      <c r="M11" s="735"/>
      <c r="N11" s="435" t="str">
        <f xml:space="preserve"> 기질!$B$32&amp;" ("&amp;" : " &amp;O11&amp;")"</f>
        <v>HA4 ( : 2)</v>
      </c>
      <c r="O11" s="530">
        <f>Data!$Y5</f>
        <v>2</v>
      </c>
      <c r="P11" s="487">
        <f t="shared" si="3"/>
        <v>-48</v>
      </c>
      <c r="Q11" s="735"/>
      <c r="R11" s="435" t="str">
        <f xml:space="preserve"> 기질!$B$32&amp;" ("&amp;" : " &amp;S11&amp;")"</f>
        <v>HA4 ( : 11)</v>
      </c>
      <c r="S11" s="530">
        <f>Data!$Y6</f>
        <v>11</v>
      </c>
      <c r="T11" s="487">
        <f t="shared" si="4"/>
        <v>-39</v>
      </c>
      <c r="U11" s="735"/>
      <c r="V11" s="435" t="str">
        <f xml:space="preserve"> 기질!$B$32&amp;" ("&amp;" : " &amp;W11&amp;")"</f>
        <v>HA4 ( : 8)</v>
      </c>
      <c r="W11" s="536">
        <f>Data!$Y7</f>
        <v>8</v>
      </c>
      <c r="X11" s="487">
        <f t="shared" si="5"/>
        <v>-42</v>
      </c>
      <c r="Y11" s="735"/>
      <c r="Z11" s="435" t="str">
        <f xml:space="preserve"> 기질!$B$32&amp;" ("&amp;" : " &amp;AA11&amp;")"</f>
        <v>HA4 ( : 16)</v>
      </c>
      <c r="AA11" s="536">
        <f>Data!$Y8</f>
        <v>16</v>
      </c>
      <c r="AB11" s="487">
        <f t="shared" si="6"/>
        <v>-34</v>
      </c>
      <c r="AC11" s="730"/>
      <c r="AD11" s="435" t="str">
        <f xml:space="preserve"> 기질!$B$32&amp;" ("&amp;" : " &amp;AE11&amp;")"</f>
        <v>HA4 ( : 0)</v>
      </c>
      <c r="AE11" s="530">
        <f>Data!$Y9</f>
        <v>0</v>
      </c>
      <c r="AF11" s="487">
        <f t="shared" si="7"/>
        <v>-50</v>
      </c>
    </row>
    <row r="12" spans="1:32" ht="44.25" customHeight="1">
      <c r="A12" s="741" t="str">
        <f>기질!C33</f>
        <v>관계민감성</v>
      </c>
      <c r="B12" s="460" t="str">
        <f xml:space="preserve"> 기질!$B$34&amp;" ("&amp;" : " &amp;C12&amp;")"</f>
        <v>RD1 ( : 16)</v>
      </c>
      <c r="C12" s="531">
        <f>Data!$AC2</f>
        <v>16</v>
      </c>
      <c r="D12" s="487">
        <f t="shared" si="0"/>
        <v>-34</v>
      </c>
      <c r="E12" s="728" t="str">
        <f>$A12</f>
        <v>관계민감성</v>
      </c>
      <c r="F12" s="460" t="str">
        <f xml:space="preserve"> 기질!$B$34&amp;" ("&amp;" : " &amp;G12&amp;")"</f>
        <v>RD1 ( : 14)</v>
      </c>
      <c r="G12" s="531">
        <f>Data!$AC3</f>
        <v>14</v>
      </c>
      <c r="H12" s="487">
        <f t="shared" si="1"/>
        <v>-36</v>
      </c>
      <c r="I12" s="728" t="str">
        <f>$A12</f>
        <v>관계민감성</v>
      </c>
      <c r="J12" s="460" t="str">
        <f xml:space="preserve"> 기질!$B$34&amp;" ("&amp;" : " &amp;K12&amp;")"</f>
        <v>RD1 ( : 13)</v>
      </c>
      <c r="K12" s="531">
        <f>Data!$AC4</f>
        <v>13</v>
      </c>
      <c r="L12" s="487">
        <f t="shared" si="2"/>
        <v>-37</v>
      </c>
      <c r="M12" s="741" t="str">
        <f>$A12</f>
        <v>관계민감성</v>
      </c>
      <c r="N12" s="460" t="str">
        <f xml:space="preserve"> 기질!$B$34&amp;" ("&amp;" : " &amp;O12&amp;")"</f>
        <v>RD1 ( : 12)</v>
      </c>
      <c r="O12" s="531">
        <f>Data!$AC5</f>
        <v>12</v>
      </c>
      <c r="P12" s="487">
        <f t="shared" si="3"/>
        <v>-38</v>
      </c>
      <c r="Q12" s="728" t="str">
        <f>$A12</f>
        <v>관계민감성</v>
      </c>
      <c r="R12" s="460" t="str">
        <f xml:space="preserve"> 기질!$B$34&amp;" ("&amp;" : " &amp;S12&amp;")"</f>
        <v>RD1 ( : 12)</v>
      </c>
      <c r="S12" s="531">
        <f>Data!$AC6</f>
        <v>12</v>
      </c>
      <c r="T12" s="487">
        <f t="shared" si="4"/>
        <v>-38</v>
      </c>
      <c r="U12" s="728" t="str">
        <f>$A12</f>
        <v>관계민감성</v>
      </c>
      <c r="V12" s="460" t="str">
        <f xml:space="preserve"> 기질!$B$34&amp;" ("&amp;" : " &amp;W12&amp;")"</f>
        <v>RD1 ( : 13)</v>
      </c>
      <c r="W12" s="537">
        <f>Data!$AC7</f>
        <v>13</v>
      </c>
      <c r="X12" s="487">
        <f t="shared" si="5"/>
        <v>-37</v>
      </c>
      <c r="Y12" s="741" t="str">
        <f>$A12</f>
        <v>관계민감성</v>
      </c>
      <c r="Z12" s="460" t="str">
        <f xml:space="preserve"> 기질!$B$34&amp;" ("&amp;" : " &amp;AA12&amp;")"</f>
        <v>RD1 ( : 11)</v>
      </c>
      <c r="AA12" s="537">
        <f>Data!$AC8</f>
        <v>11</v>
      </c>
      <c r="AB12" s="487">
        <f t="shared" si="6"/>
        <v>-39</v>
      </c>
      <c r="AC12" s="728" t="str">
        <f>$A12</f>
        <v>관계민감성</v>
      </c>
      <c r="AD12" s="460" t="str">
        <f xml:space="preserve"> 기질!$B$34&amp;" ("&amp;" : " &amp;AE12&amp;")"</f>
        <v>RD1 ( : 0)</v>
      </c>
      <c r="AE12" s="531">
        <f>Data!$AC9</f>
        <v>0</v>
      </c>
      <c r="AF12" s="487">
        <f t="shared" si="7"/>
        <v>-50</v>
      </c>
    </row>
    <row r="13" spans="1:32" ht="44.25" customHeight="1">
      <c r="A13" s="729"/>
      <c r="B13" s="384" t="str">
        <f xml:space="preserve"> 기질!$B$35&amp;" ("&amp;" : " &amp;C13&amp;")"</f>
        <v>RD2 ( : 11)</v>
      </c>
      <c r="C13" s="527">
        <f>Data!$AD2</f>
        <v>11</v>
      </c>
      <c r="D13" s="487">
        <f t="shared" si="0"/>
        <v>-39</v>
      </c>
      <c r="E13" s="729"/>
      <c r="F13" s="384" t="str">
        <f xml:space="preserve"> 기질!$B$35&amp;" ("&amp;" : " &amp;G13&amp;")"</f>
        <v>RD2 ( : 8)</v>
      </c>
      <c r="G13" s="527">
        <f>Data!$AD3</f>
        <v>8</v>
      </c>
      <c r="H13" s="487">
        <f t="shared" si="1"/>
        <v>-42</v>
      </c>
      <c r="I13" s="729"/>
      <c r="J13" s="384" t="str">
        <f xml:space="preserve"> 기질!$B$35&amp;" ("&amp;" : " &amp;K13&amp;")"</f>
        <v>RD2 ( : 14)</v>
      </c>
      <c r="K13" s="527">
        <f>Data!$AD4</f>
        <v>14</v>
      </c>
      <c r="L13" s="487">
        <f t="shared" si="2"/>
        <v>-36</v>
      </c>
      <c r="M13" s="729"/>
      <c r="N13" s="384" t="str">
        <f xml:space="preserve"> 기질!$B$35&amp;" ("&amp;" : " &amp;O13&amp;")"</f>
        <v>RD2 ( : 11)</v>
      </c>
      <c r="O13" s="527">
        <f>Data!$AD5</f>
        <v>11</v>
      </c>
      <c r="P13" s="487">
        <f t="shared" si="3"/>
        <v>-39</v>
      </c>
      <c r="Q13" s="729"/>
      <c r="R13" s="384" t="str">
        <f xml:space="preserve"> 기질!$B$35&amp;" ("&amp;" : " &amp;S13&amp;")"</f>
        <v>RD2 ( : 9)</v>
      </c>
      <c r="S13" s="527">
        <f>Data!$AD6</f>
        <v>9</v>
      </c>
      <c r="T13" s="487">
        <f t="shared" si="4"/>
        <v>-41</v>
      </c>
      <c r="U13" s="729"/>
      <c r="V13" s="384" t="str">
        <f xml:space="preserve"> 기질!$B$35&amp;" ("&amp;" : " &amp;W13&amp;")"</f>
        <v>RD2 ( : 14)</v>
      </c>
      <c r="W13" s="533">
        <f>Data!$AD7</f>
        <v>14</v>
      </c>
      <c r="X13" s="487">
        <f t="shared" si="5"/>
        <v>-36</v>
      </c>
      <c r="Y13" s="729"/>
      <c r="Z13" s="384" t="str">
        <f xml:space="preserve"> 기질!$B$35&amp;" ("&amp;" : " &amp;AA13&amp;")"</f>
        <v>RD2 ( : 15)</v>
      </c>
      <c r="AA13" s="533">
        <f>Data!$AD8</f>
        <v>15</v>
      </c>
      <c r="AB13" s="487">
        <f t="shared" si="6"/>
        <v>-35</v>
      </c>
      <c r="AC13" s="729"/>
      <c r="AD13" s="384" t="str">
        <f xml:space="preserve"> 기질!$B$35&amp;" ("&amp;" : " &amp;AE13&amp;")"</f>
        <v>RD2 ( : 0)</v>
      </c>
      <c r="AE13" s="527">
        <f>Data!$AD9</f>
        <v>0</v>
      </c>
      <c r="AF13" s="487">
        <f t="shared" si="7"/>
        <v>-50</v>
      </c>
    </row>
    <row r="14" spans="1:32" ht="44.25" customHeight="1">
      <c r="A14" s="729"/>
      <c r="B14" s="384" t="str">
        <f xml:space="preserve"> 기질!$B$36&amp;" ("&amp;" : " &amp;C14&amp;")"</f>
        <v>RD3 ( : 14)</v>
      </c>
      <c r="C14" s="527">
        <f>Data!$AE2</f>
        <v>14</v>
      </c>
      <c r="D14" s="487">
        <f t="shared" si="0"/>
        <v>-36</v>
      </c>
      <c r="E14" s="729"/>
      <c r="F14" s="384" t="str">
        <f xml:space="preserve"> 기질!$B$36&amp;" ("&amp;" : " &amp;G14&amp;")"</f>
        <v>RD3 ( : 10)</v>
      </c>
      <c r="G14" s="527">
        <f>Data!$AE3</f>
        <v>10</v>
      </c>
      <c r="H14" s="487">
        <f t="shared" si="1"/>
        <v>-40</v>
      </c>
      <c r="I14" s="729"/>
      <c r="J14" s="384" t="str">
        <f xml:space="preserve"> 기질!$B$36&amp;" ("&amp;" : " &amp;K14&amp;")"</f>
        <v>RD3 ( : 14)</v>
      </c>
      <c r="K14" s="527">
        <f>Data!$AE4</f>
        <v>14</v>
      </c>
      <c r="L14" s="487">
        <f t="shared" si="2"/>
        <v>-36</v>
      </c>
      <c r="M14" s="729"/>
      <c r="N14" s="384" t="str">
        <f xml:space="preserve"> 기질!$B$36&amp;" ("&amp;" : " &amp;O14&amp;")"</f>
        <v>RD3 ( : 12)</v>
      </c>
      <c r="O14" s="527">
        <f>Data!$AE5</f>
        <v>12</v>
      </c>
      <c r="P14" s="487">
        <f t="shared" si="3"/>
        <v>-38</v>
      </c>
      <c r="Q14" s="729"/>
      <c r="R14" s="384" t="str">
        <f xml:space="preserve"> 기질!$B$36&amp;" ("&amp;" : " &amp;S14&amp;")"</f>
        <v>RD3 ( : 12)</v>
      </c>
      <c r="S14" s="527">
        <f>Data!$AE6</f>
        <v>12</v>
      </c>
      <c r="T14" s="487">
        <f t="shared" si="4"/>
        <v>-38</v>
      </c>
      <c r="U14" s="729"/>
      <c r="V14" s="384" t="str">
        <f xml:space="preserve"> 기질!$B$36&amp;" ("&amp;" : " &amp;W14&amp;")"</f>
        <v>RD3 ( : 11)</v>
      </c>
      <c r="W14" s="533">
        <f>Data!$AE7</f>
        <v>11</v>
      </c>
      <c r="X14" s="487">
        <f t="shared" si="5"/>
        <v>-39</v>
      </c>
      <c r="Y14" s="729"/>
      <c r="Z14" s="384" t="str">
        <f xml:space="preserve"> 기질!$B$36&amp;" ("&amp;" : " &amp;AA14&amp;")"</f>
        <v>RD3 ( : 9)</v>
      </c>
      <c r="AA14" s="533">
        <f>Data!$AE8</f>
        <v>9</v>
      </c>
      <c r="AB14" s="487">
        <f t="shared" si="6"/>
        <v>-41</v>
      </c>
      <c r="AC14" s="729"/>
      <c r="AD14" s="384" t="str">
        <f xml:space="preserve"> 기질!$B$36&amp;" ("&amp;" : " &amp;AE14&amp;")"</f>
        <v>RD3 ( : 0)</v>
      </c>
      <c r="AE14" s="527">
        <f>Data!$AE9</f>
        <v>0</v>
      </c>
      <c r="AF14" s="487">
        <f t="shared" si="7"/>
        <v>-50</v>
      </c>
    </row>
    <row r="15" spans="1:32" ht="41.25" customHeight="1" thickBot="1">
      <c r="A15" s="730"/>
      <c r="B15" s="438" t="str">
        <f xml:space="preserve"> 기질!$B$37&amp;" ("&amp;" : " &amp;C15&amp;")"</f>
        <v>RD4 ( : 13)</v>
      </c>
      <c r="C15" s="528">
        <f>Data!$AF2</f>
        <v>13</v>
      </c>
      <c r="D15" s="487">
        <f t="shared" si="0"/>
        <v>-37</v>
      </c>
      <c r="E15" s="730"/>
      <c r="F15" s="438" t="str">
        <f xml:space="preserve"> 기질!$B$37&amp;" ("&amp;" : " &amp;G15&amp;")"</f>
        <v>RD4 ( : 9)</v>
      </c>
      <c r="G15" s="528">
        <f>Data!$AF3</f>
        <v>9</v>
      </c>
      <c r="H15" s="487">
        <f t="shared" si="1"/>
        <v>-41</v>
      </c>
      <c r="I15" s="730"/>
      <c r="J15" s="438" t="str">
        <f xml:space="preserve"> 기질!$B$37&amp;" ("&amp;" : " &amp;K15&amp;")"</f>
        <v>RD4 ( : 8)</v>
      </c>
      <c r="K15" s="528">
        <f>Data!$AF4</f>
        <v>8</v>
      </c>
      <c r="L15" s="487">
        <f t="shared" si="2"/>
        <v>-42</v>
      </c>
      <c r="M15" s="730"/>
      <c r="N15" s="438" t="str">
        <f xml:space="preserve"> 기질!$B$37&amp;" ("&amp;" : " &amp;O15&amp;")"</f>
        <v>RD4 ( : 10)</v>
      </c>
      <c r="O15" s="528">
        <f>Data!$AF5</f>
        <v>10</v>
      </c>
      <c r="P15" s="487">
        <f t="shared" si="3"/>
        <v>-40</v>
      </c>
      <c r="Q15" s="730"/>
      <c r="R15" s="438" t="str">
        <f xml:space="preserve"> 기질!$B$37&amp;" ("&amp;" : " &amp;S15&amp;")"</f>
        <v>RD4 ( : 8)</v>
      </c>
      <c r="S15" s="528">
        <f>Data!$AF6</f>
        <v>8</v>
      </c>
      <c r="T15" s="487">
        <f t="shared" si="4"/>
        <v>-42</v>
      </c>
      <c r="U15" s="730"/>
      <c r="V15" s="438" t="str">
        <f xml:space="preserve"> 기질!$B$37&amp;" ("&amp;" : " &amp;W15&amp;")"</f>
        <v>RD4 ( : 3)</v>
      </c>
      <c r="W15" s="534">
        <f>Data!$AF7</f>
        <v>3</v>
      </c>
      <c r="X15" s="487">
        <f t="shared" si="5"/>
        <v>-47</v>
      </c>
      <c r="Y15" s="730"/>
      <c r="Z15" s="438" t="str">
        <f xml:space="preserve"> 기질!$B$37&amp;" ("&amp;" : " &amp;AA15&amp;")"</f>
        <v>RD4 ( : 4)</v>
      </c>
      <c r="AA15" s="534">
        <f>Data!$AF8</f>
        <v>4</v>
      </c>
      <c r="AB15" s="487">
        <f t="shared" si="6"/>
        <v>-46</v>
      </c>
      <c r="AC15" s="730"/>
      <c r="AD15" s="438" t="str">
        <f xml:space="preserve"> 기질!$B$37&amp;" ("&amp;" : " &amp;AE15&amp;")"</f>
        <v>RD4 ( : 0)</v>
      </c>
      <c r="AE15" s="528">
        <f>Data!$AF9</f>
        <v>0</v>
      </c>
      <c r="AF15" s="487">
        <f t="shared" si="7"/>
        <v>-50</v>
      </c>
    </row>
    <row r="16" spans="1:32" ht="41.25" customHeight="1">
      <c r="A16" s="740" t="str">
        <f>기질!$C38</f>
        <v>실행관성력</v>
      </c>
      <c r="B16" s="442" t="str">
        <f xml:space="preserve"> 기질!$B$39&amp;" ("&amp;" : " &amp;C16&amp;")"</f>
        <v>PS1 ( : 10)</v>
      </c>
      <c r="C16" s="529">
        <f>Data!$AJ2</f>
        <v>10</v>
      </c>
      <c r="D16" s="487">
        <f t="shared" si="0"/>
        <v>-40</v>
      </c>
      <c r="E16" s="734" t="str">
        <f>기질!$C38</f>
        <v>실행관성력</v>
      </c>
      <c r="F16" s="442" t="str">
        <f xml:space="preserve"> 기질!$B$39&amp;" ("&amp;" : " &amp;G16&amp;")"</f>
        <v>PS1 ( : 8)</v>
      </c>
      <c r="G16" s="529">
        <f>Data!$AJ3</f>
        <v>8</v>
      </c>
      <c r="H16" s="487">
        <f t="shared" si="1"/>
        <v>-42</v>
      </c>
      <c r="I16" s="734" t="str">
        <f>기질!$C38</f>
        <v>실행관성력</v>
      </c>
      <c r="J16" s="442" t="str">
        <f xml:space="preserve"> 기질!$B$39&amp;" ("&amp;" : " &amp;K16&amp;")"</f>
        <v>PS1 ( : 14)</v>
      </c>
      <c r="K16" s="529">
        <f>Data!$AJ4</f>
        <v>14</v>
      </c>
      <c r="L16" s="487">
        <f t="shared" si="2"/>
        <v>-36</v>
      </c>
      <c r="M16" s="740" t="str">
        <f>기질!$C38</f>
        <v>실행관성력</v>
      </c>
      <c r="N16" s="442" t="str">
        <f xml:space="preserve"> 기질!$B$39&amp;" ("&amp;" : " &amp;O16&amp;")"</f>
        <v>PS1 ( : 18)</v>
      </c>
      <c r="O16" s="529">
        <f>Data!$AJ5</f>
        <v>18</v>
      </c>
      <c r="P16" s="487">
        <f t="shared" si="3"/>
        <v>-32</v>
      </c>
      <c r="Q16" s="734" t="str">
        <f>기질!$C38</f>
        <v>실행관성력</v>
      </c>
      <c r="R16" s="442" t="str">
        <f xml:space="preserve"> 기질!$B$39&amp;" ("&amp;" : " &amp;S16&amp;")"</f>
        <v>PS1 ( : 7)</v>
      </c>
      <c r="S16" s="529">
        <f>Data!$AJ6</f>
        <v>7</v>
      </c>
      <c r="T16" s="487">
        <f t="shared" si="4"/>
        <v>-43</v>
      </c>
      <c r="U16" s="734" t="str">
        <f>기질!$C38</f>
        <v>실행관성력</v>
      </c>
      <c r="V16" s="442" t="str">
        <f xml:space="preserve"> 기질!$B$39&amp;" ("&amp;" : " &amp;W16&amp;")"</f>
        <v>PS1 ( : 14)</v>
      </c>
      <c r="W16" s="535">
        <f>Data!$AJ7</f>
        <v>14</v>
      </c>
      <c r="X16" s="487">
        <f t="shared" si="5"/>
        <v>-36</v>
      </c>
      <c r="Y16" s="740" t="str">
        <f>기질!$C38</f>
        <v>실행관성력</v>
      </c>
      <c r="Z16" s="442" t="str">
        <f xml:space="preserve"> 기질!$B$39&amp;" ("&amp;" : " &amp;AA16&amp;")"</f>
        <v>PS1 ( : 1)</v>
      </c>
      <c r="AA16" s="535">
        <f>Data!$AJ8</f>
        <v>1</v>
      </c>
      <c r="AB16" s="487">
        <f t="shared" si="6"/>
        <v>-49</v>
      </c>
      <c r="AC16" s="728" t="str">
        <f>$A16</f>
        <v>실행관성력</v>
      </c>
      <c r="AD16" s="442" t="str">
        <f xml:space="preserve"> 기질!$B$39&amp;" ("&amp;" : " &amp;AE16&amp;")"</f>
        <v>PS1 ( : 0)</v>
      </c>
      <c r="AE16" s="529">
        <f>Data!$AJ9</f>
        <v>0</v>
      </c>
      <c r="AF16" s="487">
        <f t="shared" si="7"/>
        <v>-50</v>
      </c>
    </row>
    <row r="17" spans="1:32" ht="41.25" customHeight="1">
      <c r="A17" s="729"/>
      <c r="B17" s="384" t="str">
        <f xml:space="preserve"> 기질!$B$40&amp;" ("&amp;" : " &amp;C17&amp;")"</f>
        <v>PS2 ( : 13)</v>
      </c>
      <c r="C17" s="527">
        <f>Data!$AK2</f>
        <v>13</v>
      </c>
      <c r="D17" s="487">
        <f t="shared" si="0"/>
        <v>-37</v>
      </c>
      <c r="E17" s="729"/>
      <c r="F17" s="384" t="str">
        <f xml:space="preserve"> 기질!$B$40&amp;" ("&amp;" : " &amp;G17&amp;")"</f>
        <v>PS2 ( : 12)</v>
      </c>
      <c r="G17" s="527">
        <f>Data!$AK3</f>
        <v>12</v>
      </c>
      <c r="H17" s="487">
        <f t="shared" si="1"/>
        <v>-38</v>
      </c>
      <c r="I17" s="729"/>
      <c r="J17" s="384" t="str">
        <f xml:space="preserve"> 기질!$B$40&amp;" ("&amp;" : " &amp;K17&amp;")"</f>
        <v>PS2 ( : 13)</v>
      </c>
      <c r="K17" s="527">
        <f>Data!$AK4</f>
        <v>13</v>
      </c>
      <c r="L17" s="487">
        <f t="shared" si="2"/>
        <v>-37</v>
      </c>
      <c r="M17" s="729"/>
      <c r="N17" s="384" t="str">
        <f xml:space="preserve"> 기질!$B$40&amp;" ("&amp;" : " &amp;O17&amp;")"</f>
        <v>PS2 ( : 16)</v>
      </c>
      <c r="O17" s="527">
        <f>Data!$AK5</f>
        <v>16</v>
      </c>
      <c r="P17" s="487">
        <f t="shared" si="3"/>
        <v>-34</v>
      </c>
      <c r="Q17" s="729"/>
      <c r="R17" s="384" t="str">
        <f xml:space="preserve"> 기질!$B$40&amp;" ("&amp;" : " &amp;S17&amp;")"</f>
        <v>PS2 ( : 16)</v>
      </c>
      <c r="S17" s="527">
        <f>Data!$AK6</f>
        <v>16</v>
      </c>
      <c r="T17" s="487">
        <f t="shared" si="4"/>
        <v>-34</v>
      </c>
      <c r="U17" s="729"/>
      <c r="V17" s="384" t="str">
        <f xml:space="preserve"> 기질!$B$40&amp;" ("&amp;" : " &amp;W17&amp;")"</f>
        <v>PS2 ( : 16)</v>
      </c>
      <c r="W17" s="533">
        <f>Data!$AK7</f>
        <v>16</v>
      </c>
      <c r="X17" s="487">
        <f t="shared" si="5"/>
        <v>-34</v>
      </c>
      <c r="Y17" s="729"/>
      <c r="Z17" s="384" t="str">
        <f xml:space="preserve"> 기질!$B$40&amp;" ("&amp;" : " &amp;AA17&amp;")"</f>
        <v>PS2 ( : 8)</v>
      </c>
      <c r="AA17" s="533">
        <f>Data!$AK8</f>
        <v>8</v>
      </c>
      <c r="AB17" s="487">
        <f t="shared" si="6"/>
        <v>-42</v>
      </c>
      <c r="AC17" s="729"/>
      <c r="AD17" s="384" t="str">
        <f xml:space="preserve"> 기질!$B$40&amp;" ("&amp;" : " &amp;AE17&amp;")"</f>
        <v>PS2 ( : 0)</v>
      </c>
      <c r="AE17" s="527">
        <f>Data!$AK9</f>
        <v>0</v>
      </c>
      <c r="AF17" s="487">
        <f t="shared" si="7"/>
        <v>-50</v>
      </c>
    </row>
    <row r="18" spans="1:32" ht="41.25" customHeight="1">
      <c r="A18" s="729"/>
      <c r="B18" s="384" t="str">
        <f xml:space="preserve"> 기질!$B$41&amp;" ("&amp;" : " &amp;C18&amp;")"</f>
        <v>PS3 ( : 14)</v>
      </c>
      <c r="C18" s="527">
        <f>Data!$AL2</f>
        <v>14</v>
      </c>
      <c r="D18" s="487">
        <f t="shared" si="0"/>
        <v>-36</v>
      </c>
      <c r="E18" s="729"/>
      <c r="F18" s="384" t="str">
        <f xml:space="preserve"> 기질!$B$41&amp;" ("&amp;" : " &amp;G18&amp;")"</f>
        <v>PS3 ( : 9)</v>
      </c>
      <c r="G18" s="527">
        <f>Data!$AL3</f>
        <v>9</v>
      </c>
      <c r="H18" s="487">
        <f t="shared" si="1"/>
        <v>-41</v>
      </c>
      <c r="I18" s="729"/>
      <c r="J18" s="384" t="str">
        <f xml:space="preserve"> 기질!$B$41&amp;" ("&amp;" : " &amp;K18&amp;")"</f>
        <v>PS3 ( : 8)</v>
      </c>
      <c r="K18" s="527">
        <f>Data!$AL4</f>
        <v>8</v>
      </c>
      <c r="L18" s="487">
        <f t="shared" si="2"/>
        <v>-42</v>
      </c>
      <c r="M18" s="729"/>
      <c r="N18" s="384" t="str">
        <f xml:space="preserve"> 기질!$B$41&amp;" ("&amp;" : " &amp;O18&amp;")"</f>
        <v>PS3 ( : 15)</v>
      </c>
      <c r="O18" s="527">
        <f>Data!$AL5</f>
        <v>15</v>
      </c>
      <c r="P18" s="487">
        <f t="shared" si="3"/>
        <v>-35</v>
      </c>
      <c r="Q18" s="729"/>
      <c r="R18" s="384" t="str">
        <f xml:space="preserve"> 기질!$B$41&amp;" ("&amp;" : " &amp;S18&amp;")"</f>
        <v>PS3 ( : 19)</v>
      </c>
      <c r="S18" s="527">
        <f>Data!$AL6</f>
        <v>19</v>
      </c>
      <c r="T18" s="487">
        <f t="shared" si="4"/>
        <v>-31</v>
      </c>
      <c r="U18" s="729"/>
      <c r="V18" s="384" t="str">
        <f xml:space="preserve"> 기질!$B$41&amp;" ("&amp;" : " &amp;W18&amp;")"</f>
        <v>PS3 ( : 17)</v>
      </c>
      <c r="W18" s="533">
        <f>Data!$AL7</f>
        <v>17</v>
      </c>
      <c r="X18" s="487">
        <f t="shared" si="5"/>
        <v>-33</v>
      </c>
      <c r="Y18" s="729"/>
      <c r="Z18" s="384" t="str">
        <f xml:space="preserve"> 기질!$B$41&amp;" ("&amp;" : " &amp;AA18&amp;")"</f>
        <v>PS3 ( : 6)</v>
      </c>
      <c r="AA18" s="533">
        <f>Data!$AL8</f>
        <v>6</v>
      </c>
      <c r="AB18" s="487">
        <f t="shared" si="6"/>
        <v>-44</v>
      </c>
      <c r="AC18" s="729"/>
      <c r="AD18" s="384" t="str">
        <f xml:space="preserve"> 기질!$B$41&amp;" ("&amp;" : " &amp;AE18&amp;")"</f>
        <v>PS3 ( : 0)</v>
      </c>
      <c r="AE18" s="527">
        <f>Data!$AL9</f>
        <v>0</v>
      </c>
      <c r="AF18" s="487">
        <f t="shared" si="7"/>
        <v>-50</v>
      </c>
    </row>
    <row r="19" spans="1:32" ht="45" customHeight="1" thickBot="1">
      <c r="A19" s="735"/>
      <c r="B19" s="435" t="str">
        <f xml:space="preserve"> 기질!$B$42&amp;" ("&amp;" : " &amp;C19&amp;")"</f>
        <v>PS4 ( : 13)</v>
      </c>
      <c r="C19" s="530">
        <f>Data!$AM2</f>
        <v>13</v>
      </c>
      <c r="D19" s="487">
        <f t="shared" si="0"/>
        <v>-37</v>
      </c>
      <c r="E19" s="735"/>
      <c r="F19" s="435" t="str">
        <f xml:space="preserve"> 기질!$B$42&amp;" ("&amp;" : " &amp;G19&amp;")"</f>
        <v>PS4 ( : 11)</v>
      </c>
      <c r="G19" s="530">
        <f>Data!$AM3</f>
        <v>11</v>
      </c>
      <c r="H19" s="487">
        <f t="shared" si="1"/>
        <v>-39</v>
      </c>
      <c r="I19" s="735"/>
      <c r="J19" s="435" t="str">
        <f xml:space="preserve"> 기질!$B$42&amp;" ("&amp;" : " &amp;K19&amp;")"</f>
        <v>PS4 ( : 7)</v>
      </c>
      <c r="K19" s="530">
        <f>Data!$AM4</f>
        <v>7</v>
      </c>
      <c r="L19" s="487">
        <f t="shared" si="2"/>
        <v>-43</v>
      </c>
      <c r="M19" s="735"/>
      <c r="N19" s="435" t="str">
        <f xml:space="preserve"> 기질!$B$42&amp;" ("&amp;" : " &amp;O19&amp;")"</f>
        <v>PS4 ( : 13)</v>
      </c>
      <c r="O19" s="530">
        <f>Data!$AM5</f>
        <v>13</v>
      </c>
      <c r="P19" s="487">
        <f t="shared" si="3"/>
        <v>-37</v>
      </c>
      <c r="Q19" s="735"/>
      <c r="R19" s="435" t="str">
        <f xml:space="preserve"> 기질!$B$42&amp;" ("&amp;" : " &amp;S19&amp;")"</f>
        <v>PS4 ( : 15)</v>
      </c>
      <c r="S19" s="530">
        <f>Data!$AM6</f>
        <v>15</v>
      </c>
      <c r="T19" s="487">
        <f t="shared" si="4"/>
        <v>-35</v>
      </c>
      <c r="U19" s="735"/>
      <c r="V19" s="435" t="str">
        <f xml:space="preserve"> 기질!$B$42&amp;" ("&amp;" : " &amp;W19&amp;")"</f>
        <v>PS4 ( : 20)</v>
      </c>
      <c r="W19" s="536">
        <f>Data!$AM7</f>
        <v>20</v>
      </c>
      <c r="X19" s="487">
        <f t="shared" si="5"/>
        <v>-30</v>
      </c>
      <c r="Y19" s="735"/>
      <c r="Z19" s="435" t="str">
        <f xml:space="preserve"> 기질!$B$42&amp;" ("&amp;" : " &amp;AA19&amp;")"</f>
        <v>PS4 ( : 11)</v>
      </c>
      <c r="AA19" s="536">
        <f>Data!$AM8</f>
        <v>11</v>
      </c>
      <c r="AB19" s="487">
        <f t="shared" si="6"/>
        <v>-39</v>
      </c>
      <c r="AC19" s="730"/>
      <c r="AD19" s="435" t="str">
        <f xml:space="preserve"> 기질!$B$42&amp;" ("&amp;" : " &amp;AE19&amp;")"</f>
        <v>PS4 ( : 0)</v>
      </c>
      <c r="AE19" s="530">
        <f>Data!$AM9</f>
        <v>0</v>
      </c>
      <c r="AF19" s="487">
        <f t="shared" si="7"/>
        <v>-50</v>
      </c>
    </row>
    <row r="20" spans="1:32" ht="13.5" customHeight="1">
      <c r="B20"/>
      <c r="F20"/>
      <c r="J20"/>
      <c r="N20"/>
      <c r="R20"/>
      <c r="V20"/>
      <c r="Z20"/>
      <c r="AD20"/>
    </row>
    <row r="21" spans="1:32">
      <c r="B21"/>
      <c r="F21"/>
      <c r="J21"/>
      <c r="N21"/>
      <c r="R21"/>
      <c r="V21"/>
      <c r="Z21"/>
      <c r="AD21"/>
    </row>
    <row r="22" spans="1:32">
      <c r="B22"/>
      <c r="F22"/>
      <c r="J22"/>
      <c r="N22"/>
      <c r="R22"/>
      <c r="V22"/>
      <c r="Z22"/>
      <c r="AD22"/>
    </row>
    <row r="23" spans="1:32" ht="49.5" customHeight="1">
      <c r="B23"/>
      <c r="F23"/>
      <c r="J23"/>
      <c r="N23"/>
      <c r="R23"/>
      <c r="V23"/>
      <c r="Z23"/>
      <c r="AD23"/>
    </row>
    <row r="24" spans="1:32" ht="49.5" customHeight="1">
      <c r="B24"/>
      <c r="F24"/>
      <c r="J24"/>
      <c r="N24"/>
      <c r="R24"/>
      <c r="V24"/>
      <c r="Z24"/>
      <c r="AD24"/>
    </row>
    <row r="25" spans="1:32" ht="49.5" customHeight="1">
      <c r="B25"/>
      <c r="F25"/>
      <c r="J25"/>
      <c r="N25"/>
      <c r="R25"/>
      <c r="V25"/>
      <c r="Z25"/>
      <c r="AD25"/>
    </row>
    <row r="26" spans="1:32" ht="49.5" customHeight="1">
      <c r="B26"/>
      <c r="F26"/>
      <c r="J26"/>
      <c r="N26"/>
      <c r="R26"/>
      <c r="V26"/>
      <c r="Z26"/>
      <c r="AD26"/>
    </row>
    <row r="27" spans="1:32" ht="49.5" customHeight="1">
      <c r="B27"/>
      <c r="F27"/>
      <c r="J27"/>
      <c r="K27" s="835" t="s">
        <v>1303</v>
      </c>
      <c r="N27"/>
      <c r="R27"/>
      <c r="V27"/>
      <c r="Z27"/>
      <c r="AD27"/>
    </row>
    <row r="28" spans="1:32" ht="49.5" customHeight="1">
      <c r="B28"/>
      <c r="F28"/>
      <c r="J28"/>
      <c r="K28" s="836"/>
      <c r="N28"/>
      <c r="R28"/>
      <c r="V28"/>
      <c r="Z28"/>
      <c r="AD28"/>
    </row>
    <row r="29" spans="1:32" ht="49.5" customHeight="1">
      <c r="B29"/>
      <c r="F29"/>
      <c r="J29"/>
      <c r="N29"/>
      <c r="R29"/>
      <c r="V29"/>
      <c r="Z29"/>
      <c r="AD29"/>
    </row>
    <row r="30" spans="1:32" ht="49.5" customHeight="1">
      <c r="B30"/>
      <c r="F30"/>
      <c r="J30"/>
      <c r="N30"/>
      <c r="R30"/>
      <c r="V30"/>
      <c r="Z30"/>
      <c r="AD30"/>
    </row>
    <row r="31" spans="1:32" ht="49.5" customHeight="1">
      <c r="B31"/>
      <c r="F31"/>
      <c r="J31"/>
      <c r="N31"/>
      <c r="R31"/>
      <c r="V31"/>
      <c r="Z31"/>
      <c r="AD31"/>
    </row>
    <row r="32" spans="1:32" ht="49.5" customHeight="1">
      <c r="B32"/>
      <c r="F32"/>
      <c r="J32"/>
      <c r="N32"/>
      <c r="R32"/>
      <c r="V32"/>
      <c r="Z32"/>
      <c r="AD32"/>
    </row>
    <row r="33" spans="1:30" ht="49.5" customHeight="1">
      <c r="B33"/>
      <c r="F33"/>
      <c r="J33"/>
      <c r="N33"/>
      <c r="R33"/>
      <c r="V33"/>
      <c r="Z33"/>
      <c r="AD33"/>
    </row>
    <row r="34" spans="1:30" ht="27.75" customHeight="1">
      <c r="B34" s="389"/>
      <c r="F34" s="389"/>
      <c r="J34" s="389"/>
      <c r="N34" s="389"/>
      <c r="R34" s="389"/>
      <c r="V34" s="389"/>
      <c r="Z34" s="389"/>
      <c r="AD34" s="389"/>
    </row>
    <row r="35" spans="1:30" ht="1.5" hidden="1" customHeight="1">
      <c r="A35" s="1" t="s">
        <v>399</v>
      </c>
      <c r="B35" s="390" t="s">
        <v>1028</v>
      </c>
      <c r="E35" s="1" t="s">
        <v>399</v>
      </c>
      <c r="F35" s="390" t="s">
        <v>1028</v>
      </c>
      <c r="I35" s="1" t="s">
        <v>399</v>
      </c>
      <c r="J35" s="390" t="s">
        <v>1028</v>
      </c>
      <c r="M35" s="1" t="s">
        <v>399</v>
      </c>
      <c r="N35" s="390" t="s">
        <v>1028</v>
      </c>
      <c r="Q35" s="1" t="s">
        <v>399</v>
      </c>
      <c r="R35" s="390" t="s">
        <v>1028</v>
      </c>
      <c r="U35" s="1" t="s">
        <v>399</v>
      </c>
      <c r="V35" s="390" t="s">
        <v>1028</v>
      </c>
      <c r="Y35" s="1" t="s">
        <v>399</v>
      </c>
      <c r="Z35" s="390" t="s">
        <v>1028</v>
      </c>
      <c r="AC35" s="1" t="s">
        <v>399</v>
      </c>
      <c r="AD35" s="390" t="s">
        <v>1028</v>
      </c>
    </row>
    <row r="36" spans="1:30" ht="2.25" hidden="1" customHeight="1">
      <c r="A36" s="1" t="s">
        <v>881</v>
      </c>
      <c r="B36" s="390" t="s">
        <v>1029</v>
      </c>
      <c r="E36" s="1" t="s">
        <v>881</v>
      </c>
      <c r="F36" s="390" t="s">
        <v>1029</v>
      </c>
      <c r="I36" s="1" t="s">
        <v>881</v>
      </c>
      <c r="J36" s="390" t="s">
        <v>1029</v>
      </c>
      <c r="M36" s="1" t="s">
        <v>881</v>
      </c>
      <c r="N36" s="390" t="s">
        <v>1029</v>
      </c>
      <c r="Q36" s="1" t="s">
        <v>881</v>
      </c>
      <c r="R36" s="390" t="s">
        <v>1029</v>
      </c>
      <c r="U36" s="1" t="s">
        <v>881</v>
      </c>
      <c r="V36" s="390" t="s">
        <v>1029</v>
      </c>
      <c r="Y36" s="1" t="s">
        <v>881</v>
      </c>
      <c r="Z36" s="390" t="s">
        <v>1029</v>
      </c>
      <c r="AC36" s="1" t="s">
        <v>881</v>
      </c>
      <c r="AD36" s="390" t="s">
        <v>1029</v>
      </c>
    </row>
    <row r="37" spans="1:30">
      <c r="B37" s="389"/>
      <c r="F37" s="389"/>
      <c r="J37" s="389"/>
      <c r="N37" s="389"/>
      <c r="R37" s="389"/>
      <c r="V37" s="389"/>
      <c r="Z37" s="389"/>
      <c r="AD37" s="389"/>
    </row>
    <row r="38" spans="1:30">
      <c r="B38" s="389"/>
      <c r="F38" s="389"/>
      <c r="J38" s="389"/>
      <c r="N38" s="389"/>
      <c r="R38" s="389"/>
      <c r="V38" s="389"/>
      <c r="Z38" s="389"/>
      <c r="AD38" s="389"/>
    </row>
  </sheetData>
  <mergeCells count="40">
    <mergeCell ref="A12:A15"/>
    <mergeCell ref="E12:E15"/>
    <mergeCell ref="A16:A19"/>
    <mergeCell ref="E16:E19"/>
    <mergeCell ref="A4:A7"/>
    <mergeCell ref="E4:E7"/>
    <mergeCell ref="A8:A11"/>
    <mergeCell ref="E8:E11"/>
    <mergeCell ref="I4:I7"/>
    <mergeCell ref="I8:I11"/>
    <mergeCell ref="I12:I15"/>
    <mergeCell ref="I16:I19"/>
    <mergeCell ref="M4:M7"/>
    <mergeCell ref="M8:M11"/>
    <mergeCell ref="AC4:AC7"/>
    <mergeCell ref="Q8:Q11"/>
    <mergeCell ref="U8:U11"/>
    <mergeCell ref="Y8:Y11"/>
    <mergeCell ref="AC8:AC11"/>
    <mergeCell ref="AC12:AC15"/>
    <mergeCell ref="Q16:Q19"/>
    <mergeCell ref="U16:U19"/>
    <mergeCell ref="Y16:Y19"/>
    <mergeCell ref="AC16:AC19"/>
    <mergeCell ref="K27:K28"/>
    <mergeCell ref="Y2:AA2"/>
    <mergeCell ref="V2:W2"/>
    <mergeCell ref="A2:C2"/>
    <mergeCell ref="E2:G2"/>
    <mergeCell ref="I2:K2"/>
    <mergeCell ref="M2:O2"/>
    <mergeCell ref="Q2:S2"/>
    <mergeCell ref="Q12:Q15"/>
    <mergeCell ref="U12:U15"/>
    <mergeCell ref="Y12:Y15"/>
    <mergeCell ref="Q4:Q7"/>
    <mergeCell ref="U4:U7"/>
    <mergeCell ref="Y4:Y7"/>
    <mergeCell ref="M12:M15"/>
    <mergeCell ref="M16:M19"/>
  </mergeCells>
  <phoneticPr fontId="1" type="noConversion"/>
  <pageMargins left="0.23622047244094491" right="0.23622047244094491" top="0.35433070866141736" bottom="0.74803149606299213" header="0" footer="0"/>
  <pageSetup paperSize="8"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05A12-8DED-43F7-B159-91D12DBE604C}">
  <sheetPr codeName="Sheet2"/>
  <dimension ref="B1:AM43"/>
  <sheetViews>
    <sheetView showGridLines="0" topLeftCell="A16" zoomScale="70" zoomScaleNormal="70" workbookViewId="0">
      <selection activeCell="T19" sqref="T19"/>
    </sheetView>
  </sheetViews>
  <sheetFormatPr defaultRowHeight="26.25"/>
  <cols>
    <col min="1" max="1" width="1.5" style="58" customWidth="1"/>
    <col min="2" max="2" width="13.625" style="58" bestFit="1" customWidth="1"/>
    <col min="3" max="4" width="1.25" style="244" customWidth="1"/>
    <col min="5" max="16" width="17.5" style="58" customWidth="1"/>
    <col min="17" max="17" width="16.375" style="58" customWidth="1"/>
    <col min="18" max="18" width="7.5" style="58" hidden="1" customWidth="1"/>
    <col min="19" max="19" width="10" style="60" bestFit="1" customWidth="1"/>
    <col min="20" max="20" width="48.75" style="58" customWidth="1"/>
    <col min="21" max="21" width="11.375" style="60" bestFit="1" customWidth="1"/>
    <col min="22" max="22" width="9.5" style="60" bestFit="1" customWidth="1"/>
    <col min="23" max="25" width="12" style="60" bestFit="1" customWidth="1"/>
    <col min="26" max="31" width="12" style="58" bestFit="1" customWidth="1"/>
    <col min="32" max="16384" width="9" style="58"/>
  </cols>
  <sheetData>
    <row r="1" spans="2:39">
      <c r="B1" s="844" t="s">
        <v>384</v>
      </c>
      <c r="C1" s="844"/>
      <c r="D1" s="844"/>
      <c r="E1" s="844"/>
      <c r="F1" s="844"/>
      <c r="G1" s="844"/>
      <c r="H1" s="57"/>
      <c r="I1" s="57"/>
      <c r="J1" s="57"/>
      <c r="K1" s="57"/>
      <c r="L1" s="57"/>
      <c r="M1" s="57"/>
      <c r="N1" s="57"/>
      <c r="O1" s="57"/>
      <c r="P1" s="57"/>
      <c r="Q1" s="57"/>
      <c r="S1" s="246"/>
      <c r="T1" s="71"/>
    </row>
    <row r="2" spans="2:39">
      <c r="H2" s="59"/>
      <c r="I2" s="59"/>
      <c r="J2" s="59"/>
      <c r="K2" s="59"/>
      <c r="L2" s="59"/>
      <c r="M2" s="59"/>
      <c r="N2" s="59"/>
      <c r="O2" s="59"/>
      <c r="P2" s="59"/>
      <c r="Q2" s="59"/>
      <c r="R2" s="59"/>
      <c r="T2" s="60"/>
      <c r="U2" s="73"/>
      <c r="V2" s="74" t="str">
        <f ca="1">IF(E22="","",E22)</f>
        <v>채영운님</v>
      </c>
      <c r="W2" s="74" t="str">
        <f t="shared" ref="W2:AG3" ca="1" si="0">IF(F22="","",F22)</f>
        <v>최동준님</v>
      </c>
      <c r="X2" s="74" t="str">
        <f t="shared" ca="1" si="0"/>
        <v>전동섭님</v>
      </c>
      <c r="Y2" s="74" t="str">
        <f t="shared" ca="1" si="0"/>
        <v>윤영호님</v>
      </c>
      <c r="Z2" s="74" t="str">
        <f t="shared" ca="1" si="0"/>
        <v>최은강님</v>
      </c>
      <c r="AA2" s="74" t="str">
        <f t="shared" ca="1" si="0"/>
        <v>임경업님</v>
      </c>
      <c r="AB2" s="74" t="str">
        <f t="shared" ca="1" si="0"/>
        <v>이재원님</v>
      </c>
      <c r="AC2" s="74" t="str">
        <f t="shared" ca="1" si="0"/>
        <v/>
      </c>
      <c r="AD2" s="74" t="str">
        <f t="shared" ca="1" si="0"/>
        <v/>
      </c>
      <c r="AE2" s="74" t="str">
        <f t="shared" ca="1" si="0"/>
        <v/>
      </c>
      <c r="AF2" s="74" t="str">
        <f t="shared" ca="1" si="0"/>
        <v/>
      </c>
      <c r="AG2" s="74" t="str">
        <f t="shared" ca="1" si="0"/>
        <v/>
      </c>
    </row>
    <row r="3" spans="2:39">
      <c r="H3" s="59"/>
      <c r="I3" s="59"/>
      <c r="J3" s="59"/>
      <c r="K3" s="59"/>
      <c r="L3" s="59"/>
      <c r="M3" s="59"/>
      <c r="N3" s="59"/>
      <c r="O3" s="59"/>
      <c r="P3" s="59"/>
      <c r="Q3" s="59"/>
      <c r="R3" s="59"/>
      <c r="S3" s="62"/>
      <c r="T3" s="62"/>
      <c r="U3" s="85" t="str">
        <f>B23</f>
        <v>NS</v>
      </c>
      <c r="V3" s="60">
        <f ca="1">IF(E23="","",E23)</f>
        <v>55</v>
      </c>
      <c r="W3" s="60">
        <f t="shared" ref="W3" ca="1" si="1">IF(F23="","",F23)</f>
        <v>60</v>
      </c>
      <c r="X3" s="60">
        <f t="shared" ref="X3" ca="1" si="2">IF(G23="","",G23)</f>
        <v>55</v>
      </c>
      <c r="Y3" s="60">
        <f t="shared" ref="Y3" ca="1" si="3">IF(H23="","",H23)</f>
        <v>94</v>
      </c>
      <c r="Z3" s="60">
        <f t="shared" ref="Z3" ca="1" si="4">IF(I23="","",I23)</f>
        <v>55</v>
      </c>
      <c r="AA3" s="60">
        <f t="shared" ca="1" si="0"/>
        <v>81</v>
      </c>
      <c r="AB3" s="60">
        <f t="shared" ca="1" si="0"/>
        <v>95</v>
      </c>
      <c r="AC3" s="60" t="str">
        <f t="shared" ca="1" si="0"/>
        <v/>
      </c>
      <c r="AD3" s="60" t="str">
        <f t="shared" ca="1" si="0"/>
        <v/>
      </c>
      <c r="AE3" s="60" t="str">
        <f t="shared" ca="1" si="0"/>
        <v/>
      </c>
      <c r="AF3" s="60" t="str">
        <f t="shared" ca="1" si="0"/>
        <v/>
      </c>
      <c r="AG3" s="60" t="str">
        <f t="shared" ref="AG3" ca="1" si="5">IF(P23="","",P23)</f>
        <v/>
      </c>
      <c r="AH3" s="60">
        <f t="shared" ref="AH3" si="6">IF(Q23="","",Q23)</f>
        <v>50</v>
      </c>
    </row>
    <row r="4" spans="2:39">
      <c r="H4" s="59"/>
      <c r="I4" s="59"/>
      <c r="J4" s="59"/>
      <c r="K4" s="59"/>
      <c r="L4" s="59"/>
      <c r="M4" s="59"/>
      <c r="N4" s="59"/>
      <c r="O4" s="59"/>
      <c r="P4" s="59"/>
      <c r="Q4" s="59"/>
      <c r="R4" s="59"/>
      <c r="S4" s="62"/>
      <c r="T4" s="62"/>
      <c r="U4" s="86" t="str">
        <f>B28</f>
        <v>HA</v>
      </c>
      <c r="V4" s="60">
        <f ca="1">IF(E28="","",E28)</f>
        <v>94</v>
      </c>
      <c r="W4" s="60">
        <f t="shared" ref="W4:AH4" ca="1" si="7">IF(F28="","",F28)</f>
        <v>12</v>
      </c>
      <c r="X4" s="60">
        <f t="shared" ca="1" si="7"/>
        <v>12</v>
      </c>
      <c r="Y4" s="60">
        <f t="shared" ca="1" si="7"/>
        <v>12</v>
      </c>
      <c r="Z4" s="60">
        <f t="shared" ca="1" si="7"/>
        <v>87</v>
      </c>
      <c r="AA4" s="60">
        <f t="shared" ca="1" si="7"/>
        <v>63</v>
      </c>
      <c r="AB4" s="60">
        <f t="shared" ca="1" si="7"/>
        <v>100</v>
      </c>
      <c r="AC4" s="60" t="str">
        <f t="shared" ca="1" si="7"/>
        <v/>
      </c>
      <c r="AD4" s="60" t="str">
        <f t="shared" ca="1" si="7"/>
        <v/>
      </c>
      <c r="AE4" s="60" t="str">
        <f t="shared" ca="1" si="7"/>
        <v/>
      </c>
      <c r="AF4" s="60" t="str">
        <f t="shared" ca="1" si="7"/>
        <v/>
      </c>
      <c r="AG4" s="60" t="str">
        <f t="shared" ca="1" si="7"/>
        <v/>
      </c>
      <c r="AH4" s="60">
        <f t="shared" si="7"/>
        <v>50</v>
      </c>
    </row>
    <row r="5" spans="2:39">
      <c r="H5" s="59"/>
      <c r="I5" s="59"/>
      <c r="J5" s="59"/>
      <c r="K5" s="59"/>
      <c r="L5" s="59"/>
      <c r="M5" s="59"/>
      <c r="N5" s="59"/>
      <c r="O5" s="59"/>
      <c r="P5" s="59"/>
      <c r="Q5" s="59"/>
      <c r="R5" s="59"/>
      <c r="S5" s="62"/>
      <c r="T5" s="62"/>
      <c r="U5" s="86" t="str">
        <f>B33</f>
        <v>RD</v>
      </c>
      <c r="V5" s="60">
        <f ca="1">IF(E33="","",E33)</f>
        <v>91</v>
      </c>
      <c r="W5" s="60">
        <f t="shared" ref="W5:Z5" ca="1" si="8">IF(F33="","",F33)</f>
        <v>39</v>
      </c>
      <c r="X5" s="60">
        <f t="shared" ca="1" si="8"/>
        <v>78</v>
      </c>
      <c r="Y5" s="60">
        <f t="shared" ca="1" si="8"/>
        <v>62</v>
      </c>
      <c r="Z5" s="60">
        <f t="shared" ca="1" si="8"/>
        <v>39</v>
      </c>
      <c r="AA5" s="60">
        <f t="shared" ref="AA5" ca="1" si="9">IF(J33="","",J33)</f>
        <v>39</v>
      </c>
      <c r="AB5" s="60">
        <f t="shared" ref="AB5" ca="1" si="10">IF(K33="","",K33)</f>
        <v>30</v>
      </c>
      <c r="AC5" s="60" t="str">
        <f t="shared" ref="AC5" ca="1" si="11">IF(L33="","",L33)</f>
        <v/>
      </c>
      <c r="AD5" s="60" t="str">
        <f t="shared" ref="AD5" ca="1" si="12">IF(M33="","",M33)</f>
        <v/>
      </c>
      <c r="AE5" s="60" t="str">
        <f t="shared" ref="AE5" ca="1" si="13">IF(N33="","",N33)</f>
        <v/>
      </c>
      <c r="AF5" s="60" t="str">
        <f t="shared" ref="AF5" ca="1" si="14">IF(O33="","",O33)</f>
        <v/>
      </c>
      <c r="AG5" s="60" t="str">
        <f t="shared" ref="AG5" ca="1" si="15">IF(P33="","",P33)</f>
        <v/>
      </c>
      <c r="AH5" s="60">
        <f t="shared" ref="AH5" si="16">IF(Q33="","",Q33)</f>
        <v>50</v>
      </c>
    </row>
    <row r="6" spans="2:39" ht="27" thickBot="1">
      <c r="H6" s="59"/>
      <c r="I6" s="59"/>
      <c r="J6" s="59"/>
      <c r="K6" s="59"/>
      <c r="L6" s="59"/>
      <c r="M6" s="59"/>
      <c r="N6" s="59"/>
      <c r="O6" s="59"/>
      <c r="P6" s="59"/>
      <c r="Q6" s="59"/>
      <c r="R6" s="59"/>
      <c r="S6" s="62"/>
      <c r="T6" s="62"/>
      <c r="U6" s="87" t="str">
        <f>B38</f>
        <v>PS</v>
      </c>
      <c r="V6" s="72">
        <f ca="1">IF(E38="","",E38)</f>
        <v>73</v>
      </c>
      <c r="W6" s="72">
        <f t="shared" ref="W6:AH6" ca="1" si="17">IF(F38="","",F38)</f>
        <v>34</v>
      </c>
      <c r="X6" s="72">
        <f t="shared" ca="1" si="17"/>
        <v>42</v>
      </c>
      <c r="Y6" s="72">
        <f t="shared" ca="1" si="17"/>
        <v>96</v>
      </c>
      <c r="Z6" s="72">
        <f t="shared" ca="1" si="17"/>
        <v>90</v>
      </c>
      <c r="AA6" s="72">
        <f t="shared" ca="1" si="17"/>
        <v>99</v>
      </c>
      <c r="AB6" s="72">
        <f t="shared" ca="1" si="17"/>
        <v>3</v>
      </c>
      <c r="AC6" s="72" t="str">
        <f t="shared" ca="1" si="17"/>
        <v/>
      </c>
      <c r="AD6" s="72" t="str">
        <f t="shared" ca="1" si="17"/>
        <v/>
      </c>
      <c r="AE6" s="72" t="str">
        <f t="shared" ca="1" si="17"/>
        <v/>
      </c>
      <c r="AF6" s="72" t="str">
        <f t="shared" ca="1" si="17"/>
        <v/>
      </c>
      <c r="AG6" s="72" t="str">
        <f t="shared" ca="1" si="17"/>
        <v/>
      </c>
      <c r="AH6" s="72">
        <f t="shared" si="17"/>
        <v>50</v>
      </c>
    </row>
    <row r="7" spans="2:39">
      <c r="H7" s="59"/>
      <c r="I7" s="59"/>
      <c r="J7" s="59"/>
      <c r="K7" s="59"/>
      <c r="L7" s="59"/>
      <c r="M7" s="59"/>
      <c r="N7" s="59"/>
      <c r="O7" s="59"/>
      <c r="P7" s="59"/>
      <c r="Q7" s="59"/>
      <c r="R7" s="59"/>
      <c r="T7" s="60"/>
      <c r="U7" s="56"/>
      <c r="V7" s="75" t="str">
        <f t="shared" ref="V7:AG7" ca="1" si="18">IF(V2="","",        IF(E23&lt;31,"L", IF(E23&gt;69,"H","M")) &amp; IF(E28&lt;31,"L", IF(E28&gt;69,"H","M")) &amp; IF(E33&lt;31,"L", IF(E33&gt;69,"H","M")))</f>
        <v>MHH</v>
      </c>
      <c r="W7" s="75" t="str">
        <f t="shared" ca="1" si="18"/>
        <v>MLM</v>
      </c>
      <c r="X7" s="75" t="str">
        <f t="shared" ca="1" si="18"/>
        <v>MLH</v>
      </c>
      <c r="Y7" s="75" t="str">
        <f t="shared" ca="1" si="18"/>
        <v>HLM</v>
      </c>
      <c r="Z7" s="75" t="str">
        <f t="shared" ca="1" si="18"/>
        <v>MHM</v>
      </c>
      <c r="AA7" s="75" t="str">
        <f t="shared" ca="1" si="18"/>
        <v>HMM</v>
      </c>
      <c r="AB7" s="75" t="str">
        <f t="shared" ca="1" si="18"/>
        <v>HHL</v>
      </c>
      <c r="AC7" s="75" t="str">
        <f t="shared" ca="1" si="18"/>
        <v/>
      </c>
      <c r="AD7" s="75" t="str">
        <f t="shared" ca="1" si="18"/>
        <v/>
      </c>
      <c r="AE7" s="75" t="str">
        <f t="shared" ca="1" si="18"/>
        <v/>
      </c>
      <c r="AF7" s="75" t="str">
        <f t="shared" ca="1" si="18"/>
        <v/>
      </c>
      <c r="AG7" s="75" t="str">
        <f t="shared" ca="1" si="18"/>
        <v/>
      </c>
      <c r="AH7" s="75" t="str">
        <f t="shared" ref="AH7" si="19">IF(AH2="","",        IF(Q23&lt;30,"L", IF(Q23&gt;70,"H","M")) &amp; IF(Q28&lt;30,"L", IF(Q28&gt;70,"H","M")) &amp; IF(Q33&lt;30,"L", IF(Q33&gt;70,"H","M")))</f>
        <v/>
      </c>
    </row>
    <row r="8" spans="2:39">
      <c r="H8" s="59"/>
      <c r="I8" s="59"/>
      <c r="J8" s="59"/>
      <c r="K8" s="59"/>
      <c r="L8" s="59"/>
      <c r="M8" s="59"/>
      <c r="N8" s="59"/>
      <c r="O8" s="59"/>
      <c r="P8" s="59"/>
      <c r="Q8" s="59"/>
      <c r="R8" s="59"/>
      <c r="S8" s="56"/>
      <c r="T8" s="56"/>
      <c r="U8" s="59"/>
      <c r="V8" s="7"/>
      <c r="W8" s="7"/>
      <c r="Z8" s="60"/>
    </row>
    <row r="9" spans="2:39">
      <c r="H9" s="59"/>
      <c r="I9" s="59"/>
      <c r="J9" s="59"/>
      <c r="K9" s="59"/>
      <c r="L9" s="59"/>
      <c r="M9" s="59"/>
      <c r="N9" s="59"/>
      <c r="O9" s="59"/>
      <c r="P9" s="59"/>
      <c r="Q9" s="59"/>
      <c r="R9" s="59"/>
      <c r="S9" s="56"/>
      <c r="T9" s="56"/>
      <c r="U9" s="59"/>
      <c r="V9" s="7"/>
      <c r="W9" s="7"/>
      <c r="Z9" s="60"/>
      <c r="AI9" s="59"/>
      <c r="AJ9" s="59"/>
      <c r="AK9" s="59"/>
      <c r="AL9" s="59"/>
      <c r="AM9" s="59"/>
    </row>
    <row r="10" spans="2:39">
      <c r="H10" s="59"/>
      <c r="I10" s="59"/>
      <c r="J10" s="59"/>
      <c r="K10" s="59"/>
      <c r="L10" s="59"/>
      <c r="M10" s="59"/>
      <c r="N10" s="59"/>
      <c r="O10" s="59"/>
      <c r="P10" s="59"/>
      <c r="Q10" s="59"/>
      <c r="R10" s="59"/>
      <c r="S10" s="56"/>
      <c r="T10" s="59"/>
      <c r="U10" s="7"/>
      <c r="V10" s="7"/>
      <c r="AH10" s="7"/>
      <c r="AI10" s="7"/>
      <c r="AJ10" s="7"/>
      <c r="AK10" s="7"/>
      <c r="AL10" s="7"/>
    </row>
    <row r="11" spans="2:39">
      <c r="H11" s="59"/>
      <c r="I11" s="59"/>
      <c r="J11" s="59"/>
      <c r="K11" s="59"/>
      <c r="L11" s="59"/>
      <c r="M11" s="59"/>
      <c r="N11" s="59"/>
      <c r="O11" s="59"/>
      <c r="P11" s="59"/>
      <c r="Q11" s="59"/>
      <c r="R11" s="59"/>
      <c r="S11" s="56"/>
      <c r="T11" s="59"/>
      <c r="U11" s="7"/>
      <c r="V11" s="7"/>
      <c r="AH11" s="7"/>
      <c r="AI11" s="7"/>
      <c r="AJ11" s="7"/>
      <c r="AK11" s="7"/>
      <c r="AL11" s="7"/>
    </row>
    <row r="12" spans="2:39">
      <c r="H12" s="59"/>
      <c r="I12" s="59"/>
      <c r="J12" s="59"/>
      <c r="K12" s="59"/>
      <c r="L12" s="59"/>
      <c r="M12" s="59"/>
      <c r="N12" s="59"/>
      <c r="O12" s="59"/>
      <c r="P12" s="59"/>
      <c r="Q12" s="59"/>
      <c r="R12" s="59"/>
      <c r="S12" s="56"/>
      <c r="T12" s="59"/>
      <c r="U12" s="7"/>
      <c r="V12" s="7"/>
      <c r="AH12" s="60"/>
      <c r="AI12" s="60"/>
      <c r="AJ12" s="60"/>
      <c r="AK12" s="60"/>
      <c r="AL12" s="60"/>
    </row>
    <row r="13" spans="2:39">
      <c r="H13" s="59"/>
      <c r="I13" s="59"/>
      <c r="J13" s="59"/>
      <c r="K13" s="59"/>
      <c r="L13" s="59"/>
      <c r="M13" s="59"/>
      <c r="N13" s="59"/>
      <c r="O13" s="59"/>
      <c r="P13" s="59"/>
      <c r="Q13" s="59"/>
      <c r="R13" s="59"/>
      <c r="S13" s="56"/>
      <c r="T13" s="59"/>
      <c r="U13" s="7"/>
      <c r="V13" s="7"/>
      <c r="AH13" s="60"/>
      <c r="AI13" s="60"/>
      <c r="AJ13" s="60"/>
      <c r="AK13" s="60"/>
      <c r="AL13" s="60"/>
    </row>
    <row r="14" spans="2:39">
      <c r="H14" s="59"/>
      <c r="I14" s="59"/>
      <c r="J14" s="59"/>
      <c r="K14" s="59"/>
      <c r="L14" s="59"/>
      <c r="M14" s="59"/>
      <c r="N14" s="59"/>
      <c r="O14" s="59"/>
      <c r="P14" s="59"/>
      <c r="Q14" s="59"/>
      <c r="R14" s="59"/>
      <c r="S14" s="56"/>
      <c r="T14" s="59"/>
      <c r="U14" s="7"/>
      <c r="V14" s="7"/>
      <c r="AH14" s="60"/>
      <c r="AI14" s="60"/>
      <c r="AJ14" s="60"/>
      <c r="AK14" s="60"/>
      <c r="AL14" s="60"/>
    </row>
    <row r="15" spans="2:39">
      <c r="H15" s="59"/>
      <c r="I15" s="59"/>
      <c r="J15" s="59"/>
      <c r="K15" s="59"/>
      <c r="L15" s="59"/>
      <c r="M15" s="59"/>
      <c r="N15" s="59"/>
      <c r="O15" s="59"/>
      <c r="P15" s="59"/>
      <c r="Q15" s="59"/>
      <c r="R15" s="59"/>
      <c r="S15" s="56"/>
      <c r="T15" s="59"/>
      <c r="U15" s="7"/>
      <c r="V15" s="7"/>
    </row>
    <row r="16" spans="2:39" ht="42" customHeight="1">
      <c r="H16" s="59"/>
      <c r="I16" s="59"/>
      <c r="J16" s="59"/>
      <c r="K16" s="59"/>
      <c r="L16" s="59"/>
      <c r="M16" s="59"/>
      <c r="N16" s="59"/>
      <c r="O16" s="59"/>
      <c r="P16" s="59"/>
      <c r="Q16" s="59"/>
      <c r="R16" s="59"/>
      <c r="S16" s="56"/>
      <c r="T16" s="59"/>
      <c r="U16" s="7"/>
      <c r="V16" s="7"/>
    </row>
    <row r="17" spans="2:38" ht="42" customHeight="1">
      <c r="H17" s="59"/>
      <c r="I17" s="59"/>
      <c r="J17" s="59"/>
      <c r="K17" s="59"/>
      <c r="L17" s="59"/>
      <c r="M17" s="59"/>
      <c r="N17" s="59"/>
      <c r="O17" s="59"/>
      <c r="P17" s="59"/>
      <c r="Q17" s="59"/>
      <c r="R17" s="59"/>
      <c r="S17" s="56"/>
      <c r="T17" s="59"/>
      <c r="U17" s="7"/>
      <c r="V17" s="7"/>
    </row>
    <row r="18" spans="2:38" ht="42" customHeight="1">
      <c r="H18" s="59"/>
      <c r="I18" s="59"/>
      <c r="J18" s="59"/>
      <c r="K18" s="59"/>
      <c r="L18" s="59"/>
      <c r="M18" s="59"/>
      <c r="N18" s="59"/>
      <c r="O18" s="59"/>
      <c r="P18" s="59"/>
      <c r="Q18" s="59"/>
      <c r="R18" s="59"/>
      <c r="S18" s="56"/>
      <c r="T18" s="59"/>
      <c r="U18" s="7"/>
      <c r="V18" s="7"/>
    </row>
    <row r="19" spans="2:38" ht="210.75" customHeight="1">
      <c r="H19" s="59"/>
      <c r="I19" s="59"/>
      <c r="J19" s="59"/>
      <c r="K19" s="59"/>
      <c r="L19" s="59"/>
      <c r="M19" s="59"/>
      <c r="N19" s="59"/>
      <c r="O19" s="59"/>
      <c r="P19" s="59"/>
      <c r="Q19" s="59"/>
      <c r="R19" s="59"/>
      <c r="S19" s="56"/>
      <c r="T19" s="59"/>
      <c r="U19" s="7"/>
      <c r="V19" s="7"/>
    </row>
    <row r="20" spans="2:38" ht="93" customHeight="1">
      <c r="H20" s="59"/>
      <c r="I20" s="59"/>
      <c r="J20" s="59"/>
      <c r="K20" s="59"/>
      <c r="L20" s="59"/>
      <c r="M20" s="59"/>
      <c r="N20" s="59"/>
      <c r="O20" s="59"/>
      <c r="P20" s="59"/>
      <c r="Q20" s="59"/>
      <c r="R20" s="59"/>
      <c r="S20" s="56"/>
      <c r="T20" s="59"/>
      <c r="U20" s="7"/>
      <c r="V20" s="7"/>
    </row>
    <row r="21" spans="2:38" ht="99.75" customHeight="1">
      <c r="H21" s="59"/>
      <c r="I21" s="59"/>
      <c r="J21" s="59"/>
      <c r="K21" s="59"/>
      <c r="L21" s="59"/>
      <c r="M21" s="59"/>
      <c r="N21" s="59"/>
      <c r="O21" s="59"/>
      <c r="P21" s="59"/>
      <c r="Q21" s="59"/>
      <c r="R21" s="59"/>
      <c r="S21" s="56"/>
      <c r="T21" s="59"/>
      <c r="U21" s="7"/>
      <c r="V21" s="7"/>
    </row>
    <row r="22" spans="2:38" s="62" customFormat="1" ht="42" customHeight="1">
      <c r="B22" s="63" t="s">
        <v>406</v>
      </c>
      <c r="C22" s="845" t="s">
        <v>408</v>
      </c>
      <c r="D22" s="845"/>
      <c r="E22" s="64" t="str">
        <f ca="1">IF(OFFSET(Data!$C$2,(COLUMN(A$1)-1),) ="","",   OFFSET(Data!$C$2,(COLUMN(A$1)-1),)    &amp;"님")</f>
        <v>채영운님</v>
      </c>
      <c r="F22" s="64" t="str">
        <f ca="1">IF(OFFSET(Data!$C$2,(COLUMN(B$1)-1),) ="","",   OFFSET(Data!$C$2,(COLUMN(B$1)-1),)    &amp;"님")</f>
        <v>최동준님</v>
      </c>
      <c r="G22" s="64" t="str">
        <f ca="1">IF(OFFSET(Data!$C$2,(COLUMN(C$1)-1),) ="","",   OFFSET(Data!$C$2,(COLUMN(C$1)-1),)    &amp;"님")</f>
        <v>전동섭님</v>
      </c>
      <c r="H22" s="64" t="str">
        <f ca="1">IF(OFFSET(Data!$C$2,(COLUMN(D$1)-1),) ="","",   OFFSET(Data!$C$2,(COLUMN(D$1)-1),)    &amp;"님")</f>
        <v>윤영호님</v>
      </c>
      <c r="I22" s="64" t="str">
        <f ca="1">IF(OFFSET(Data!$C$2,(COLUMN(E$1)-1),) ="","",   OFFSET(Data!$C$2,(COLUMN(E$1)-1),)    &amp;"님")</f>
        <v>최은강님</v>
      </c>
      <c r="J22" s="64" t="str">
        <f ca="1">IF(OFFSET(Data!$C$2,(COLUMN(F$1)-1),) ="","",   OFFSET(Data!$C$2,(COLUMN(F$1)-1),)    &amp;"님")</f>
        <v>임경업님</v>
      </c>
      <c r="K22" s="64" t="str">
        <f ca="1">IF(OFFSET(Data!$C$2,(COLUMN(G$1)-1),) ="","",   OFFSET(Data!$C$2,(COLUMN(G$1)-1),)    &amp;"님")</f>
        <v>이재원님</v>
      </c>
      <c r="L22" s="64" t="str">
        <f ca="1">IF(OFFSET(Data!$C$2,(COLUMN(H$1)-1),) ="","",   OFFSET(Data!$C$2,(COLUMN(H$1)-1),)    &amp;"님")</f>
        <v/>
      </c>
      <c r="M22" s="64" t="str">
        <f ca="1">IF(OFFSET(Data!$C$2,(COLUMN(I$1)-1),) ="","",   OFFSET(Data!$C$2,(COLUMN(I$1)-1),)    &amp;"님")</f>
        <v/>
      </c>
      <c r="N22" s="64" t="str">
        <f ca="1">IF(OFFSET(Data!$C$2,(COLUMN(J$1)-1),) ="","",   OFFSET(Data!$C$2,(COLUMN(J$1)-1),)    &amp;"님")</f>
        <v/>
      </c>
      <c r="O22" s="229" t="str">
        <f ca="1">IF(OFFSET(Data!$C$2,(COLUMN(K$1)-1),) ="","",   OFFSET(Data!$C$2,(COLUMN(K$1)-1),)    &amp;"님")</f>
        <v/>
      </c>
      <c r="P22" s="229" t="str">
        <f ca="1">IF(OFFSET(Data!$C$2,(COLUMN(L$1)-1),) ="","",   OFFSET(Data!$C$2,(COLUMN(L$1)-1),)    &amp;"님")</f>
        <v/>
      </c>
      <c r="Q22" s="238" t="str">
        <f>R22</f>
        <v>집단평균</v>
      </c>
      <c r="R22" s="100" t="s">
        <v>414</v>
      </c>
      <c r="S22" s="238" t="s">
        <v>415</v>
      </c>
      <c r="T22" s="76" t="s">
        <v>407</v>
      </c>
      <c r="U22" s="82" t="s">
        <v>416</v>
      </c>
      <c r="AH22" s="58"/>
      <c r="AI22" s="58"/>
      <c r="AJ22" s="58"/>
      <c r="AK22" s="58"/>
      <c r="AL22" s="58"/>
    </row>
    <row r="23" spans="2:38" s="342" customFormat="1" ht="42" customHeight="1">
      <c r="B23" s="337" t="s">
        <v>539</v>
      </c>
      <c r="C23" s="842" t="s">
        <v>389</v>
      </c>
      <c r="D23" s="843"/>
      <c r="E23" s="334">
        <f ca="1">IF(OFFSET(Data!$M$2,(COLUMN(A$1)-1),) ="","",   OFFSET(Data!$M$2,(COLUMN(A$1)-1),)  )</f>
        <v>55</v>
      </c>
      <c r="F23" s="334">
        <f ca="1">IF(OFFSET(Data!$M$2,(COLUMN(B$1)-1),) ="","",   OFFSET(Data!$M$2,(COLUMN(B$1)-1),)  )</f>
        <v>60</v>
      </c>
      <c r="G23" s="334">
        <f ca="1">IF(OFFSET(Data!$M$2,(COLUMN(C$1)-1),) ="","",   OFFSET(Data!$M$2,(COLUMN(C$1)-1),)  )</f>
        <v>55</v>
      </c>
      <c r="H23" s="334">
        <f ca="1">IF(OFFSET(Data!$M$2,(COLUMN(D$1)-1),) ="","",   OFFSET(Data!$M$2,(COLUMN(D$1)-1),)  )</f>
        <v>94</v>
      </c>
      <c r="I23" s="334">
        <f ca="1">IF(OFFSET(Data!$M$2,(COLUMN(E$1)-1),) ="","",   OFFSET(Data!$M$2,(COLUMN(E$1)-1),)  )</f>
        <v>55</v>
      </c>
      <c r="J23" s="334">
        <f ca="1">IF(OFFSET(Data!$M$2,(COLUMN(F$1)-1),) ="","",   OFFSET(Data!$M$2,(COLUMN(F$1)-1),)  )</f>
        <v>81</v>
      </c>
      <c r="K23" s="334">
        <f ca="1">IF(OFFSET(Data!$M$2,(COLUMN(G$1)-1),) ="","",   OFFSET(Data!$M$2,(COLUMN(G$1)-1),)  )</f>
        <v>95</v>
      </c>
      <c r="L23" s="334" t="str">
        <f ca="1">IF(OFFSET(Data!$M$2,(COLUMN(H$1)-1),) ="","",   OFFSET(Data!$M$2,(COLUMN(H$1)-1),)  )</f>
        <v/>
      </c>
      <c r="M23" s="334" t="str">
        <f ca="1">IF(OFFSET(Data!$M$2,(COLUMN(I$1)-1),) ="","",   OFFSET(Data!$M$2,(COLUMN(I$1)-1),)  )</f>
        <v/>
      </c>
      <c r="N23" s="334" t="str">
        <f ca="1">IF(OFFSET(Data!$M$2,(COLUMN(J$1)-1),) ="","",   OFFSET(Data!$M$2,(COLUMN(J$1)-1),)  )</f>
        <v/>
      </c>
      <c r="O23" s="334" t="str">
        <f ca="1">IF(OFFSET(Data!$M$2,(COLUMN(K$1)-1),) ="","",   OFFSET(Data!$M$2,(COLUMN(K$1)-1),)  )</f>
        <v/>
      </c>
      <c r="P23" s="334" t="str">
        <f ca="1">IF(OFFSET(Data!$M$2,(COLUMN(L$1)-1),) ="","",   OFFSET(Data!$M$2,(COLUMN(L$1)-1),)  )</f>
        <v/>
      </c>
      <c r="Q23" s="338">
        <f t="shared" ref="Q23:Q38" si="20">R23</f>
        <v>50</v>
      </c>
      <c r="R23" s="339">
        <v>50</v>
      </c>
      <c r="S23" s="340">
        <f ca="1">AVERAGE(E23:P23)</f>
        <v>70.714285714285708</v>
      </c>
      <c r="T23" s="341"/>
      <c r="AH23" s="343"/>
      <c r="AI23" s="343"/>
      <c r="AJ23" s="343"/>
      <c r="AK23" s="343"/>
      <c r="AL23" s="343"/>
    </row>
    <row r="24" spans="2:38" s="60" customFormat="1" ht="42" customHeight="1">
      <c r="B24" s="129" t="s">
        <v>385</v>
      </c>
      <c r="C24" s="840" t="s">
        <v>1050</v>
      </c>
      <c r="D24" s="841"/>
      <c r="E24" s="336">
        <f ca="1">IF(OFFSET(Data!$O$2,(COLUMN(A$1)-1),) ="","",   OFFSET(Data!$O$2,(COLUMN(A$1)-1),)  )</f>
        <v>10</v>
      </c>
      <c r="F24" s="336">
        <f ca="1">IF(OFFSET(Data!$O$2,(COLUMN(B$1)-1),) ="","",   OFFSET(Data!$O$2,(COLUMN(B$1)-1),)  )</f>
        <v>12</v>
      </c>
      <c r="G24" s="336">
        <f ca="1">IF(OFFSET(Data!$O$2,(COLUMN(C$1)-1),) ="","",   OFFSET(Data!$O$2,(COLUMN(C$1)-1),)  )</f>
        <v>12</v>
      </c>
      <c r="H24" s="336">
        <f ca="1">IF(OFFSET(Data!$O$2,(COLUMN(D$1)-1),) ="","",   OFFSET(Data!$O$2,(COLUMN(D$1)-1),)  )</f>
        <v>14</v>
      </c>
      <c r="I24" s="336">
        <f ca="1">IF(OFFSET(Data!$O$2,(COLUMN(E$1)-1),) ="","",   OFFSET(Data!$O$2,(COLUMN(E$1)-1),)  )</f>
        <v>14</v>
      </c>
      <c r="J24" s="336">
        <f ca="1">IF(OFFSET(Data!$O$2,(COLUMN(F$1)-1),) ="","",   OFFSET(Data!$O$2,(COLUMN(F$1)-1),)  )</f>
        <v>13</v>
      </c>
      <c r="K24" s="336">
        <f ca="1">IF(OFFSET(Data!$O$2,(COLUMN(G$1)-1),) ="","",   OFFSET(Data!$O$2,(COLUMN(G$1)-1),)  )</f>
        <v>13</v>
      </c>
      <c r="L24" s="336" t="str">
        <f ca="1">IF(OFFSET(Data!$O$2,(COLUMN(H$1)-1),) ="","",   OFFSET(Data!$O$2,(COLUMN(H$1)-1),)  )</f>
        <v/>
      </c>
      <c r="M24" s="336" t="str">
        <f ca="1">IF(OFFSET(Data!$O$2,(COLUMN(I$1)-1),) ="","",   OFFSET(Data!$O$2,(COLUMN(I$1)-1),)  )</f>
        <v/>
      </c>
      <c r="N24" s="336" t="str">
        <f ca="1">IF(OFFSET(Data!$O$2,(COLUMN(J$1)-1),) ="","",   OFFSET(Data!$O$2,(COLUMN(J$1)-1),)  )</f>
        <v/>
      </c>
      <c r="O24" s="336" t="str">
        <f ca="1">IF(OFFSET(Data!$O$2,(COLUMN(K$1)-1),) ="","",   OFFSET(Data!$O$2,(COLUMN(K$1)-1),)  )</f>
        <v/>
      </c>
      <c r="P24" s="336" t="str">
        <f ca="1">IF(OFFSET(Data!$O$2,(COLUMN(L$1)-1),) ="","",   OFFSET(Data!$O$2,(COLUMN(L$1)-1),)  )</f>
        <v/>
      </c>
      <c r="Q24" s="247">
        <f t="shared" si="20"/>
        <v>9.5</v>
      </c>
      <c r="R24" s="249">
        <f>LEFT('1'!E4,4)+0</f>
        <v>9.5</v>
      </c>
      <c r="S24" s="248">
        <f t="shared" ref="S24:S42" ca="1" si="21">AVERAGE(E24:P24)</f>
        <v>12.571428571428571</v>
      </c>
      <c r="T24" s="77">
        <f>LEFT(RIGHT('1'!E4,4),3)+0</f>
        <v>3.2</v>
      </c>
      <c r="U24" s="79">
        <f ca="1">_xlfn.STDEV.P(E24:I24)</f>
        <v>1.4966629547095767</v>
      </c>
      <c r="V24" s="80"/>
      <c r="AH24" s="58"/>
      <c r="AI24" s="58"/>
      <c r="AJ24" s="58"/>
      <c r="AK24" s="58"/>
      <c r="AL24" s="58"/>
    </row>
    <row r="25" spans="2:38" s="60" customFormat="1" ht="42" customHeight="1">
      <c r="B25" s="129" t="s">
        <v>386</v>
      </c>
      <c r="C25" s="840" t="s">
        <v>411</v>
      </c>
      <c r="D25" s="841"/>
      <c r="E25" s="336">
        <f ca="1">IF(OFFSET(Data!$P$2,(COLUMN(A$1)-1),) ="","",   OFFSET(Data!$P$2,(COLUMN(A$1)-1),)  )</f>
        <v>7</v>
      </c>
      <c r="F25" s="336">
        <f ca="1">IF(OFFSET(Data!$P$2,(COLUMN(B$1)-1),) ="","",   OFFSET(Data!$P$2,(COLUMN(B$1)-1),)  )</f>
        <v>8</v>
      </c>
      <c r="G25" s="336">
        <f ca="1">IF(OFFSET(Data!$P$2,(COLUMN(C$1)-1),) ="","",   OFFSET(Data!$P$2,(COLUMN(C$1)-1),)  )</f>
        <v>9</v>
      </c>
      <c r="H25" s="336">
        <f ca="1">IF(OFFSET(Data!$P$2,(COLUMN(D$1)-1),) ="","",   OFFSET(Data!$P$2,(COLUMN(D$1)-1),)  )</f>
        <v>7</v>
      </c>
      <c r="I25" s="336">
        <f ca="1">IF(OFFSET(Data!$P$2,(COLUMN(E$1)-1),) ="","",   OFFSET(Data!$P$2,(COLUMN(E$1)-1),)  )</f>
        <v>5</v>
      </c>
      <c r="J25" s="336">
        <f ca="1">IF(OFFSET(Data!$P$2,(COLUMN(F$1)-1),) ="","",   OFFSET(Data!$P$2,(COLUMN(F$1)-1),)  )</f>
        <v>6</v>
      </c>
      <c r="K25" s="336">
        <f ca="1">IF(OFFSET(Data!$P$2,(COLUMN(G$1)-1),) ="","",   OFFSET(Data!$P$2,(COLUMN(G$1)-1),)  )</f>
        <v>16</v>
      </c>
      <c r="L25" s="336" t="str">
        <f ca="1">IF(OFFSET(Data!$P$2,(COLUMN(H$1)-1),) ="","",   OFFSET(Data!$P$2,(COLUMN(H$1)-1),)  )</f>
        <v/>
      </c>
      <c r="M25" s="336" t="str">
        <f ca="1">IF(OFFSET(Data!$P$2,(COLUMN(I$1)-1),) ="","",   OFFSET(Data!$P$2,(COLUMN(I$1)-1),)  )</f>
        <v/>
      </c>
      <c r="N25" s="336" t="str">
        <f ca="1">IF(OFFSET(Data!$P$2,(COLUMN(J$1)-1),) ="","",   OFFSET(Data!$P$2,(COLUMN(J$1)-1),)  )</f>
        <v/>
      </c>
      <c r="O25" s="336" t="str">
        <f ca="1">IF(OFFSET(Data!$P$2,(COLUMN(K$1)-1),) ="","",   OFFSET(Data!$P$2,(COLUMN(K$1)-1),)  )</f>
        <v/>
      </c>
      <c r="P25" s="336" t="str">
        <f ca="1">IF(OFFSET(Data!$P$2,(COLUMN(L$1)-1),) ="","",   OFFSET(Data!$P$2,(COLUMN(L$1)-1),)  )</f>
        <v/>
      </c>
      <c r="Q25" s="247">
        <f t="shared" si="20"/>
        <v>7</v>
      </c>
      <c r="R25" s="249">
        <f>LEFT('1'!E5,4)+0</f>
        <v>7</v>
      </c>
      <c r="S25" s="248">
        <f t="shared" ca="1" si="21"/>
        <v>8.2857142857142865</v>
      </c>
      <c r="T25" s="77">
        <f>LEFT(RIGHT('1'!E5,4),3)+0</f>
        <v>3.3</v>
      </c>
      <c r="U25" s="79">
        <f ca="1">_xlfn.STDEV.P(E25:I25)</f>
        <v>1.3266499161421599</v>
      </c>
      <c r="V25" s="80"/>
    </row>
    <row r="26" spans="2:38" s="60" customFormat="1" ht="42" customHeight="1">
      <c r="B26" s="129" t="s">
        <v>387</v>
      </c>
      <c r="C26" s="840" t="s">
        <v>412</v>
      </c>
      <c r="D26" s="841"/>
      <c r="E26" s="336">
        <f ca="1">IF(OFFSET(Data!$Q$2,(COLUMN(A$1)-1),) ="","",   OFFSET(Data!$Q$2,(COLUMN(A$1)-1),)  )</f>
        <v>6</v>
      </c>
      <c r="F26" s="336">
        <f ca="1">IF(OFFSET(Data!$Q$2,(COLUMN(B$1)-1),) ="","",   OFFSET(Data!$Q$2,(COLUMN(B$1)-1),)  )</f>
        <v>5</v>
      </c>
      <c r="G26" s="336">
        <f ca="1">IF(OFFSET(Data!$Q$2,(COLUMN(C$1)-1),) ="","",   OFFSET(Data!$Q$2,(COLUMN(C$1)-1),)  )</f>
        <v>4</v>
      </c>
      <c r="H26" s="336">
        <f ca="1">IF(OFFSET(Data!$Q$2,(COLUMN(D$1)-1),) ="","",   OFFSET(Data!$Q$2,(COLUMN(D$1)-1),)  )</f>
        <v>8</v>
      </c>
      <c r="I26" s="336">
        <f ca="1">IF(OFFSET(Data!$Q$2,(COLUMN(E$1)-1),) ="","",   OFFSET(Data!$Q$2,(COLUMN(E$1)-1),)  )</f>
        <v>3</v>
      </c>
      <c r="J26" s="336">
        <f ca="1">IF(OFFSET(Data!$Q$2,(COLUMN(F$1)-1),) ="","",   OFFSET(Data!$Q$2,(COLUMN(F$1)-1),)  )</f>
        <v>4</v>
      </c>
      <c r="K26" s="336">
        <f ca="1">IF(OFFSET(Data!$Q$2,(COLUMN(G$1)-1),) ="","",   OFFSET(Data!$Q$2,(COLUMN(G$1)-1),)  )</f>
        <v>0</v>
      </c>
      <c r="L26" s="336" t="str">
        <f ca="1">IF(OFFSET(Data!$Q$2,(COLUMN(H$1)-1),) ="","",   OFFSET(Data!$Q$2,(COLUMN(H$1)-1),)  )</f>
        <v/>
      </c>
      <c r="M26" s="336" t="str">
        <f ca="1">IF(OFFSET(Data!$Q$2,(COLUMN(I$1)-1),) ="","",   OFFSET(Data!$Q$2,(COLUMN(I$1)-1),)  )</f>
        <v/>
      </c>
      <c r="N26" s="336" t="str">
        <f ca="1">IF(OFFSET(Data!$Q$2,(COLUMN(J$1)-1),) ="","",   OFFSET(Data!$Q$2,(COLUMN(J$1)-1),)  )</f>
        <v/>
      </c>
      <c r="O26" s="336" t="str">
        <f ca="1">IF(OFFSET(Data!$Q$2,(COLUMN(K$1)-1),) ="","",   OFFSET(Data!$Q$2,(COLUMN(K$1)-1),)  )</f>
        <v/>
      </c>
      <c r="P26" s="336" t="str">
        <f ca="1">IF(OFFSET(Data!$Q$2,(COLUMN(L$1)-1),) ="","",   OFFSET(Data!$Q$2,(COLUMN(L$1)-1),)  )</f>
        <v/>
      </c>
      <c r="Q26" s="247">
        <f t="shared" si="20"/>
        <v>6</v>
      </c>
      <c r="R26" s="249">
        <f>LEFT('1'!E6,4)+0</f>
        <v>6</v>
      </c>
      <c r="S26" s="248">
        <f t="shared" ca="1" si="21"/>
        <v>4.2857142857142856</v>
      </c>
      <c r="T26" s="77">
        <f>LEFT(RIGHT('1'!E6,4),3)+0</f>
        <v>3.2</v>
      </c>
      <c r="U26" s="79">
        <f ca="1">_xlfn.STDEV.P(E26:I26)</f>
        <v>1.7204650534085253</v>
      </c>
      <c r="V26" s="80"/>
    </row>
    <row r="27" spans="2:38" s="60" customFormat="1" ht="42" customHeight="1">
      <c r="B27" s="129" t="s">
        <v>388</v>
      </c>
      <c r="C27" s="840" t="s">
        <v>413</v>
      </c>
      <c r="D27" s="841"/>
      <c r="E27" s="336">
        <f ca="1">IF(OFFSET(Data!$R$2,(COLUMN(A$1)-1),) ="","",   OFFSET(Data!$R$2,(COLUMN(A$1)-1),)  )</f>
        <v>6</v>
      </c>
      <c r="F27" s="336">
        <f ca="1">IF(OFFSET(Data!$R$2,(COLUMN(B$1)-1),) ="","",   OFFSET(Data!$R$2,(COLUMN(B$1)-1),)  )</f>
        <v>5</v>
      </c>
      <c r="G27" s="336">
        <f ca="1">IF(OFFSET(Data!$R$2,(COLUMN(C$1)-1),) ="","",   OFFSET(Data!$R$2,(COLUMN(C$1)-1),)  )</f>
        <v>4</v>
      </c>
      <c r="H27" s="336">
        <f ca="1">IF(OFFSET(Data!$R$2,(COLUMN(D$1)-1),) ="","",   OFFSET(Data!$R$2,(COLUMN(D$1)-1),)  )</f>
        <v>15</v>
      </c>
      <c r="I27" s="336">
        <f ca="1">IF(OFFSET(Data!$R$2,(COLUMN(E$1)-1),) ="","",   OFFSET(Data!$R$2,(COLUMN(E$1)-1),)  )</f>
        <v>7</v>
      </c>
      <c r="J27" s="336">
        <f ca="1">IF(OFFSET(Data!$R$2,(COLUMN(F$1)-1),) ="","",   OFFSET(Data!$R$2,(COLUMN(F$1)-1),)  )</f>
        <v>13</v>
      </c>
      <c r="K27" s="336">
        <f ca="1">IF(OFFSET(Data!$R$2,(COLUMN(G$1)-1),) ="","",   OFFSET(Data!$R$2,(COLUMN(G$1)-1),)  )</f>
        <v>17</v>
      </c>
      <c r="L27" s="336" t="str">
        <f ca="1">IF(OFFSET(Data!$R$2,(COLUMN(H$1)-1),) ="","",   OFFSET(Data!$R$2,(COLUMN(H$1)-1),)  )</f>
        <v/>
      </c>
      <c r="M27" s="336" t="str">
        <f ca="1">IF(OFFSET(Data!$R$2,(COLUMN(I$1)-1),) ="","",   OFFSET(Data!$R$2,(COLUMN(I$1)-1),)  )</f>
        <v/>
      </c>
      <c r="N27" s="336" t="str">
        <f ca="1">IF(OFFSET(Data!$R$2,(COLUMN(J$1)-1),) ="","",   OFFSET(Data!$R$2,(COLUMN(J$1)-1),)  )</f>
        <v/>
      </c>
      <c r="O27" s="336" t="str">
        <f ca="1">IF(OFFSET(Data!$R$2,(COLUMN(K$1)-1),) ="","",   OFFSET(Data!$R$2,(COLUMN(K$1)-1),)  )</f>
        <v/>
      </c>
      <c r="P27" s="336" t="str">
        <f ca="1">IF(OFFSET(Data!$R$2,(COLUMN(L$1)-1),) ="","",   OFFSET(Data!$R$2,(COLUMN(L$1)-1),)  )</f>
        <v/>
      </c>
      <c r="Q27" s="247">
        <f t="shared" si="20"/>
        <v>5.2</v>
      </c>
      <c r="R27" s="249">
        <f>LEFT('1'!E7,4)+0</f>
        <v>5.2</v>
      </c>
      <c r="S27" s="248">
        <f t="shared" ca="1" si="21"/>
        <v>9.5714285714285712</v>
      </c>
      <c r="T27" s="77">
        <f>LEFT(RIGHT('1'!E7,4),3)+0</f>
        <v>3.2</v>
      </c>
      <c r="U27" s="79">
        <f ca="1">_xlfn.STDEV.P(E27:I27)</f>
        <v>3.9293765408776999</v>
      </c>
      <c r="V27" s="80"/>
    </row>
    <row r="28" spans="2:38" s="342" customFormat="1" ht="42" customHeight="1">
      <c r="B28" s="337" t="s">
        <v>540</v>
      </c>
      <c r="C28" s="842" t="s">
        <v>537</v>
      </c>
      <c r="D28" s="843"/>
      <c r="E28" s="335">
        <f ca="1">IF(OFFSET(Data!$T$2,(COLUMN(A$1)-1),) ="","",   OFFSET(Data!$T$2,(COLUMN(A$1)-1),)  )</f>
        <v>94</v>
      </c>
      <c r="F28" s="335">
        <f ca="1">IF(OFFSET(Data!$T$2,(COLUMN(B$1)-1),) ="","",   OFFSET(Data!$T$2,(COLUMN(B$1)-1),)  )</f>
        <v>12</v>
      </c>
      <c r="G28" s="335">
        <f ca="1">IF(OFFSET(Data!$T$2,(COLUMN(C$1)-1),) ="","",   OFFSET(Data!$T$2,(COLUMN(C$1)-1),)  )</f>
        <v>12</v>
      </c>
      <c r="H28" s="335">
        <f ca="1">IF(OFFSET(Data!$T$2,(COLUMN(D$1)-1),) ="","",   OFFSET(Data!$T$2,(COLUMN(D$1)-1),)  )</f>
        <v>12</v>
      </c>
      <c r="I28" s="335">
        <f ca="1">IF(OFFSET(Data!$T$2,(COLUMN(E$1)-1),) ="","",   OFFSET(Data!$T$2,(COLUMN(E$1)-1),)  )</f>
        <v>87</v>
      </c>
      <c r="J28" s="335">
        <f ca="1">IF(OFFSET(Data!$T$2,(COLUMN(F$1)-1),) ="","",   OFFSET(Data!$T$2,(COLUMN(F$1)-1),)  )</f>
        <v>63</v>
      </c>
      <c r="K28" s="335">
        <f ca="1">IF(OFFSET(Data!$T$2,(COLUMN(G$1)-1),) ="","",   OFFSET(Data!$T$2,(COLUMN(G$1)-1),)  )</f>
        <v>100</v>
      </c>
      <c r="L28" s="335" t="str">
        <f ca="1">IF(OFFSET(Data!$T$2,(COLUMN(H$1)-1),) ="","",   OFFSET(Data!$T$2,(COLUMN(H$1)-1),)  )</f>
        <v/>
      </c>
      <c r="M28" s="335" t="str">
        <f ca="1">IF(OFFSET(Data!$T$2,(COLUMN(I$1)-1),) ="","",   OFFSET(Data!$T$2,(COLUMN(I$1)-1),)  )</f>
        <v/>
      </c>
      <c r="N28" s="335" t="str">
        <f ca="1">IF(OFFSET(Data!$T$2,(COLUMN(J$1)-1),) ="","",   OFFSET(Data!$T$2,(COLUMN(J$1)-1),)  )</f>
        <v/>
      </c>
      <c r="O28" s="335" t="str">
        <f ca="1">IF(OFFSET(Data!$T$2,(COLUMN(K$1)-1),) ="","",   OFFSET(Data!$T$2,(COLUMN(K$1)-1),)  )</f>
        <v/>
      </c>
      <c r="P28" s="335" t="str">
        <f ca="1">IF(OFFSET(Data!$T$2,(COLUMN(L$1)-1),) ="","",   OFFSET(Data!$T$2,(COLUMN(L$1)-1),)  )</f>
        <v/>
      </c>
      <c r="Q28" s="338">
        <f t="shared" si="20"/>
        <v>50</v>
      </c>
      <c r="R28" s="339">
        <v>50</v>
      </c>
      <c r="S28" s="340">
        <f t="shared" ca="1" si="21"/>
        <v>54.285714285714285</v>
      </c>
      <c r="T28" s="344"/>
      <c r="U28" s="345"/>
      <c r="V28" s="346"/>
    </row>
    <row r="29" spans="2:38" s="60" customFormat="1" ht="42" customHeight="1">
      <c r="B29" s="129" t="s">
        <v>394</v>
      </c>
      <c r="C29" s="840" t="s">
        <v>702</v>
      </c>
      <c r="D29" s="841"/>
      <c r="E29" s="336">
        <f ca="1">IF(OFFSET(Data!$V$2,(COLUMN(A$1)-1),) ="","",   OFFSET(Data!$V$2,(COLUMN(A$1)-1),)  )</f>
        <v>13</v>
      </c>
      <c r="F29" s="336">
        <f ca="1">IF(OFFSET(Data!$V$2,(COLUMN(B$1)-1),) ="","",   OFFSET(Data!$V$2,(COLUMN(B$1)-1),)  )</f>
        <v>7</v>
      </c>
      <c r="G29" s="336">
        <f ca="1">IF(OFFSET(Data!$V$2,(COLUMN(C$1)-1),) ="","",   OFFSET(Data!$V$2,(COLUMN(C$1)-1),)  )</f>
        <v>6</v>
      </c>
      <c r="H29" s="336">
        <f ca="1">IF(OFFSET(Data!$V$2,(COLUMN(D$1)-1),) ="","",   OFFSET(Data!$V$2,(COLUMN(D$1)-1),)  )</f>
        <v>6</v>
      </c>
      <c r="I29" s="336">
        <f ca="1">IF(OFFSET(Data!$V$2,(COLUMN(E$1)-1),) ="","",   OFFSET(Data!$V$2,(COLUMN(E$1)-1),)  )</f>
        <v>15</v>
      </c>
      <c r="J29" s="336">
        <f ca="1">IF(OFFSET(Data!$V$2,(COLUMN(F$1)-1),) ="","",   OFFSET(Data!$V$2,(COLUMN(F$1)-1),)  )</f>
        <v>15</v>
      </c>
      <c r="K29" s="336">
        <f ca="1">IF(OFFSET(Data!$V$2,(COLUMN(G$1)-1),) ="","",   OFFSET(Data!$V$2,(COLUMN(G$1)-1),)  )</f>
        <v>22</v>
      </c>
      <c r="L29" s="336" t="str">
        <f ca="1">IF(OFFSET(Data!$V$2,(COLUMN(H$1)-1),) ="","",   OFFSET(Data!$V$2,(COLUMN(H$1)-1),)  )</f>
        <v/>
      </c>
      <c r="M29" s="336" t="str">
        <f ca="1">IF(OFFSET(Data!$V$2,(COLUMN(I$1)-1),) ="","",   OFFSET(Data!$V$2,(COLUMN(I$1)-1),)  )</f>
        <v/>
      </c>
      <c r="N29" s="336" t="str">
        <f ca="1">IF(OFFSET(Data!$V$2,(COLUMN(J$1)-1),) ="","",   OFFSET(Data!$V$2,(COLUMN(J$1)-1),)  )</f>
        <v/>
      </c>
      <c r="O29" s="336" t="str">
        <f ca="1">IF(OFFSET(Data!$V$2,(COLUMN(K$1)-1),) ="","",   OFFSET(Data!$V$2,(COLUMN(K$1)-1),)  )</f>
        <v/>
      </c>
      <c r="P29" s="336" t="str">
        <f ca="1">IF(OFFSET(Data!$V$2,(COLUMN(L$1)-1),) ="","",   OFFSET(Data!$V$2,(COLUMN(L$1)-1),)  )</f>
        <v/>
      </c>
      <c r="Q29" s="247">
        <f t="shared" si="20"/>
        <v>7.8</v>
      </c>
      <c r="R29" s="249">
        <f>LEFT('1'!E8,4)+0</f>
        <v>7.8</v>
      </c>
      <c r="S29" s="248">
        <f t="shared" ca="1" si="21"/>
        <v>12</v>
      </c>
      <c r="T29" s="77">
        <f>LEFT(RIGHT('1'!E8,4),3)+0</f>
        <v>4.0999999999999996</v>
      </c>
      <c r="U29" s="79">
        <f ca="1">_xlfn.STDEV.P(E29:I29)</f>
        <v>3.8262252939417984</v>
      </c>
      <c r="V29" s="80"/>
    </row>
    <row r="30" spans="2:38" s="60" customFormat="1" ht="42" customHeight="1">
      <c r="B30" s="129" t="s">
        <v>395</v>
      </c>
      <c r="C30" s="840" t="s">
        <v>703</v>
      </c>
      <c r="D30" s="841"/>
      <c r="E30" s="336">
        <f ca="1">IF(OFFSET(Data!$W$2,(COLUMN(A$1)-1),) ="","",   OFFSET(Data!$W$2,(COLUMN(A$1)-1),)  )</f>
        <v>10</v>
      </c>
      <c r="F30" s="336">
        <f ca="1">IF(OFFSET(Data!$W$2,(COLUMN(B$1)-1),) ="","",   OFFSET(Data!$W$2,(COLUMN(B$1)-1),)  )</f>
        <v>8</v>
      </c>
      <c r="G30" s="336">
        <f ca="1">IF(OFFSET(Data!$W$2,(COLUMN(C$1)-1),) ="","",   OFFSET(Data!$W$2,(COLUMN(C$1)-1),)  )</f>
        <v>6</v>
      </c>
      <c r="H30" s="336">
        <f ca="1">IF(OFFSET(Data!$W$2,(COLUMN(D$1)-1),) ="","",   OFFSET(Data!$W$2,(COLUMN(D$1)-1),)  )</f>
        <v>8</v>
      </c>
      <c r="I30" s="336">
        <f ca="1">IF(OFFSET(Data!$W$2,(COLUMN(E$1)-1),) ="","",   OFFSET(Data!$W$2,(COLUMN(E$1)-1),)  )</f>
        <v>12</v>
      </c>
      <c r="J30" s="336">
        <f ca="1">IF(OFFSET(Data!$W$2,(COLUMN(F$1)-1),) ="","",   OFFSET(Data!$W$2,(COLUMN(F$1)-1),)  )</f>
        <v>10</v>
      </c>
      <c r="K30" s="336">
        <f ca="1">IF(OFFSET(Data!$W$2,(COLUMN(G$1)-1),) ="","",   OFFSET(Data!$W$2,(COLUMN(G$1)-1),)  )</f>
        <v>14</v>
      </c>
      <c r="L30" s="336" t="str">
        <f ca="1">IF(OFFSET(Data!$W$2,(COLUMN(H$1)-1),) ="","",   OFFSET(Data!$W$2,(COLUMN(H$1)-1),)  )</f>
        <v/>
      </c>
      <c r="M30" s="336" t="str">
        <f ca="1">IF(OFFSET(Data!$W$2,(COLUMN(I$1)-1),) ="","",   OFFSET(Data!$W$2,(COLUMN(I$1)-1),)  )</f>
        <v/>
      </c>
      <c r="N30" s="336" t="str">
        <f ca="1">IF(OFFSET(Data!$W$2,(COLUMN(J$1)-1),) ="","",   OFFSET(Data!$W$2,(COLUMN(J$1)-1),)  )</f>
        <v/>
      </c>
      <c r="O30" s="336" t="str">
        <f ca="1">IF(OFFSET(Data!$W$2,(COLUMN(K$1)-1),) ="","",   OFFSET(Data!$W$2,(COLUMN(K$1)-1),)  )</f>
        <v/>
      </c>
      <c r="P30" s="336" t="str">
        <f ca="1">IF(OFFSET(Data!$W$2,(COLUMN(L$1)-1),) ="","",   OFFSET(Data!$W$2,(COLUMN(L$1)-1),)  )</f>
        <v/>
      </c>
      <c r="Q30" s="247">
        <f t="shared" si="20"/>
        <v>9.9</v>
      </c>
      <c r="R30" s="249">
        <f>LEFT('1'!E9,4)+0</f>
        <v>9.9</v>
      </c>
      <c r="S30" s="248">
        <f t="shared" ca="1" si="21"/>
        <v>9.7142857142857135</v>
      </c>
      <c r="T30" s="77">
        <f>LEFT(RIGHT('1'!E9,4),3)+0</f>
        <v>3</v>
      </c>
      <c r="U30" s="79">
        <f ca="1">_xlfn.STDEV.P(E30:I30)</f>
        <v>2.0396078054371141</v>
      </c>
      <c r="V30" s="80"/>
    </row>
    <row r="31" spans="2:38" s="60" customFormat="1" ht="42" customHeight="1">
      <c r="B31" s="129" t="s">
        <v>23</v>
      </c>
      <c r="C31" s="840" t="s">
        <v>704</v>
      </c>
      <c r="D31" s="841"/>
      <c r="E31" s="336">
        <f ca="1">IF(OFFSET(Data!$X$2,(COLUMN(A$1)-1),) ="","",   OFFSET(Data!$X$2,(COLUMN(A$1)-1),)  )</f>
        <v>15</v>
      </c>
      <c r="F31" s="336">
        <f ca="1">IF(OFFSET(Data!$X$2,(COLUMN(B$1)-1),) ="","",   OFFSET(Data!$X$2,(COLUMN(B$1)-1),)  )</f>
        <v>4</v>
      </c>
      <c r="G31" s="336">
        <f ca="1">IF(OFFSET(Data!$X$2,(COLUMN(C$1)-1),) ="","",   OFFSET(Data!$X$2,(COLUMN(C$1)-1),)  )</f>
        <v>7</v>
      </c>
      <c r="H31" s="336">
        <f ca="1">IF(OFFSET(Data!$X$2,(COLUMN(D$1)-1),) ="","",   OFFSET(Data!$X$2,(COLUMN(D$1)-1),)  )</f>
        <v>8</v>
      </c>
      <c r="I31" s="336">
        <f ca="1">IF(OFFSET(Data!$X$2,(COLUMN(E$1)-1),) ="","",   OFFSET(Data!$X$2,(COLUMN(E$1)-1),)  )</f>
        <v>9</v>
      </c>
      <c r="J31" s="336">
        <f ca="1">IF(OFFSET(Data!$X$2,(COLUMN(F$1)-1),) ="","",   OFFSET(Data!$X$2,(COLUMN(F$1)-1),)  )</f>
        <v>6</v>
      </c>
      <c r="K31" s="336">
        <f ca="1">IF(OFFSET(Data!$X$2,(COLUMN(G$1)-1),) ="","",   OFFSET(Data!$X$2,(COLUMN(G$1)-1),)  )</f>
        <v>16</v>
      </c>
      <c r="L31" s="336" t="str">
        <f ca="1">IF(OFFSET(Data!$X$2,(COLUMN(H$1)-1),) ="","",   OFFSET(Data!$X$2,(COLUMN(H$1)-1),)  )</f>
        <v/>
      </c>
      <c r="M31" s="336" t="str">
        <f ca="1">IF(OFFSET(Data!$X$2,(COLUMN(I$1)-1),) ="","",   OFFSET(Data!$X$2,(COLUMN(I$1)-1),)  )</f>
        <v/>
      </c>
      <c r="N31" s="336" t="str">
        <f ca="1">IF(OFFSET(Data!$X$2,(COLUMN(J$1)-1),) ="","",   OFFSET(Data!$X$2,(COLUMN(J$1)-1),)  )</f>
        <v/>
      </c>
      <c r="O31" s="336" t="str">
        <f ca="1">IF(OFFSET(Data!$X$2,(COLUMN(K$1)-1),) ="","",   OFFSET(Data!$X$2,(COLUMN(K$1)-1),)  )</f>
        <v/>
      </c>
      <c r="P31" s="336" t="str">
        <f ca="1">IF(OFFSET(Data!$X$2,(COLUMN(L$1)-1),) ="","",   OFFSET(Data!$X$2,(COLUMN(L$1)-1),)  )</f>
        <v/>
      </c>
      <c r="Q31" s="247">
        <f t="shared" si="20"/>
        <v>8.6999999999999993</v>
      </c>
      <c r="R31" s="249">
        <f>LEFT('1'!E10,4)+0</f>
        <v>8.6999999999999993</v>
      </c>
      <c r="S31" s="248">
        <f t="shared" ca="1" si="21"/>
        <v>9.2857142857142865</v>
      </c>
      <c r="T31" s="77">
        <f>LEFT(RIGHT('1'!E10,4),3)+0</f>
        <v>3.6</v>
      </c>
      <c r="U31" s="79">
        <f ca="1">_xlfn.STDEV.P(E31:I31)</f>
        <v>3.6110940170535577</v>
      </c>
      <c r="V31" s="80"/>
    </row>
    <row r="32" spans="2:38" s="60" customFormat="1" ht="42" customHeight="1">
      <c r="B32" s="129" t="s">
        <v>24</v>
      </c>
      <c r="C32" s="840" t="s">
        <v>1033</v>
      </c>
      <c r="D32" s="841"/>
      <c r="E32" s="336">
        <f ca="1">IF(OFFSET(Data!$Y$2,(COLUMN(A$1)-1),) ="","",   OFFSET(Data!$Y$2,(COLUMN(A$1)-1),)  )</f>
        <v>14</v>
      </c>
      <c r="F32" s="336">
        <f ca="1">IF(OFFSET(Data!$Y$2,(COLUMN(B$1)-1),) ="","",   OFFSET(Data!$Y$2,(COLUMN(B$1)-1),)  )</f>
        <v>5</v>
      </c>
      <c r="G32" s="336">
        <f ca="1">IF(OFFSET(Data!$Y$2,(COLUMN(C$1)-1),) ="","",   OFFSET(Data!$Y$2,(COLUMN(C$1)-1),)  )</f>
        <v>5</v>
      </c>
      <c r="H32" s="336">
        <f ca="1">IF(OFFSET(Data!$Y$2,(COLUMN(D$1)-1),) ="","",   OFFSET(Data!$Y$2,(COLUMN(D$1)-1),)  )</f>
        <v>2</v>
      </c>
      <c r="I32" s="336">
        <f ca="1">IF(OFFSET(Data!$Y$2,(COLUMN(E$1)-1),) ="","",   OFFSET(Data!$Y$2,(COLUMN(E$1)-1),)  )</f>
        <v>11</v>
      </c>
      <c r="J32" s="336">
        <f ca="1">IF(OFFSET(Data!$Y$2,(COLUMN(F$1)-1),) ="","",   OFFSET(Data!$Y$2,(COLUMN(F$1)-1),)  )</f>
        <v>8</v>
      </c>
      <c r="K32" s="336">
        <f ca="1">IF(OFFSET(Data!$Y$2,(COLUMN(G$1)-1),) ="","",   OFFSET(Data!$Y$2,(COLUMN(G$1)-1),)  )</f>
        <v>16</v>
      </c>
      <c r="L32" s="336" t="str">
        <f ca="1">IF(OFFSET(Data!$Y$2,(COLUMN(H$1)-1),) ="","",   OFFSET(Data!$Y$2,(COLUMN(H$1)-1),)  )</f>
        <v/>
      </c>
      <c r="M32" s="336" t="str">
        <f ca="1">IF(OFFSET(Data!$Y$2,(COLUMN(I$1)-1),) ="","",   OFFSET(Data!$Y$2,(COLUMN(I$1)-1),)  )</f>
        <v/>
      </c>
      <c r="N32" s="336" t="str">
        <f ca="1">IF(OFFSET(Data!$Y$2,(COLUMN(J$1)-1),) ="","",   OFFSET(Data!$Y$2,(COLUMN(J$1)-1),)  )</f>
        <v/>
      </c>
      <c r="O32" s="336" t="str">
        <f ca="1">IF(OFFSET(Data!$Y$2,(COLUMN(K$1)-1),) ="","",   OFFSET(Data!$Y$2,(COLUMN(K$1)-1),)  )</f>
        <v/>
      </c>
      <c r="P32" s="336" t="str">
        <f ca="1">IF(OFFSET(Data!$Y$2,(COLUMN(L$1)-1),) ="","",   OFFSET(Data!$Y$2,(COLUMN(L$1)-1),)  )</f>
        <v/>
      </c>
      <c r="Q32" s="247">
        <f t="shared" si="20"/>
        <v>8.6999999999999993</v>
      </c>
      <c r="R32" s="249">
        <f>LEFT('1'!E11,4)+0</f>
        <v>8.6999999999999993</v>
      </c>
      <c r="S32" s="248">
        <f t="shared" ca="1" si="21"/>
        <v>8.7142857142857135</v>
      </c>
      <c r="T32" s="77">
        <f>LEFT(RIGHT('1'!E11,4),3)+0</f>
        <v>3.4</v>
      </c>
      <c r="U32" s="79">
        <f ca="1">_xlfn.STDEV.P(E32:I32)</f>
        <v>4.4090815370097207</v>
      </c>
      <c r="V32" s="80"/>
    </row>
    <row r="33" spans="2:22" s="342" customFormat="1" ht="42" customHeight="1">
      <c r="B33" s="337" t="s">
        <v>610</v>
      </c>
      <c r="C33" s="842" t="s">
        <v>425</v>
      </c>
      <c r="D33" s="843"/>
      <c r="E33" s="335">
        <f ca="1">IF(OFFSET(Data!$AA$2,(COLUMN(A$1)-1),) ="","",   OFFSET(Data!$AA$2,(COLUMN(A$1)-1),)  )</f>
        <v>91</v>
      </c>
      <c r="F33" s="335">
        <f ca="1">IF(OFFSET(Data!$AA$2,(COLUMN(B$1)-1),) ="","",   OFFSET(Data!$AA$2,(COLUMN(B$1)-1),)  )</f>
        <v>39</v>
      </c>
      <c r="G33" s="335">
        <f ca="1">IF(OFFSET(Data!$AA$2,(COLUMN(C$1)-1),) ="","",   OFFSET(Data!$AA$2,(COLUMN(C$1)-1),)  )</f>
        <v>78</v>
      </c>
      <c r="H33" s="335">
        <f ca="1">IF(OFFSET(Data!$AA$2,(COLUMN(D$1)-1),) ="","",   OFFSET(Data!$AA$2,(COLUMN(D$1)-1),)  )</f>
        <v>62</v>
      </c>
      <c r="I33" s="335">
        <f ca="1">IF(OFFSET(Data!$AA$2,(COLUMN(E$1)-1),) ="","",   OFFSET(Data!$AA$2,(COLUMN(E$1)-1),)  )</f>
        <v>39</v>
      </c>
      <c r="J33" s="335">
        <f ca="1">IF(OFFSET(Data!$AA$2,(COLUMN(F$1)-1),) ="","",   OFFSET(Data!$AA$2,(COLUMN(F$1)-1),)  )</f>
        <v>39</v>
      </c>
      <c r="K33" s="335">
        <f ca="1">IF(OFFSET(Data!$AA$2,(COLUMN(G$1)-1),) ="","",   OFFSET(Data!$AA$2,(COLUMN(G$1)-1),)  )</f>
        <v>30</v>
      </c>
      <c r="L33" s="335" t="str">
        <f ca="1">IF(OFFSET(Data!$AA$2,(COLUMN(H$1)-1),) ="","",   OFFSET(Data!$AA$2,(COLUMN(H$1)-1),)  )</f>
        <v/>
      </c>
      <c r="M33" s="335" t="str">
        <f ca="1">IF(OFFSET(Data!$AA$2,(COLUMN(I$1)-1),) ="","",   OFFSET(Data!$AA$2,(COLUMN(I$1)-1),)  )</f>
        <v/>
      </c>
      <c r="N33" s="335" t="str">
        <f ca="1">IF(OFFSET(Data!$AA$2,(COLUMN(J$1)-1),) ="","",   OFFSET(Data!$AA$2,(COLUMN(J$1)-1),)  )</f>
        <v/>
      </c>
      <c r="O33" s="335" t="str">
        <f ca="1">IF(OFFSET(Data!$AA$2,(COLUMN(K$1)-1),) ="","",   OFFSET(Data!$AA$2,(COLUMN(K$1)-1),)  )</f>
        <v/>
      </c>
      <c r="P33" s="335" t="str">
        <f ca="1">IF(OFFSET(Data!$AA$2,(COLUMN(L$1)-1),) ="","",   OFFSET(Data!$AA$2,(COLUMN(L$1)-1),)  )</f>
        <v/>
      </c>
      <c r="Q33" s="338">
        <f t="shared" si="20"/>
        <v>50</v>
      </c>
      <c r="R33" s="339">
        <v>50</v>
      </c>
      <c r="S33" s="340">
        <f t="shared" ca="1" si="21"/>
        <v>54</v>
      </c>
      <c r="T33" s="344"/>
      <c r="U33" s="345"/>
      <c r="V33" s="346"/>
    </row>
    <row r="34" spans="2:22" s="60" customFormat="1" ht="42" customHeight="1">
      <c r="B34" s="129" t="s">
        <v>396</v>
      </c>
      <c r="C34" s="840" t="s">
        <v>390</v>
      </c>
      <c r="D34" s="841"/>
      <c r="E34" s="336">
        <f ca="1">IF(OFFSET(Data!$AC$2,(COLUMN(A$1)-1),) ="","",   OFFSET(Data!$AC$2,(COLUMN(A$1)-1),)  )</f>
        <v>16</v>
      </c>
      <c r="F34" s="336">
        <f ca="1">IF(OFFSET(Data!$AC$2,(COLUMN(B$1)-1),) ="","",   OFFSET(Data!$AC$2,(COLUMN(B$1)-1),)  )</f>
        <v>14</v>
      </c>
      <c r="G34" s="336">
        <f ca="1">IF(OFFSET(Data!$AC$2,(COLUMN(C$1)-1),) ="","",   OFFSET(Data!$AC$2,(COLUMN(C$1)-1),)  )</f>
        <v>13</v>
      </c>
      <c r="H34" s="336">
        <f ca="1">IF(OFFSET(Data!$AC$2,(COLUMN(D$1)-1),) ="","",   OFFSET(Data!$AC$2,(COLUMN(D$1)-1),)  )</f>
        <v>12</v>
      </c>
      <c r="I34" s="336">
        <f ca="1">IF(OFFSET(Data!$AC$2,(COLUMN(E$1)-1),) ="","",   OFFSET(Data!$AC$2,(COLUMN(E$1)-1),)  )</f>
        <v>12</v>
      </c>
      <c r="J34" s="336">
        <f ca="1">IF(OFFSET(Data!$AC$2,(COLUMN(F$1)-1),) ="","",   OFFSET(Data!$AC$2,(COLUMN(F$1)-1),)  )</f>
        <v>13</v>
      </c>
      <c r="K34" s="336">
        <f ca="1">IF(OFFSET(Data!$AC$2,(COLUMN(G$1)-1),) ="","",   OFFSET(Data!$AC$2,(COLUMN(G$1)-1),)  )</f>
        <v>11</v>
      </c>
      <c r="L34" s="336" t="str">
        <f ca="1">IF(OFFSET(Data!$AC$2,(COLUMN(H$1)-1),) ="","",   OFFSET(Data!$AC$2,(COLUMN(H$1)-1),)  )</f>
        <v/>
      </c>
      <c r="M34" s="336" t="str">
        <f ca="1">IF(OFFSET(Data!$AC$2,(COLUMN(I$1)-1),) ="","",   OFFSET(Data!$AC$2,(COLUMN(I$1)-1),)  )</f>
        <v/>
      </c>
      <c r="N34" s="336" t="str">
        <f ca="1">IF(OFFSET(Data!$AC$2,(COLUMN(J$1)-1),) ="","",   OFFSET(Data!$AC$2,(COLUMN(J$1)-1),)  )</f>
        <v/>
      </c>
      <c r="O34" s="336" t="str">
        <f ca="1">IF(OFFSET(Data!$AC$2,(COLUMN(K$1)-1),) ="","",   OFFSET(Data!$AC$2,(COLUMN(K$1)-1),)  )</f>
        <v/>
      </c>
      <c r="P34" s="336" t="str">
        <f ca="1">IF(OFFSET(Data!$AC$2,(COLUMN(L$1)-1),) ="","",   OFFSET(Data!$AC$2,(COLUMN(L$1)-1),)  )</f>
        <v/>
      </c>
      <c r="Q34" s="247">
        <f>R34</f>
        <v>11.1</v>
      </c>
      <c r="R34" s="249">
        <f>LEFT('1'!E12,4)+0</f>
        <v>11.1</v>
      </c>
      <c r="S34" s="248">
        <f t="shared" ca="1" si="21"/>
        <v>13</v>
      </c>
      <c r="T34" s="77">
        <f>LEFT(RIGHT('1'!E12,4),3)+0</f>
        <v>2.9</v>
      </c>
      <c r="U34" s="79">
        <f ca="1">_xlfn.STDEV.P(E34:I34)</f>
        <v>1.4966629547095767</v>
      </c>
      <c r="V34" s="80"/>
    </row>
    <row r="35" spans="2:22" s="60" customFormat="1" ht="42" customHeight="1">
      <c r="B35" s="129" t="s">
        <v>397</v>
      </c>
      <c r="C35" s="840" t="s">
        <v>391</v>
      </c>
      <c r="D35" s="841"/>
      <c r="E35" s="336">
        <f ca="1">IF(OFFSET(Data!$AD$2,(COLUMN(A$1)-1),) ="","",   OFFSET(Data!$AD$2,(COLUMN(A$1)-1),)  )</f>
        <v>11</v>
      </c>
      <c r="F35" s="336">
        <f ca="1">IF(OFFSET(Data!$AD$2,(COLUMN(B$1)-1),) ="","",   OFFSET(Data!$AD$2,(COLUMN(B$1)-1),)  )</f>
        <v>8</v>
      </c>
      <c r="G35" s="336">
        <f ca="1">IF(OFFSET(Data!$AD$2,(COLUMN(C$1)-1),) ="","",   OFFSET(Data!$AD$2,(COLUMN(C$1)-1),)  )</f>
        <v>14</v>
      </c>
      <c r="H35" s="336">
        <f ca="1">IF(OFFSET(Data!$AD$2,(COLUMN(D$1)-1),) ="","",   OFFSET(Data!$AD$2,(COLUMN(D$1)-1),)  )</f>
        <v>11</v>
      </c>
      <c r="I35" s="336">
        <f ca="1">IF(OFFSET(Data!$AD$2,(COLUMN(E$1)-1),) ="","",   OFFSET(Data!$AD$2,(COLUMN(E$1)-1),)  )</f>
        <v>9</v>
      </c>
      <c r="J35" s="336">
        <f ca="1">IF(OFFSET(Data!$AD$2,(COLUMN(F$1)-1),) ="","",   OFFSET(Data!$AD$2,(COLUMN(F$1)-1),)  )</f>
        <v>14</v>
      </c>
      <c r="K35" s="336">
        <f ca="1">IF(OFFSET(Data!$AD$2,(COLUMN(G$1)-1),) ="","",   OFFSET(Data!$AD$2,(COLUMN(G$1)-1),)  )</f>
        <v>15</v>
      </c>
      <c r="L35" s="336" t="str">
        <f ca="1">IF(OFFSET(Data!$AD$2,(COLUMN(H$1)-1),) ="","",   OFFSET(Data!$AD$2,(COLUMN(H$1)-1),)  )</f>
        <v/>
      </c>
      <c r="M35" s="336" t="str">
        <f ca="1">IF(OFFSET(Data!$AD$2,(COLUMN(I$1)-1),) ="","",   OFFSET(Data!$AD$2,(COLUMN(I$1)-1),)  )</f>
        <v/>
      </c>
      <c r="N35" s="336" t="str">
        <f ca="1">IF(OFFSET(Data!$AD$2,(COLUMN(J$1)-1),) ="","",   OFFSET(Data!$AD$2,(COLUMN(J$1)-1),)  )</f>
        <v/>
      </c>
      <c r="O35" s="336" t="str">
        <f ca="1">IF(OFFSET(Data!$AD$2,(COLUMN(K$1)-1),) ="","",   OFFSET(Data!$AD$2,(COLUMN(K$1)-1),)  )</f>
        <v/>
      </c>
      <c r="P35" s="336" t="str">
        <f ca="1">IF(OFFSET(Data!$AD$2,(COLUMN(L$1)-1),) ="","",   OFFSET(Data!$AD$2,(COLUMN(L$1)-1),)  )</f>
        <v/>
      </c>
      <c r="Q35" s="247">
        <f>R35</f>
        <v>10.5</v>
      </c>
      <c r="R35" s="249">
        <f>LEFT('1'!E13,4)+0</f>
        <v>10.5</v>
      </c>
      <c r="S35" s="248">
        <f t="shared" ca="1" si="21"/>
        <v>11.714285714285714</v>
      </c>
      <c r="T35" s="77" t="str">
        <f>LEFT(RIGHT('1'!E13,4),3)</f>
        <v>3.0</v>
      </c>
      <c r="U35" s="79">
        <f ca="1">_xlfn.STDEV.P(E35:I35)</f>
        <v>2.0591260281974</v>
      </c>
      <c r="V35" s="80"/>
    </row>
    <row r="36" spans="2:22" s="60" customFormat="1" ht="42" customHeight="1">
      <c r="B36" s="129" t="s">
        <v>398</v>
      </c>
      <c r="C36" s="840" t="s">
        <v>1051</v>
      </c>
      <c r="D36" s="841"/>
      <c r="E36" s="336">
        <f ca="1">IF(OFFSET(Data!$AE$2,(COLUMN(A$1)-1),) ="","",   OFFSET(Data!$AE$2,(COLUMN(A$1)-1),)  )</f>
        <v>14</v>
      </c>
      <c r="F36" s="336">
        <f ca="1">IF(OFFSET(Data!$AE$2,(COLUMN(B$1)-1),) ="","",   OFFSET(Data!$AE$2,(COLUMN(B$1)-1),)  )</f>
        <v>10</v>
      </c>
      <c r="G36" s="336">
        <f ca="1">IF(OFFSET(Data!$AE$2,(COLUMN(C$1)-1),) ="","",   OFFSET(Data!$AE$2,(COLUMN(C$1)-1),)  )</f>
        <v>14</v>
      </c>
      <c r="H36" s="336">
        <f ca="1">IF(OFFSET(Data!$AE$2,(COLUMN(D$1)-1),) ="","",   OFFSET(Data!$AE$2,(COLUMN(D$1)-1),)  )</f>
        <v>12</v>
      </c>
      <c r="I36" s="336">
        <f ca="1">IF(OFFSET(Data!$AE$2,(COLUMN(E$1)-1),) ="","",   OFFSET(Data!$AE$2,(COLUMN(E$1)-1),)  )</f>
        <v>12</v>
      </c>
      <c r="J36" s="336">
        <f ca="1">IF(OFFSET(Data!$AE$2,(COLUMN(F$1)-1),) ="","",   OFFSET(Data!$AE$2,(COLUMN(F$1)-1),)  )</f>
        <v>11</v>
      </c>
      <c r="K36" s="336">
        <f ca="1">IF(OFFSET(Data!$AE$2,(COLUMN(G$1)-1),) ="","",   OFFSET(Data!$AE$2,(COLUMN(G$1)-1),)  )</f>
        <v>9</v>
      </c>
      <c r="L36" s="336" t="str">
        <f ca="1">IF(OFFSET(Data!$AE$2,(COLUMN(H$1)-1),) ="","",   OFFSET(Data!$AE$2,(COLUMN(H$1)-1),)  )</f>
        <v/>
      </c>
      <c r="M36" s="336" t="str">
        <f ca="1">IF(OFFSET(Data!$AE$2,(COLUMN(I$1)-1),) ="","",   OFFSET(Data!$AE$2,(COLUMN(I$1)-1),)  )</f>
        <v/>
      </c>
      <c r="N36" s="336" t="str">
        <f ca="1">IF(OFFSET(Data!$AE$2,(COLUMN(J$1)-1),) ="","",   OFFSET(Data!$AE$2,(COLUMN(J$1)-1),)  )</f>
        <v/>
      </c>
      <c r="O36" s="336" t="str">
        <f ca="1">IF(OFFSET(Data!$AE$2,(COLUMN(K$1)-1),) ="","",   OFFSET(Data!$AE$2,(COLUMN(K$1)-1),)  )</f>
        <v/>
      </c>
      <c r="P36" s="336" t="str">
        <f ca="1">IF(OFFSET(Data!$AE$2,(COLUMN(L$1)-1),) ="","",   OFFSET(Data!$AE$2,(COLUMN(L$1)-1),)  )</f>
        <v/>
      </c>
      <c r="Q36" s="247">
        <f>R36</f>
        <v>11.6</v>
      </c>
      <c r="R36" s="249">
        <f>LEFT('1'!E14,4)+0</f>
        <v>11.6</v>
      </c>
      <c r="S36" s="248">
        <f t="shared" ca="1" si="21"/>
        <v>11.714285714285714</v>
      </c>
      <c r="T36" s="77" t="str">
        <f>LEFT(RIGHT('1'!E14,4),3)</f>
        <v>3.3</v>
      </c>
      <c r="U36" s="79">
        <f ca="1">_xlfn.STDEV.P(E36:I36)</f>
        <v>1.4966629547095767</v>
      </c>
      <c r="V36" s="80"/>
    </row>
    <row r="37" spans="2:22" s="60" customFormat="1" ht="42" customHeight="1">
      <c r="B37" s="129" t="s">
        <v>399</v>
      </c>
      <c r="C37" s="840" t="s">
        <v>1052</v>
      </c>
      <c r="D37" s="841"/>
      <c r="E37" s="336">
        <f ca="1">IF(OFFSET(Data!$AF$2,(COLUMN(A$1)-1),) ="","",   OFFSET(Data!$AF$2,(COLUMN(A$1)-1),)  )</f>
        <v>13</v>
      </c>
      <c r="F37" s="336">
        <f ca="1">IF(OFFSET(Data!$AF$2,(COLUMN(B$1)-1),) ="","",   OFFSET(Data!$AF$2,(COLUMN(B$1)-1),)  )</f>
        <v>9</v>
      </c>
      <c r="G37" s="336">
        <f ca="1">IF(OFFSET(Data!$AF$2,(COLUMN(C$1)-1),) ="","",   OFFSET(Data!$AF$2,(COLUMN(C$1)-1),)  )</f>
        <v>8</v>
      </c>
      <c r="H37" s="336">
        <f ca="1">IF(OFFSET(Data!$AF$2,(COLUMN(D$1)-1),) ="","",   OFFSET(Data!$AF$2,(COLUMN(D$1)-1),)  )</f>
        <v>10</v>
      </c>
      <c r="I37" s="336">
        <f ca="1">IF(OFFSET(Data!$AF$2,(COLUMN(E$1)-1),) ="","",   OFFSET(Data!$AF$2,(COLUMN(E$1)-1),)  )</f>
        <v>8</v>
      </c>
      <c r="J37" s="336">
        <f ca="1">IF(OFFSET(Data!$AF$2,(COLUMN(F$1)-1),) ="","",   OFFSET(Data!$AF$2,(COLUMN(F$1)-1),)  )</f>
        <v>3</v>
      </c>
      <c r="K37" s="336">
        <f ca="1">IF(OFFSET(Data!$AF$2,(COLUMN(G$1)-1),) ="","",   OFFSET(Data!$AF$2,(COLUMN(G$1)-1),)  )</f>
        <v>4</v>
      </c>
      <c r="L37" s="336" t="str">
        <f ca="1">IF(OFFSET(Data!$AF$2,(COLUMN(H$1)-1),) ="","",   OFFSET(Data!$AF$2,(COLUMN(H$1)-1),)  )</f>
        <v/>
      </c>
      <c r="M37" s="336" t="str">
        <f ca="1">IF(OFFSET(Data!$AF$2,(COLUMN(I$1)-1),) ="","",   OFFSET(Data!$AF$2,(COLUMN(I$1)-1),)  )</f>
        <v/>
      </c>
      <c r="N37" s="336" t="str">
        <f ca="1">IF(OFFSET(Data!$AF$2,(COLUMN(J$1)-1),) ="","",   OFFSET(Data!$AF$2,(COLUMN(J$1)-1),)  )</f>
        <v/>
      </c>
      <c r="O37" s="336" t="str">
        <f ca="1">IF(OFFSET(Data!$AF$2,(COLUMN(K$1)-1),) ="","",   OFFSET(Data!$AF$2,(COLUMN(K$1)-1),)  )</f>
        <v/>
      </c>
      <c r="P37" s="336" t="str">
        <f ca="1">IF(OFFSET(Data!$AF$2,(COLUMN(L$1)-1),) ="","",   OFFSET(Data!$AF$2,(COLUMN(L$1)-1),)  )</f>
        <v/>
      </c>
      <c r="Q37" s="247">
        <f>R37</f>
        <v>9.4</v>
      </c>
      <c r="R37" s="249">
        <f>LEFT('1'!E15,4)+0</f>
        <v>9.4</v>
      </c>
      <c r="S37" s="248">
        <f t="shared" ca="1" si="21"/>
        <v>7.8571428571428568</v>
      </c>
      <c r="T37" s="77" t="str">
        <f>LEFT(RIGHT('1'!E15,4),3)</f>
        <v>2.6</v>
      </c>
      <c r="U37" s="79">
        <f ca="1">_xlfn.STDEV.P(E37:I37)</f>
        <v>1.8547236990991407</v>
      </c>
      <c r="V37" s="80"/>
    </row>
    <row r="38" spans="2:22" s="342" customFormat="1" ht="42" customHeight="1">
      <c r="B38" s="337" t="s">
        <v>611</v>
      </c>
      <c r="C38" s="838" t="s">
        <v>1307</v>
      </c>
      <c r="D38" s="839"/>
      <c r="E38" s="335">
        <f ca="1">IF(OFFSET(Data!$AH$2,(COLUMN(A$1)-1),) ="","",   OFFSET(Data!$AH$2,(COLUMN(A$1)-1),)  )</f>
        <v>73</v>
      </c>
      <c r="F38" s="335">
        <f ca="1">IF(OFFSET(Data!$AH$2,(COLUMN(B$1)-1),) ="","",   OFFSET(Data!$AH$2,(COLUMN(B$1)-1),)  )</f>
        <v>34</v>
      </c>
      <c r="G38" s="335">
        <f ca="1">IF(OFFSET(Data!$AH$2,(COLUMN(C$1)-1),) ="","",   OFFSET(Data!$AH$2,(COLUMN(C$1)-1),)  )</f>
        <v>42</v>
      </c>
      <c r="H38" s="335">
        <f ca="1">IF(OFFSET(Data!$AH$2,(COLUMN(D$1)-1),) ="","",   OFFSET(Data!$AH$2,(COLUMN(D$1)-1),)  )</f>
        <v>96</v>
      </c>
      <c r="I38" s="335">
        <f ca="1">IF(OFFSET(Data!$AH$2,(COLUMN(E$1)-1),) ="","",   OFFSET(Data!$AH$2,(COLUMN(E$1)-1),)  )</f>
        <v>90</v>
      </c>
      <c r="J38" s="335">
        <f ca="1">IF(OFFSET(Data!$AH$2,(COLUMN(F$1)-1),) ="","",   OFFSET(Data!$AH$2,(COLUMN(F$1)-1),)  )</f>
        <v>99</v>
      </c>
      <c r="K38" s="335">
        <f ca="1">IF(OFFSET(Data!$AH$2,(COLUMN(G$1)-1),) ="","",   OFFSET(Data!$AH$2,(COLUMN(G$1)-1),)  )</f>
        <v>3</v>
      </c>
      <c r="L38" s="335" t="str">
        <f ca="1">IF(OFFSET(Data!$AH$2,(COLUMN(H$1)-1),) ="","",   OFFSET(Data!$AH$2,(COLUMN(H$1)-1),)  )</f>
        <v/>
      </c>
      <c r="M38" s="335" t="str">
        <f ca="1">IF(OFFSET(Data!$AH$2,(COLUMN(I$1)-1),) ="","",   OFFSET(Data!$AH$2,(COLUMN(I$1)-1),)  )</f>
        <v/>
      </c>
      <c r="N38" s="335" t="str">
        <f ca="1">IF(OFFSET(Data!$AH$2,(COLUMN(J$1)-1),) ="","",   OFFSET(Data!$AH$2,(COLUMN(J$1)-1),)  )</f>
        <v/>
      </c>
      <c r="O38" s="335" t="str">
        <f ca="1">IF(OFFSET(Data!$AH$2,(COLUMN(K$1)-1),) ="","",   OFFSET(Data!$AH$2,(COLUMN(K$1)-1),)  )</f>
        <v/>
      </c>
      <c r="P38" s="335" t="str">
        <f ca="1">IF(OFFSET(Data!$AH$2,(COLUMN(L$1)-1),) ="","",   OFFSET(Data!$AH$2,(COLUMN(L$1)-1),)  )</f>
        <v/>
      </c>
      <c r="Q38" s="338">
        <f t="shared" si="20"/>
        <v>50</v>
      </c>
      <c r="R38" s="339">
        <v>50</v>
      </c>
      <c r="S38" s="340">
        <f t="shared" ca="1" si="21"/>
        <v>62.428571428571431</v>
      </c>
      <c r="T38" s="344"/>
      <c r="U38" s="345"/>
      <c r="V38" s="346"/>
    </row>
    <row r="39" spans="2:22" s="60" customFormat="1" ht="42" customHeight="1">
      <c r="B39" s="129" t="s">
        <v>401</v>
      </c>
      <c r="C39" s="840" t="s">
        <v>1308</v>
      </c>
      <c r="D39" s="841"/>
      <c r="E39" s="336">
        <f ca="1">IF(OFFSET(Data!$AJ$2,(COLUMN(A$1)-1),) ="","",   OFFSET(Data!$AJ$2,(COLUMN(A$1)-1),)  )</f>
        <v>10</v>
      </c>
      <c r="F39" s="336">
        <f ca="1">IF(OFFSET(Data!$AJ$2,(COLUMN(B$1)-1),) ="","",   OFFSET(Data!$AJ$2,(COLUMN(B$1)-1),)  )</f>
        <v>8</v>
      </c>
      <c r="G39" s="336">
        <f ca="1">IF(OFFSET(Data!$AJ$2,(COLUMN(C$1)-1),) ="","",   OFFSET(Data!$AJ$2,(COLUMN(C$1)-1),)  )</f>
        <v>14</v>
      </c>
      <c r="H39" s="336">
        <f ca="1">IF(OFFSET(Data!$AJ$2,(COLUMN(D$1)-1),) ="","",   OFFSET(Data!$AJ$2,(COLUMN(D$1)-1),)  )</f>
        <v>18</v>
      </c>
      <c r="I39" s="336">
        <f ca="1">IF(OFFSET(Data!$AJ$2,(COLUMN(E$1)-1),) ="","",   OFFSET(Data!$AJ$2,(COLUMN(E$1)-1),)  )</f>
        <v>7</v>
      </c>
      <c r="J39" s="336">
        <f ca="1">IF(OFFSET(Data!$AJ$2,(COLUMN(F$1)-1),) ="","",   OFFSET(Data!$AJ$2,(COLUMN(F$1)-1),)  )</f>
        <v>14</v>
      </c>
      <c r="K39" s="336">
        <f ca="1">IF(OFFSET(Data!$AJ$2,(COLUMN(G$1)-1),) ="","",   OFFSET(Data!$AJ$2,(COLUMN(G$1)-1),)  )</f>
        <v>1</v>
      </c>
      <c r="L39" s="336" t="str">
        <f ca="1">IF(OFFSET(Data!$AJ$2,(COLUMN(H$1)-1),) ="","",   OFFSET(Data!$AJ$2,(COLUMN(H$1)-1),)  )</f>
        <v/>
      </c>
      <c r="M39" s="336" t="str">
        <f ca="1">IF(OFFSET(Data!$AJ$2,(COLUMN(I$1)-1),) ="","",   OFFSET(Data!$AJ$2,(COLUMN(I$1)-1),)  )</f>
        <v/>
      </c>
      <c r="N39" s="336" t="str">
        <f ca="1">IF(OFFSET(Data!$AJ$2,(COLUMN(J$1)-1),) ="","",   OFFSET(Data!$AJ$2,(COLUMN(J$1)-1),)  )</f>
        <v/>
      </c>
      <c r="O39" s="336" t="str">
        <f ca="1">IF(OFFSET(Data!$AJ$2,(COLUMN(K$1)-1),) ="","",   OFFSET(Data!$AJ$2,(COLUMN(K$1)-1),)  )</f>
        <v/>
      </c>
      <c r="P39" s="336" t="str">
        <f ca="1">IF(OFFSET(Data!$AJ$2,(COLUMN(L$1)-1),) ="","",   OFFSET(Data!$AJ$2,(COLUMN(L$1)-1),)  )</f>
        <v/>
      </c>
      <c r="Q39" s="247">
        <f>R39</f>
        <v>12.7</v>
      </c>
      <c r="R39" s="249">
        <f>LEFT('1'!E16,4)+0</f>
        <v>12.7</v>
      </c>
      <c r="S39" s="248">
        <f t="shared" ca="1" si="21"/>
        <v>10.285714285714286</v>
      </c>
      <c r="T39" s="77" t="str">
        <f>LEFT(RIGHT('1'!E16,4),3)</f>
        <v>3.0</v>
      </c>
      <c r="U39" s="79">
        <f ca="1">_xlfn.STDEV.P(E39:I39)</f>
        <v>4.0792156108742281</v>
      </c>
      <c r="V39" s="80"/>
    </row>
    <row r="40" spans="2:22" s="60" customFormat="1" ht="42" customHeight="1">
      <c r="B40" s="129" t="s">
        <v>402</v>
      </c>
      <c r="C40" s="840" t="s">
        <v>1309</v>
      </c>
      <c r="D40" s="841"/>
      <c r="E40" s="336">
        <f ca="1">IF(OFFSET(Data!$AK$2,(COLUMN(A$1)-1),) ="","",   OFFSET(Data!$AK$2,(COLUMN(A$1)-1),)  )</f>
        <v>13</v>
      </c>
      <c r="F40" s="336">
        <f ca="1">IF(OFFSET(Data!$AK$2,(COLUMN(B$1)-1),) ="","",   OFFSET(Data!$AK$2,(COLUMN(B$1)-1),)  )</f>
        <v>12</v>
      </c>
      <c r="G40" s="336">
        <f ca="1">IF(OFFSET(Data!$AK$2,(COLUMN(C$1)-1),) ="","",   OFFSET(Data!$AK$2,(COLUMN(C$1)-1),)  )</f>
        <v>13</v>
      </c>
      <c r="H40" s="336">
        <f ca="1">IF(OFFSET(Data!$AK$2,(COLUMN(D$1)-1),) ="","",   OFFSET(Data!$AK$2,(COLUMN(D$1)-1),)  )</f>
        <v>16</v>
      </c>
      <c r="I40" s="336">
        <f ca="1">IF(OFFSET(Data!$AK$2,(COLUMN(E$1)-1),) ="","",   OFFSET(Data!$AK$2,(COLUMN(E$1)-1),)  )</f>
        <v>16</v>
      </c>
      <c r="J40" s="336">
        <f ca="1">IF(OFFSET(Data!$AK$2,(COLUMN(F$1)-1),) ="","",   OFFSET(Data!$AK$2,(COLUMN(F$1)-1),)  )</f>
        <v>16</v>
      </c>
      <c r="K40" s="336">
        <f ca="1">IF(OFFSET(Data!$AK$2,(COLUMN(G$1)-1),) ="","",   OFFSET(Data!$AK$2,(COLUMN(G$1)-1),)  )</f>
        <v>8</v>
      </c>
      <c r="L40" s="336" t="str">
        <f ca="1">IF(OFFSET(Data!$AK$2,(COLUMN(H$1)-1),) ="","",   OFFSET(Data!$AK$2,(COLUMN(H$1)-1),)  )</f>
        <v/>
      </c>
      <c r="M40" s="336" t="str">
        <f ca="1">IF(OFFSET(Data!$AK$2,(COLUMN(I$1)-1),) ="","",   OFFSET(Data!$AK$2,(COLUMN(I$1)-1),)  )</f>
        <v/>
      </c>
      <c r="N40" s="336" t="str">
        <f ca="1">IF(OFFSET(Data!$AK$2,(COLUMN(J$1)-1),) ="","",   OFFSET(Data!$AK$2,(COLUMN(J$1)-1),)  )</f>
        <v/>
      </c>
      <c r="O40" s="336" t="str">
        <f ca="1">IF(OFFSET(Data!$AK$2,(COLUMN(K$1)-1),) ="","",   OFFSET(Data!$AK$2,(COLUMN(K$1)-1),)  )</f>
        <v/>
      </c>
      <c r="P40" s="336" t="str">
        <f ca="1">IF(OFFSET(Data!$AK$2,(COLUMN(L$1)-1),) ="","",   OFFSET(Data!$AK$2,(COLUMN(L$1)-1),)  )</f>
        <v/>
      </c>
      <c r="Q40" s="247">
        <f>R40</f>
        <v>10.7</v>
      </c>
      <c r="R40" s="249">
        <f>LEFT('1'!E17,4)+0</f>
        <v>10.7</v>
      </c>
      <c r="S40" s="248">
        <f t="shared" ca="1" si="21"/>
        <v>13.428571428571429</v>
      </c>
      <c r="T40" s="77" t="str">
        <f>LEFT(RIGHT('1'!E17,4),3)</f>
        <v>3.0</v>
      </c>
      <c r="U40" s="79">
        <f ca="1">_xlfn.STDEV.P(E40:I40)</f>
        <v>1.6733200530681511</v>
      </c>
      <c r="V40" s="80"/>
    </row>
    <row r="41" spans="2:22" s="60" customFormat="1" ht="42" customHeight="1">
      <c r="B41" s="129" t="s">
        <v>403</v>
      </c>
      <c r="C41" s="840" t="s">
        <v>1310</v>
      </c>
      <c r="D41" s="841"/>
      <c r="E41" s="336">
        <f ca="1">IF(OFFSET(Data!$AL$2,(COLUMN(A$1)-1),) ="","",   OFFSET(Data!$AL$2,(COLUMN(A$1)-1),)  )</f>
        <v>14</v>
      </c>
      <c r="F41" s="336">
        <f ca="1">IF(OFFSET(Data!$AL$2,(COLUMN(B$1)-1),) ="","",   OFFSET(Data!$AL$2,(COLUMN(B$1)-1),)  )</f>
        <v>9</v>
      </c>
      <c r="G41" s="336">
        <f ca="1">IF(OFFSET(Data!$AL$2,(COLUMN(C$1)-1),) ="","",   OFFSET(Data!$AL$2,(COLUMN(C$1)-1),)  )</f>
        <v>8</v>
      </c>
      <c r="H41" s="336">
        <f ca="1">IF(OFFSET(Data!$AL$2,(COLUMN(D$1)-1),) ="","",   OFFSET(Data!$AL$2,(COLUMN(D$1)-1),)  )</f>
        <v>15</v>
      </c>
      <c r="I41" s="336">
        <f ca="1">IF(OFFSET(Data!$AL$2,(COLUMN(E$1)-1),) ="","",   OFFSET(Data!$AL$2,(COLUMN(E$1)-1),)  )</f>
        <v>19</v>
      </c>
      <c r="J41" s="336">
        <f ca="1">IF(OFFSET(Data!$AL$2,(COLUMN(F$1)-1),) ="","",   OFFSET(Data!$AL$2,(COLUMN(F$1)-1),)  )</f>
        <v>17</v>
      </c>
      <c r="K41" s="336">
        <f ca="1">IF(OFFSET(Data!$AL$2,(COLUMN(G$1)-1),) ="","",   OFFSET(Data!$AL$2,(COLUMN(G$1)-1),)  )</f>
        <v>6</v>
      </c>
      <c r="L41" s="336" t="str">
        <f ca="1">IF(OFFSET(Data!$AL$2,(COLUMN(H$1)-1),) ="","",   OFFSET(Data!$AL$2,(COLUMN(H$1)-1),)  )</f>
        <v/>
      </c>
      <c r="M41" s="336" t="str">
        <f ca="1">IF(OFFSET(Data!$AL$2,(COLUMN(I$1)-1),) ="","",   OFFSET(Data!$AL$2,(COLUMN(I$1)-1),)  )</f>
        <v/>
      </c>
      <c r="N41" s="336" t="str">
        <f ca="1">IF(OFFSET(Data!$AL$2,(COLUMN(J$1)-1),) ="","",   OFFSET(Data!$AL$2,(COLUMN(J$1)-1),)  )</f>
        <v/>
      </c>
      <c r="O41" s="336" t="str">
        <f ca="1">IF(OFFSET(Data!$AL$2,(COLUMN(K$1)-1),) ="","",   OFFSET(Data!$AL$2,(COLUMN(K$1)-1),)  )</f>
        <v/>
      </c>
      <c r="P41" s="336" t="str">
        <f ca="1">IF(OFFSET(Data!$AL$2,(COLUMN(L$1)-1),) ="","",   OFFSET(Data!$AL$2,(COLUMN(L$1)-1),)  )</f>
        <v/>
      </c>
      <c r="Q41" s="247">
        <f>R41</f>
        <v>10.4</v>
      </c>
      <c r="R41" s="249">
        <f>LEFT('1'!E18,4)+0</f>
        <v>10.4</v>
      </c>
      <c r="S41" s="248">
        <f t="shared" ca="1" si="21"/>
        <v>12.571428571428571</v>
      </c>
      <c r="T41" s="77" t="str">
        <f>LEFT(RIGHT('1'!E18,4),3)</f>
        <v>3.7</v>
      </c>
      <c r="U41" s="79">
        <f ca="1">_xlfn.STDEV.P(E41:I41)</f>
        <v>4.0496913462633168</v>
      </c>
      <c r="V41" s="80"/>
    </row>
    <row r="42" spans="2:22" s="60" customFormat="1" ht="42" customHeight="1">
      <c r="B42" s="129" t="s">
        <v>404</v>
      </c>
      <c r="C42" s="840" t="s">
        <v>1311</v>
      </c>
      <c r="D42" s="841"/>
      <c r="E42" s="336">
        <f ca="1">IF(OFFSET(Data!$AM$2,(COLUMN(A$1)-1),) ="","",   OFFSET(Data!$AM$2,(COLUMN(A$1)-1),)  )</f>
        <v>13</v>
      </c>
      <c r="F42" s="336">
        <f ca="1">IF(OFFSET(Data!$AM$2,(COLUMN(B$1)-1),) ="","",   OFFSET(Data!$AM$2,(COLUMN(B$1)-1),)  )</f>
        <v>11</v>
      </c>
      <c r="G42" s="336">
        <f ca="1">IF(OFFSET(Data!$AM$2,(COLUMN(C$1)-1),) ="","",   OFFSET(Data!$AM$2,(COLUMN(C$1)-1),)  )</f>
        <v>7</v>
      </c>
      <c r="H42" s="336">
        <f ca="1">IF(OFFSET(Data!$AM$2,(COLUMN(D$1)-1),) ="","",   OFFSET(Data!$AM$2,(COLUMN(D$1)-1),)  )</f>
        <v>13</v>
      </c>
      <c r="I42" s="336">
        <f ca="1">IF(OFFSET(Data!$AM$2,(COLUMN(E$1)-1),) ="","",   OFFSET(Data!$AM$2,(COLUMN(E$1)-1),)  )</f>
        <v>15</v>
      </c>
      <c r="J42" s="336">
        <f ca="1">IF(OFFSET(Data!$AM$2,(COLUMN(F$1)-1),) ="","",   OFFSET(Data!$AM$2,(COLUMN(F$1)-1),)  )</f>
        <v>20</v>
      </c>
      <c r="K42" s="336">
        <f ca="1">IF(OFFSET(Data!$AM$2,(COLUMN(G$1)-1),) ="","",   OFFSET(Data!$AM$2,(COLUMN(G$1)-1),)  )</f>
        <v>11</v>
      </c>
      <c r="L42" s="336" t="str">
        <f ca="1">IF(OFFSET(Data!$AM$2,(COLUMN(H$1)-1),) ="","",   OFFSET(Data!$AM$2,(COLUMN(H$1)-1),)  )</f>
        <v/>
      </c>
      <c r="M42" s="336" t="str">
        <f ca="1">IF(OFFSET(Data!$AM$2,(COLUMN(I$1)-1),) ="","",   OFFSET(Data!$AM$2,(COLUMN(I$1)-1),)  )</f>
        <v/>
      </c>
      <c r="N42" s="336" t="str">
        <f ca="1">IF(OFFSET(Data!$AM$2,(COLUMN(J$1)-1),) ="","",   OFFSET(Data!$AM$2,(COLUMN(J$1)-1),)  )</f>
        <v/>
      </c>
      <c r="O42" s="336" t="str">
        <f ca="1">IF(OFFSET(Data!$AM$2,(COLUMN(K$1)-1),) ="","",   OFFSET(Data!$AM$2,(COLUMN(K$1)-1),)  )</f>
        <v/>
      </c>
      <c r="P42" s="336" t="str">
        <f ca="1">IF(OFFSET(Data!$AM$2,(COLUMN(L$1)-1),) ="","",   OFFSET(Data!$AM$2,(COLUMN(L$1)-1),)  )</f>
        <v/>
      </c>
      <c r="Q42" s="247">
        <f>R42</f>
        <v>9.9</v>
      </c>
      <c r="R42" s="249">
        <f>LEFT('1'!E19,4)+0</f>
        <v>9.9</v>
      </c>
      <c r="S42" s="248">
        <f t="shared" ca="1" si="21"/>
        <v>12.857142857142858</v>
      </c>
      <c r="T42" s="77" t="str">
        <f>LEFT(RIGHT('1'!E19,4),3)</f>
        <v>3.5</v>
      </c>
      <c r="U42" s="79">
        <f ca="1">_xlfn.STDEV.P(E42:I42)</f>
        <v>2.7129319932501073</v>
      </c>
      <c r="V42" s="80"/>
    </row>
    <row r="43" spans="2:22">
      <c r="C43" s="245"/>
      <c r="D43" s="245"/>
      <c r="H43" s="59"/>
      <c r="I43" s="59"/>
      <c r="J43" s="59"/>
      <c r="K43" s="59"/>
      <c r="L43" s="59"/>
      <c r="M43" s="59"/>
      <c r="N43" s="59"/>
      <c r="O43" s="59"/>
      <c r="P43" s="59"/>
      <c r="Q43" s="59"/>
      <c r="R43" s="59"/>
      <c r="T43" s="59"/>
    </row>
  </sheetData>
  <mergeCells count="22">
    <mergeCell ref="B1:G1"/>
    <mergeCell ref="C28:D28"/>
    <mergeCell ref="C23:D23"/>
    <mergeCell ref="C29:D29"/>
    <mergeCell ref="C30:D30"/>
    <mergeCell ref="C22:D22"/>
    <mergeCell ref="C31:D31"/>
    <mergeCell ref="C24:D24"/>
    <mergeCell ref="C25:D25"/>
    <mergeCell ref="C26:D26"/>
    <mergeCell ref="C27:D27"/>
    <mergeCell ref="C32:D32"/>
    <mergeCell ref="C34:D34"/>
    <mergeCell ref="C35:D35"/>
    <mergeCell ref="C36:D36"/>
    <mergeCell ref="C37:D37"/>
    <mergeCell ref="C33:D33"/>
    <mergeCell ref="C38:D38"/>
    <mergeCell ref="C39:D39"/>
    <mergeCell ref="C40:D40"/>
    <mergeCell ref="C41:D41"/>
    <mergeCell ref="C42:D42"/>
  </mergeCells>
  <phoneticPr fontId="1" type="noConversion"/>
  <conditionalFormatting sqref="E23:P23 E28:P28 E33:P33 E38:P38">
    <cfRule type="expression" dxfId="48" priority="1">
      <formula>E23&gt;69</formula>
    </cfRule>
    <cfRule type="expression" dxfId="47" priority="2">
      <formula>E23&lt;31</formula>
    </cfRule>
  </conditionalFormatting>
  <conditionalFormatting sqref="E23:Q27 Q28 E29:Q32 Q33 E34:Q37 Q38 E39:Q42">
    <cfRule type="expression" dxfId="46" priority="8">
      <formula>G$22&lt;&gt;""</formula>
    </cfRule>
  </conditionalFormatting>
  <conditionalFormatting sqref="E24:Q27 E29:Q32 E34:Q37 E39:Q42 U24:U27 U29:U32 U34:U37 U39:U42">
    <cfRule type="expression" dxfId="45" priority="13">
      <formula>E24 &gt;= 68.6</formula>
    </cfRule>
  </conditionalFormatting>
  <conditionalFormatting sqref="E24:Q27 Q28 E29:Q32 Q33 E34:Q37 Q38 E39:Q42">
    <cfRule type="expression" dxfId="44" priority="9">
      <formula>E24 &lt;= 34.3</formula>
    </cfRule>
  </conditionalFormatting>
  <conditionalFormatting sqref="Q22:Q42">
    <cfRule type="expression" dxfId="43" priority="3">
      <formula>Q$22=""</formula>
    </cfRule>
  </conditionalFormatting>
  <conditionalFormatting sqref="U2:AH2 U6:AH6">
    <cfRule type="expression" dxfId="42" priority="6">
      <formula>U$2&lt;&gt;""</formula>
    </cfRule>
  </conditionalFormatting>
  <conditionalFormatting sqref="V7:AH7">
    <cfRule type="expression" dxfId="41" priority="5">
      <formula>V$2&lt;&gt;""</formula>
    </cfRule>
  </conditionalFormatting>
  <pageMargins left="0.25" right="0.25" top="0.75" bottom="0.75" header="0.3" footer="0.3"/>
  <pageSetup paperSize="9" scale="50"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155EC-DE67-4A8E-9CB9-E6295D9F5FD5}">
  <sheetPr codeName="Sheet10"/>
  <dimension ref="B1:BN109"/>
  <sheetViews>
    <sheetView showGridLines="0" zoomScale="70" zoomScaleNormal="70" workbookViewId="0">
      <selection activeCell="K6" sqref="K6"/>
    </sheetView>
  </sheetViews>
  <sheetFormatPr defaultRowHeight="26.25"/>
  <cols>
    <col min="1" max="1" width="2.125" style="58" customWidth="1"/>
    <col min="2" max="9" width="9" style="58" customWidth="1"/>
    <col min="10" max="10" width="9" style="175" customWidth="1"/>
    <col min="11" max="11" width="9" style="58" customWidth="1"/>
    <col min="12" max="12" width="1.625" style="58" customWidth="1"/>
    <col min="13" max="21" width="9" style="58" customWidth="1"/>
    <col min="22" max="22" width="9" style="152" customWidth="1"/>
    <col min="23" max="23" width="2.125" style="152" customWidth="1"/>
    <col min="24" max="24" width="9" style="152" customWidth="1"/>
    <col min="25" max="25" width="9.75" style="152" bestFit="1" customWidth="1"/>
    <col min="26" max="26" width="9.75" style="152" customWidth="1"/>
    <col min="27" max="30" width="9.75" style="152" hidden="1" customWidth="1"/>
    <col min="31" max="36" width="10.625" style="152" hidden="1" customWidth="1"/>
    <col min="37" max="37" width="5.625" style="152" bestFit="1" customWidth="1"/>
    <col min="38" max="38" width="9.75" style="152" hidden="1" customWidth="1"/>
    <col min="39" max="39" width="4.5" style="152" bestFit="1" customWidth="1"/>
    <col min="40" max="47" width="5.625" style="152" customWidth="1"/>
    <col min="48" max="48" width="12.625" style="194" customWidth="1"/>
    <col min="49" max="61" width="8.375" style="194" customWidth="1"/>
    <col min="62" max="62" width="9" style="194"/>
    <col min="63" max="66" width="9" style="195"/>
    <col min="67" max="16384" width="9" style="58"/>
  </cols>
  <sheetData>
    <row r="1" spans="2:61">
      <c r="B1" s="846" t="s">
        <v>384</v>
      </c>
      <c r="C1" s="846"/>
      <c r="D1" s="846"/>
      <c r="E1" s="846"/>
      <c r="F1" s="846"/>
      <c r="G1" s="57">
        <v>2</v>
      </c>
      <c r="H1" s="57"/>
      <c r="I1" s="57"/>
      <c r="J1" s="57"/>
      <c r="K1" s="57"/>
      <c r="L1" s="57"/>
      <c r="M1" s="57"/>
      <c r="N1" s="57"/>
      <c r="O1" s="57"/>
      <c r="P1" s="57"/>
      <c r="Q1" s="57"/>
      <c r="R1" s="57"/>
      <c r="S1" s="57"/>
      <c r="T1" s="57"/>
      <c r="U1" s="57"/>
      <c r="V1" s="150"/>
      <c r="W1" s="150"/>
      <c r="X1" s="150"/>
      <c r="Y1" s="150"/>
      <c r="Z1" s="150"/>
      <c r="AA1" s="150"/>
      <c r="AB1" s="150"/>
      <c r="AC1" s="150"/>
      <c r="AD1" s="150"/>
      <c r="AE1" s="150"/>
      <c r="AF1" s="150"/>
      <c r="AG1" s="150"/>
      <c r="AH1" s="150"/>
      <c r="AI1" s="150"/>
      <c r="AJ1" s="150"/>
      <c r="AK1" s="150"/>
      <c r="AL1" s="150"/>
      <c r="AM1" s="150"/>
      <c r="AN1" s="150"/>
      <c r="AO1" s="150"/>
      <c r="AP1" s="150"/>
      <c r="AQ1" s="150"/>
      <c r="AR1" s="150"/>
      <c r="AS1" s="150"/>
      <c r="AT1" s="150"/>
      <c r="AU1" s="150"/>
      <c r="AV1" s="99"/>
    </row>
    <row r="2" spans="2:61" ht="12" customHeight="1">
      <c r="B2" s="154"/>
      <c r="C2" s="154"/>
      <c r="D2" s="154"/>
      <c r="E2" s="154"/>
      <c r="F2" s="154"/>
      <c r="G2" s="71"/>
      <c r="H2" s="71"/>
      <c r="I2" s="71"/>
      <c r="J2" s="71"/>
      <c r="K2" s="71"/>
      <c r="L2" s="71"/>
      <c r="M2" s="71"/>
      <c r="N2" s="71"/>
      <c r="O2" s="71"/>
      <c r="P2" s="71"/>
      <c r="Q2" s="71"/>
      <c r="R2" s="71"/>
      <c r="S2" s="71"/>
      <c r="T2" s="71"/>
      <c r="U2" s="71"/>
      <c r="V2" s="99"/>
      <c r="W2" s="99"/>
      <c r="X2" s="99"/>
      <c r="Y2" s="99"/>
      <c r="Z2" s="99"/>
      <c r="AA2" s="99"/>
      <c r="AB2" s="99"/>
      <c r="AC2" s="99"/>
      <c r="AD2" s="99"/>
      <c r="AE2" s="99"/>
      <c r="AF2" s="99"/>
      <c r="AG2" s="99"/>
      <c r="AH2" s="99"/>
      <c r="AI2" s="99"/>
      <c r="AJ2" s="99"/>
      <c r="AK2" s="99"/>
      <c r="AL2" s="99"/>
      <c r="AM2" s="99"/>
      <c r="AN2" s="99"/>
      <c r="AO2" s="99"/>
      <c r="AP2" s="99"/>
      <c r="AQ2" s="99"/>
      <c r="AR2" s="99"/>
      <c r="AS2" s="99"/>
      <c r="AT2" s="99"/>
      <c r="AU2" s="99"/>
      <c r="AV2" s="99"/>
    </row>
    <row r="3" spans="2:61">
      <c r="B3" s="156" t="str">
        <f>기질!C23</f>
        <v>자극추구</v>
      </c>
      <c r="C3" s="157"/>
      <c r="D3" s="157"/>
      <c r="E3" s="157"/>
      <c r="F3" s="157"/>
      <c r="G3" s="158"/>
      <c r="H3" s="158"/>
      <c r="I3" s="158"/>
      <c r="J3" s="159" t="s">
        <v>556</v>
      </c>
      <c r="K3" s="158"/>
      <c r="L3" s="158"/>
      <c r="M3" s="158"/>
      <c r="N3" s="158"/>
      <c r="O3" s="158"/>
      <c r="P3" s="158"/>
      <c r="Q3" s="158"/>
      <c r="R3" s="158"/>
      <c r="S3" s="158"/>
      <c r="T3" s="158"/>
      <c r="U3" s="158"/>
      <c r="V3" s="160"/>
      <c r="W3" s="99"/>
      <c r="X3" s="99"/>
      <c r="Y3" s="99"/>
      <c r="Z3" s="99"/>
      <c r="AA3" s="99"/>
      <c r="AB3" s="99"/>
      <c r="AC3" s="99"/>
      <c r="AD3" s="99"/>
      <c r="AE3" s="99"/>
      <c r="AF3" s="99"/>
      <c r="AG3" s="99"/>
      <c r="AH3" s="99"/>
      <c r="AI3" s="99"/>
      <c r="AJ3" s="99"/>
      <c r="AK3" s="99"/>
      <c r="AL3" s="99"/>
      <c r="AM3" s="99"/>
      <c r="AN3" s="99"/>
      <c r="AO3" s="99"/>
      <c r="AP3" s="99"/>
      <c r="AQ3" s="99"/>
      <c r="AR3" s="99"/>
      <c r="AS3" s="99"/>
      <c r="AT3" s="99"/>
      <c r="AU3" s="99"/>
      <c r="AV3" s="99"/>
    </row>
    <row r="4" spans="2:61">
      <c r="G4" s="59"/>
      <c r="H4" s="59"/>
      <c r="I4" s="59"/>
      <c r="J4" s="59"/>
      <c r="K4" s="59"/>
      <c r="L4" s="59"/>
      <c r="M4" s="59"/>
      <c r="N4" s="59"/>
      <c r="O4" s="59"/>
      <c r="P4" s="59"/>
      <c r="Q4" s="59"/>
      <c r="R4" s="59"/>
      <c r="S4" s="59"/>
      <c r="T4" s="59"/>
      <c r="U4" s="59"/>
      <c r="V4" s="151"/>
      <c r="W4" s="151"/>
      <c r="X4" s="161"/>
      <c r="Y4" s="181" t="str">
        <f ca="1">기질!E22</f>
        <v>채영운님</v>
      </c>
      <c r="Z4" s="182" t="str">
        <f ca="1">기질!F22</f>
        <v>최동준님</v>
      </c>
      <c r="AA4" s="186" t="str">
        <f ca="1">기질!G22</f>
        <v>전동섭님</v>
      </c>
      <c r="AB4" s="187" t="str">
        <f ca="1">기질!H22</f>
        <v>윤영호님</v>
      </c>
      <c r="AC4" s="187" t="str">
        <f ca="1">기질!I22</f>
        <v>최은강님</v>
      </c>
      <c r="AD4" s="187" t="str">
        <f ca="1">기질!J22</f>
        <v>임경업님</v>
      </c>
      <c r="AE4" s="187" t="str">
        <f ca="1">기질!K22</f>
        <v>이재원님</v>
      </c>
      <c r="AF4" s="187" t="str">
        <f ca="1">기질!L22</f>
        <v/>
      </c>
      <c r="AG4" s="187" t="str">
        <f ca="1">기질!M22</f>
        <v/>
      </c>
      <c r="AH4" s="187" t="str">
        <f ca="1">기질!N22</f>
        <v/>
      </c>
      <c r="AI4" s="187" t="str">
        <f ca="1">기질!O22</f>
        <v/>
      </c>
      <c r="AJ4" s="187" t="str">
        <f ca="1">기질!P22</f>
        <v/>
      </c>
      <c r="AK4" s="164" t="s">
        <v>558</v>
      </c>
      <c r="AL4" s="164" t="s">
        <v>559</v>
      </c>
      <c r="AM4" s="163" t="s">
        <v>560</v>
      </c>
      <c r="AN4" s="162"/>
      <c r="AO4" s="162"/>
      <c r="AP4" s="151"/>
      <c r="AQ4" s="151"/>
      <c r="AR4" s="151"/>
      <c r="AS4" s="151"/>
      <c r="AT4" s="151"/>
      <c r="AU4" s="151"/>
      <c r="AV4" s="196" t="s">
        <v>406</v>
      </c>
      <c r="AW4" s="196" t="str">
        <f ca="1">IF(기질!E22="","",기질!E22)</f>
        <v>채영운님</v>
      </c>
      <c r="AX4" s="196" t="str">
        <f ca="1">IF(기질!F22="","",기질!F22)</f>
        <v>최동준님</v>
      </c>
      <c r="AY4" s="196" t="str">
        <f ca="1">IF(기질!G22="","",기질!G22)</f>
        <v>전동섭님</v>
      </c>
      <c r="AZ4" s="196" t="str">
        <f ca="1">IF(기질!H22="","",기질!H22)</f>
        <v>윤영호님</v>
      </c>
      <c r="BA4" s="197" t="str">
        <f ca="1">IF(기질!I22="","",기질!I22)</f>
        <v>최은강님</v>
      </c>
      <c r="BB4" s="197" t="str">
        <f ca="1">IF(기질!J22="","",기질!J22)</f>
        <v>임경업님</v>
      </c>
      <c r="BC4" s="197" t="str">
        <f ca="1">IF(기질!K22="","",기질!K22)</f>
        <v>이재원님</v>
      </c>
      <c r="BD4" s="197" t="str">
        <f ca="1">IF(기질!L22="","",기질!L22)</f>
        <v/>
      </c>
      <c r="BE4" s="197" t="str">
        <f ca="1">IF(기질!M22="","",기질!M22)</f>
        <v/>
      </c>
      <c r="BF4" s="197" t="str">
        <f ca="1">IF(기질!N22="","",기질!N22)</f>
        <v/>
      </c>
      <c r="BG4" s="197" t="str">
        <f ca="1">IF(기질!O22="","",기질!O22)</f>
        <v/>
      </c>
      <c r="BH4" s="197" t="str">
        <f ca="1">IF(기질!P22="","",기질!P22)</f>
        <v/>
      </c>
      <c r="BI4" s="194" t="str">
        <f>IF(기질!Q22="","",기질!Q22)</f>
        <v>집단평균</v>
      </c>
    </row>
    <row r="5" spans="2:61">
      <c r="C5" s="155" t="s">
        <v>548</v>
      </c>
      <c r="G5" s="59"/>
      <c r="I5" s="59"/>
      <c r="J5" s="173" t="s">
        <v>555</v>
      </c>
      <c r="K5" s="59"/>
      <c r="L5" s="59"/>
      <c r="M5" s="59"/>
      <c r="N5" s="59"/>
      <c r="O5" s="59"/>
      <c r="P5" s="59"/>
      <c r="Q5" s="59"/>
      <c r="R5" s="59"/>
      <c r="S5" s="59"/>
      <c r="T5" s="59"/>
      <c r="U5" s="59"/>
      <c r="V5" s="151"/>
      <c r="W5" s="151"/>
      <c r="X5" s="170" t="s">
        <v>539</v>
      </c>
      <c r="Y5" s="183">
        <f ca="1">기질!E23</f>
        <v>55</v>
      </c>
      <c r="Z5" s="183">
        <f ca="1">기질!F23</f>
        <v>60</v>
      </c>
      <c r="AA5" s="184">
        <f ca="1">기질!G23</f>
        <v>55</v>
      </c>
      <c r="AB5" s="184">
        <f ca="1">기질!H23</f>
        <v>94</v>
      </c>
      <c r="AC5" s="184">
        <f ca="1">기질!I23</f>
        <v>55</v>
      </c>
      <c r="AD5" s="184">
        <f ca="1">기질!J23</f>
        <v>81</v>
      </c>
      <c r="AE5" s="184">
        <f ca="1">기질!K23</f>
        <v>95</v>
      </c>
      <c r="AF5" s="184" t="str">
        <f ca="1">기질!L23</f>
        <v/>
      </c>
      <c r="AG5" s="184" t="str">
        <f ca="1">기질!M23</f>
        <v/>
      </c>
      <c r="AH5" s="184" t="str">
        <f ca="1">기질!N23</f>
        <v/>
      </c>
      <c r="AI5" s="184" t="str">
        <f ca="1">기질!O23</f>
        <v/>
      </c>
      <c r="AJ5" s="184" t="str">
        <f ca="1">기질!P23</f>
        <v/>
      </c>
      <c r="AK5" s="165">
        <v>50</v>
      </c>
      <c r="AL5" s="166">
        <f ca="1">기질_세부!AF6</f>
        <v>70.714285714285708</v>
      </c>
      <c r="AM5" s="165"/>
      <c r="AN5" s="151"/>
      <c r="AO5" s="151"/>
      <c r="AP5" s="151"/>
      <c r="AQ5" s="151"/>
      <c r="AR5" s="151"/>
      <c r="AS5" s="151"/>
      <c r="AT5" s="151"/>
      <c r="AU5" s="151"/>
      <c r="AV5" s="196" t="str">
        <f>기질!B23</f>
        <v>NS</v>
      </c>
      <c r="AW5" s="198">
        <f ca="1">IF(기질!E23="","",기질!E23)</f>
        <v>55</v>
      </c>
      <c r="AX5" s="198">
        <f ca="1">IF(기질!F23="","",기질!F23)</f>
        <v>60</v>
      </c>
      <c r="AY5" s="198">
        <f ca="1">IF(기질!G23="","",기질!G23)</f>
        <v>55</v>
      </c>
      <c r="AZ5" s="198">
        <f ca="1">IF(기질!H23="","",기질!H23)</f>
        <v>94</v>
      </c>
      <c r="BA5" s="194">
        <f ca="1">IF(기질!I23="","",기질!I23)</f>
        <v>55</v>
      </c>
      <c r="BB5" s="194">
        <f ca="1">IF(기질!J23="","",기질!J23)</f>
        <v>81</v>
      </c>
      <c r="BC5" s="194">
        <f ca="1">IF(기질!K23="","",기질!K23)</f>
        <v>95</v>
      </c>
      <c r="BD5" s="194" t="str">
        <f ca="1">IF(기질!L23="","",기질!L23)</f>
        <v/>
      </c>
      <c r="BE5" s="194" t="str">
        <f ca="1">IF(기질!M23="","",기질!M23)</f>
        <v/>
      </c>
      <c r="BF5" s="194" t="str">
        <f ca="1">IF(기질!N23="","",기질!N23)</f>
        <v/>
      </c>
      <c r="BG5" s="194" t="str">
        <f ca="1">IF(기질!O23="","",기질!O23)</f>
        <v/>
      </c>
      <c r="BH5" s="194" t="str">
        <f ca="1">IF(기질!P23="","",기질!P23)</f>
        <v/>
      </c>
      <c r="BI5" s="194">
        <f>IF(기질!Q23="","",기질!Q23)</f>
        <v>50</v>
      </c>
    </row>
    <row r="6" spans="2:61">
      <c r="C6" s="155" t="s">
        <v>549</v>
      </c>
      <c r="G6" s="59"/>
      <c r="I6" s="59"/>
      <c r="J6" s="173" t="s">
        <v>552</v>
      </c>
      <c r="K6" s="59"/>
      <c r="L6" s="59"/>
      <c r="M6" s="59"/>
      <c r="N6" s="59"/>
      <c r="O6" s="59"/>
      <c r="P6" s="59"/>
      <c r="Q6" s="59"/>
      <c r="R6" s="59"/>
      <c r="S6" s="59"/>
      <c r="T6" s="59"/>
      <c r="U6" s="59"/>
      <c r="V6" s="151"/>
      <c r="W6" s="151"/>
      <c r="X6" s="171" t="str">
        <f>기질!B24</f>
        <v>NS1</v>
      </c>
      <c r="Y6" s="347">
        <f ca="1">기질!E24</f>
        <v>10</v>
      </c>
      <c r="Z6" s="347">
        <f ca="1">기질!F24</f>
        <v>12</v>
      </c>
      <c r="AA6" s="348">
        <f ca="1">기질!G24</f>
        <v>12</v>
      </c>
      <c r="AB6" s="348">
        <f ca="1">기질!H24</f>
        <v>14</v>
      </c>
      <c r="AC6" s="348">
        <f ca="1">기질!I24</f>
        <v>14</v>
      </c>
      <c r="AD6" s="348">
        <f ca="1">기질!J24</f>
        <v>13</v>
      </c>
      <c r="AE6" s="348">
        <f ca="1">기질!K24</f>
        <v>13</v>
      </c>
      <c r="AF6" s="348" t="str">
        <f ca="1">기질!L24</f>
        <v/>
      </c>
      <c r="AG6" s="348" t="str">
        <f ca="1">기질!M24</f>
        <v/>
      </c>
      <c r="AH6" s="348" t="str">
        <f ca="1">기질!N24</f>
        <v/>
      </c>
      <c r="AI6" s="348" t="str">
        <f ca="1">기질!O24</f>
        <v/>
      </c>
      <c r="AJ6" s="348" t="str">
        <f ca="1">기질!P24</f>
        <v/>
      </c>
      <c r="AK6" s="161">
        <f>기질!R24</f>
        <v>9.5</v>
      </c>
      <c r="AL6" s="167">
        <f ca="1">기질!S24</f>
        <v>12.571428571428571</v>
      </c>
      <c r="AM6" s="161">
        <f>기질!T24</f>
        <v>3.2</v>
      </c>
      <c r="AN6" s="151"/>
      <c r="AO6" s="151"/>
      <c r="AP6" s="151"/>
      <c r="AQ6" s="151"/>
      <c r="AR6" s="151"/>
      <c r="AS6" s="151"/>
      <c r="AT6" s="151"/>
      <c r="AU6" s="151"/>
      <c r="AV6" s="196" t="str">
        <f>기질!B28</f>
        <v>HA</v>
      </c>
      <c r="AW6" s="198">
        <f ca="1">IF(기질!E28="","",기질!E28)</f>
        <v>94</v>
      </c>
      <c r="AX6" s="198">
        <f ca="1">IF(기질!F28="","",기질!F28)</f>
        <v>12</v>
      </c>
      <c r="AY6" s="198">
        <f ca="1">IF(기질!G28="","",기질!G28)</f>
        <v>12</v>
      </c>
      <c r="AZ6" s="198">
        <f ca="1">IF(기질!H28="","",기질!H28)</f>
        <v>12</v>
      </c>
      <c r="BA6" s="194">
        <f ca="1">IF(기질!I28="","",기질!I28)</f>
        <v>87</v>
      </c>
      <c r="BB6" s="194">
        <f ca="1">IF(기질!J28="","",기질!J28)</f>
        <v>63</v>
      </c>
      <c r="BC6" s="194">
        <f ca="1">IF(기질!K28="","",기질!K28)</f>
        <v>100</v>
      </c>
      <c r="BD6" s="194" t="str">
        <f ca="1">IF(기질!L28="","",기질!L28)</f>
        <v/>
      </c>
      <c r="BE6" s="194" t="str">
        <f ca="1">IF(기질!M28="","",기질!M28)</f>
        <v/>
      </c>
      <c r="BF6" s="194" t="str">
        <f ca="1">IF(기질!N28="","",기질!N28)</f>
        <v/>
      </c>
      <c r="BG6" s="194" t="str">
        <f ca="1">IF(기질!O28="","",기질!O28)</f>
        <v/>
      </c>
      <c r="BH6" s="194" t="str">
        <f ca="1">IF(기질!P28="","",기질!P28)</f>
        <v/>
      </c>
      <c r="BI6" s="194">
        <f>IF(기질!Q28="","",기질!Q28)</f>
        <v>50</v>
      </c>
    </row>
    <row r="7" spans="2:61">
      <c r="C7" s="155" t="s">
        <v>550</v>
      </c>
      <c r="G7" s="59"/>
      <c r="I7" s="59"/>
      <c r="J7" s="173" t="s">
        <v>553</v>
      </c>
      <c r="K7" s="59"/>
      <c r="L7" s="59"/>
      <c r="M7" s="59"/>
      <c r="N7" s="59"/>
      <c r="O7" s="59"/>
      <c r="P7" s="59"/>
      <c r="Q7" s="59"/>
      <c r="R7" s="59"/>
      <c r="S7" s="59"/>
      <c r="T7" s="59"/>
      <c r="U7" s="59"/>
      <c r="V7" s="151"/>
      <c r="W7" s="151"/>
      <c r="X7" s="171" t="str">
        <f>기질!B25</f>
        <v>NS2</v>
      </c>
      <c r="Y7" s="347">
        <f ca="1">기질!E25</f>
        <v>7</v>
      </c>
      <c r="Z7" s="347">
        <f ca="1">기질!F25</f>
        <v>8</v>
      </c>
      <c r="AA7" s="348">
        <f ca="1">기질!G25</f>
        <v>9</v>
      </c>
      <c r="AB7" s="348">
        <f ca="1">기질!H25</f>
        <v>7</v>
      </c>
      <c r="AC7" s="348">
        <f ca="1">기질!I25</f>
        <v>5</v>
      </c>
      <c r="AD7" s="348">
        <f ca="1">기질!J25</f>
        <v>6</v>
      </c>
      <c r="AE7" s="348">
        <f ca="1">기질!K25</f>
        <v>16</v>
      </c>
      <c r="AF7" s="348" t="str">
        <f ca="1">기질!L25</f>
        <v/>
      </c>
      <c r="AG7" s="348" t="str">
        <f ca="1">기질!M25</f>
        <v/>
      </c>
      <c r="AH7" s="348" t="str">
        <f ca="1">기질!N25</f>
        <v/>
      </c>
      <c r="AI7" s="348" t="str">
        <f ca="1">기질!O25</f>
        <v/>
      </c>
      <c r="AJ7" s="348" t="str">
        <f ca="1">기질!P25</f>
        <v/>
      </c>
      <c r="AK7" s="161">
        <f>기질!R25</f>
        <v>7</v>
      </c>
      <c r="AL7" s="167">
        <f ca="1">기질!S25</f>
        <v>8.2857142857142865</v>
      </c>
      <c r="AM7" s="161">
        <f>기질!T25</f>
        <v>3.3</v>
      </c>
      <c r="AN7" s="151"/>
      <c r="AO7" s="151"/>
      <c r="AP7" s="151"/>
      <c r="AQ7" s="151"/>
      <c r="AR7" s="151"/>
      <c r="AS7" s="151"/>
      <c r="AT7" s="151"/>
      <c r="AU7" s="151"/>
      <c r="AV7" s="196" t="str">
        <f>기질!B33</f>
        <v>RD</v>
      </c>
      <c r="AW7" s="198">
        <f ca="1">IF(기질!E33="","",기질!E33)</f>
        <v>91</v>
      </c>
      <c r="AX7" s="198">
        <f ca="1">IF(기질!F33="","",기질!F33)</f>
        <v>39</v>
      </c>
      <c r="AY7" s="198">
        <f ca="1">IF(기질!G33="","",기질!G33)</f>
        <v>78</v>
      </c>
      <c r="AZ7" s="198">
        <f ca="1">IF(기질!H33="","",기질!H33)</f>
        <v>62</v>
      </c>
      <c r="BA7" s="194">
        <f ca="1">IF(기질!I33="","",기질!I33)</f>
        <v>39</v>
      </c>
      <c r="BB7" s="194">
        <f ca="1">IF(기질!J33="","",기질!J33)</f>
        <v>39</v>
      </c>
      <c r="BC7" s="194">
        <f ca="1">IF(기질!K33="","",기질!K33)</f>
        <v>30</v>
      </c>
      <c r="BD7" s="194" t="str">
        <f ca="1">IF(기질!L33="","",기질!L33)</f>
        <v/>
      </c>
      <c r="BE7" s="194" t="str">
        <f ca="1">IF(기질!M33="","",기질!M33)</f>
        <v/>
      </c>
      <c r="BF7" s="194" t="str">
        <f ca="1">IF(기질!N33="","",기질!N33)</f>
        <v/>
      </c>
      <c r="BG7" s="194" t="str">
        <f ca="1">IF(기질!O33="","",기질!O33)</f>
        <v/>
      </c>
      <c r="BH7" s="194" t="str">
        <f ca="1">IF(기질!P33="","",기질!P33)</f>
        <v/>
      </c>
      <c r="BI7" s="194">
        <f>IF(기질!Q33="","",기질!Q33)</f>
        <v>50</v>
      </c>
    </row>
    <row r="8" spans="2:61">
      <c r="C8" s="155" t="s">
        <v>551</v>
      </c>
      <c r="G8" s="59"/>
      <c r="I8" s="59"/>
      <c r="J8" s="174" t="s">
        <v>554</v>
      </c>
      <c r="K8" s="59"/>
      <c r="L8" s="59"/>
      <c r="M8" s="59"/>
      <c r="N8" s="59"/>
      <c r="O8" s="59"/>
      <c r="P8" s="59"/>
      <c r="Q8" s="59"/>
      <c r="R8" s="59"/>
      <c r="S8" s="59"/>
      <c r="T8" s="59"/>
      <c r="U8" s="59"/>
      <c r="V8" s="151"/>
      <c r="W8" s="151"/>
      <c r="X8" s="171" t="str">
        <f>기질!B26</f>
        <v>NS3</v>
      </c>
      <c r="Y8" s="347">
        <f ca="1">기질!E26</f>
        <v>6</v>
      </c>
      <c r="Z8" s="347">
        <f ca="1">기질!F26</f>
        <v>5</v>
      </c>
      <c r="AA8" s="348">
        <f ca="1">기질!G26</f>
        <v>4</v>
      </c>
      <c r="AB8" s="348">
        <f ca="1">기질!H26</f>
        <v>8</v>
      </c>
      <c r="AC8" s="348">
        <f ca="1">기질!I26</f>
        <v>3</v>
      </c>
      <c r="AD8" s="348">
        <f ca="1">기질!J26</f>
        <v>4</v>
      </c>
      <c r="AE8" s="348">
        <f ca="1">기질!K26</f>
        <v>0</v>
      </c>
      <c r="AF8" s="348" t="str">
        <f ca="1">기질!L26</f>
        <v/>
      </c>
      <c r="AG8" s="348" t="str">
        <f ca="1">기질!M26</f>
        <v/>
      </c>
      <c r="AH8" s="348" t="str">
        <f ca="1">기질!N26</f>
        <v/>
      </c>
      <c r="AI8" s="348" t="str">
        <f ca="1">기질!O26</f>
        <v/>
      </c>
      <c r="AJ8" s="348" t="str">
        <f ca="1">기질!P26</f>
        <v/>
      </c>
      <c r="AK8" s="161">
        <f>기질!R26</f>
        <v>6</v>
      </c>
      <c r="AL8" s="167">
        <f ca="1">기질!S26</f>
        <v>4.2857142857142856</v>
      </c>
      <c r="AM8" s="161">
        <f>기질!T26</f>
        <v>3.2</v>
      </c>
      <c r="AN8" s="151"/>
      <c r="AO8" s="151"/>
      <c r="AP8" s="151"/>
      <c r="AQ8" s="151"/>
      <c r="AR8" s="151"/>
      <c r="AS8" s="151"/>
      <c r="AT8" s="151"/>
      <c r="AU8" s="151"/>
      <c r="AV8" s="196" t="str">
        <f>기질!B38</f>
        <v>PS</v>
      </c>
      <c r="AW8" s="198">
        <f ca="1">IF(기질!E38="","",기질!E38)</f>
        <v>73</v>
      </c>
      <c r="AX8" s="198">
        <f ca="1">IF(기질!F38="","",기질!F38)</f>
        <v>34</v>
      </c>
      <c r="AY8" s="198">
        <f ca="1">IF(기질!G38="","",기질!G38)</f>
        <v>42</v>
      </c>
      <c r="AZ8" s="198">
        <f ca="1">IF(기질!H38="","",기질!H38)</f>
        <v>96</v>
      </c>
      <c r="BA8" s="194">
        <f ca="1">IF(기질!I38="","",기질!I38)</f>
        <v>90</v>
      </c>
      <c r="BB8" s="194">
        <f ca="1">IF(기질!J38="","",기질!J38)</f>
        <v>99</v>
      </c>
      <c r="BC8" s="194">
        <f ca="1">IF(기질!K38="","",기질!K38)</f>
        <v>3</v>
      </c>
      <c r="BD8" s="194" t="str">
        <f ca="1">IF(기질!L38="","",기질!L38)</f>
        <v/>
      </c>
      <c r="BE8" s="194" t="str">
        <f ca="1">IF(기질!M38="","",기질!M38)</f>
        <v/>
      </c>
      <c r="BF8" s="194" t="str">
        <f ca="1">IF(기질!N38="","",기질!N38)</f>
        <v/>
      </c>
      <c r="BG8" s="194" t="str">
        <f ca="1">IF(기질!O38="","",기질!O38)</f>
        <v/>
      </c>
      <c r="BH8" s="194" t="str">
        <f ca="1">IF(기질!P38="","",기질!P38)</f>
        <v/>
      </c>
      <c r="BI8" s="194">
        <f>IF(기질!Q38="","",기질!Q38)</f>
        <v>50</v>
      </c>
    </row>
    <row r="9" spans="2:61" ht="27" thickBot="1">
      <c r="G9" s="59"/>
      <c r="H9" s="59"/>
      <c r="I9" s="59"/>
      <c r="J9" s="59"/>
      <c r="K9" s="59"/>
      <c r="L9" s="59"/>
      <c r="M9" s="59"/>
      <c r="N9" s="59"/>
      <c r="O9" s="59"/>
      <c r="P9" s="59"/>
      <c r="Q9" s="59"/>
      <c r="R9" s="59"/>
      <c r="S9" s="59"/>
      <c r="T9" s="59"/>
      <c r="U9" s="59"/>
      <c r="V9" s="151"/>
      <c r="W9" s="151"/>
      <c r="X9" s="172" t="str">
        <f>기질!B27</f>
        <v>NS4</v>
      </c>
      <c r="Y9" s="349">
        <f ca="1">기질!E27</f>
        <v>6</v>
      </c>
      <c r="Z9" s="349">
        <f ca="1">기질!F27</f>
        <v>5</v>
      </c>
      <c r="AA9" s="350">
        <f ca="1">기질!G27</f>
        <v>4</v>
      </c>
      <c r="AB9" s="350">
        <f ca="1">기질!H27</f>
        <v>15</v>
      </c>
      <c r="AC9" s="350">
        <f ca="1">기질!I27</f>
        <v>7</v>
      </c>
      <c r="AD9" s="350">
        <f ca="1">기질!J27</f>
        <v>13</v>
      </c>
      <c r="AE9" s="350">
        <f ca="1">기질!K27</f>
        <v>17</v>
      </c>
      <c r="AF9" s="350" t="str">
        <f ca="1">기질!L27</f>
        <v/>
      </c>
      <c r="AG9" s="350" t="str">
        <f ca="1">기질!M27</f>
        <v/>
      </c>
      <c r="AH9" s="350" t="str">
        <f ca="1">기질!N27</f>
        <v/>
      </c>
      <c r="AI9" s="350" t="str">
        <f ca="1">기질!O27</f>
        <v/>
      </c>
      <c r="AJ9" s="350" t="str">
        <f ca="1">기질!P27</f>
        <v/>
      </c>
      <c r="AK9" s="168">
        <f>기질!R27</f>
        <v>5.2</v>
      </c>
      <c r="AL9" s="169">
        <f ca="1">기질!S27</f>
        <v>9.5714285714285712</v>
      </c>
      <c r="AM9" s="168">
        <f>기질!T27</f>
        <v>3.2</v>
      </c>
      <c r="AN9" s="151"/>
      <c r="AO9" s="151"/>
      <c r="AP9" s="151"/>
      <c r="AQ9" s="151"/>
      <c r="AR9" s="151"/>
      <c r="AS9" s="151"/>
      <c r="AT9" s="151"/>
      <c r="AU9" s="151"/>
      <c r="AV9" s="199"/>
      <c r="AW9" s="200" t="str">
        <f ca="1">IF(AW4="","",        IF(기질!E23&lt;30,"L", IF(기질!E23&gt;70,"H","M")) &amp; IF(기질!E28&lt;30,"L", IF(기질!E28&gt;70,"H","M")) &amp; IF(기질!E33&lt;30,"L", IF(기질!E33&gt;70,"H","M")))</f>
        <v>MHH</v>
      </c>
      <c r="AX9" s="200" t="str">
        <f ca="1">IF(AX4="","",        IF(기질!F23&lt;30,"L", IF(기질!F23&gt;70,"H","M")) &amp; IF(기질!F28&lt;30,"L", IF(기질!F28&gt;70,"H","M")) &amp; IF(기질!F33&lt;30,"L", IF(기질!F33&gt;70,"H","M")))</f>
        <v>MLM</v>
      </c>
      <c r="AY9" s="200" t="str">
        <f ca="1">IF(AY4="","",        IF(기질!G23&lt;30,"L", IF(기질!G23&gt;70,"H","M")) &amp; IF(기질!G28&lt;30,"L", IF(기질!G28&gt;70,"H","M")) &amp; IF(기질!G33&lt;30,"L", IF(기질!G33&gt;70,"H","M")))</f>
        <v>MLH</v>
      </c>
      <c r="AZ9" s="200" t="str">
        <f ca="1">IF(AZ4="","",        IF(기질!H23&lt;30,"L", IF(기질!H23&gt;70,"H","M")) &amp; IF(기질!H28&lt;30,"L", IF(기질!H28&gt;70,"H","M")) &amp; IF(기질!H33&lt;30,"L", IF(기질!H33&gt;70,"H","M")))</f>
        <v>HLM</v>
      </c>
      <c r="BA9" s="201" t="str">
        <f ca="1">IF(BA4="","",        IF(기질!I23&lt;30,"L", IF(기질!I23&gt;70,"H","M")) &amp; IF(기질!I28&lt;30,"L", IF(기질!I28&gt;70,"H","M")) &amp; IF(기질!I33&lt;30,"L", IF(기질!I33&gt;70,"H","M")))</f>
        <v>MHM</v>
      </c>
      <c r="BB9" s="201" t="str">
        <f ca="1">IF(BB4="","",        IF(기질!J23&lt;30,"L", IF(기질!J23&gt;70,"H","M")) &amp; IF(기질!J28&lt;30,"L", IF(기질!J28&gt;70,"H","M")) &amp; IF(기질!J33&lt;30,"L", IF(기질!J33&gt;70,"H","M")))</f>
        <v>HMM</v>
      </c>
      <c r="BC9" s="201" t="str">
        <f ca="1">IF(BC4="","",        IF(기질!K23&lt;30,"L", IF(기질!K23&gt;70,"H","M")) &amp; IF(기질!K28&lt;30,"L", IF(기질!K28&gt;70,"H","M")) &amp; IF(기질!K33&lt;30,"L", IF(기질!K33&gt;70,"H","M")))</f>
        <v>HHM</v>
      </c>
      <c r="BD9" s="201" t="str">
        <f ca="1">IF(BD4="","",        IF(기질!L23&lt;30,"L", IF(기질!L23&gt;70,"H","M")) &amp; IF(기질!L28&lt;30,"L", IF(기질!L28&gt;70,"H","M")) &amp; IF(기질!L33&lt;30,"L", IF(기질!L33&gt;70,"H","M")))</f>
        <v/>
      </c>
      <c r="BE9" s="201" t="str">
        <f ca="1">IF(BE4="","",        IF(기질!M23&lt;30,"L", IF(기질!M23&gt;70,"H","M")) &amp; IF(기질!M28&lt;30,"L", IF(기질!M28&gt;70,"H","M")) &amp; IF(기질!M33&lt;30,"L", IF(기질!M33&gt;70,"H","M")))</f>
        <v/>
      </c>
      <c r="BF9" s="201" t="str">
        <f ca="1">IF(BF4="","",        IF(기질!N23&lt;30,"L", IF(기질!N23&gt;70,"H","M")) &amp; IF(기질!N28&lt;30,"L", IF(기질!N28&gt;70,"H","M")) &amp; IF(기질!N33&lt;30,"L", IF(기질!N33&gt;70,"H","M")))</f>
        <v/>
      </c>
      <c r="BG9" s="201" t="str">
        <f ca="1">IF(BG4="","",        IF(기질!O23&lt;30,"L", IF(기질!O23&gt;70,"H","M")) &amp; IF(기질!O28&lt;30,"L", IF(기질!O28&gt;70,"H","M")) &amp; IF(기질!O33&lt;30,"L", IF(기질!O33&gt;70,"H","M")))</f>
        <v/>
      </c>
      <c r="BH9" s="201" t="str">
        <f ca="1">IF(BH4="","",        IF(기질!P23&lt;30,"L", IF(기질!P23&gt;70,"H","M")) &amp; IF(기질!P28&lt;30,"L", IF(기질!P28&gt;70,"H","M")) &amp; IF(기질!P33&lt;30,"L", IF(기질!P33&gt;70,"H","M")))</f>
        <v/>
      </c>
      <c r="BI9" s="201" t="str">
        <f>IF(BI4="","",        IF(기질!Q23&lt;30,"L", IF(기질!Q23&gt;70,"H","M")) &amp; IF(기질!Q28&lt;30,"L", IF(기질!Q28&gt;70,"H","M")) &amp; IF(기질!Q33&lt;30,"L", IF(기질!Q33&gt;70,"H","M")))</f>
        <v>MMM</v>
      </c>
    </row>
    <row r="10" spans="2:61">
      <c r="G10" s="59"/>
      <c r="H10" s="59"/>
      <c r="I10" s="59"/>
      <c r="J10" s="59"/>
      <c r="K10" s="59"/>
      <c r="L10" s="59"/>
      <c r="M10" s="59"/>
      <c r="N10" s="59"/>
      <c r="O10" s="59"/>
      <c r="P10" s="59"/>
      <c r="Q10" s="59"/>
      <c r="R10" s="59"/>
      <c r="S10" s="59"/>
      <c r="T10" s="59"/>
      <c r="U10" s="59"/>
      <c r="V10" s="151"/>
      <c r="W10" s="151"/>
      <c r="X10" s="151"/>
      <c r="Y10" s="185"/>
      <c r="Z10" s="185"/>
      <c r="AA10" s="185"/>
      <c r="AB10" s="185"/>
      <c r="AC10" s="185"/>
      <c r="AD10" s="185"/>
      <c r="AE10" s="185"/>
      <c r="AF10" s="185"/>
      <c r="AG10" s="185"/>
      <c r="AH10" s="185"/>
      <c r="AI10" s="185"/>
      <c r="AJ10" s="185"/>
      <c r="AK10" s="151"/>
      <c r="AL10" s="151"/>
      <c r="AM10" s="151"/>
      <c r="AN10" s="151"/>
      <c r="AO10" s="151"/>
      <c r="AP10" s="151"/>
      <c r="AQ10" s="151"/>
      <c r="AR10" s="151"/>
      <c r="AS10" s="151"/>
      <c r="AT10" s="151"/>
      <c r="AU10" s="151"/>
      <c r="AV10" s="199"/>
      <c r="AW10" s="202"/>
      <c r="AX10" s="202"/>
      <c r="AY10" s="198"/>
      <c r="AZ10" s="198"/>
    </row>
    <row r="11" spans="2:61">
      <c r="G11" s="59"/>
      <c r="H11" s="59"/>
      <c r="I11" s="59"/>
      <c r="J11" s="59"/>
      <c r="K11" s="59"/>
      <c r="L11" s="59"/>
      <c r="M11" s="59"/>
      <c r="N11" s="59"/>
      <c r="O11" s="59"/>
      <c r="P11" s="59"/>
      <c r="Q11" s="59"/>
      <c r="R11" s="59"/>
      <c r="S11" s="59"/>
      <c r="T11" s="59"/>
      <c r="U11" s="59"/>
      <c r="V11" s="151"/>
      <c r="W11" s="151"/>
      <c r="X11" s="151"/>
      <c r="Y11" s="185"/>
      <c r="Z11" s="185"/>
      <c r="AA11" s="185"/>
      <c r="AB11" s="185"/>
      <c r="AC11" s="185"/>
      <c r="AD11" s="185"/>
      <c r="AE11" s="185"/>
      <c r="AF11" s="185"/>
      <c r="AG11" s="185"/>
      <c r="AH11" s="185"/>
      <c r="AI11" s="185"/>
      <c r="AJ11" s="185"/>
      <c r="AK11" s="151"/>
      <c r="AL11" s="151"/>
      <c r="AM11" s="151"/>
      <c r="AN11" s="151"/>
      <c r="AO11" s="151"/>
      <c r="AP11" s="151"/>
      <c r="AQ11" s="151"/>
      <c r="AR11" s="151"/>
      <c r="AS11" s="151"/>
      <c r="AT11" s="151"/>
      <c r="AU11" s="151"/>
      <c r="AV11" s="203"/>
      <c r="AW11" s="204"/>
      <c r="AX11" s="204"/>
    </row>
    <row r="12" spans="2:61">
      <c r="G12" s="59"/>
      <c r="H12" s="59"/>
      <c r="I12" s="59"/>
      <c r="J12" s="59"/>
      <c r="K12" s="59"/>
      <c r="L12" s="59"/>
      <c r="M12" s="59"/>
      <c r="N12" s="59"/>
      <c r="O12" s="59"/>
      <c r="P12" s="59"/>
      <c r="Q12" s="59"/>
      <c r="R12" s="59"/>
      <c r="S12" s="59"/>
      <c r="T12" s="59"/>
      <c r="U12" s="59"/>
      <c r="V12" s="151"/>
      <c r="W12" s="151"/>
      <c r="X12" s="179"/>
      <c r="Z12" s="185"/>
      <c r="AA12" s="185"/>
      <c r="AB12" s="185"/>
      <c r="AC12" s="185"/>
      <c r="AD12" s="185"/>
      <c r="AE12" s="185"/>
      <c r="AF12" s="185"/>
      <c r="AG12" s="185"/>
      <c r="AH12" s="185"/>
      <c r="AI12" s="185"/>
      <c r="AJ12" s="185"/>
      <c r="AK12" s="151"/>
      <c r="AL12" s="151"/>
      <c r="AM12" s="151"/>
      <c r="AN12" s="151"/>
      <c r="AO12" s="151"/>
      <c r="AP12" s="151"/>
      <c r="AQ12" s="151"/>
      <c r="AR12" s="151"/>
      <c r="AS12" s="151"/>
      <c r="AT12" s="151"/>
      <c r="AU12" s="151"/>
      <c r="AV12" s="203"/>
      <c r="AW12" s="204"/>
      <c r="AX12" s="204"/>
    </row>
    <row r="13" spans="2:61">
      <c r="G13" s="59"/>
      <c r="H13" s="59"/>
      <c r="I13" s="59"/>
      <c r="J13" s="59"/>
      <c r="K13" s="59"/>
      <c r="L13" s="59"/>
      <c r="M13" s="59"/>
      <c r="N13" s="59"/>
      <c r="O13" s="59"/>
      <c r="P13" s="59"/>
      <c r="Q13" s="59"/>
      <c r="R13" s="59"/>
      <c r="S13" s="59"/>
      <c r="T13" s="59"/>
      <c r="U13" s="59"/>
      <c r="V13" s="151"/>
      <c r="W13" s="151"/>
      <c r="X13" s="151"/>
      <c r="Y13" s="185"/>
      <c r="Z13" s="185"/>
      <c r="AA13" s="185"/>
      <c r="AB13" s="185"/>
      <c r="AC13" s="185"/>
      <c r="AD13" s="185"/>
      <c r="AE13" s="185"/>
      <c r="AF13" s="185"/>
      <c r="AG13" s="185"/>
      <c r="AH13" s="185"/>
      <c r="AI13" s="185"/>
      <c r="AJ13" s="185"/>
      <c r="AK13" s="151"/>
      <c r="AL13" s="151"/>
      <c r="AM13" s="151"/>
      <c r="AN13" s="151"/>
      <c r="AO13" s="151"/>
      <c r="AP13" s="151"/>
      <c r="AQ13" s="151"/>
      <c r="AR13" s="151"/>
      <c r="AS13" s="151"/>
      <c r="AT13" s="151"/>
      <c r="AU13" s="151"/>
      <c r="AV13" s="203"/>
      <c r="AW13" s="204"/>
      <c r="AX13" s="204"/>
    </row>
    <row r="14" spans="2:61">
      <c r="G14" s="59"/>
      <c r="H14" s="59"/>
      <c r="I14" s="59"/>
      <c r="J14" s="59"/>
      <c r="K14" s="59"/>
      <c r="L14" s="59"/>
      <c r="M14" s="59"/>
      <c r="N14" s="59"/>
      <c r="O14" s="59"/>
      <c r="P14" s="59"/>
      <c r="Q14" s="59"/>
      <c r="R14" s="59"/>
      <c r="S14" s="59"/>
      <c r="T14" s="59"/>
      <c r="U14" s="59"/>
      <c r="V14" s="151"/>
      <c r="W14" s="151"/>
      <c r="X14" s="151"/>
      <c r="Y14" s="185"/>
      <c r="Z14" s="185"/>
      <c r="AA14" s="185"/>
      <c r="AB14" s="185"/>
      <c r="AC14" s="185"/>
      <c r="AD14" s="185"/>
      <c r="AE14" s="185"/>
      <c r="AF14" s="185"/>
      <c r="AG14" s="185"/>
      <c r="AH14" s="185"/>
      <c r="AI14" s="185"/>
      <c r="AJ14" s="185"/>
      <c r="AK14" s="151"/>
      <c r="AL14" s="151"/>
      <c r="AM14" s="151"/>
      <c r="AN14" s="151"/>
      <c r="AO14" s="151"/>
      <c r="AP14" s="151"/>
      <c r="AQ14" s="151"/>
      <c r="AR14" s="151"/>
      <c r="AS14" s="151"/>
      <c r="AT14" s="151"/>
      <c r="AU14" s="151"/>
      <c r="AV14" s="203"/>
      <c r="AW14" s="204"/>
      <c r="AX14" s="204"/>
    </row>
    <row r="15" spans="2:61">
      <c r="G15" s="59"/>
      <c r="H15" s="59"/>
      <c r="I15" s="59"/>
      <c r="J15" s="59"/>
      <c r="K15" s="59"/>
      <c r="L15" s="59"/>
      <c r="M15" s="59"/>
      <c r="N15" s="59"/>
      <c r="O15" s="59"/>
      <c r="P15" s="59"/>
      <c r="Q15" s="59"/>
      <c r="R15" s="59"/>
      <c r="S15" s="59"/>
      <c r="T15" s="59"/>
      <c r="U15" s="59"/>
      <c r="V15" s="151"/>
      <c r="W15" s="151"/>
      <c r="X15" s="151"/>
      <c r="Y15" s="185"/>
      <c r="Z15" s="185"/>
      <c r="AA15" s="185"/>
      <c r="AB15" s="185"/>
      <c r="AC15" s="185"/>
      <c r="AD15" s="185"/>
      <c r="AE15" s="185"/>
      <c r="AF15" s="185"/>
      <c r="AG15" s="185"/>
      <c r="AH15" s="185"/>
      <c r="AI15" s="185"/>
      <c r="AJ15" s="185"/>
      <c r="AK15" s="151"/>
      <c r="AL15" s="151"/>
      <c r="AM15" s="151"/>
      <c r="AN15" s="151"/>
      <c r="AO15" s="151"/>
      <c r="AP15" s="151"/>
      <c r="AQ15" s="151"/>
      <c r="AR15" s="151"/>
      <c r="AS15" s="151"/>
      <c r="AT15" s="151"/>
      <c r="AU15" s="151"/>
      <c r="AV15" s="203"/>
      <c r="AW15" s="204"/>
      <c r="AX15" s="204"/>
    </row>
    <row r="16" spans="2:61">
      <c r="G16" s="59"/>
      <c r="H16" s="59"/>
      <c r="I16" s="59"/>
      <c r="J16" s="59"/>
      <c r="K16" s="59"/>
      <c r="L16" s="59"/>
      <c r="M16" s="59"/>
      <c r="N16" s="59"/>
      <c r="O16" s="59"/>
      <c r="P16" s="59"/>
      <c r="Q16" s="59"/>
      <c r="R16" s="59"/>
      <c r="S16" s="59"/>
      <c r="T16" s="59"/>
      <c r="U16" s="59"/>
      <c r="V16" s="105"/>
      <c r="W16" s="105"/>
      <c r="X16" s="105"/>
      <c r="Y16" s="84"/>
      <c r="Z16" s="84"/>
      <c r="AA16" s="84"/>
      <c r="AB16" s="84"/>
      <c r="AC16" s="84"/>
      <c r="AD16" s="84"/>
      <c r="AE16" s="84"/>
      <c r="AF16" s="84"/>
      <c r="AG16" s="84"/>
      <c r="AH16" s="84"/>
      <c r="AI16" s="84"/>
      <c r="AJ16" s="84"/>
      <c r="AK16" s="105"/>
      <c r="AL16" s="105"/>
      <c r="AM16" s="105"/>
      <c r="AN16" s="105"/>
      <c r="AO16" s="105"/>
      <c r="AP16" s="105"/>
      <c r="AQ16" s="105"/>
      <c r="AR16" s="105"/>
      <c r="AS16" s="105"/>
      <c r="AT16" s="105"/>
      <c r="AU16" s="105"/>
      <c r="AV16" s="203"/>
      <c r="AW16" s="204"/>
      <c r="AX16" s="204"/>
    </row>
    <row r="17" spans="2:60">
      <c r="G17" s="59"/>
      <c r="H17" s="59"/>
      <c r="I17" s="59"/>
      <c r="J17" s="59"/>
      <c r="K17" s="59"/>
      <c r="L17" s="59"/>
      <c r="M17" s="59"/>
      <c r="N17" s="59"/>
      <c r="O17" s="59"/>
      <c r="P17" s="59"/>
      <c r="Q17" s="59"/>
      <c r="R17" s="59"/>
      <c r="S17" s="59"/>
      <c r="T17" s="59"/>
      <c r="U17" s="59"/>
      <c r="V17" s="105"/>
      <c r="W17" s="105"/>
      <c r="X17" s="105"/>
      <c r="Y17" s="84"/>
      <c r="Z17" s="84"/>
      <c r="AA17" s="84"/>
      <c r="AB17" s="84"/>
      <c r="AC17" s="84"/>
      <c r="AD17" s="84"/>
      <c r="AE17" s="84"/>
      <c r="AF17" s="84"/>
      <c r="AG17" s="84"/>
      <c r="AH17" s="84"/>
      <c r="AI17" s="84"/>
      <c r="AJ17" s="84"/>
      <c r="AK17" s="105"/>
      <c r="AL17" s="105"/>
      <c r="AM17" s="105"/>
      <c r="AN17" s="105"/>
      <c r="AO17" s="105"/>
      <c r="AP17" s="105"/>
      <c r="AQ17" s="105"/>
      <c r="AR17" s="105"/>
      <c r="AS17" s="105"/>
      <c r="AT17" s="105"/>
      <c r="AU17" s="105"/>
      <c r="AV17" s="203"/>
      <c r="AW17" s="204"/>
      <c r="AX17" s="204"/>
    </row>
    <row r="18" spans="2:60">
      <c r="G18" s="59"/>
      <c r="H18" s="59"/>
      <c r="I18" s="59"/>
      <c r="J18" s="59"/>
      <c r="K18" s="59"/>
      <c r="L18" s="59"/>
      <c r="M18" s="59"/>
      <c r="N18" s="59"/>
      <c r="O18" s="59"/>
      <c r="P18" s="59"/>
      <c r="Q18" s="59"/>
      <c r="R18" s="59"/>
      <c r="S18" s="59"/>
      <c r="T18" s="59"/>
      <c r="U18" s="59"/>
      <c r="V18" s="105"/>
      <c r="W18" s="105"/>
      <c r="X18" s="105"/>
      <c r="Y18" s="84"/>
      <c r="Z18" s="84"/>
      <c r="AA18" s="84"/>
      <c r="AB18" s="84"/>
      <c r="AC18" s="84"/>
      <c r="AD18" s="84"/>
      <c r="AE18" s="84"/>
      <c r="AF18" s="84"/>
      <c r="AG18" s="84"/>
      <c r="AH18" s="84"/>
      <c r="AI18" s="84"/>
      <c r="AJ18" s="84"/>
      <c r="AK18" s="105"/>
      <c r="AL18" s="105"/>
      <c r="AM18" s="105"/>
      <c r="AN18" s="105"/>
      <c r="AO18" s="105"/>
      <c r="AP18" s="105"/>
      <c r="AQ18" s="105"/>
      <c r="AR18" s="105"/>
      <c r="AS18" s="105"/>
      <c r="AT18" s="105"/>
      <c r="AU18" s="105"/>
      <c r="AV18" s="203"/>
      <c r="AW18" s="204"/>
      <c r="AX18" s="204"/>
    </row>
    <row r="19" spans="2:60">
      <c r="G19" s="59"/>
      <c r="H19" s="59"/>
      <c r="I19" s="59"/>
      <c r="J19" s="59"/>
      <c r="K19" s="59"/>
      <c r="L19" s="59"/>
      <c r="M19" s="59"/>
      <c r="N19" s="59"/>
      <c r="O19" s="59"/>
      <c r="P19" s="59"/>
      <c r="Q19" s="59"/>
      <c r="R19" s="59"/>
      <c r="S19" s="59"/>
      <c r="T19" s="59"/>
      <c r="U19" s="59"/>
      <c r="V19" s="105"/>
      <c r="W19" s="105"/>
      <c r="X19" s="105"/>
      <c r="Y19" s="84"/>
      <c r="Z19" s="84"/>
      <c r="AA19" s="84"/>
      <c r="AB19" s="84"/>
      <c r="AC19" s="84"/>
      <c r="AD19" s="84"/>
      <c r="AE19" s="84"/>
      <c r="AF19" s="84"/>
      <c r="AG19" s="84"/>
      <c r="AH19" s="84"/>
      <c r="AI19" s="84"/>
      <c r="AJ19" s="84"/>
      <c r="AK19" s="105"/>
      <c r="AL19" s="105"/>
      <c r="AM19" s="105"/>
      <c r="AN19" s="105"/>
      <c r="AO19" s="105"/>
      <c r="AP19" s="105"/>
      <c r="AQ19" s="105"/>
      <c r="AR19" s="105"/>
      <c r="AS19" s="105"/>
      <c r="AT19" s="105"/>
      <c r="AU19" s="105"/>
      <c r="AV19" s="203"/>
      <c r="AW19" s="204"/>
      <c r="AX19" s="204"/>
    </row>
    <row r="20" spans="2:60">
      <c r="G20" s="59"/>
      <c r="H20" s="59"/>
      <c r="I20" s="59"/>
      <c r="J20" s="59"/>
      <c r="K20" s="59"/>
      <c r="L20" s="59"/>
      <c r="M20" s="59"/>
      <c r="N20" s="59"/>
      <c r="O20" s="59"/>
      <c r="P20" s="59"/>
      <c r="Q20" s="59"/>
      <c r="R20" s="59"/>
      <c r="S20" s="59"/>
      <c r="T20" s="59"/>
      <c r="U20" s="59"/>
      <c r="V20" s="105"/>
      <c r="W20" s="105"/>
      <c r="X20" s="105"/>
      <c r="Y20" s="84"/>
      <c r="Z20" s="84"/>
      <c r="AA20" s="84"/>
      <c r="AB20" s="84"/>
      <c r="AC20" s="84"/>
      <c r="AD20" s="84"/>
      <c r="AE20" s="84"/>
      <c r="AF20" s="84"/>
      <c r="AG20" s="84"/>
      <c r="AH20" s="84"/>
      <c r="AI20" s="84"/>
      <c r="AJ20" s="84"/>
      <c r="AK20" s="105"/>
      <c r="AL20" s="105"/>
      <c r="AM20" s="105"/>
      <c r="AN20" s="105"/>
      <c r="AO20" s="105"/>
      <c r="AP20" s="105"/>
      <c r="AQ20" s="105"/>
      <c r="AR20" s="105"/>
      <c r="AS20" s="105"/>
      <c r="AT20" s="105"/>
      <c r="AU20" s="105"/>
      <c r="AV20" s="203"/>
      <c r="AW20" s="204"/>
      <c r="AX20" s="204"/>
    </row>
    <row r="23" spans="2:60">
      <c r="C23" s="155" t="s">
        <v>541</v>
      </c>
      <c r="J23" s="173" t="s">
        <v>545</v>
      </c>
    </row>
    <row r="24" spans="2:60">
      <c r="C24" s="155" t="s">
        <v>542</v>
      </c>
      <c r="J24" s="173" t="s">
        <v>547</v>
      </c>
    </row>
    <row r="25" spans="2:60">
      <c r="C25" s="155" t="s">
        <v>544</v>
      </c>
      <c r="J25" s="173" t="s">
        <v>546</v>
      </c>
    </row>
    <row r="26" spans="2:60">
      <c r="C26" s="155" t="s">
        <v>543</v>
      </c>
      <c r="J26" s="176" t="s">
        <v>1031</v>
      </c>
    </row>
    <row r="27" spans="2:60" ht="66" customHeight="1"/>
    <row r="29" spans="2:60">
      <c r="B29" s="188" t="str">
        <f>기질!C28</f>
        <v>위험 감지</v>
      </c>
      <c r="C29" s="188"/>
      <c r="D29" s="188"/>
      <c r="E29" s="188"/>
      <c r="F29" s="188"/>
      <c r="G29" s="189"/>
      <c r="H29" s="189"/>
      <c r="I29" s="189"/>
      <c r="J29" s="190" t="s">
        <v>557</v>
      </c>
      <c r="K29" s="158"/>
      <c r="L29" s="158"/>
      <c r="M29" s="158"/>
      <c r="N29" s="158"/>
      <c r="O29" s="158"/>
      <c r="P29" s="158"/>
      <c r="Q29" s="158"/>
      <c r="R29" s="158"/>
      <c r="S29" s="158"/>
      <c r="T29" s="158"/>
      <c r="U29" s="158"/>
      <c r="V29" s="160"/>
      <c r="W29" s="99"/>
      <c r="X29" s="99"/>
      <c r="Y29" s="99"/>
      <c r="Z29" s="99"/>
      <c r="AA29" s="99"/>
      <c r="AB29" s="99"/>
      <c r="AC29" s="99"/>
      <c r="AD29" s="99"/>
      <c r="AE29" s="99"/>
      <c r="AF29" s="99"/>
      <c r="AG29" s="99"/>
      <c r="AH29" s="99"/>
      <c r="AI29" s="99"/>
      <c r="AJ29" s="99"/>
      <c r="AK29" s="99"/>
      <c r="AL29" s="99"/>
      <c r="AM29" s="99"/>
      <c r="AN29" s="99"/>
      <c r="AO29" s="99"/>
      <c r="AP29" s="99"/>
      <c r="AQ29" s="99"/>
      <c r="AR29" s="99"/>
      <c r="AS29" s="99"/>
      <c r="AT29" s="99"/>
      <c r="AU29" s="99"/>
      <c r="AV29" s="99"/>
    </row>
    <row r="30" spans="2:60">
      <c r="G30" s="59"/>
      <c r="H30" s="59"/>
      <c r="I30" s="59"/>
      <c r="J30" s="59"/>
      <c r="K30" s="59"/>
      <c r="L30" s="59"/>
      <c r="M30" s="59"/>
      <c r="N30" s="59"/>
      <c r="O30" s="59"/>
      <c r="P30" s="59"/>
      <c r="Q30" s="59"/>
      <c r="R30" s="59"/>
      <c r="S30" s="59"/>
      <c r="T30" s="59"/>
      <c r="U30" s="59"/>
      <c r="V30" s="151"/>
      <c r="W30" s="151"/>
      <c r="X30" s="161"/>
      <c r="Y30" s="181" t="str">
        <f ca="1">Y4</f>
        <v>채영운님</v>
      </c>
      <c r="Z30" s="182" t="str">
        <f t="shared" ref="Z30:AJ30" ca="1" si="0">Z4</f>
        <v>최동준님</v>
      </c>
      <c r="AA30" s="187" t="str">
        <f t="shared" ca="1" si="0"/>
        <v>전동섭님</v>
      </c>
      <c r="AB30" s="187" t="str">
        <f t="shared" ca="1" si="0"/>
        <v>윤영호님</v>
      </c>
      <c r="AC30" s="187" t="str">
        <f t="shared" ca="1" si="0"/>
        <v>최은강님</v>
      </c>
      <c r="AD30" s="187" t="str">
        <f t="shared" ca="1" si="0"/>
        <v>임경업님</v>
      </c>
      <c r="AE30" s="187" t="str">
        <f t="shared" ca="1" si="0"/>
        <v>이재원님</v>
      </c>
      <c r="AF30" s="187" t="str">
        <f t="shared" ca="1" si="0"/>
        <v/>
      </c>
      <c r="AG30" s="187" t="str">
        <f t="shared" ca="1" si="0"/>
        <v/>
      </c>
      <c r="AH30" s="187" t="str">
        <f t="shared" ca="1" si="0"/>
        <v/>
      </c>
      <c r="AI30" s="187" t="str">
        <f t="shared" ca="1" si="0"/>
        <v/>
      </c>
      <c r="AJ30" s="187" t="str">
        <f t="shared" ca="1" si="0"/>
        <v/>
      </c>
      <c r="AK30" s="164" t="s">
        <v>558</v>
      </c>
      <c r="AL30" s="164" t="s">
        <v>559</v>
      </c>
      <c r="AM30" s="163" t="s">
        <v>560</v>
      </c>
      <c r="AN30" s="151"/>
      <c r="AO30" s="151"/>
      <c r="AP30" s="151"/>
      <c r="AQ30" s="151"/>
      <c r="AR30" s="151"/>
      <c r="AS30" s="151"/>
      <c r="AT30" s="151"/>
      <c r="AU30" s="151"/>
      <c r="AZ30" s="197"/>
      <c r="BA30" s="197"/>
      <c r="BB30" s="197"/>
      <c r="BC30" s="197"/>
      <c r="BD30" s="197"/>
      <c r="BE30" s="197"/>
      <c r="BF30" s="197"/>
      <c r="BG30" s="197"/>
      <c r="BH30" s="197"/>
    </row>
    <row r="31" spans="2:60">
      <c r="C31" s="155" t="s">
        <v>569</v>
      </c>
      <c r="G31" s="59"/>
      <c r="I31" s="59"/>
      <c r="J31" s="173" t="s">
        <v>573</v>
      </c>
      <c r="K31" s="59"/>
      <c r="L31" s="59"/>
      <c r="M31" s="59"/>
      <c r="N31" s="59"/>
      <c r="O31" s="59"/>
      <c r="P31" s="59"/>
      <c r="Q31" s="59"/>
      <c r="R31" s="59"/>
      <c r="S31" s="59"/>
      <c r="T31" s="59"/>
      <c r="U31" s="59"/>
      <c r="V31" s="151"/>
      <c r="W31" s="151"/>
      <c r="X31" s="170" t="s">
        <v>540</v>
      </c>
      <c r="Y31" s="183">
        <f ca="1">기질!E28</f>
        <v>94</v>
      </c>
      <c r="Z31" s="183">
        <f ca="1">기질!F28</f>
        <v>12</v>
      </c>
      <c r="AA31" s="184">
        <f ca="1">기질!G28</f>
        <v>12</v>
      </c>
      <c r="AB31" s="184">
        <f ca="1">기질!H28</f>
        <v>12</v>
      </c>
      <c r="AC31" s="184">
        <f ca="1">기질!I28</f>
        <v>87</v>
      </c>
      <c r="AD31" s="184">
        <f ca="1">기질!J28</f>
        <v>63</v>
      </c>
      <c r="AE31" s="184">
        <f ca="1">기질!K28</f>
        <v>100</v>
      </c>
      <c r="AF31" s="184" t="str">
        <f ca="1">기질!L28</f>
        <v/>
      </c>
      <c r="AG31" s="184" t="str">
        <f ca="1">기질!M28</f>
        <v/>
      </c>
      <c r="AH31" s="184" t="str">
        <f ca="1">기질!N28</f>
        <v/>
      </c>
      <c r="AI31" s="184" t="str">
        <f ca="1">기질!O28</f>
        <v/>
      </c>
      <c r="AJ31" s="184" t="str">
        <f ca="1">기질!P28</f>
        <v/>
      </c>
      <c r="AK31" s="165">
        <f>기질_세부!AE12</f>
        <v>50</v>
      </c>
      <c r="AL31" s="166">
        <f ca="1">기질_세부!AF12</f>
        <v>54.285714285714285</v>
      </c>
      <c r="AM31" s="165"/>
      <c r="AN31" s="151"/>
      <c r="AO31" s="151"/>
      <c r="AP31" s="151"/>
      <c r="AQ31" s="151"/>
      <c r="AR31" s="151"/>
      <c r="AS31" s="151"/>
      <c r="AT31" s="151"/>
      <c r="AU31" s="151"/>
      <c r="AV31" s="197"/>
    </row>
    <row r="32" spans="2:60">
      <c r="C32" s="155" t="s">
        <v>570</v>
      </c>
      <c r="G32" s="59"/>
      <c r="I32" s="59"/>
      <c r="J32" s="173" t="s">
        <v>574</v>
      </c>
      <c r="K32" s="59"/>
      <c r="L32" s="59"/>
      <c r="M32" s="59"/>
      <c r="N32" s="59"/>
      <c r="O32" s="59"/>
      <c r="P32" s="59"/>
      <c r="Q32" s="59"/>
      <c r="R32" s="59"/>
      <c r="S32" s="59"/>
      <c r="T32" s="59"/>
      <c r="U32" s="59"/>
      <c r="V32" s="151"/>
      <c r="W32" s="151"/>
      <c r="X32" s="171" t="str">
        <f>기질!B29</f>
        <v>HA1</v>
      </c>
      <c r="Y32" s="347">
        <f ca="1">기질!E29</f>
        <v>13</v>
      </c>
      <c r="Z32" s="347">
        <f ca="1">기질!F29</f>
        <v>7</v>
      </c>
      <c r="AA32" s="348">
        <f ca="1">기질!G29</f>
        <v>6</v>
      </c>
      <c r="AB32" s="348">
        <f ca="1">기질!H29</f>
        <v>6</v>
      </c>
      <c r="AC32" s="348">
        <f ca="1">기질!I29</f>
        <v>15</v>
      </c>
      <c r="AD32" s="348">
        <f ca="1">기질!J29</f>
        <v>15</v>
      </c>
      <c r="AE32" s="348">
        <f ca="1">기질!K29</f>
        <v>22</v>
      </c>
      <c r="AF32" s="348" t="str">
        <f ca="1">기질!L29</f>
        <v/>
      </c>
      <c r="AG32" s="348" t="str">
        <f ca="1">기질!M29</f>
        <v/>
      </c>
      <c r="AH32" s="348" t="str">
        <f ca="1">기질!N29</f>
        <v/>
      </c>
      <c r="AI32" s="348" t="str">
        <f ca="1">기질!O29</f>
        <v/>
      </c>
      <c r="AJ32" s="348" t="str">
        <f ca="1">기질!P29</f>
        <v/>
      </c>
      <c r="AK32" s="161">
        <f>기질!R29</f>
        <v>7.8</v>
      </c>
      <c r="AL32" s="167">
        <f ca="1">기질!S29</f>
        <v>12</v>
      </c>
      <c r="AM32" s="161">
        <f>기질!T29</f>
        <v>4.0999999999999996</v>
      </c>
      <c r="AN32" s="151"/>
      <c r="AO32" s="151"/>
      <c r="AP32" s="151"/>
      <c r="AQ32" s="151"/>
      <c r="AR32" s="151"/>
      <c r="AS32" s="151"/>
      <c r="AT32" s="151"/>
      <c r="AU32" s="151"/>
      <c r="AV32" s="197"/>
    </row>
    <row r="33" spans="3:48">
      <c r="C33" s="155" t="s">
        <v>571</v>
      </c>
      <c r="G33" s="59"/>
      <c r="I33" s="59"/>
      <c r="J33" s="173" t="s">
        <v>575</v>
      </c>
      <c r="K33" s="59"/>
      <c r="L33" s="59"/>
      <c r="M33" s="59"/>
      <c r="N33" s="59"/>
      <c r="O33" s="59"/>
      <c r="P33" s="59"/>
      <c r="Q33" s="59"/>
      <c r="R33" s="59"/>
      <c r="S33" s="59"/>
      <c r="T33" s="59"/>
      <c r="U33" s="59"/>
      <c r="V33" s="151"/>
      <c r="W33" s="151"/>
      <c r="X33" s="171" t="str">
        <f>기질!B30</f>
        <v>HA2</v>
      </c>
      <c r="Y33" s="347">
        <f ca="1">기질!E30</f>
        <v>10</v>
      </c>
      <c r="Z33" s="347">
        <f ca="1">기질!F30</f>
        <v>8</v>
      </c>
      <c r="AA33" s="348">
        <f ca="1">기질!G30</f>
        <v>6</v>
      </c>
      <c r="AB33" s="348">
        <f ca="1">기질!H30</f>
        <v>8</v>
      </c>
      <c r="AC33" s="348">
        <f ca="1">기질!I30</f>
        <v>12</v>
      </c>
      <c r="AD33" s="348">
        <f ca="1">기질!J30</f>
        <v>10</v>
      </c>
      <c r="AE33" s="348">
        <f ca="1">기질!K30</f>
        <v>14</v>
      </c>
      <c r="AF33" s="348" t="str">
        <f ca="1">기질!L30</f>
        <v/>
      </c>
      <c r="AG33" s="348" t="str">
        <f ca="1">기질!M30</f>
        <v/>
      </c>
      <c r="AH33" s="348" t="str">
        <f ca="1">기질!N30</f>
        <v/>
      </c>
      <c r="AI33" s="348" t="str">
        <f ca="1">기질!O30</f>
        <v/>
      </c>
      <c r="AJ33" s="348" t="str">
        <f ca="1">기질!P30</f>
        <v/>
      </c>
      <c r="AK33" s="161">
        <f>기질!R30</f>
        <v>9.9</v>
      </c>
      <c r="AL33" s="167">
        <f ca="1">기질!S30</f>
        <v>9.7142857142857135</v>
      </c>
      <c r="AM33" s="161">
        <f>기질!T30</f>
        <v>3</v>
      </c>
      <c r="AN33" s="151"/>
      <c r="AO33" s="151"/>
      <c r="AP33" s="151"/>
      <c r="AQ33" s="151"/>
      <c r="AR33" s="151"/>
      <c r="AS33" s="151"/>
      <c r="AT33" s="151"/>
      <c r="AU33" s="151"/>
      <c r="AV33" s="197"/>
    </row>
    <row r="34" spans="3:48">
      <c r="C34" s="155" t="s">
        <v>572</v>
      </c>
      <c r="G34" s="59"/>
      <c r="I34" s="59"/>
      <c r="J34" s="174" t="s">
        <v>576</v>
      </c>
      <c r="K34" s="59"/>
      <c r="L34" s="59"/>
      <c r="M34" s="59"/>
      <c r="N34" s="59"/>
      <c r="O34" s="59"/>
      <c r="P34" s="59"/>
      <c r="Q34" s="59"/>
      <c r="R34" s="59"/>
      <c r="S34" s="59"/>
      <c r="T34" s="59"/>
      <c r="U34" s="59"/>
      <c r="V34" s="151"/>
      <c r="W34" s="151"/>
      <c r="X34" s="171" t="str">
        <f>기질!B31</f>
        <v>HA3</v>
      </c>
      <c r="Y34" s="347">
        <f ca="1">기질!E31</f>
        <v>15</v>
      </c>
      <c r="Z34" s="347">
        <f ca="1">기질!F31</f>
        <v>4</v>
      </c>
      <c r="AA34" s="348">
        <f ca="1">기질!G31</f>
        <v>7</v>
      </c>
      <c r="AB34" s="348">
        <f ca="1">기질!H31</f>
        <v>8</v>
      </c>
      <c r="AC34" s="348">
        <f ca="1">기질!I31</f>
        <v>9</v>
      </c>
      <c r="AD34" s="348">
        <f ca="1">기질!J31</f>
        <v>6</v>
      </c>
      <c r="AE34" s="348">
        <f ca="1">기질!K31</f>
        <v>16</v>
      </c>
      <c r="AF34" s="348" t="str">
        <f ca="1">기질!L31</f>
        <v/>
      </c>
      <c r="AG34" s="348" t="str">
        <f ca="1">기질!M31</f>
        <v/>
      </c>
      <c r="AH34" s="348" t="str">
        <f ca="1">기질!N31</f>
        <v/>
      </c>
      <c r="AI34" s="348" t="str">
        <f ca="1">기질!O31</f>
        <v/>
      </c>
      <c r="AJ34" s="348" t="str">
        <f ca="1">기질!P31</f>
        <v/>
      </c>
      <c r="AK34" s="161">
        <f>기질!R31</f>
        <v>8.6999999999999993</v>
      </c>
      <c r="AL34" s="167">
        <f ca="1">기질!S31</f>
        <v>9.2857142857142865</v>
      </c>
      <c r="AM34" s="161">
        <f>기질!T31</f>
        <v>3.6</v>
      </c>
      <c r="AN34" s="151"/>
      <c r="AO34" s="151"/>
      <c r="AP34" s="151"/>
      <c r="AQ34" s="151"/>
      <c r="AR34" s="151"/>
      <c r="AS34" s="151"/>
      <c r="AT34" s="151"/>
      <c r="AU34" s="151"/>
    </row>
    <row r="35" spans="3:48" ht="27" thickBot="1">
      <c r="X35" s="172" t="str">
        <f>기질!B32</f>
        <v>HA4</v>
      </c>
      <c r="Y35" s="349">
        <f ca="1">기질!E32</f>
        <v>14</v>
      </c>
      <c r="Z35" s="349">
        <f ca="1">기질!F32</f>
        <v>5</v>
      </c>
      <c r="AA35" s="350">
        <f ca="1">기질!G32</f>
        <v>5</v>
      </c>
      <c r="AB35" s="350">
        <f ca="1">기질!H32</f>
        <v>2</v>
      </c>
      <c r="AC35" s="350">
        <f ca="1">기질!I32</f>
        <v>11</v>
      </c>
      <c r="AD35" s="350">
        <f ca="1">기질!J32</f>
        <v>8</v>
      </c>
      <c r="AE35" s="350">
        <f ca="1">기질!K32</f>
        <v>16</v>
      </c>
      <c r="AF35" s="350" t="str">
        <f ca="1">기질!L32</f>
        <v/>
      </c>
      <c r="AG35" s="350" t="str">
        <f ca="1">기질!M32</f>
        <v/>
      </c>
      <c r="AH35" s="350" t="str">
        <f ca="1">기질!N32</f>
        <v/>
      </c>
      <c r="AI35" s="350" t="str">
        <f ca="1">기질!O32</f>
        <v/>
      </c>
      <c r="AJ35" s="350" t="str">
        <f ca="1">기질!P32</f>
        <v/>
      </c>
      <c r="AK35" s="168">
        <f>기질!R32</f>
        <v>8.6999999999999993</v>
      </c>
      <c r="AL35" s="169">
        <f ca="1">기질!S32</f>
        <v>8.7142857142857135</v>
      </c>
      <c r="AM35" s="168">
        <f>기질!T32</f>
        <v>3.4</v>
      </c>
    </row>
    <row r="36" spans="3:48">
      <c r="C36" s="153"/>
    </row>
    <row r="50" spans="2:39">
      <c r="C50" s="155" t="s">
        <v>561</v>
      </c>
      <c r="G50" s="59"/>
      <c r="I50" s="59"/>
      <c r="J50" s="173" t="s">
        <v>564</v>
      </c>
    </row>
    <row r="51" spans="2:39">
      <c r="C51" s="155" t="s">
        <v>562</v>
      </c>
      <c r="G51" s="59"/>
      <c r="I51" s="59"/>
      <c r="J51" s="173" t="s">
        <v>565</v>
      </c>
    </row>
    <row r="52" spans="2:39">
      <c r="C52" s="155" t="s">
        <v>563</v>
      </c>
      <c r="G52" s="59"/>
      <c r="I52" s="59"/>
      <c r="J52" s="173" t="s">
        <v>566</v>
      </c>
    </row>
    <row r="53" spans="2:39">
      <c r="C53" s="155" t="s">
        <v>568</v>
      </c>
      <c r="G53" s="59"/>
      <c r="I53" s="59"/>
      <c r="J53" s="174" t="s">
        <v>567</v>
      </c>
    </row>
    <row r="54" spans="2:39" ht="90.75" customHeight="1"/>
    <row r="55" spans="2:39">
      <c r="B55" s="191" t="str">
        <f>기질!C33</f>
        <v>관계민감성</v>
      </c>
      <c r="C55" s="191"/>
      <c r="D55" s="191"/>
      <c r="E55" s="191"/>
      <c r="F55" s="191"/>
      <c r="G55" s="192"/>
      <c r="H55" s="192"/>
      <c r="I55" s="192"/>
      <c r="J55" s="193" t="s">
        <v>592</v>
      </c>
      <c r="K55" s="192"/>
      <c r="L55" s="192"/>
      <c r="M55" s="158"/>
      <c r="N55" s="158"/>
      <c r="O55" s="158"/>
      <c r="P55" s="158"/>
      <c r="Q55" s="158"/>
      <c r="R55" s="158"/>
      <c r="S55" s="158"/>
      <c r="T55" s="158"/>
      <c r="U55" s="158"/>
      <c r="V55" s="160"/>
      <c r="W55" s="99"/>
      <c r="X55" s="99"/>
      <c r="Y55" s="99"/>
      <c r="Z55" s="99"/>
      <c r="AA55" s="99"/>
      <c r="AB55" s="99"/>
      <c r="AC55" s="99"/>
      <c r="AD55" s="99"/>
      <c r="AE55" s="99"/>
      <c r="AF55" s="99"/>
      <c r="AG55" s="99"/>
      <c r="AH55" s="99"/>
      <c r="AI55" s="99"/>
      <c r="AJ55" s="99"/>
      <c r="AK55" s="99"/>
      <c r="AL55" s="99"/>
      <c r="AM55" s="99"/>
    </row>
    <row r="56" spans="2:39">
      <c r="G56" s="59"/>
      <c r="H56" s="59"/>
      <c r="I56" s="59"/>
      <c r="J56" s="59"/>
      <c r="K56" s="59"/>
      <c r="L56" s="59"/>
      <c r="M56" s="59"/>
      <c r="N56" s="59"/>
      <c r="O56" s="59"/>
      <c r="P56" s="59"/>
      <c r="Q56" s="59"/>
      <c r="R56" s="59"/>
      <c r="S56" s="59"/>
      <c r="T56" s="59"/>
      <c r="U56" s="59"/>
      <c r="V56" s="151"/>
      <c r="W56" s="151"/>
      <c r="X56" s="161"/>
      <c r="Y56" s="181" t="str">
        <f ca="1">Y4</f>
        <v>채영운님</v>
      </c>
      <c r="Z56" s="182" t="str">
        <f t="shared" ref="Z56:AJ56" ca="1" si="1">Z4</f>
        <v>최동준님</v>
      </c>
      <c r="AA56" s="187" t="str">
        <f t="shared" ca="1" si="1"/>
        <v>전동섭님</v>
      </c>
      <c r="AB56" s="187" t="str">
        <f t="shared" ca="1" si="1"/>
        <v>윤영호님</v>
      </c>
      <c r="AC56" s="187" t="str">
        <f t="shared" ca="1" si="1"/>
        <v>최은강님</v>
      </c>
      <c r="AD56" s="187" t="str">
        <f t="shared" ca="1" si="1"/>
        <v>임경업님</v>
      </c>
      <c r="AE56" s="187" t="str">
        <f t="shared" ca="1" si="1"/>
        <v>이재원님</v>
      </c>
      <c r="AF56" s="187" t="str">
        <f t="shared" ca="1" si="1"/>
        <v/>
      </c>
      <c r="AG56" s="187" t="str">
        <f t="shared" ca="1" si="1"/>
        <v/>
      </c>
      <c r="AH56" s="187" t="str">
        <f t="shared" ca="1" si="1"/>
        <v/>
      </c>
      <c r="AI56" s="187" t="str">
        <f t="shared" ca="1" si="1"/>
        <v/>
      </c>
      <c r="AJ56" s="187" t="str">
        <f t="shared" ca="1" si="1"/>
        <v/>
      </c>
      <c r="AK56" s="164" t="s">
        <v>558</v>
      </c>
      <c r="AL56" s="164" t="s">
        <v>559</v>
      </c>
      <c r="AM56" s="163" t="s">
        <v>560</v>
      </c>
    </row>
    <row r="57" spans="2:39">
      <c r="C57" s="155" t="s">
        <v>584</v>
      </c>
      <c r="G57" s="59"/>
      <c r="I57" s="59"/>
      <c r="J57" s="173" t="s">
        <v>591</v>
      </c>
      <c r="K57" s="59"/>
      <c r="L57" s="59"/>
      <c r="M57" s="59"/>
      <c r="N57" s="59"/>
      <c r="O57" s="59"/>
      <c r="P57" s="59"/>
      <c r="Q57" s="59"/>
      <c r="R57" s="59"/>
      <c r="S57" s="59"/>
      <c r="T57" s="59"/>
      <c r="U57" s="59"/>
      <c r="V57" s="151"/>
      <c r="W57" s="151"/>
      <c r="X57" s="170" t="s">
        <v>610</v>
      </c>
      <c r="Y57" s="183">
        <f ca="1">기질!E33</f>
        <v>91</v>
      </c>
      <c r="Z57" s="183">
        <f ca="1">기질!F33</f>
        <v>39</v>
      </c>
      <c r="AA57" s="184">
        <f ca="1">기질!G33</f>
        <v>78</v>
      </c>
      <c r="AB57" s="184">
        <f ca="1">기질!H33</f>
        <v>62</v>
      </c>
      <c r="AC57" s="184">
        <f ca="1">기질!I33</f>
        <v>39</v>
      </c>
      <c r="AD57" s="184">
        <f ca="1">기질!J33</f>
        <v>39</v>
      </c>
      <c r="AE57" s="184">
        <f ca="1">기질!K33</f>
        <v>30</v>
      </c>
      <c r="AF57" s="184" t="str">
        <f ca="1">기질!L33</f>
        <v/>
      </c>
      <c r="AG57" s="184" t="str">
        <f ca="1">기질!M33</f>
        <v/>
      </c>
      <c r="AH57" s="184" t="str">
        <f ca="1">기질!N33</f>
        <v/>
      </c>
      <c r="AI57" s="184" t="str">
        <f ca="1">기질!O33</f>
        <v/>
      </c>
      <c r="AJ57" s="184" t="str">
        <f ca="1">기질!P33</f>
        <v/>
      </c>
      <c r="AK57" s="165">
        <v>50</v>
      </c>
      <c r="AL57" s="166">
        <f ca="1">기질!S33</f>
        <v>54</v>
      </c>
      <c r="AM57" s="165">
        <f>기질_세부!AG40</f>
        <v>0</v>
      </c>
    </row>
    <row r="58" spans="2:39">
      <c r="C58" s="155" t="s">
        <v>585</v>
      </c>
      <c r="G58" s="59"/>
      <c r="I58" s="59"/>
      <c r="J58" s="173" t="s">
        <v>590</v>
      </c>
      <c r="K58" s="59"/>
      <c r="L58" s="59"/>
      <c r="M58" s="59"/>
      <c r="N58" s="59"/>
      <c r="O58" s="59"/>
      <c r="P58" s="59"/>
      <c r="Q58" s="59"/>
      <c r="R58" s="59"/>
      <c r="S58" s="59"/>
      <c r="T58" s="59"/>
      <c r="U58" s="59"/>
      <c r="V58" s="151"/>
      <c r="W58" s="151"/>
      <c r="X58" s="171" t="str">
        <f>기질!B34</f>
        <v>RD1</v>
      </c>
      <c r="Y58" s="347">
        <f ca="1">기질!E34</f>
        <v>16</v>
      </c>
      <c r="Z58" s="347">
        <f ca="1">기질!F34</f>
        <v>14</v>
      </c>
      <c r="AA58" s="348">
        <f ca="1">기질!G34</f>
        <v>13</v>
      </c>
      <c r="AB58" s="348">
        <f ca="1">기질!H34</f>
        <v>12</v>
      </c>
      <c r="AC58" s="348">
        <f ca="1">기질!I34</f>
        <v>12</v>
      </c>
      <c r="AD58" s="348">
        <f ca="1">기질!J34</f>
        <v>13</v>
      </c>
      <c r="AE58" s="348">
        <f ca="1">기질!K34</f>
        <v>11</v>
      </c>
      <c r="AF58" s="348" t="str">
        <f ca="1">기질!L34</f>
        <v/>
      </c>
      <c r="AG58" s="348" t="str">
        <f ca="1">기질!M34</f>
        <v/>
      </c>
      <c r="AH58" s="348" t="str">
        <f ca="1">기질!N34</f>
        <v/>
      </c>
      <c r="AI58" s="348" t="str">
        <f ca="1">기질!O34</f>
        <v/>
      </c>
      <c r="AJ58" s="348" t="str">
        <f ca="1">기질!P34</f>
        <v/>
      </c>
      <c r="AK58" s="161">
        <f>기질!R34</f>
        <v>11.1</v>
      </c>
      <c r="AL58" s="167">
        <f ca="1">기질!S34</f>
        <v>13</v>
      </c>
      <c r="AM58" s="161">
        <f>기질!T34</f>
        <v>2.9</v>
      </c>
    </row>
    <row r="59" spans="2:39">
      <c r="C59" s="155" t="s">
        <v>586</v>
      </c>
      <c r="G59" s="59"/>
      <c r="I59" s="59"/>
      <c r="J59" s="173" t="s">
        <v>588</v>
      </c>
      <c r="K59" s="59"/>
      <c r="L59" s="59"/>
      <c r="M59" s="59"/>
      <c r="N59" s="59"/>
      <c r="O59" s="59"/>
      <c r="P59" s="59"/>
      <c r="Q59" s="59"/>
      <c r="R59" s="59"/>
      <c r="S59" s="59"/>
      <c r="T59" s="59"/>
      <c r="U59" s="59"/>
      <c r="V59" s="151"/>
      <c r="W59" s="151"/>
      <c r="X59" s="171" t="str">
        <f>기질!B35</f>
        <v>RD2</v>
      </c>
      <c r="Y59" s="347">
        <f ca="1">기질!E35</f>
        <v>11</v>
      </c>
      <c r="Z59" s="347">
        <f ca="1">기질!F35</f>
        <v>8</v>
      </c>
      <c r="AA59" s="348">
        <f ca="1">기질!G35</f>
        <v>14</v>
      </c>
      <c r="AB59" s="348">
        <f ca="1">기질!H35</f>
        <v>11</v>
      </c>
      <c r="AC59" s="348">
        <f ca="1">기질!I35</f>
        <v>9</v>
      </c>
      <c r="AD59" s="348">
        <f ca="1">기질!J35</f>
        <v>14</v>
      </c>
      <c r="AE59" s="348">
        <f ca="1">기질!K35</f>
        <v>15</v>
      </c>
      <c r="AF59" s="348" t="str">
        <f ca="1">기질!L35</f>
        <v/>
      </c>
      <c r="AG59" s="348" t="str">
        <f ca="1">기질!M35</f>
        <v/>
      </c>
      <c r="AH59" s="348" t="str">
        <f ca="1">기질!N35</f>
        <v/>
      </c>
      <c r="AI59" s="348" t="str">
        <f ca="1">기질!O35</f>
        <v/>
      </c>
      <c r="AJ59" s="348" t="str">
        <f ca="1">기질!P35</f>
        <v/>
      </c>
      <c r="AK59" s="161">
        <f>기질!R35</f>
        <v>10.5</v>
      </c>
      <c r="AL59" s="167">
        <f ca="1">기질!S35</f>
        <v>11.714285714285714</v>
      </c>
      <c r="AM59" s="161" t="str">
        <f>기질!T35</f>
        <v>3.0</v>
      </c>
    </row>
    <row r="60" spans="2:39">
      <c r="C60" s="155" t="s">
        <v>587</v>
      </c>
      <c r="G60" s="59"/>
      <c r="I60" s="59"/>
      <c r="J60" s="174" t="s">
        <v>589</v>
      </c>
      <c r="K60" s="59"/>
      <c r="L60" s="59"/>
      <c r="M60" s="59"/>
      <c r="N60" s="59"/>
      <c r="O60" s="59"/>
      <c r="P60" s="59"/>
      <c r="Q60" s="59"/>
      <c r="R60" s="59"/>
      <c r="S60" s="59"/>
      <c r="T60" s="59"/>
      <c r="U60" s="59"/>
      <c r="V60" s="151"/>
      <c r="W60" s="151"/>
      <c r="X60" s="171" t="str">
        <f>기질!B36</f>
        <v>RD3</v>
      </c>
      <c r="Y60" s="347">
        <f ca="1">기질!E36</f>
        <v>14</v>
      </c>
      <c r="Z60" s="347">
        <f ca="1">기질!F36</f>
        <v>10</v>
      </c>
      <c r="AA60" s="348">
        <f ca="1">기질!G36</f>
        <v>14</v>
      </c>
      <c r="AB60" s="348">
        <f ca="1">기질!H36</f>
        <v>12</v>
      </c>
      <c r="AC60" s="348">
        <f ca="1">기질!I36</f>
        <v>12</v>
      </c>
      <c r="AD60" s="348">
        <f ca="1">기질!J36</f>
        <v>11</v>
      </c>
      <c r="AE60" s="348">
        <f ca="1">기질!K36</f>
        <v>9</v>
      </c>
      <c r="AF60" s="348" t="str">
        <f ca="1">기질!L36</f>
        <v/>
      </c>
      <c r="AG60" s="348" t="str">
        <f ca="1">기질!M36</f>
        <v/>
      </c>
      <c r="AH60" s="348" t="str">
        <f ca="1">기질!N36</f>
        <v/>
      </c>
      <c r="AI60" s="348" t="str">
        <f ca="1">기질!O36</f>
        <v/>
      </c>
      <c r="AJ60" s="348" t="str">
        <f ca="1">기질!P36</f>
        <v/>
      </c>
      <c r="AK60" s="161">
        <f>기질!R36</f>
        <v>11.6</v>
      </c>
      <c r="AL60" s="167">
        <f ca="1">기질!S36</f>
        <v>11.714285714285714</v>
      </c>
      <c r="AM60" s="161" t="str">
        <f>기질!T36</f>
        <v>3.3</v>
      </c>
    </row>
    <row r="61" spans="2:39" ht="27" thickBot="1">
      <c r="G61" s="59"/>
      <c r="H61" s="59"/>
      <c r="I61" s="59"/>
      <c r="J61" s="59"/>
      <c r="K61" s="59"/>
      <c r="L61" s="59"/>
      <c r="M61" s="59"/>
      <c r="N61" s="59"/>
      <c r="O61" s="59"/>
      <c r="P61" s="59"/>
      <c r="Q61" s="59"/>
      <c r="R61" s="59"/>
      <c r="S61" s="59"/>
      <c r="T61" s="59"/>
      <c r="U61" s="59"/>
      <c r="V61" s="151"/>
      <c r="W61" s="151"/>
      <c r="X61" s="172" t="str">
        <f>기질!B37</f>
        <v>RD4</v>
      </c>
      <c r="Y61" s="349">
        <f ca="1">기질!E37</f>
        <v>13</v>
      </c>
      <c r="Z61" s="349">
        <f ca="1">기질!F37</f>
        <v>9</v>
      </c>
      <c r="AA61" s="350">
        <f ca="1">기질!G37</f>
        <v>8</v>
      </c>
      <c r="AB61" s="350">
        <f ca="1">기질!H37</f>
        <v>10</v>
      </c>
      <c r="AC61" s="350">
        <f ca="1">기질!I37</f>
        <v>8</v>
      </c>
      <c r="AD61" s="350">
        <f ca="1">기질!J37</f>
        <v>3</v>
      </c>
      <c r="AE61" s="350">
        <f ca="1">기질!K37</f>
        <v>4</v>
      </c>
      <c r="AF61" s="350" t="str">
        <f ca="1">기질!L37</f>
        <v/>
      </c>
      <c r="AG61" s="350" t="str">
        <f ca="1">기질!M37</f>
        <v/>
      </c>
      <c r="AH61" s="350" t="str">
        <f ca="1">기질!N37</f>
        <v/>
      </c>
      <c r="AI61" s="350" t="str">
        <f ca="1">기질!O37</f>
        <v/>
      </c>
      <c r="AJ61" s="350" t="str">
        <f ca="1">기질!P37</f>
        <v/>
      </c>
      <c r="AK61" s="168">
        <f>기질!R37</f>
        <v>9.4</v>
      </c>
      <c r="AL61" s="169">
        <f ca="1">기질!S37</f>
        <v>7.8571428571428568</v>
      </c>
      <c r="AM61" s="168" t="str">
        <f>기질!T37</f>
        <v>2.6</v>
      </c>
    </row>
    <row r="76" spans="3:10">
      <c r="C76" s="155" t="s">
        <v>577</v>
      </c>
      <c r="J76" s="176" t="s">
        <v>1039</v>
      </c>
    </row>
    <row r="77" spans="3:10">
      <c r="C77" s="155" t="s">
        <v>580</v>
      </c>
      <c r="J77" s="176" t="s">
        <v>581</v>
      </c>
    </row>
    <row r="78" spans="3:10">
      <c r="C78" s="155" t="s">
        <v>578</v>
      </c>
      <c r="J78" s="176" t="s">
        <v>582</v>
      </c>
    </row>
    <row r="79" spans="3:10">
      <c r="C79" s="155" t="s">
        <v>579</v>
      </c>
      <c r="J79" s="176" t="s">
        <v>583</v>
      </c>
    </row>
    <row r="80" spans="3:10" ht="9.75" customHeight="1"/>
    <row r="81" spans="2:39" ht="74.25" customHeight="1">
      <c r="C81" s="154"/>
    </row>
    <row r="82" spans="2:39">
      <c r="B82" s="156" t="str">
        <f>기질!C38</f>
        <v>실행관성력</v>
      </c>
      <c r="C82" s="177"/>
      <c r="D82" s="157"/>
      <c r="E82" s="157"/>
      <c r="F82" s="157"/>
      <c r="G82" s="158"/>
      <c r="H82" s="158"/>
      <c r="I82" s="158"/>
      <c r="J82" s="159" t="s">
        <v>593</v>
      </c>
      <c r="K82" s="158"/>
      <c r="L82" s="158"/>
      <c r="M82" s="158"/>
      <c r="N82" s="158"/>
      <c r="O82" s="158"/>
      <c r="P82" s="158"/>
      <c r="Q82" s="158"/>
      <c r="R82" s="158"/>
      <c r="S82" s="158"/>
      <c r="T82" s="158"/>
      <c r="U82" s="158"/>
      <c r="V82" s="160"/>
      <c r="W82" s="99"/>
      <c r="X82" s="99"/>
      <c r="Y82" s="99"/>
      <c r="Z82" s="99"/>
      <c r="AA82" s="99"/>
      <c r="AB82" s="99"/>
      <c r="AC82" s="99"/>
      <c r="AD82" s="99"/>
      <c r="AE82" s="99"/>
      <c r="AF82" s="99"/>
      <c r="AG82" s="99"/>
      <c r="AH82" s="99"/>
      <c r="AI82" s="99"/>
      <c r="AJ82" s="99"/>
      <c r="AK82" s="99"/>
      <c r="AL82" s="99"/>
      <c r="AM82" s="99"/>
    </row>
    <row r="83" spans="2:39">
      <c r="C83" s="155"/>
      <c r="G83" s="59"/>
      <c r="H83" s="59"/>
      <c r="I83" s="59"/>
      <c r="J83" s="59"/>
      <c r="K83" s="59"/>
      <c r="L83" s="59"/>
      <c r="M83" s="59"/>
      <c r="N83" s="59"/>
      <c r="O83" s="59"/>
      <c r="P83" s="59"/>
      <c r="Q83" s="59"/>
      <c r="R83" s="59"/>
      <c r="S83" s="59"/>
      <c r="T83" s="59"/>
      <c r="U83" s="59"/>
      <c r="V83" s="151"/>
      <c r="W83" s="151"/>
      <c r="X83" s="161"/>
      <c r="Y83" s="181" t="str">
        <f ca="1">Y4</f>
        <v>채영운님</v>
      </c>
      <c r="Z83" s="182" t="str">
        <f t="shared" ref="Z83:AJ83" ca="1" si="2">Z4</f>
        <v>최동준님</v>
      </c>
      <c r="AA83" s="187" t="str">
        <f t="shared" ca="1" si="2"/>
        <v>전동섭님</v>
      </c>
      <c r="AB83" s="187" t="str">
        <f t="shared" ca="1" si="2"/>
        <v>윤영호님</v>
      </c>
      <c r="AC83" s="187" t="str">
        <f t="shared" ca="1" si="2"/>
        <v>최은강님</v>
      </c>
      <c r="AD83" s="187" t="str">
        <f t="shared" ca="1" si="2"/>
        <v>임경업님</v>
      </c>
      <c r="AE83" s="187" t="str">
        <f t="shared" ca="1" si="2"/>
        <v>이재원님</v>
      </c>
      <c r="AF83" s="187" t="str">
        <f t="shared" ca="1" si="2"/>
        <v/>
      </c>
      <c r="AG83" s="187" t="str">
        <f t="shared" ca="1" si="2"/>
        <v/>
      </c>
      <c r="AH83" s="187" t="str">
        <f t="shared" ca="1" si="2"/>
        <v/>
      </c>
      <c r="AI83" s="187" t="str">
        <f t="shared" ca="1" si="2"/>
        <v/>
      </c>
      <c r="AJ83" s="187" t="str">
        <f t="shared" ca="1" si="2"/>
        <v/>
      </c>
      <c r="AK83" s="164" t="s">
        <v>558</v>
      </c>
      <c r="AL83" s="164" t="s">
        <v>559</v>
      </c>
      <c r="AM83" s="163" t="s">
        <v>560</v>
      </c>
    </row>
    <row r="84" spans="2:39">
      <c r="C84" s="155" t="s">
        <v>594</v>
      </c>
      <c r="G84" s="59"/>
      <c r="I84" s="59"/>
      <c r="J84" s="173" t="s">
        <v>598</v>
      </c>
      <c r="K84" s="59"/>
      <c r="L84" s="59"/>
      <c r="M84" s="59"/>
      <c r="N84" s="59"/>
      <c r="O84" s="59"/>
      <c r="P84" s="59"/>
      <c r="Q84" s="59"/>
      <c r="R84" s="59"/>
      <c r="S84" s="59"/>
      <c r="T84" s="59"/>
      <c r="U84" s="59"/>
      <c r="V84" s="151"/>
      <c r="W84" s="151"/>
      <c r="X84" s="170" t="s">
        <v>611</v>
      </c>
      <c r="Y84" s="183">
        <f ca="1">기질!E38</f>
        <v>73</v>
      </c>
      <c r="Z84" s="183">
        <f ca="1">기질!F38</f>
        <v>34</v>
      </c>
      <c r="AA84" s="183">
        <f ca="1">기질!G38</f>
        <v>42</v>
      </c>
      <c r="AB84" s="183">
        <f ca="1">기질!H38</f>
        <v>96</v>
      </c>
      <c r="AC84" s="183">
        <f ca="1">기질!I38</f>
        <v>90</v>
      </c>
      <c r="AD84" s="183">
        <f ca="1">기질!J38</f>
        <v>99</v>
      </c>
      <c r="AE84" s="183">
        <f ca="1">기질!K38</f>
        <v>3</v>
      </c>
      <c r="AF84" s="183" t="str">
        <f ca="1">기질!L38</f>
        <v/>
      </c>
      <c r="AG84" s="183" t="str">
        <f ca="1">기질!M38</f>
        <v/>
      </c>
      <c r="AH84" s="183" t="str">
        <f ca="1">기질!N38</f>
        <v/>
      </c>
      <c r="AI84" s="183" t="str">
        <f ca="1">기질!O38</f>
        <v/>
      </c>
      <c r="AJ84" s="183" t="str">
        <f ca="1">기질!P38</f>
        <v/>
      </c>
      <c r="AK84" s="165">
        <v>50</v>
      </c>
      <c r="AL84" s="166">
        <f ca="1">기질!S38</f>
        <v>62.428571428571431</v>
      </c>
      <c r="AM84" s="165"/>
    </row>
    <row r="85" spans="2:39">
      <c r="C85" s="155" t="s">
        <v>595</v>
      </c>
      <c r="G85" s="59"/>
      <c r="I85" s="59"/>
      <c r="J85" s="173" t="s">
        <v>599</v>
      </c>
      <c r="K85" s="59"/>
      <c r="L85" s="59"/>
      <c r="M85" s="59"/>
      <c r="N85" s="59"/>
      <c r="O85" s="59"/>
      <c r="P85" s="59"/>
      <c r="Q85" s="59"/>
      <c r="R85" s="59"/>
      <c r="S85" s="59"/>
      <c r="T85" s="59"/>
      <c r="U85" s="59"/>
      <c r="V85" s="151"/>
      <c r="W85" s="151"/>
      <c r="X85" s="171" t="str">
        <f>기질!B39</f>
        <v>PS1</v>
      </c>
      <c r="Y85" s="347">
        <f ca="1">기질!E39</f>
        <v>10</v>
      </c>
      <c r="Z85" s="347">
        <f ca="1">기질!F39</f>
        <v>8</v>
      </c>
      <c r="AA85" s="348">
        <f ca="1">기질!G39</f>
        <v>14</v>
      </c>
      <c r="AB85" s="348">
        <f ca="1">기질!H39</f>
        <v>18</v>
      </c>
      <c r="AC85" s="348">
        <f ca="1">기질!I39</f>
        <v>7</v>
      </c>
      <c r="AD85" s="348">
        <f ca="1">기질!J39</f>
        <v>14</v>
      </c>
      <c r="AE85" s="348">
        <f ca="1">기질!K39</f>
        <v>1</v>
      </c>
      <c r="AF85" s="348" t="str">
        <f ca="1">기질!L39</f>
        <v/>
      </c>
      <c r="AG85" s="348" t="str">
        <f ca="1">기질!M39</f>
        <v/>
      </c>
      <c r="AH85" s="348" t="str">
        <f ca="1">기질!N39</f>
        <v/>
      </c>
      <c r="AI85" s="348" t="str">
        <f ca="1">기질!O39</f>
        <v/>
      </c>
      <c r="AJ85" s="348" t="str">
        <f ca="1">기질!P39</f>
        <v/>
      </c>
      <c r="AK85" s="161">
        <f>기질!R39</f>
        <v>12.7</v>
      </c>
      <c r="AL85" s="167">
        <f ca="1">기질!S39</f>
        <v>10.285714285714286</v>
      </c>
      <c r="AM85" s="161" t="str">
        <f>기질!T39</f>
        <v>3.0</v>
      </c>
    </row>
    <row r="86" spans="2:39">
      <c r="C86" s="155" t="s">
        <v>596</v>
      </c>
      <c r="G86" s="59"/>
      <c r="I86" s="59"/>
      <c r="J86" s="173" t="s">
        <v>600</v>
      </c>
      <c r="K86" s="59"/>
      <c r="L86" s="59"/>
      <c r="M86" s="59"/>
      <c r="N86" s="59"/>
      <c r="O86" s="59"/>
      <c r="P86" s="59"/>
      <c r="Q86" s="59"/>
      <c r="R86" s="59"/>
      <c r="S86" s="59"/>
      <c r="T86" s="59"/>
      <c r="U86" s="59"/>
      <c r="V86" s="151"/>
      <c r="W86" s="151"/>
      <c r="X86" s="171" t="str">
        <f>기질!B40</f>
        <v>PS2</v>
      </c>
      <c r="Y86" s="347">
        <f ca="1">기질!E40</f>
        <v>13</v>
      </c>
      <c r="Z86" s="347">
        <f ca="1">기질!F40</f>
        <v>12</v>
      </c>
      <c r="AA86" s="348">
        <f ca="1">기질!G40</f>
        <v>13</v>
      </c>
      <c r="AB86" s="348">
        <f ca="1">기질!H40</f>
        <v>16</v>
      </c>
      <c r="AC86" s="348">
        <f ca="1">기질!I40</f>
        <v>16</v>
      </c>
      <c r="AD86" s="348">
        <f ca="1">기질!J40</f>
        <v>16</v>
      </c>
      <c r="AE86" s="348">
        <f ca="1">기질!K40</f>
        <v>8</v>
      </c>
      <c r="AF86" s="348" t="str">
        <f ca="1">기질!L40</f>
        <v/>
      </c>
      <c r="AG86" s="348" t="str">
        <f ca="1">기질!M40</f>
        <v/>
      </c>
      <c r="AH86" s="348" t="str">
        <f ca="1">기질!N40</f>
        <v/>
      </c>
      <c r="AI86" s="348" t="str">
        <f ca="1">기질!O40</f>
        <v/>
      </c>
      <c r="AJ86" s="348" t="str">
        <f ca="1">기질!P40</f>
        <v/>
      </c>
      <c r="AK86" s="161">
        <f>기질!R40</f>
        <v>10.7</v>
      </c>
      <c r="AL86" s="167">
        <f ca="1">기질!S40</f>
        <v>13.428571428571429</v>
      </c>
      <c r="AM86" s="161" t="str">
        <f>기질!T40</f>
        <v>3.0</v>
      </c>
    </row>
    <row r="87" spans="2:39">
      <c r="C87" s="155" t="s">
        <v>597</v>
      </c>
      <c r="G87" s="59"/>
      <c r="I87" s="59"/>
      <c r="J87" s="174" t="s">
        <v>601</v>
      </c>
      <c r="K87" s="59"/>
      <c r="L87" s="59"/>
      <c r="M87" s="59"/>
      <c r="N87" s="59"/>
      <c r="O87" s="59"/>
      <c r="P87" s="59"/>
      <c r="Q87" s="59"/>
      <c r="R87" s="59"/>
      <c r="S87" s="59"/>
      <c r="T87" s="59"/>
      <c r="U87" s="59"/>
      <c r="V87" s="151"/>
      <c r="W87" s="151"/>
      <c r="X87" s="171" t="str">
        <f>기질!B41</f>
        <v>PS3</v>
      </c>
      <c r="Y87" s="347">
        <f ca="1">기질!E41</f>
        <v>14</v>
      </c>
      <c r="Z87" s="347">
        <f ca="1">기질!F41</f>
        <v>9</v>
      </c>
      <c r="AA87" s="348">
        <f ca="1">기질!G41</f>
        <v>8</v>
      </c>
      <c r="AB87" s="348">
        <f ca="1">기질!H41</f>
        <v>15</v>
      </c>
      <c r="AC87" s="348">
        <f ca="1">기질!I41</f>
        <v>19</v>
      </c>
      <c r="AD87" s="348">
        <f ca="1">기질!J41</f>
        <v>17</v>
      </c>
      <c r="AE87" s="348">
        <f ca="1">기질!K41</f>
        <v>6</v>
      </c>
      <c r="AF87" s="348" t="str">
        <f ca="1">기질!L41</f>
        <v/>
      </c>
      <c r="AG87" s="348" t="str">
        <f ca="1">기질!M41</f>
        <v/>
      </c>
      <c r="AH87" s="348" t="str">
        <f ca="1">기질!N41</f>
        <v/>
      </c>
      <c r="AI87" s="348" t="str">
        <f ca="1">기질!O41</f>
        <v/>
      </c>
      <c r="AJ87" s="348" t="str">
        <f ca="1">기질!P41</f>
        <v/>
      </c>
      <c r="AK87" s="161">
        <f>기질!R41</f>
        <v>10.4</v>
      </c>
      <c r="AL87" s="167">
        <f ca="1">기질!S41</f>
        <v>12.571428571428571</v>
      </c>
      <c r="AM87" s="161" t="str">
        <f>기질!T41</f>
        <v>3.7</v>
      </c>
    </row>
    <row r="88" spans="2:39" ht="27" thickBot="1">
      <c r="G88" s="59"/>
      <c r="H88" s="59"/>
      <c r="I88" s="59"/>
      <c r="J88" s="59"/>
      <c r="K88" s="59"/>
      <c r="L88" s="59"/>
      <c r="M88" s="59"/>
      <c r="N88" s="59"/>
      <c r="O88" s="59"/>
      <c r="P88" s="59"/>
      <c r="Q88" s="59"/>
      <c r="R88" s="59"/>
      <c r="S88" s="59"/>
      <c r="T88" s="59"/>
      <c r="U88" s="59"/>
      <c r="V88" s="151"/>
      <c r="W88" s="151"/>
      <c r="X88" s="172" t="str">
        <f>기질!B42</f>
        <v>PS4</v>
      </c>
      <c r="Y88" s="349">
        <f ca="1">기질!E42</f>
        <v>13</v>
      </c>
      <c r="Z88" s="349">
        <f ca="1">기질!F42</f>
        <v>11</v>
      </c>
      <c r="AA88" s="350">
        <f ca="1">기질!G42</f>
        <v>7</v>
      </c>
      <c r="AB88" s="350">
        <f ca="1">기질!H42</f>
        <v>13</v>
      </c>
      <c r="AC88" s="350">
        <f ca="1">기질!I42</f>
        <v>15</v>
      </c>
      <c r="AD88" s="350">
        <f ca="1">기질!J42</f>
        <v>20</v>
      </c>
      <c r="AE88" s="350">
        <f ca="1">기질!K42</f>
        <v>11</v>
      </c>
      <c r="AF88" s="350" t="str">
        <f ca="1">기질!L42</f>
        <v/>
      </c>
      <c r="AG88" s="350" t="str">
        <f ca="1">기질!M42</f>
        <v/>
      </c>
      <c r="AH88" s="350" t="str">
        <f ca="1">기질!N42</f>
        <v/>
      </c>
      <c r="AI88" s="350" t="str">
        <f ca="1">기질!O42</f>
        <v/>
      </c>
      <c r="AJ88" s="350" t="str">
        <f ca="1">기질!P42</f>
        <v/>
      </c>
      <c r="AK88" s="168">
        <f>기질!R42</f>
        <v>9.9</v>
      </c>
      <c r="AL88" s="169">
        <f ca="1">기질!S42</f>
        <v>12.857142857142858</v>
      </c>
      <c r="AM88" s="168" t="str">
        <f>기질!T42</f>
        <v>3.5</v>
      </c>
    </row>
    <row r="101" spans="3:10">
      <c r="J101" s="58"/>
    </row>
    <row r="102" spans="3:10">
      <c r="J102" s="58"/>
    </row>
    <row r="103" spans="3:10">
      <c r="C103" s="155" t="s">
        <v>602</v>
      </c>
      <c r="G103" s="59"/>
      <c r="I103" s="59"/>
      <c r="J103" s="173" t="s">
        <v>606</v>
      </c>
    </row>
    <row r="104" spans="3:10">
      <c r="C104" s="155" t="s">
        <v>603</v>
      </c>
      <c r="G104" s="59"/>
      <c r="I104" s="59"/>
      <c r="J104" s="173" t="s">
        <v>607</v>
      </c>
    </row>
    <row r="105" spans="3:10">
      <c r="C105" s="155" t="s">
        <v>604</v>
      </c>
      <c r="G105" s="59"/>
      <c r="I105" s="59"/>
      <c r="J105" s="178" t="s">
        <v>609</v>
      </c>
    </row>
    <row r="106" spans="3:10">
      <c r="C106" s="230" t="s">
        <v>605</v>
      </c>
      <c r="D106" s="231"/>
      <c r="E106" s="231"/>
      <c r="F106" s="231"/>
      <c r="G106" s="232"/>
      <c r="H106" s="231"/>
      <c r="I106" s="232"/>
      <c r="J106" s="233" t="s">
        <v>608</v>
      </c>
    </row>
    <row r="108" spans="3:10" ht="27.75" hidden="1" customHeight="1"/>
    <row r="109" spans="3:10" ht="24.75" customHeight="1"/>
  </sheetData>
  <mergeCells count="1">
    <mergeCell ref="B1:F1"/>
  </mergeCells>
  <phoneticPr fontId="1" type="noConversion"/>
  <conditionalFormatting sqref="Y5:AJ5 Y31:AJ31 Y57:AJ57 Y84:AJ84">
    <cfRule type="expression" dxfId="40" priority="3">
      <formula>Y5&lt;30</formula>
    </cfRule>
    <cfRule type="expression" dxfId="39" priority="4">
      <formula>Y5 &gt;=70</formula>
    </cfRule>
  </conditionalFormatting>
  <conditionalFormatting sqref="Y6:AJ9 Y32:AJ35 Y58:AJ61 Y85:AJ88">
    <cfRule type="expression" dxfId="38" priority="1">
      <formula>Y6 &lt;= 34.3</formula>
    </cfRule>
    <cfRule type="expression" dxfId="37" priority="2">
      <formula>Y6 &gt;= 68.6</formula>
    </cfRule>
  </conditionalFormatting>
  <conditionalFormatting sqref="AZ30:BH30 AZ34:BH34">
    <cfRule type="expression" dxfId="36" priority="5">
      <formula>AZ$4&lt;&gt;""</formula>
    </cfRule>
  </conditionalFormatting>
  <pageMargins left="0.31496062992125984" right="0.31496062992125984" top="0.35433070866141736" bottom="0.35433070866141736" header="0" footer="0"/>
  <pageSetup paperSize="9" scale="71"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97B14-EC08-4FB5-9B86-C235548636A9}">
  <sheetPr codeName="Sheet12">
    <pageSetUpPr fitToPage="1"/>
  </sheetPr>
  <dimension ref="A1:AF18"/>
  <sheetViews>
    <sheetView workbookViewId="0">
      <selection sqref="A1:F1"/>
    </sheetView>
  </sheetViews>
  <sheetFormatPr defaultRowHeight="26.25"/>
  <cols>
    <col min="1" max="1" width="13.625" style="58" bestFit="1" customWidth="1"/>
    <col min="2" max="15" width="11.25" style="58" customWidth="1"/>
    <col min="16" max="16" width="8.25" style="58" customWidth="1"/>
    <col min="17" max="17" width="27.625" style="60" customWidth="1"/>
    <col min="18" max="18" width="12.625" style="84" customWidth="1"/>
    <col min="19" max="31" width="8.375" style="84" customWidth="1"/>
    <col min="32" max="32" width="9" style="84"/>
    <col min="33" max="16384" width="9" style="58"/>
  </cols>
  <sheetData>
    <row r="1" spans="1:31">
      <c r="A1" s="846" t="s">
        <v>384</v>
      </c>
      <c r="B1" s="846"/>
      <c r="C1" s="846"/>
      <c r="D1" s="846"/>
      <c r="E1" s="846"/>
      <c r="F1" s="846"/>
      <c r="G1" s="57"/>
      <c r="H1" s="57"/>
      <c r="I1" s="57"/>
      <c r="J1" s="57"/>
      <c r="K1" s="57"/>
      <c r="L1" s="57"/>
      <c r="M1" s="57"/>
      <c r="N1" s="57"/>
      <c r="O1" s="57"/>
      <c r="P1" s="57"/>
      <c r="R1" s="99"/>
    </row>
    <row r="2" spans="1:31">
      <c r="G2" s="59"/>
      <c r="H2" s="59"/>
      <c r="I2" s="59"/>
      <c r="J2" s="59"/>
      <c r="K2" s="59"/>
      <c r="L2" s="59"/>
      <c r="M2" s="59"/>
      <c r="N2" s="59"/>
      <c r="O2" s="59"/>
      <c r="P2" s="59"/>
      <c r="R2" s="100" t="s">
        <v>406</v>
      </c>
      <c r="S2" s="100" t="str">
        <f ca="1">IF(기질!E22="","",기질!E22)</f>
        <v>채영운님</v>
      </c>
      <c r="T2" s="100" t="str">
        <f ca="1">IF(기질!F22="","",기질!F22)</f>
        <v>최동준님</v>
      </c>
      <c r="U2" s="100" t="str">
        <f ca="1">IF(기질!G22="","",기질!G22)</f>
        <v>전동섭님</v>
      </c>
      <c r="V2" s="100" t="str">
        <f ca="1">IF(기질!H22="","",기질!H22)</f>
        <v>윤영호님</v>
      </c>
      <c r="W2" s="100" t="str">
        <f ca="1">IF(기질!I22="","",기질!I22)</f>
        <v>최은강님</v>
      </c>
      <c r="X2" s="100" t="str">
        <f ca="1">IF(기질!J22="","",기질!J22)</f>
        <v>임경업님</v>
      </c>
      <c r="Y2" s="100" t="str">
        <f ca="1">IF(기질!K22="","",기질!K22)</f>
        <v>이재원님</v>
      </c>
      <c r="Z2" s="100" t="str">
        <f ca="1">IF(기질!L22="","",기질!L22)</f>
        <v/>
      </c>
      <c r="AA2" s="100" t="str">
        <f ca="1">IF(기질!M22="","",기질!M22)</f>
        <v/>
      </c>
      <c r="AB2" s="100" t="str">
        <f ca="1">IF(기질!N22="","",기질!N22)</f>
        <v/>
      </c>
      <c r="AC2" s="100" t="str">
        <f ca="1">IF(기질!O22="","",기질!O22)</f>
        <v/>
      </c>
      <c r="AD2" s="100" t="str">
        <f ca="1">IF(기질!P22="","",기질!P22)</f>
        <v/>
      </c>
      <c r="AE2" s="84" t="str">
        <f>IF(기질!Q22="","",기질!Q22)</f>
        <v>집단평균</v>
      </c>
    </row>
    <row r="3" spans="1:31">
      <c r="G3" s="59"/>
      <c r="H3" s="59"/>
      <c r="I3" s="59"/>
      <c r="J3" s="59"/>
      <c r="K3" s="59"/>
      <c r="L3" s="59"/>
      <c r="M3" s="59"/>
      <c r="N3" s="59"/>
      <c r="O3" s="59"/>
      <c r="P3" s="59"/>
      <c r="Q3" s="62"/>
      <c r="R3" s="101" t="str">
        <f>기질!B23</f>
        <v>NS</v>
      </c>
      <c r="S3" s="84">
        <f ca="1">IF(기질!E23="","",기질!E23)</f>
        <v>55</v>
      </c>
      <c r="T3" s="84">
        <f ca="1">IF(기질!F23="","",기질!F23)</f>
        <v>60</v>
      </c>
      <c r="U3" s="84">
        <f ca="1">IF(기질!G23="","",기질!G23)</f>
        <v>55</v>
      </c>
      <c r="V3" s="84">
        <f ca="1">IF(기질!H23="","",기질!H23)</f>
        <v>94</v>
      </c>
      <c r="W3" s="84">
        <f ca="1">IF(기질!I23="","",기질!I23)</f>
        <v>55</v>
      </c>
      <c r="X3" s="84">
        <f ca="1">IF(기질!J23="","",기질!J23)</f>
        <v>81</v>
      </c>
      <c r="Y3" s="84">
        <f ca="1">IF(기질!K23="","",기질!K23)</f>
        <v>95</v>
      </c>
      <c r="Z3" s="84" t="str">
        <f ca="1">IF(기질!L23="","",기질!L23)</f>
        <v/>
      </c>
      <c r="AA3" s="84" t="str">
        <f ca="1">IF(기질!M23="","",기질!M23)</f>
        <v/>
      </c>
      <c r="AB3" s="84" t="str">
        <f ca="1">IF(기질!N23="","",기질!N23)</f>
        <v/>
      </c>
      <c r="AC3" s="84" t="str">
        <f ca="1">IF(기질!O23="","",기질!O23)</f>
        <v/>
      </c>
      <c r="AD3" s="84" t="str">
        <f ca="1">IF(기질!P23="","",기질!P23)</f>
        <v/>
      </c>
      <c r="AE3" s="84">
        <f>IF(기질!Q23="","",기질!Q23)</f>
        <v>50</v>
      </c>
    </row>
    <row r="4" spans="1:31">
      <c r="G4" s="59"/>
      <c r="H4" s="59"/>
      <c r="I4" s="59"/>
      <c r="J4" s="59"/>
      <c r="K4" s="59"/>
      <c r="L4" s="59"/>
      <c r="M4" s="59"/>
      <c r="N4" s="59"/>
      <c r="O4" s="59"/>
      <c r="P4" s="59"/>
      <c r="Q4" s="62"/>
      <c r="R4" s="102" t="str">
        <f>기질!B28</f>
        <v>HA</v>
      </c>
      <c r="S4" s="84">
        <f ca="1">IF(기질!E28="","",기질!E28)</f>
        <v>94</v>
      </c>
      <c r="T4" s="84">
        <f ca="1">IF(기질!F28="","",기질!F28)</f>
        <v>12</v>
      </c>
      <c r="U4" s="84">
        <f ca="1">IF(기질!G28="","",기질!G28)</f>
        <v>12</v>
      </c>
      <c r="V4" s="84">
        <f ca="1">IF(기질!H28="","",기질!H28)</f>
        <v>12</v>
      </c>
      <c r="W4" s="84">
        <f ca="1">IF(기질!I28="","",기질!I28)</f>
        <v>87</v>
      </c>
      <c r="X4" s="84">
        <f ca="1">IF(기질!J28="","",기질!J28)</f>
        <v>63</v>
      </c>
      <c r="Y4" s="84">
        <f ca="1">IF(기질!K28="","",기질!K28)</f>
        <v>100</v>
      </c>
      <c r="Z4" s="84" t="str">
        <f ca="1">IF(기질!L28="","",기질!L28)</f>
        <v/>
      </c>
      <c r="AA4" s="84" t="str">
        <f ca="1">IF(기질!M28="","",기질!M28)</f>
        <v/>
      </c>
      <c r="AB4" s="84" t="str">
        <f ca="1">IF(기질!N28="","",기질!N28)</f>
        <v/>
      </c>
      <c r="AC4" s="84" t="str">
        <f ca="1">IF(기질!O28="","",기질!O28)</f>
        <v/>
      </c>
      <c r="AD4" s="84" t="str">
        <f ca="1">IF(기질!P28="","",기질!P28)</f>
        <v/>
      </c>
      <c r="AE4" s="84">
        <f>IF(기질!Q28="","",기질!Q28)</f>
        <v>50</v>
      </c>
    </row>
    <row r="5" spans="1:31">
      <c r="G5" s="59"/>
      <c r="H5" s="59"/>
      <c r="I5" s="59"/>
      <c r="J5" s="59"/>
      <c r="K5" s="59"/>
      <c r="L5" s="59"/>
      <c r="M5" s="59"/>
      <c r="N5" s="59"/>
      <c r="O5" s="59"/>
      <c r="P5" s="59"/>
      <c r="Q5" s="62"/>
      <c r="R5" s="102" t="str">
        <f>기질!B33</f>
        <v>RD</v>
      </c>
      <c r="S5" s="84">
        <f ca="1">IF(기질!E33="","",기질!E33)</f>
        <v>91</v>
      </c>
      <c r="T5" s="84">
        <f ca="1">IF(기질!F33="","",기질!F33)</f>
        <v>39</v>
      </c>
      <c r="U5" s="84">
        <f ca="1">IF(기질!G33="","",기질!G33)</f>
        <v>78</v>
      </c>
      <c r="V5" s="84">
        <f ca="1">IF(기질!H33="","",기질!H33)</f>
        <v>62</v>
      </c>
      <c r="W5" s="84">
        <f ca="1">IF(기질!I33="","",기질!I33)</f>
        <v>39</v>
      </c>
      <c r="X5" s="84">
        <f ca="1">IF(기질!J33="","",기질!J33)</f>
        <v>39</v>
      </c>
      <c r="Y5" s="84">
        <f ca="1">IF(기질!K33="","",기질!K33)</f>
        <v>30</v>
      </c>
      <c r="Z5" s="84" t="str">
        <f ca="1">IF(기질!L33="","",기질!L33)</f>
        <v/>
      </c>
      <c r="AA5" s="84" t="str">
        <f ca="1">IF(기질!M33="","",기질!M33)</f>
        <v/>
      </c>
      <c r="AB5" s="84" t="str">
        <f ca="1">IF(기질!N33="","",기질!N33)</f>
        <v/>
      </c>
      <c r="AC5" s="84" t="str">
        <f ca="1">IF(기질!O33="","",기질!O33)</f>
        <v/>
      </c>
      <c r="AD5" s="84" t="str">
        <f ca="1">IF(기질!P33="","",기질!P33)</f>
        <v/>
      </c>
      <c r="AE5" s="84">
        <f>IF(기질!Q33="","",기질!Q33)</f>
        <v>50</v>
      </c>
    </row>
    <row r="6" spans="1:31" ht="27" thickBot="1">
      <c r="G6" s="59"/>
      <c r="H6" s="59"/>
      <c r="I6" s="59"/>
      <c r="J6" s="59"/>
      <c r="K6" s="59"/>
      <c r="L6" s="59"/>
      <c r="M6" s="59"/>
      <c r="N6" s="59"/>
      <c r="O6" s="59"/>
      <c r="P6" s="59"/>
      <c r="Q6" s="62"/>
      <c r="R6" s="103" t="str">
        <f>기질!B38</f>
        <v>PS</v>
      </c>
      <c r="S6" s="104">
        <f ca="1">IF(기질!E38="","",기질!E38)</f>
        <v>73</v>
      </c>
      <c r="T6" s="104">
        <f ca="1">IF(기질!F38="","",기질!F38)</f>
        <v>34</v>
      </c>
      <c r="U6" s="104">
        <f ca="1">IF(기질!G38="","",기질!G38)</f>
        <v>42</v>
      </c>
      <c r="V6" s="104">
        <f ca="1">IF(기질!H38="","",기질!H38)</f>
        <v>96</v>
      </c>
      <c r="W6" s="104">
        <f ca="1">IF(기질!I38="","",기질!I38)</f>
        <v>90</v>
      </c>
      <c r="X6" s="104">
        <f ca="1">IF(기질!J38="","",기질!J38)</f>
        <v>99</v>
      </c>
      <c r="Y6" s="104">
        <f ca="1">IF(기질!K38="","",기질!K38)</f>
        <v>3</v>
      </c>
      <c r="Z6" s="104" t="str">
        <f ca="1">IF(기질!L38="","",기질!L38)</f>
        <v/>
      </c>
      <c r="AA6" s="104" t="str">
        <f ca="1">IF(기질!M38="","",기질!M38)</f>
        <v/>
      </c>
      <c r="AB6" s="104" t="str">
        <f ca="1">IF(기질!N38="","",기질!N38)</f>
        <v/>
      </c>
      <c r="AC6" s="104" t="str">
        <f ca="1">IF(기질!O38="","",기질!O38)</f>
        <v/>
      </c>
      <c r="AD6" s="104" t="str">
        <f ca="1">IF(기질!P38="","",기질!P38)</f>
        <v/>
      </c>
      <c r="AE6" s="104">
        <f>IF(기질!Q38="","",기질!Q38)</f>
        <v>50</v>
      </c>
    </row>
    <row r="7" spans="1:31">
      <c r="G7" s="59"/>
      <c r="H7" s="59"/>
      <c r="I7" s="59"/>
      <c r="J7" s="59"/>
      <c r="K7" s="59"/>
      <c r="L7" s="59"/>
      <c r="M7" s="59"/>
      <c r="N7" s="59"/>
      <c r="O7" s="59"/>
      <c r="P7" s="59"/>
      <c r="R7" s="105"/>
      <c r="S7" s="106" t="str">
        <f ca="1">IF(S2="","",        IF(기질!E23&lt;30,"L", IF(기질!E23&gt;70,"H","M")) &amp; IF(기질!E28&lt;30,"L", IF(기질!E28&gt;70,"H","M")) &amp; IF(기질!E33&lt;30,"L", IF(기질!E33&gt;70,"H","M")))</f>
        <v>MHH</v>
      </c>
      <c r="T7" s="106" t="str">
        <f ca="1">IF(T2="","",        IF(기질!F23&lt;30,"L", IF(기질!F23&gt;70,"H","M")) &amp; IF(기질!F28&lt;30,"L", IF(기질!F28&gt;70,"H","M")) &amp; IF(기질!F33&lt;30,"L", IF(기질!F33&gt;70,"H","M")))</f>
        <v>MLM</v>
      </c>
      <c r="U7" s="106" t="str">
        <f ca="1">IF(U2="","",        IF(기질!G23&lt;30,"L", IF(기질!G23&gt;70,"H","M")) &amp; IF(기질!G28&lt;30,"L", IF(기질!G28&gt;70,"H","M")) &amp; IF(기질!G33&lt;30,"L", IF(기질!G33&gt;70,"H","M")))</f>
        <v>MLH</v>
      </c>
      <c r="V7" s="106" t="str">
        <f ca="1">IF(V2="","",        IF(기질!H23&lt;30,"L", IF(기질!H23&gt;70,"H","M")) &amp; IF(기질!H28&lt;30,"L", IF(기질!H28&gt;70,"H","M")) &amp; IF(기질!H33&lt;30,"L", IF(기질!H33&gt;70,"H","M")))</f>
        <v>HLM</v>
      </c>
      <c r="W7" s="106" t="str">
        <f ca="1">IF(W2="","",        IF(기질!I23&lt;30,"L", IF(기질!I23&gt;70,"H","M")) &amp; IF(기질!I28&lt;30,"L", IF(기질!I28&gt;70,"H","M")) &amp; IF(기질!I33&lt;30,"L", IF(기질!I33&gt;70,"H","M")))</f>
        <v>MHM</v>
      </c>
      <c r="X7" s="106" t="str">
        <f ca="1">IF(X2="","",        IF(기질!J23&lt;30,"L", IF(기질!J23&gt;70,"H","M")) &amp; IF(기질!J28&lt;30,"L", IF(기질!J28&gt;70,"H","M")) &amp; IF(기질!J33&lt;30,"L", IF(기질!J33&gt;70,"H","M")))</f>
        <v>HMM</v>
      </c>
      <c r="Y7" s="106" t="str">
        <f ca="1">IF(Y2="","",        IF(기질!K23&lt;30,"L", IF(기질!K23&gt;70,"H","M")) &amp; IF(기질!K28&lt;30,"L", IF(기질!K28&gt;70,"H","M")) &amp; IF(기질!K33&lt;30,"L", IF(기질!K33&gt;70,"H","M")))</f>
        <v>HHM</v>
      </c>
      <c r="Z7" s="106" t="str">
        <f ca="1">IF(Z2="","",        IF(기질!L23&lt;30,"L", IF(기질!L23&gt;70,"H","M")) &amp; IF(기질!L28&lt;30,"L", IF(기질!L28&gt;70,"H","M")) &amp; IF(기질!L33&lt;30,"L", IF(기질!L33&gt;70,"H","M")))</f>
        <v/>
      </c>
      <c r="AA7" s="106" t="str">
        <f ca="1">IF(AA2="","",        IF(기질!M23&lt;30,"L", IF(기질!M23&gt;70,"H","M")) &amp; IF(기질!M28&lt;30,"L", IF(기질!M28&gt;70,"H","M")) &amp; IF(기질!M33&lt;30,"L", IF(기질!M33&gt;70,"H","M")))</f>
        <v/>
      </c>
      <c r="AB7" s="106" t="str">
        <f ca="1">IF(AB2="","",        IF(기질!N23&lt;30,"L", IF(기질!N23&gt;70,"H","M")) &amp; IF(기질!N28&lt;30,"L", IF(기질!N28&gt;70,"H","M")) &amp; IF(기질!N33&lt;30,"L", IF(기질!N33&gt;70,"H","M")))</f>
        <v/>
      </c>
      <c r="AC7" s="106" t="str">
        <f ca="1">IF(AC2="","",        IF(기질!O23&lt;30,"L", IF(기질!O23&gt;70,"H","M")) &amp; IF(기질!O28&lt;30,"L", IF(기질!O28&gt;70,"H","M")) &amp; IF(기질!O33&lt;30,"L", IF(기질!O33&gt;70,"H","M")))</f>
        <v/>
      </c>
      <c r="AD7" s="106" t="str">
        <f ca="1">IF(AD2="","",        IF(기질!P23&lt;30,"L", IF(기질!P23&gt;70,"H","M")) &amp; IF(기질!P28&lt;30,"L", IF(기질!P28&gt;70,"H","M")) &amp; IF(기질!P33&lt;30,"L", IF(기질!P33&gt;70,"H","M")))</f>
        <v/>
      </c>
      <c r="AE7" s="106" t="str">
        <f>IF(AE2="","",        IF(기질!Q23&lt;30,"L", IF(기질!Q23&gt;70,"H","M")) &amp; IF(기질!Q28&lt;30,"L", IF(기질!Q28&gt;70,"H","M")) &amp; IF(기질!Q33&lt;30,"L", IF(기질!Q33&gt;70,"H","M")))</f>
        <v>MMM</v>
      </c>
    </row>
    <row r="8" spans="1:31">
      <c r="G8" s="59"/>
      <c r="H8" s="59"/>
      <c r="I8" s="59"/>
      <c r="J8" s="59"/>
      <c r="K8" s="59"/>
      <c r="L8" s="59"/>
      <c r="M8" s="59"/>
      <c r="N8" s="59"/>
      <c r="O8" s="59"/>
      <c r="P8" s="59"/>
      <c r="Q8" s="56"/>
      <c r="R8" s="105"/>
      <c r="S8" s="107"/>
      <c r="T8" s="107"/>
    </row>
    <row r="9" spans="1:31">
      <c r="G9" s="59"/>
      <c r="H9" s="59"/>
      <c r="I9" s="59"/>
      <c r="J9" s="59"/>
      <c r="K9" s="59"/>
      <c r="L9" s="59"/>
      <c r="M9" s="59"/>
      <c r="N9" s="59"/>
      <c r="O9" s="59"/>
      <c r="P9" s="59"/>
      <c r="Q9" s="56"/>
      <c r="R9" s="105"/>
      <c r="S9" s="107"/>
      <c r="T9" s="107"/>
    </row>
    <row r="10" spans="1:31">
      <c r="G10" s="59"/>
      <c r="H10" s="59"/>
      <c r="I10" s="59"/>
      <c r="J10" s="59"/>
      <c r="K10" s="59"/>
      <c r="L10" s="59"/>
      <c r="M10" s="59"/>
      <c r="N10" s="59"/>
      <c r="O10" s="59"/>
      <c r="P10" s="59"/>
      <c r="Q10" s="56"/>
      <c r="R10" s="105"/>
      <c r="S10" s="107"/>
      <c r="T10" s="107"/>
    </row>
    <row r="11" spans="1:31">
      <c r="G11" s="59"/>
      <c r="H11" s="59"/>
      <c r="I11" s="59"/>
      <c r="J11" s="59"/>
      <c r="K11" s="59"/>
      <c r="L11" s="59"/>
      <c r="M11" s="59"/>
      <c r="N11" s="59"/>
      <c r="O11" s="59"/>
      <c r="P11" s="59"/>
      <c r="Q11" s="56"/>
      <c r="R11" s="105"/>
      <c r="S11" s="107"/>
      <c r="T11" s="107"/>
    </row>
    <row r="12" spans="1:31">
      <c r="G12" s="59"/>
      <c r="H12" s="59"/>
      <c r="I12" s="59"/>
      <c r="J12" s="59"/>
      <c r="K12" s="59"/>
      <c r="L12" s="59"/>
      <c r="M12" s="59"/>
      <c r="N12" s="59"/>
      <c r="O12" s="59"/>
      <c r="P12" s="59"/>
      <c r="Q12" s="56"/>
      <c r="R12" s="105"/>
      <c r="S12" s="107"/>
      <c r="T12" s="107"/>
    </row>
    <row r="13" spans="1:31">
      <c r="G13" s="59"/>
      <c r="H13" s="59"/>
      <c r="I13" s="59"/>
      <c r="J13" s="59"/>
      <c r="K13" s="59"/>
      <c r="L13" s="59"/>
      <c r="M13" s="59"/>
      <c r="N13" s="59"/>
      <c r="O13" s="59"/>
      <c r="P13" s="59"/>
      <c r="Q13" s="56"/>
      <c r="R13" s="105"/>
      <c r="S13" s="107"/>
      <c r="T13" s="107"/>
    </row>
    <row r="14" spans="1:31">
      <c r="G14" s="59"/>
      <c r="H14" s="59"/>
      <c r="I14" s="59"/>
      <c r="J14" s="59"/>
      <c r="K14" s="59"/>
      <c r="L14" s="59"/>
      <c r="M14" s="59"/>
      <c r="N14" s="59"/>
      <c r="O14" s="59"/>
      <c r="P14" s="59"/>
      <c r="Q14" s="56"/>
      <c r="R14" s="105"/>
      <c r="S14" s="107"/>
      <c r="T14" s="107"/>
    </row>
    <row r="15" spans="1:31">
      <c r="G15" s="59"/>
      <c r="H15" s="59"/>
      <c r="I15" s="59"/>
      <c r="J15" s="59"/>
      <c r="K15" s="59"/>
      <c r="L15" s="59"/>
      <c r="M15" s="59"/>
      <c r="N15" s="59"/>
      <c r="O15" s="59"/>
      <c r="P15" s="59"/>
      <c r="Q15" s="56"/>
      <c r="R15" s="105"/>
      <c r="S15" s="107"/>
      <c r="T15" s="107"/>
    </row>
    <row r="16" spans="1:31" ht="42" customHeight="1">
      <c r="G16" s="59"/>
      <c r="H16" s="59"/>
      <c r="I16" s="59"/>
      <c r="J16" s="59"/>
      <c r="K16" s="59"/>
      <c r="L16" s="59"/>
      <c r="M16" s="59"/>
      <c r="N16" s="59"/>
      <c r="O16" s="59"/>
      <c r="P16" s="59"/>
      <c r="Q16" s="56"/>
      <c r="R16" s="105"/>
      <c r="S16" s="107"/>
      <c r="T16" s="107"/>
    </row>
    <row r="17" spans="7:20">
      <c r="G17" s="59"/>
      <c r="H17" s="59"/>
      <c r="I17" s="59"/>
      <c r="J17" s="59"/>
      <c r="K17" s="59"/>
      <c r="L17" s="59"/>
      <c r="M17" s="59"/>
      <c r="N17" s="59"/>
      <c r="O17" s="59"/>
      <c r="P17" s="59"/>
      <c r="Q17" s="56"/>
      <c r="R17" s="105"/>
      <c r="S17" s="107"/>
      <c r="T17" s="107"/>
    </row>
    <row r="18" spans="7:20">
      <c r="G18" s="59"/>
      <c r="H18" s="59"/>
      <c r="I18" s="59"/>
      <c r="J18" s="59"/>
      <c r="K18" s="59"/>
      <c r="L18" s="59"/>
      <c r="M18" s="59"/>
      <c r="N18" s="59"/>
      <c r="O18" s="59"/>
      <c r="P18" s="59"/>
      <c r="Q18" s="56"/>
      <c r="R18" s="105"/>
      <c r="S18" s="107"/>
      <c r="T18" s="107"/>
    </row>
  </sheetData>
  <mergeCells count="1">
    <mergeCell ref="A1:F1"/>
  </mergeCells>
  <phoneticPr fontId="1" type="noConversion"/>
  <conditionalFormatting sqref="R2:AE2 R6:AE6">
    <cfRule type="expression" dxfId="35" priority="2">
      <formula>R$2&lt;&gt;""</formula>
    </cfRule>
  </conditionalFormatting>
  <conditionalFormatting sqref="S7:AE7">
    <cfRule type="expression" dxfId="34" priority="1">
      <formula>S$2&lt;&gt;""</formula>
    </cfRule>
  </conditionalFormatting>
  <pageMargins left="0.25" right="0.25" top="0.75" bottom="0.75" header="0.3" footer="0.3"/>
  <pageSetup paperSize="9" scale="73"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C2AA3-BED5-4C2E-8E1A-9632B8EF429D}">
  <sheetPr codeName="Sheet3">
    <pageSetUpPr fitToPage="1"/>
  </sheetPr>
  <dimension ref="B1:AX120"/>
  <sheetViews>
    <sheetView workbookViewId="0"/>
  </sheetViews>
  <sheetFormatPr defaultRowHeight="20.25"/>
  <cols>
    <col min="1" max="1" width="3.25" customWidth="1"/>
    <col min="14" max="14" width="6.75" customWidth="1"/>
    <col min="15" max="15" width="3.875" customWidth="1"/>
    <col min="16" max="16" width="6.625" customWidth="1"/>
    <col min="18" max="18" width="23.75" customWidth="1"/>
    <col min="19" max="19" width="9" style="130"/>
    <col min="20" max="20" width="9" style="130" customWidth="1"/>
    <col min="21" max="30" width="9" style="130" hidden="1" customWidth="1"/>
    <col min="31" max="31" width="6.5" style="84" bestFit="1" customWidth="1"/>
    <col min="32" max="32" width="5.875" style="4" bestFit="1" customWidth="1"/>
    <col min="33" max="33" width="4.125" style="77" bestFit="1" customWidth="1"/>
    <col min="48" max="48" width="0.375" customWidth="1"/>
    <col min="49" max="50" width="5.875" style="84" bestFit="1" customWidth="1"/>
  </cols>
  <sheetData>
    <row r="1" spans="2:49" ht="26.25">
      <c r="B1" s="847" t="s">
        <v>384</v>
      </c>
      <c r="C1" s="847"/>
      <c r="D1" s="847"/>
      <c r="E1" s="847"/>
      <c r="F1" s="847"/>
    </row>
    <row r="2" spans="2:49" ht="13.5" customHeight="1"/>
    <row r="3" spans="2:49" ht="13.5" customHeight="1"/>
    <row r="5" spans="2:49">
      <c r="S5" s="130" t="str">
        <f>Data!C2</f>
        <v>채영운</v>
      </c>
      <c r="T5" s="130" t="e">
        <f>Data!#REF!</f>
        <v>#REF!</v>
      </c>
      <c r="U5" s="130" t="e">
        <f>Data!#REF!</f>
        <v>#REF!</v>
      </c>
      <c r="V5" s="130" t="e">
        <f>Data!#REF!</f>
        <v>#REF!</v>
      </c>
      <c r="W5" s="130" t="str">
        <f>Data!C4</f>
        <v>전동섭</v>
      </c>
      <c r="X5" s="130" t="str">
        <f>Data!C5</f>
        <v>윤영호</v>
      </c>
      <c r="Y5" s="130" t="str">
        <f>Data!C6</f>
        <v>최은강</v>
      </c>
      <c r="Z5" s="130" t="str">
        <f>Data!C7</f>
        <v>임경업</v>
      </c>
      <c r="AA5" s="130" t="e">
        <f>Data!#REF!</f>
        <v>#REF!</v>
      </c>
      <c r="AB5" s="130" t="e">
        <f>Data!#REF!</f>
        <v>#REF!</v>
      </c>
      <c r="AC5" s="130" t="e">
        <f>Data!#REF!</f>
        <v>#REF!</v>
      </c>
      <c r="AD5" s="130" t="e">
        <f>Data!#REF!</f>
        <v>#REF!</v>
      </c>
      <c r="AW5" s="4"/>
    </row>
    <row r="6" spans="2:49" ht="31.5">
      <c r="Q6" s="131" t="str">
        <f>기질!B23</f>
        <v>NS</v>
      </c>
      <c r="R6" s="131"/>
      <c r="S6" s="130">
        <f ca="1">기질!E23</f>
        <v>55</v>
      </c>
      <c r="T6" s="130">
        <f ca="1">기질!F23</f>
        <v>60</v>
      </c>
      <c r="U6" s="130">
        <f ca="1">기질!G23</f>
        <v>55</v>
      </c>
      <c r="V6" s="130">
        <f ca="1">기질!H23</f>
        <v>94</v>
      </c>
      <c r="W6" s="130">
        <f ca="1">기질!I23</f>
        <v>55</v>
      </c>
      <c r="X6" s="130">
        <f ca="1">기질!J23</f>
        <v>81</v>
      </c>
      <c r="Y6" s="130">
        <f ca="1">기질!K23</f>
        <v>95</v>
      </c>
      <c r="Z6" s="130" t="str">
        <f ca="1">기질!L23</f>
        <v/>
      </c>
      <c r="AA6" s="130" t="str">
        <f ca="1">기질!M23</f>
        <v/>
      </c>
      <c r="AB6" s="130" t="str">
        <f ca="1">기질!N23</f>
        <v/>
      </c>
      <c r="AC6" s="130" t="str">
        <f ca="1">기질!O23</f>
        <v/>
      </c>
      <c r="AD6" s="130" t="str">
        <f ca="1">기질!P23</f>
        <v/>
      </c>
      <c r="AE6" s="142">
        <v>50</v>
      </c>
      <c r="AF6" s="145">
        <f ca="1">기질!S23</f>
        <v>70.714285714285708</v>
      </c>
      <c r="AG6" s="144"/>
      <c r="AW6" s="4"/>
    </row>
    <row r="7" spans="2:49" ht="26.25">
      <c r="Q7" s="135" t="str">
        <f>기질!B24</f>
        <v>NS1</v>
      </c>
      <c r="R7" s="133" t="str">
        <f>기질!C24</f>
        <v>안정성 vs 탐색적흥분</v>
      </c>
      <c r="S7" s="138">
        <f ca="1">기질!E24</f>
        <v>10</v>
      </c>
      <c r="T7" s="138">
        <f ca="1">기질!F24</f>
        <v>12</v>
      </c>
      <c r="U7" s="138">
        <f ca="1">기질!G24</f>
        <v>12</v>
      </c>
      <c r="V7" s="138">
        <f ca="1">기질!H24</f>
        <v>14</v>
      </c>
      <c r="W7" s="138">
        <f ca="1">기질!I24</f>
        <v>14</v>
      </c>
      <c r="X7" s="138">
        <f ca="1">기질!J24</f>
        <v>13</v>
      </c>
      <c r="Y7" s="138">
        <f ca="1">기질!K24</f>
        <v>13</v>
      </c>
      <c r="Z7" s="138" t="str">
        <f ca="1">기질!L24</f>
        <v/>
      </c>
      <c r="AA7" s="138" t="str">
        <f ca="1">기질!M24</f>
        <v/>
      </c>
      <c r="AB7" s="138" t="str">
        <f ca="1">기질!N24</f>
        <v/>
      </c>
      <c r="AC7" s="138" t="str">
        <f ca="1">기질!O24</f>
        <v/>
      </c>
      <c r="AD7" s="138" t="str">
        <f ca="1">기질!P24</f>
        <v/>
      </c>
      <c r="AE7" s="84">
        <f>기질!R24</f>
        <v>9.5</v>
      </c>
      <c r="AF7" s="83">
        <f ca="1">기질!S24</f>
        <v>12.571428571428571</v>
      </c>
      <c r="AG7" s="77">
        <f>기질!T24</f>
        <v>3.2</v>
      </c>
      <c r="AW7" s="4"/>
    </row>
    <row r="8" spans="2:49" ht="26.25">
      <c r="Q8" s="136" t="str">
        <f>기질!B25</f>
        <v>NS2</v>
      </c>
      <c r="R8" s="132" t="str">
        <f>기질!C25</f>
        <v>심사숙고 vs 충동성</v>
      </c>
      <c r="S8" s="130">
        <f ca="1">기질!E25</f>
        <v>7</v>
      </c>
      <c r="T8" s="130">
        <f ca="1">기질!F25</f>
        <v>8</v>
      </c>
      <c r="U8" s="130">
        <f ca="1">기질!G25</f>
        <v>9</v>
      </c>
      <c r="V8" s="130">
        <f ca="1">기질!H25</f>
        <v>7</v>
      </c>
      <c r="W8" s="130">
        <f ca="1">기질!I25</f>
        <v>5</v>
      </c>
      <c r="X8" s="130">
        <f ca="1">기질!J25</f>
        <v>6</v>
      </c>
      <c r="Y8" s="130">
        <f ca="1">기질!K25</f>
        <v>16</v>
      </c>
      <c r="Z8" s="130" t="str">
        <f ca="1">기질!L25</f>
        <v/>
      </c>
      <c r="AA8" s="130" t="str">
        <f ca="1">기질!M25</f>
        <v/>
      </c>
      <c r="AB8" s="130" t="str">
        <f ca="1">기질!N25</f>
        <v/>
      </c>
      <c r="AC8" s="130" t="str">
        <f ca="1">기질!O25</f>
        <v/>
      </c>
      <c r="AD8" s="130" t="str">
        <f ca="1">기질!P25</f>
        <v/>
      </c>
      <c r="AE8" s="84">
        <f>기질!R25</f>
        <v>7</v>
      </c>
      <c r="AF8" s="83">
        <f ca="1">기질!S25</f>
        <v>8.2857142857142865</v>
      </c>
      <c r="AG8" s="77">
        <f>기질!T25</f>
        <v>3.3</v>
      </c>
    </row>
    <row r="9" spans="2:49" ht="26.25">
      <c r="Q9" s="136" t="str">
        <f>기질!B26</f>
        <v>NS3</v>
      </c>
      <c r="R9" s="132" t="str">
        <f>기질!C26</f>
        <v>절제 vs 향유</v>
      </c>
      <c r="S9" s="130">
        <f ca="1">기질!E26</f>
        <v>6</v>
      </c>
      <c r="T9" s="130">
        <f ca="1">기질!F26</f>
        <v>5</v>
      </c>
      <c r="U9" s="130">
        <f ca="1">기질!G26</f>
        <v>4</v>
      </c>
      <c r="V9" s="130">
        <f ca="1">기질!H26</f>
        <v>8</v>
      </c>
      <c r="W9" s="130">
        <f ca="1">기질!I26</f>
        <v>3</v>
      </c>
      <c r="X9" s="130">
        <f ca="1">기질!J26</f>
        <v>4</v>
      </c>
      <c r="Y9" s="130">
        <f ca="1">기질!K26</f>
        <v>0</v>
      </c>
      <c r="Z9" s="130" t="str">
        <f ca="1">기질!L26</f>
        <v/>
      </c>
      <c r="AA9" s="130" t="str">
        <f ca="1">기질!M26</f>
        <v/>
      </c>
      <c r="AB9" s="130" t="str">
        <f ca="1">기질!N26</f>
        <v/>
      </c>
      <c r="AC9" s="130" t="str">
        <f ca="1">기질!O26</f>
        <v/>
      </c>
      <c r="AD9" s="130" t="str">
        <f ca="1">기질!P26</f>
        <v/>
      </c>
      <c r="AE9" s="84">
        <f>기질!R26</f>
        <v>6</v>
      </c>
      <c r="AF9" s="83">
        <f ca="1">기질!S26</f>
        <v>4.2857142857142856</v>
      </c>
      <c r="AG9" s="77">
        <f>기질!T26</f>
        <v>3.2</v>
      </c>
      <c r="AW9" s="4"/>
    </row>
    <row r="10" spans="2:49" ht="27" thickBot="1">
      <c r="Q10" s="137" t="str">
        <f>기질!B27</f>
        <v>NS4</v>
      </c>
      <c r="R10" s="134" t="str">
        <f>기질!C27</f>
        <v>질서정연 vs 자유분방</v>
      </c>
      <c r="S10" s="139">
        <f ca="1">기질!E27</f>
        <v>6</v>
      </c>
      <c r="T10" s="139">
        <f ca="1">기질!F27</f>
        <v>5</v>
      </c>
      <c r="U10" s="139">
        <f ca="1">기질!G27</f>
        <v>4</v>
      </c>
      <c r="V10" s="139">
        <f ca="1">기질!H27</f>
        <v>15</v>
      </c>
      <c r="W10" s="139">
        <f ca="1">기질!I27</f>
        <v>7</v>
      </c>
      <c r="X10" s="139">
        <f ca="1">기질!J27</f>
        <v>13</v>
      </c>
      <c r="Y10" s="139">
        <f ca="1">기질!K27</f>
        <v>17</v>
      </c>
      <c r="Z10" s="139" t="str">
        <f ca="1">기질!L27</f>
        <v/>
      </c>
      <c r="AA10" s="139" t="str">
        <f ca="1">기질!M27</f>
        <v/>
      </c>
      <c r="AB10" s="139" t="str">
        <f ca="1">기질!N27</f>
        <v/>
      </c>
      <c r="AC10" s="139" t="str">
        <f ca="1">기질!O27</f>
        <v/>
      </c>
      <c r="AD10" s="139" t="str">
        <f ca="1">기질!P27</f>
        <v/>
      </c>
      <c r="AE10" s="104">
        <f>기질!R27</f>
        <v>5.2</v>
      </c>
      <c r="AF10" s="146">
        <f ca="1">기질!S27</f>
        <v>9.5714285714285712</v>
      </c>
      <c r="AG10" s="147">
        <f>기질!T27</f>
        <v>3.2</v>
      </c>
      <c r="AW10" s="4"/>
    </row>
    <row r="11" spans="2:49" ht="31.5">
      <c r="Q11" s="131"/>
      <c r="R11" s="131"/>
      <c r="AW11" s="4"/>
    </row>
    <row r="12" spans="2:49" ht="31.5">
      <c r="Q12" s="131" t="str">
        <f>기질!B28</f>
        <v>HA</v>
      </c>
      <c r="R12" s="131"/>
      <c r="S12" s="130">
        <f ca="1">기질!E28</f>
        <v>94</v>
      </c>
      <c r="T12" s="130">
        <f ca="1">기질!F28</f>
        <v>12</v>
      </c>
      <c r="U12" s="130">
        <f ca="1">기질!G28</f>
        <v>12</v>
      </c>
      <c r="V12" s="130">
        <f ca="1">기질!H28</f>
        <v>12</v>
      </c>
      <c r="W12" s="130">
        <f ca="1">기질!I28</f>
        <v>87</v>
      </c>
      <c r="X12" s="130">
        <f ca="1">기질!J28</f>
        <v>63</v>
      </c>
      <c r="Y12" s="130">
        <f ca="1">기질!K28</f>
        <v>100</v>
      </c>
      <c r="Z12" s="130" t="str">
        <f ca="1">기질!L28</f>
        <v/>
      </c>
      <c r="AA12" s="130" t="str">
        <f ca="1">기질!M28</f>
        <v/>
      </c>
      <c r="AB12" s="130" t="str">
        <f ca="1">기질!N28</f>
        <v/>
      </c>
      <c r="AC12" s="130" t="str">
        <f ca="1">기질!O28</f>
        <v/>
      </c>
      <c r="AD12" s="130" t="str">
        <f ca="1">기질!P28</f>
        <v/>
      </c>
      <c r="AE12" s="142">
        <v>50</v>
      </c>
      <c r="AF12" s="145">
        <f ca="1">기질!S28</f>
        <v>54.285714285714285</v>
      </c>
      <c r="AG12" s="144"/>
      <c r="AW12" s="4"/>
    </row>
    <row r="13" spans="2:49" ht="26.25">
      <c r="Q13" s="135" t="str">
        <f>기질!B29</f>
        <v>HA1</v>
      </c>
      <c r="R13" s="133" t="str">
        <f>기질!C29</f>
        <v>미래 위험 센서</v>
      </c>
      <c r="S13" s="138">
        <f ca="1">기질!E29</f>
        <v>13</v>
      </c>
      <c r="T13" s="138">
        <f ca="1">기질!F29</f>
        <v>7</v>
      </c>
      <c r="U13" s="138">
        <f ca="1">기질!G29</f>
        <v>6</v>
      </c>
      <c r="V13" s="138">
        <f ca="1">기질!H29</f>
        <v>6</v>
      </c>
      <c r="W13" s="138">
        <f ca="1">기질!I29</f>
        <v>15</v>
      </c>
      <c r="X13" s="138">
        <f ca="1">기질!J29</f>
        <v>15</v>
      </c>
      <c r="Y13" s="138">
        <f ca="1">기질!K29</f>
        <v>22</v>
      </c>
      <c r="Z13" s="138" t="str">
        <f ca="1">기질!L29</f>
        <v/>
      </c>
      <c r="AA13" s="138" t="str">
        <f ca="1">기질!M29</f>
        <v/>
      </c>
      <c r="AB13" s="138" t="str">
        <f ca="1">기질!N29</f>
        <v/>
      </c>
      <c r="AC13" s="138" t="str">
        <f ca="1">기질!O29</f>
        <v/>
      </c>
      <c r="AD13" s="138" t="str">
        <f ca="1">기질!P29</f>
        <v/>
      </c>
      <c r="AE13" s="84">
        <f>기질!R29</f>
        <v>7.8</v>
      </c>
      <c r="AF13" s="83">
        <f ca="1">기질!S29</f>
        <v>12</v>
      </c>
      <c r="AG13" s="77">
        <f>기질!T29</f>
        <v>4.0999999999999996</v>
      </c>
      <c r="AW13" s="4"/>
    </row>
    <row r="14" spans="2:49" ht="26.25">
      <c r="Q14" s="136" t="str">
        <f>기질!B30</f>
        <v>HA2</v>
      </c>
      <c r="R14" s="132" t="str">
        <f>기질!C30</f>
        <v>상황 위험 센서</v>
      </c>
      <c r="S14" s="130">
        <f ca="1">기질!E30</f>
        <v>10</v>
      </c>
      <c r="T14" s="130">
        <f ca="1">기질!F30</f>
        <v>8</v>
      </c>
      <c r="U14" s="130">
        <f ca="1">기질!G30</f>
        <v>6</v>
      </c>
      <c r="V14" s="130">
        <f ca="1">기질!H30</f>
        <v>8</v>
      </c>
      <c r="W14" s="130">
        <f ca="1">기질!I30</f>
        <v>12</v>
      </c>
      <c r="X14" s="130">
        <f ca="1">기질!J30</f>
        <v>10</v>
      </c>
      <c r="Y14" s="130">
        <f ca="1">기질!K30</f>
        <v>14</v>
      </c>
      <c r="Z14" s="130" t="str">
        <f ca="1">기질!L30</f>
        <v/>
      </c>
      <c r="AA14" s="130" t="str">
        <f ca="1">기질!M30</f>
        <v/>
      </c>
      <c r="AB14" s="130" t="str">
        <f ca="1">기질!N30</f>
        <v/>
      </c>
      <c r="AC14" s="130" t="str">
        <f ca="1">기질!O30</f>
        <v/>
      </c>
      <c r="AD14" s="130" t="str">
        <f ca="1">기질!P30</f>
        <v/>
      </c>
      <c r="AE14" s="84">
        <f>기질!R30</f>
        <v>9.9</v>
      </c>
      <c r="AF14" s="83">
        <f ca="1">기질!S30</f>
        <v>9.7142857142857135</v>
      </c>
      <c r="AG14" s="77">
        <f>기질!T30</f>
        <v>3</v>
      </c>
      <c r="AW14" s="4"/>
    </row>
    <row r="15" spans="2:49" ht="26.25">
      <c r="Q15" s="136" t="str">
        <f>기질!B31</f>
        <v>HA3</v>
      </c>
      <c r="R15" s="132" t="str">
        <f>기질!C31</f>
        <v>사람 위험 센서</v>
      </c>
      <c r="S15" s="130">
        <f ca="1">기질!E31</f>
        <v>15</v>
      </c>
      <c r="T15" s="130">
        <f ca="1">기질!F31</f>
        <v>4</v>
      </c>
      <c r="U15" s="130">
        <f ca="1">기질!G31</f>
        <v>7</v>
      </c>
      <c r="V15" s="130">
        <f ca="1">기질!H31</f>
        <v>8</v>
      </c>
      <c r="W15" s="130">
        <f ca="1">기질!I31</f>
        <v>9</v>
      </c>
      <c r="X15" s="130">
        <f ca="1">기질!J31</f>
        <v>6</v>
      </c>
      <c r="Y15" s="130">
        <f ca="1">기질!K31</f>
        <v>16</v>
      </c>
      <c r="Z15" s="130" t="str">
        <f ca="1">기질!L31</f>
        <v/>
      </c>
      <c r="AA15" s="130" t="str">
        <f ca="1">기질!M31</f>
        <v/>
      </c>
      <c r="AB15" s="130" t="str">
        <f ca="1">기질!N31</f>
        <v/>
      </c>
      <c r="AC15" s="130" t="str">
        <f ca="1">기질!O31</f>
        <v/>
      </c>
      <c r="AD15" s="130" t="str">
        <f ca="1">기질!P31</f>
        <v/>
      </c>
      <c r="AE15" s="84">
        <f>기질!R31</f>
        <v>8.6999999999999993</v>
      </c>
      <c r="AF15" s="83">
        <f ca="1">기질!S31</f>
        <v>9.2857142857142865</v>
      </c>
      <c r="AG15" s="77">
        <f>기질!T31</f>
        <v>3.6</v>
      </c>
      <c r="AW15" s="4"/>
    </row>
    <row r="16" spans="2:49" ht="27" thickBot="1">
      <c r="Q16" s="137" t="str">
        <f>기질!B32</f>
        <v>HA4</v>
      </c>
      <c r="R16" s="134" t="str">
        <f>기질!C32</f>
        <v>에너지수준 센서</v>
      </c>
      <c r="S16" s="139">
        <f ca="1">기질!E32</f>
        <v>14</v>
      </c>
      <c r="T16" s="139">
        <f ca="1">기질!F32</f>
        <v>5</v>
      </c>
      <c r="U16" s="139">
        <f ca="1">기질!G32</f>
        <v>5</v>
      </c>
      <c r="V16" s="139">
        <f ca="1">기질!H32</f>
        <v>2</v>
      </c>
      <c r="W16" s="139">
        <f ca="1">기질!I32</f>
        <v>11</v>
      </c>
      <c r="X16" s="139">
        <f ca="1">기질!J32</f>
        <v>8</v>
      </c>
      <c r="Y16" s="139">
        <f ca="1">기질!K32</f>
        <v>16</v>
      </c>
      <c r="Z16" s="139" t="str">
        <f ca="1">기질!L32</f>
        <v/>
      </c>
      <c r="AA16" s="139" t="str">
        <f ca="1">기질!M32</f>
        <v/>
      </c>
      <c r="AB16" s="139" t="str">
        <f ca="1">기질!N32</f>
        <v/>
      </c>
      <c r="AC16" s="139" t="str">
        <f ca="1">기질!O32</f>
        <v/>
      </c>
      <c r="AD16" s="139" t="str">
        <f ca="1">기질!P32</f>
        <v/>
      </c>
      <c r="AE16" s="104">
        <f>기질!R32</f>
        <v>8.6999999999999993</v>
      </c>
      <c r="AF16" s="146">
        <f ca="1">기질!S32</f>
        <v>8.7142857142857135</v>
      </c>
      <c r="AG16" s="147">
        <f>기질!T32</f>
        <v>3.4</v>
      </c>
      <c r="AW16" s="4"/>
    </row>
    <row r="17" spans="49:49">
      <c r="AW17" s="4"/>
    </row>
    <row r="18" spans="49:49">
      <c r="AW18" s="4"/>
    </row>
    <row r="19" spans="49:49">
      <c r="AW19" s="4"/>
    </row>
    <row r="20" spans="49:49">
      <c r="AW20" s="4"/>
    </row>
    <row r="22" spans="49:49">
      <c r="AW22" s="4"/>
    </row>
    <row r="23" spans="49:49">
      <c r="AW23" s="4"/>
    </row>
    <row r="24" spans="49:49">
      <c r="AW24" s="4"/>
    </row>
    <row r="25" spans="49:49">
      <c r="AW25" s="4"/>
    </row>
    <row r="26" spans="49:49">
      <c r="AW26" s="4"/>
    </row>
    <row r="27" spans="49:49">
      <c r="AW27" s="4"/>
    </row>
    <row r="28" spans="49:49">
      <c r="AW28" s="4"/>
    </row>
    <row r="29" spans="49:49">
      <c r="AW29" s="4"/>
    </row>
    <row r="30" spans="49:49">
      <c r="AW30" s="4"/>
    </row>
    <row r="31" spans="49:49">
      <c r="AW31" s="4"/>
    </row>
    <row r="32" spans="49:49">
      <c r="AW32" s="4"/>
    </row>
    <row r="33" spans="49:49">
      <c r="AW33" s="4"/>
    </row>
    <row r="35" spans="49:49">
      <c r="AW35" s="4"/>
    </row>
    <row r="36" spans="49:49">
      <c r="AW36" s="4"/>
    </row>
    <row r="37" spans="49:49">
      <c r="AW37" s="4"/>
    </row>
    <row r="38" spans="49:49">
      <c r="AW38" s="4"/>
    </row>
    <row r="39" spans="49:49">
      <c r="AW39" s="4"/>
    </row>
    <row r="40" spans="49:49">
      <c r="AW40" s="4"/>
    </row>
    <row r="41" spans="49:49">
      <c r="AW41" s="4"/>
    </row>
    <row r="42" spans="49:49">
      <c r="AW42" s="4"/>
    </row>
    <row r="43" spans="49:49">
      <c r="AW43" s="4"/>
    </row>
    <row r="44" spans="49:49">
      <c r="AW44" s="4"/>
    </row>
    <row r="45" spans="49:49">
      <c r="AW45" s="4"/>
    </row>
    <row r="46" spans="49:49">
      <c r="AW46" s="4"/>
    </row>
    <row r="48" spans="49:49">
      <c r="AW48" s="4"/>
    </row>
    <row r="49" spans="49:49">
      <c r="AW49" s="4"/>
    </row>
    <row r="50" spans="49:49">
      <c r="AW50" s="4"/>
    </row>
    <row r="51" spans="49:49">
      <c r="AW51" s="4"/>
    </row>
    <row r="52" spans="49:49">
      <c r="AW52" s="4"/>
    </row>
    <row r="53" spans="49:49">
      <c r="AW53" s="4"/>
    </row>
    <row r="54" spans="49:49">
      <c r="AW54" s="4"/>
    </row>
    <row r="55" spans="49:49">
      <c r="AW55" s="4"/>
    </row>
    <row r="56" spans="49:49">
      <c r="AW56" s="4"/>
    </row>
    <row r="57" spans="49:49">
      <c r="AW57" s="4"/>
    </row>
    <row r="58" spans="49:49">
      <c r="AW58" s="4"/>
    </row>
    <row r="59" spans="49:49">
      <c r="AW59" s="4"/>
    </row>
    <row r="60" spans="49:49">
      <c r="AW60" s="4"/>
    </row>
    <row r="61" spans="49:49">
      <c r="AW61" s="4"/>
    </row>
    <row r="62" spans="49:49">
      <c r="AW62" s="4"/>
    </row>
    <row r="63" spans="49:49">
      <c r="AW63" s="4"/>
    </row>
    <row r="64" spans="49:49">
      <c r="AW64" s="4"/>
    </row>
    <row r="65" spans="17:49">
      <c r="AW65" s="4"/>
    </row>
    <row r="66" spans="17:49" ht="32.25" thickBot="1">
      <c r="Q66" s="131" t="str">
        <f>기질!B33</f>
        <v>RD</v>
      </c>
      <c r="R66" s="131"/>
      <c r="S66" s="130">
        <f ca="1">기질!E33</f>
        <v>91</v>
      </c>
      <c r="T66" s="130">
        <f ca="1">기질!F33</f>
        <v>39</v>
      </c>
      <c r="AE66" s="142">
        <v>50</v>
      </c>
      <c r="AF66" s="146">
        <f ca="1">기질!S33</f>
        <v>54</v>
      </c>
      <c r="AG66" s="144"/>
      <c r="AW66" s="4"/>
    </row>
    <row r="67" spans="17:49" ht="26.25">
      <c r="Q67" s="135" t="str">
        <f>기질!B34</f>
        <v>RD1</v>
      </c>
      <c r="R67" s="133" t="str">
        <f>기질!C34</f>
        <v>정서적 감응성</v>
      </c>
      <c r="S67" s="138">
        <f ca="1">기질!E34</f>
        <v>16</v>
      </c>
      <c r="T67" s="138">
        <f ca="1">기질!F34</f>
        <v>14</v>
      </c>
      <c r="AE67" s="84">
        <f>기질!R34</f>
        <v>11.1</v>
      </c>
      <c r="AF67" s="83">
        <f ca="1">기질!S34</f>
        <v>13</v>
      </c>
      <c r="AG67" s="77">
        <f>기질!T34</f>
        <v>2.9</v>
      </c>
      <c r="AW67" s="4"/>
    </row>
    <row r="68" spans="17:49" ht="26.25">
      <c r="Q68" s="136" t="str">
        <f>기질!B35</f>
        <v>RD2</v>
      </c>
      <c r="R68" s="132" t="str">
        <f>기질!C35</f>
        <v>정서적 개방성</v>
      </c>
      <c r="S68" s="130">
        <f ca="1">기질!E35</f>
        <v>11</v>
      </c>
      <c r="T68" s="130">
        <f ca="1">기질!F35</f>
        <v>8</v>
      </c>
      <c r="AE68" s="84">
        <f>기질!R35</f>
        <v>10.5</v>
      </c>
      <c r="AF68" s="83">
        <f ca="1">기질!S35</f>
        <v>11.714285714285714</v>
      </c>
      <c r="AG68" s="77" t="str">
        <f>기질!T35</f>
        <v>3.0</v>
      </c>
    </row>
    <row r="69" spans="17:49" ht="26.25">
      <c r="Q69" s="136" t="str">
        <f>기질!B36</f>
        <v>RD3</v>
      </c>
      <c r="R69" s="132" t="str">
        <f>기질!C36</f>
        <v>애착(관계충전)성향</v>
      </c>
      <c r="S69" s="130">
        <f ca="1">기질!E36</f>
        <v>14</v>
      </c>
      <c r="T69" s="130">
        <f ca="1">기질!F36</f>
        <v>10</v>
      </c>
      <c r="AE69" s="84">
        <f>기질!R36</f>
        <v>11.6</v>
      </c>
      <c r="AF69" s="83">
        <f ca="1">기질!S36</f>
        <v>11.714285714285714</v>
      </c>
      <c r="AG69" s="77" t="str">
        <f>기질!T36</f>
        <v>3.3</v>
      </c>
      <c r="AW69" s="4"/>
    </row>
    <row r="70" spans="17:49" ht="27" thickBot="1">
      <c r="Q70" s="137" t="str">
        <f>기질!B37</f>
        <v>RD4</v>
      </c>
      <c r="R70" s="134" t="str">
        <f>기질!C37</f>
        <v>정서적지지 선호성향</v>
      </c>
      <c r="S70" s="139">
        <f ca="1">기질!E37</f>
        <v>13</v>
      </c>
      <c r="T70" s="139">
        <f ca="1">기질!F37</f>
        <v>9</v>
      </c>
      <c r="U70" s="139"/>
      <c r="V70" s="139"/>
      <c r="W70" s="139"/>
      <c r="X70" s="139"/>
      <c r="Y70" s="139"/>
      <c r="Z70" s="139"/>
      <c r="AA70" s="139"/>
      <c r="AB70" s="139"/>
      <c r="AC70" s="139"/>
      <c r="AD70" s="139"/>
      <c r="AE70" s="104">
        <f>기질!R37</f>
        <v>9.4</v>
      </c>
      <c r="AF70" s="146">
        <f ca="1">기질!S37</f>
        <v>7.8571428571428568</v>
      </c>
      <c r="AG70" s="147" t="str">
        <f>기질!T37</f>
        <v>2.6</v>
      </c>
      <c r="AW70" s="4"/>
    </row>
    <row r="71" spans="17:49">
      <c r="AW71" s="4"/>
    </row>
    <row r="72" spans="17:49" ht="32.25" thickBot="1">
      <c r="Q72" s="131" t="str">
        <f>기질!B38</f>
        <v>PS</v>
      </c>
      <c r="R72" s="132"/>
      <c r="S72" s="130">
        <f ca="1">기질!E38</f>
        <v>73</v>
      </c>
      <c r="T72" s="130">
        <f ca="1">기질!F38</f>
        <v>34</v>
      </c>
      <c r="AE72" s="142">
        <v>50</v>
      </c>
      <c r="AF72" s="146">
        <f ca="1">기질!S38</f>
        <v>62.428571428571431</v>
      </c>
      <c r="AG72" s="144"/>
      <c r="AW72" s="4"/>
    </row>
    <row r="73" spans="17:49" ht="26.25">
      <c r="Q73" s="135" t="str">
        <f>기질!B39</f>
        <v>PS1</v>
      </c>
      <c r="R73" s="133" t="str">
        <f>기질!C39</f>
        <v>착수지향성</v>
      </c>
      <c r="S73" s="138">
        <f ca="1">기질!E39</f>
        <v>10</v>
      </c>
      <c r="T73" s="138">
        <f ca="1">기질!F39</f>
        <v>8</v>
      </c>
      <c r="AE73" s="84">
        <f>기질!R39</f>
        <v>12.7</v>
      </c>
      <c r="AF73" s="83">
        <f ca="1">기질!S39</f>
        <v>10.285714285714286</v>
      </c>
      <c r="AG73" s="77" t="str">
        <f>기질!T39</f>
        <v>3.0</v>
      </c>
      <c r="AW73" s="4"/>
    </row>
    <row r="74" spans="17:49" ht="26.25">
      <c r="Q74" s="136" t="str">
        <f>기질!B40</f>
        <v>PS2</v>
      </c>
      <c r="R74" s="132" t="str">
        <f>기질!C40</f>
        <v>유지지향성</v>
      </c>
      <c r="S74" s="130">
        <f ca="1">기질!E40</f>
        <v>13</v>
      </c>
      <c r="T74" s="130">
        <f ca="1">기질!F40</f>
        <v>12</v>
      </c>
      <c r="AE74" s="84">
        <f>기질!R40</f>
        <v>10.7</v>
      </c>
      <c r="AF74" s="83">
        <f ca="1">기질!S40</f>
        <v>13.428571428571429</v>
      </c>
      <c r="AG74" s="77" t="str">
        <f>기질!T40</f>
        <v>3.0</v>
      </c>
      <c r="AW74" s="4"/>
    </row>
    <row r="75" spans="17:49" ht="26.25">
      <c r="Q75" s="136" t="str">
        <f>기질!B41</f>
        <v>PS3</v>
      </c>
      <c r="R75" s="132" t="str">
        <f>기질!C41</f>
        <v>성취지향성</v>
      </c>
      <c r="S75" s="130">
        <f ca="1">기질!E41</f>
        <v>14</v>
      </c>
      <c r="T75" s="130">
        <f ca="1">기질!F41</f>
        <v>9</v>
      </c>
      <c r="AE75" s="84">
        <f>기질!R41</f>
        <v>10.4</v>
      </c>
      <c r="AF75" s="83">
        <f ca="1">기질!S41</f>
        <v>12.571428571428571</v>
      </c>
      <c r="AG75" s="77" t="str">
        <f>기질!T41</f>
        <v>3.7</v>
      </c>
      <c r="AW75" s="4"/>
    </row>
    <row r="76" spans="17:49" ht="27" thickBot="1">
      <c r="Q76" s="137" t="str">
        <f>기질!B42</f>
        <v>PS4</v>
      </c>
      <c r="R76" s="134" t="str">
        <f>기질!C42</f>
        <v>완벽지향성</v>
      </c>
      <c r="S76" s="139">
        <f ca="1">기질!E42</f>
        <v>13</v>
      </c>
      <c r="T76" s="139">
        <f ca="1">기질!F42</f>
        <v>11</v>
      </c>
      <c r="U76" s="139"/>
      <c r="V76" s="139"/>
      <c r="W76" s="139"/>
      <c r="X76" s="139"/>
      <c r="Y76" s="139"/>
      <c r="Z76" s="139"/>
      <c r="AA76" s="139"/>
      <c r="AB76" s="139"/>
      <c r="AC76" s="139"/>
      <c r="AD76" s="139"/>
      <c r="AE76" s="104">
        <f>기질!R42</f>
        <v>9.9</v>
      </c>
      <c r="AF76" s="146">
        <f ca="1">기질!S42</f>
        <v>12.857142857142858</v>
      </c>
      <c r="AG76" s="147" t="str">
        <f>기질!T42</f>
        <v>3.5</v>
      </c>
      <c r="AW76" s="4"/>
    </row>
    <row r="77" spans="17:49">
      <c r="AW77" s="4"/>
    </row>
    <row r="78" spans="17:49">
      <c r="AW78" s="4"/>
    </row>
    <row r="79" spans="17:49">
      <c r="AW79" s="4"/>
    </row>
    <row r="80" spans="17:49">
      <c r="AW80" s="4"/>
    </row>
    <row r="81" spans="49:50">
      <c r="AW81" s="4"/>
      <c r="AX81" s="83"/>
    </row>
    <row r="82" spans="49:50">
      <c r="AW82" s="4"/>
    </row>
    <row r="83" spans="49:50">
      <c r="AW83" s="4"/>
    </row>
    <row r="84" spans="49:50">
      <c r="AW84" s="4"/>
    </row>
    <row r="85" spans="49:50">
      <c r="AW85" s="4"/>
    </row>
    <row r="86" spans="49:50">
      <c r="AW86" s="4"/>
    </row>
    <row r="87" spans="49:50">
      <c r="AW87" s="4"/>
    </row>
    <row r="88" spans="49:50">
      <c r="AW88" s="4"/>
    </row>
    <row r="89" spans="49:50">
      <c r="AW89" s="4"/>
    </row>
    <row r="90" spans="49:50">
      <c r="AW90" s="4"/>
    </row>
    <row r="91" spans="49:50">
      <c r="AW91" s="4"/>
    </row>
    <row r="92" spans="49:50">
      <c r="AW92" s="4"/>
    </row>
    <row r="93" spans="49:50">
      <c r="AW93" s="4"/>
    </row>
    <row r="94" spans="49:50">
      <c r="AW94" s="4"/>
      <c r="AX94" s="83"/>
    </row>
    <row r="95" spans="49:50">
      <c r="AW95" s="4"/>
    </row>
    <row r="96" spans="49:50">
      <c r="AW96" s="4"/>
    </row>
    <row r="97" spans="49:50">
      <c r="AW97" s="4"/>
    </row>
    <row r="98" spans="49:50">
      <c r="AW98" s="4"/>
    </row>
    <row r="99" spans="49:50">
      <c r="AW99" s="4"/>
    </row>
    <row r="100" spans="49:50">
      <c r="AW100" s="4"/>
    </row>
    <row r="101" spans="49:50">
      <c r="AW101" s="4"/>
    </row>
    <row r="102" spans="49:50">
      <c r="AW102" s="4"/>
    </row>
    <row r="103" spans="49:50">
      <c r="AW103" s="4"/>
    </row>
    <row r="104" spans="49:50">
      <c r="AW104" s="4"/>
    </row>
    <row r="105" spans="49:50">
      <c r="AW105" s="4"/>
    </row>
    <row r="106" spans="49:50">
      <c r="AW106" s="4"/>
    </row>
    <row r="107" spans="49:50">
      <c r="AW107" s="4"/>
      <c r="AX107" s="83"/>
    </row>
    <row r="108" spans="49:50">
      <c r="AW108" s="4"/>
    </row>
    <row r="109" spans="49:50">
      <c r="AW109" s="4"/>
    </row>
    <row r="110" spans="49:50">
      <c r="AW110" s="4"/>
    </row>
    <row r="111" spans="49:50">
      <c r="AW111" s="4"/>
    </row>
    <row r="112" spans="49:50">
      <c r="AW112" s="4"/>
    </row>
    <row r="113" spans="49:49">
      <c r="AW113" s="4"/>
    </row>
    <row r="114" spans="49:49">
      <c r="AW114" s="4"/>
    </row>
    <row r="115" spans="49:49">
      <c r="AW115" s="4"/>
    </row>
    <row r="116" spans="49:49">
      <c r="AW116" s="4"/>
    </row>
    <row r="117" spans="49:49">
      <c r="AW117" s="4"/>
    </row>
    <row r="118" spans="49:49">
      <c r="AW118" s="4"/>
    </row>
    <row r="119" spans="49:49">
      <c r="AW119" s="4"/>
    </row>
    <row r="120" spans="49:49">
      <c r="AW120" s="4"/>
    </row>
  </sheetData>
  <mergeCells count="1">
    <mergeCell ref="B1:F1"/>
  </mergeCells>
  <phoneticPr fontId="1" type="noConversion"/>
  <conditionalFormatting sqref="S6:AD6 S12:AD12 S66:AD66 S72:AD72">
    <cfRule type="expression" dxfId="33" priority="1">
      <formula>S6&gt;69.9</formula>
    </cfRule>
    <cfRule type="expression" dxfId="32" priority="2">
      <formula>S6&lt;30.1</formula>
    </cfRule>
  </conditionalFormatting>
  <conditionalFormatting sqref="S7:AD10 S13:AD16 S67:AD70 S73:AD76">
    <cfRule type="expression" dxfId="31" priority="3">
      <formula>S7 &gt;= $AE7+$AG7-0.1</formula>
    </cfRule>
    <cfRule type="expression" dxfId="30" priority="4">
      <formula>S7 &lt;= $AE7-$AG7+0.1</formula>
    </cfRule>
  </conditionalFormatting>
  <pageMargins left="3.937007874015748E-2" right="3.937007874015748E-2" top="0.19685039370078741" bottom="0.15748031496062992" header="0" footer="0"/>
  <pageSetup paperSize="8" scale="4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E0D1C-3645-4CB4-991B-584999A3FC5E}">
  <sheetPr codeName="Sheet4">
    <pageSetUpPr fitToPage="1"/>
  </sheetPr>
  <dimension ref="B2:AF172"/>
  <sheetViews>
    <sheetView workbookViewId="0"/>
  </sheetViews>
  <sheetFormatPr defaultRowHeight="17.25"/>
  <cols>
    <col min="1" max="1" width="3.25" customWidth="1"/>
    <col min="24" max="24" width="6.5" style="4" bestFit="1" customWidth="1"/>
    <col min="25" max="25" width="5.875" style="4" bestFit="1" customWidth="1"/>
    <col min="27" max="30" width="9" customWidth="1"/>
    <col min="31" max="32" width="5.875" style="84" customWidth="1"/>
    <col min="33" max="38" width="9" customWidth="1"/>
  </cols>
  <sheetData>
    <row r="2" spans="2:31" ht="33.75">
      <c r="B2" s="848" t="s">
        <v>470</v>
      </c>
      <c r="C2" s="848"/>
      <c r="D2" s="848"/>
      <c r="E2" s="848"/>
      <c r="F2" s="848"/>
      <c r="G2" s="848"/>
      <c r="H2" s="848"/>
      <c r="I2" s="848"/>
      <c r="J2" s="848"/>
      <c r="K2" s="848"/>
      <c r="L2" s="848"/>
      <c r="M2" s="848"/>
      <c r="N2" s="848"/>
      <c r="O2" s="848"/>
      <c r="P2" s="848"/>
      <c r="Q2" s="74"/>
      <c r="R2" s="74"/>
      <c r="S2" s="74"/>
      <c r="T2" s="74"/>
      <c r="U2" s="74"/>
      <c r="V2" s="74"/>
      <c r="W2" s="74"/>
    </row>
    <row r="3" spans="2:31" ht="5.25" customHeight="1"/>
    <row r="5" spans="2:31">
      <c r="AE5" s="4"/>
    </row>
    <row r="6" spans="2:31">
      <c r="AE6" s="4"/>
    </row>
    <row r="7" spans="2:31">
      <c r="AE7" s="4"/>
    </row>
    <row r="8" spans="2:31">
      <c r="X8" s="4">
        <f>기질!R24</f>
        <v>9.5</v>
      </c>
      <c r="Y8" s="83">
        <f ca="1">기질!S24</f>
        <v>12.571428571428571</v>
      </c>
    </row>
    <row r="18" spans="24:25">
      <c r="X18" s="4">
        <f>기질!R25</f>
        <v>7</v>
      </c>
      <c r="Y18" s="83">
        <f ca="1">기질!S25</f>
        <v>8.2857142857142865</v>
      </c>
    </row>
    <row r="26" spans="24:25">
      <c r="X26" s="4">
        <f>기질!R26</f>
        <v>6</v>
      </c>
      <c r="Y26" s="83">
        <f ca="1">기질!S26</f>
        <v>4.2857142857142856</v>
      </c>
    </row>
    <row r="34" spans="24:31">
      <c r="X34" s="4">
        <f>기질!R27</f>
        <v>5.2</v>
      </c>
      <c r="Y34" s="83">
        <f ca="1">기질!S27</f>
        <v>9.5714285714285712</v>
      </c>
    </row>
    <row r="38" spans="24:31">
      <c r="AE38" s="4"/>
    </row>
    <row r="39" spans="24:31">
      <c r="AE39" s="4"/>
    </row>
    <row r="40" spans="24:31">
      <c r="AE40" s="4"/>
    </row>
    <row r="41" spans="24:31">
      <c r="AE41" s="4"/>
    </row>
    <row r="42" spans="24:31">
      <c r="AE42" s="4"/>
    </row>
    <row r="43" spans="24:31">
      <c r="Y43" s="84"/>
      <c r="AE43" s="4"/>
    </row>
    <row r="44" spans="24:31">
      <c r="Y44" s="84"/>
      <c r="AE44" s="4"/>
    </row>
    <row r="45" spans="24:31">
      <c r="Y45" s="84"/>
      <c r="AE45" s="4"/>
    </row>
    <row r="46" spans="24:31">
      <c r="X46" s="4">
        <f>기질!R29</f>
        <v>7.8</v>
      </c>
      <c r="Y46" s="83">
        <f ca="1">기질!S29</f>
        <v>12</v>
      </c>
      <c r="AE46" s="4"/>
    </row>
    <row r="47" spans="24:31">
      <c r="Y47" s="84"/>
    </row>
    <row r="48" spans="24:31">
      <c r="Y48" s="84"/>
    </row>
    <row r="49" spans="24:30">
      <c r="Y49" s="84"/>
    </row>
    <row r="50" spans="24:30">
      <c r="Y50" s="84"/>
    </row>
    <row r="51" spans="24:30" s="84" customFormat="1">
      <c r="X51" s="4"/>
      <c r="Z51"/>
      <c r="AA51"/>
      <c r="AB51"/>
      <c r="AC51"/>
      <c r="AD51"/>
    </row>
    <row r="52" spans="24:30" s="84" customFormat="1">
      <c r="X52" s="4"/>
      <c r="Z52"/>
      <c r="AA52"/>
      <c r="AB52"/>
      <c r="AC52"/>
      <c r="AD52"/>
    </row>
    <row r="53" spans="24:30" s="84" customFormat="1">
      <c r="X53" s="4"/>
      <c r="Z53"/>
      <c r="AA53"/>
      <c r="AB53"/>
      <c r="AC53"/>
      <c r="AD53"/>
    </row>
    <row r="54" spans="24:30" s="84" customFormat="1">
      <c r="X54" s="4"/>
      <c r="Z54"/>
      <c r="AA54"/>
      <c r="AB54"/>
      <c r="AC54"/>
      <c r="AD54"/>
    </row>
    <row r="55" spans="24:30" s="84" customFormat="1">
      <c r="X55" s="4">
        <f>기질!R30</f>
        <v>9.9</v>
      </c>
      <c r="Y55" s="83">
        <f ca="1">기질!S30</f>
        <v>9.7142857142857135</v>
      </c>
      <c r="Z55"/>
      <c r="AA55"/>
      <c r="AB55"/>
      <c r="AC55"/>
      <c r="AD55"/>
    </row>
    <row r="56" spans="24:30" s="84" customFormat="1">
      <c r="X56" s="4"/>
      <c r="Z56"/>
      <c r="AA56"/>
      <c r="AB56"/>
      <c r="AC56"/>
      <c r="AD56"/>
    </row>
    <row r="57" spans="24:30" s="84" customFormat="1">
      <c r="X57" s="4"/>
      <c r="Z57"/>
      <c r="AA57"/>
      <c r="AB57"/>
      <c r="AC57"/>
      <c r="AD57"/>
    </row>
    <row r="58" spans="24:30" s="84" customFormat="1">
      <c r="X58" s="4"/>
      <c r="Z58"/>
      <c r="AA58"/>
      <c r="AB58"/>
      <c r="AC58"/>
      <c r="AD58"/>
    </row>
    <row r="59" spans="24:30" s="84" customFormat="1">
      <c r="X59" s="4"/>
      <c r="Z59"/>
      <c r="AA59"/>
      <c r="AB59"/>
      <c r="AC59"/>
      <c r="AD59"/>
    </row>
    <row r="60" spans="24:30" s="84" customFormat="1">
      <c r="X60" s="4"/>
      <c r="Z60"/>
      <c r="AA60"/>
      <c r="AB60"/>
      <c r="AC60"/>
      <c r="AD60"/>
    </row>
    <row r="61" spans="24:30" s="84" customFormat="1">
      <c r="X61" s="4"/>
      <c r="Z61"/>
      <c r="AA61"/>
      <c r="AB61"/>
      <c r="AC61"/>
      <c r="AD61"/>
    </row>
    <row r="62" spans="24:30" s="84" customFormat="1">
      <c r="X62" s="4">
        <f>기질!R31</f>
        <v>8.6999999999999993</v>
      </c>
      <c r="Y62" s="83">
        <f ca="1">기질!S31</f>
        <v>9.2857142857142865</v>
      </c>
      <c r="Z62"/>
      <c r="AA62"/>
      <c r="AB62"/>
      <c r="AC62"/>
      <c r="AD62"/>
    </row>
    <row r="63" spans="24:30" s="84" customFormat="1">
      <c r="X63" s="4"/>
      <c r="Z63"/>
      <c r="AA63"/>
      <c r="AB63"/>
      <c r="AC63"/>
      <c r="AD63"/>
    </row>
    <row r="64" spans="24:30" s="84" customFormat="1">
      <c r="X64" s="4"/>
      <c r="Z64"/>
      <c r="AA64"/>
      <c r="AB64"/>
      <c r="AC64"/>
      <c r="AD64"/>
    </row>
    <row r="65" spans="24:30" s="84" customFormat="1">
      <c r="X65" s="4"/>
      <c r="Z65"/>
      <c r="AA65"/>
      <c r="AB65"/>
      <c r="AC65"/>
      <c r="AD65"/>
    </row>
    <row r="66" spans="24:30" s="84" customFormat="1">
      <c r="X66" s="4"/>
      <c r="Z66"/>
      <c r="AA66"/>
      <c r="AB66"/>
      <c r="AC66"/>
      <c r="AD66"/>
    </row>
    <row r="67" spans="24:30">
      <c r="Y67" s="84"/>
    </row>
    <row r="70" spans="24:30">
      <c r="Y70" s="84"/>
    </row>
    <row r="71" spans="24:30">
      <c r="X71" s="4">
        <f>기질!R32</f>
        <v>8.6999999999999993</v>
      </c>
      <c r="Y71" s="83">
        <f ca="1">기질!S32</f>
        <v>8.7142857142857135</v>
      </c>
    </row>
    <row r="83" spans="24:25">
      <c r="X83" s="4">
        <f>기질!R34</f>
        <v>11.1</v>
      </c>
      <c r="Y83" s="83">
        <f ca="1">기질!S34</f>
        <v>13</v>
      </c>
    </row>
    <row r="92" spans="24:25">
      <c r="X92" s="4">
        <f>기질!R35</f>
        <v>10.5</v>
      </c>
      <c r="Y92" s="83">
        <f ca="1">기질!S35</f>
        <v>11.714285714285714</v>
      </c>
    </row>
    <row r="101" spans="24:31">
      <c r="X101" s="4">
        <f>기질!R36</f>
        <v>11.6</v>
      </c>
      <c r="Y101" s="83">
        <f ca="1">기질!S36</f>
        <v>11.714285714285714</v>
      </c>
    </row>
    <row r="109" spans="24:31">
      <c r="X109" s="4">
        <f>기질!R37</f>
        <v>9.4</v>
      </c>
      <c r="Y109" s="83">
        <f ca="1">기질!S37</f>
        <v>7.8571428571428568</v>
      </c>
    </row>
    <row r="110" spans="24:31">
      <c r="AE110" s="4"/>
    </row>
    <row r="111" spans="24:31">
      <c r="AE111" s="4"/>
    </row>
    <row r="112" spans="24:31">
      <c r="AE112" s="4"/>
    </row>
    <row r="113" spans="24:31">
      <c r="AE113" s="4"/>
    </row>
    <row r="114" spans="24:31">
      <c r="Y114" s="84"/>
      <c r="AE114" s="4"/>
    </row>
    <row r="115" spans="24:31" s="84" customFormat="1">
      <c r="X115" s="4"/>
      <c r="Z115"/>
      <c r="AA115"/>
      <c r="AB115"/>
      <c r="AC115"/>
      <c r="AD115"/>
      <c r="AE115" s="4"/>
    </row>
    <row r="116" spans="24:31" s="84" customFormat="1">
      <c r="X116" s="4"/>
      <c r="Z116"/>
      <c r="AA116"/>
      <c r="AB116"/>
      <c r="AC116"/>
      <c r="AD116"/>
      <c r="AE116" s="4"/>
    </row>
    <row r="117" spans="24:31" s="84" customFormat="1">
      <c r="X117" s="4"/>
      <c r="AA117"/>
      <c r="AB117"/>
      <c r="AC117"/>
      <c r="AD117"/>
      <c r="AE117" s="4"/>
    </row>
    <row r="118" spans="24:31" s="84" customFormat="1">
      <c r="X118" s="4"/>
      <c r="AA118"/>
      <c r="AB118"/>
      <c r="AC118"/>
      <c r="AD118"/>
      <c r="AE118" s="4"/>
    </row>
    <row r="119" spans="24:31" s="84" customFormat="1">
      <c r="X119" s="4"/>
      <c r="AA119"/>
      <c r="AB119"/>
      <c r="AC119"/>
      <c r="AD119"/>
      <c r="AE119" s="4"/>
    </row>
    <row r="120" spans="24:31" s="84" customFormat="1">
      <c r="X120" s="4">
        <f>기질!R39</f>
        <v>12.7</v>
      </c>
      <c r="Y120" s="83">
        <f ca="1">기질!S39</f>
        <v>10.285714285714286</v>
      </c>
      <c r="AA120"/>
      <c r="AB120"/>
      <c r="AC120"/>
      <c r="AD120"/>
      <c r="AE120" s="4"/>
    </row>
    <row r="122" spans="24:31">
      <c r="Y122" s="84"/>
      <c r="Z122" s="84"/>
    </row>
    <row r="123" spans="24:31">
      <c r="Y123" s="84"/>
      <c r="Z123" s="84"/>
    </row>
    <row r="124" spans="24:31">
      <c r="Y124" s="84"/>
      <c r="Z124" s="84"/>
    </row>
    <row r="125" spans="24:31">
      <c r="Y125" s="84"/>
      <c r="Z125" s="84"/>
    </row>
    <row r="126" spans="24:31">
      <c r="Y126" s="84"/>
      <c r="Z126" s="84"/>
    </row>
    <row r="127" spans="24:31">
      <c r="Y127" s="84"/>
      <c r="Z127" s="84"/>
    </row>
    <row r="128" spans="24:31">
      <c r="X128" s="4">
        <f>기질!R40</f>
        <v>10.7</v>
      </c>
      <c r="Y128" s="83">
        <f ca="1">기질!S40</f>
        <v>13.428571428571429</v>
      </c>
      <c r="Z128" s="84"/>
    </row>
    <row r="129" spans="24:26">
      <c r="Y129" s="84"/>
      <c r="Z129" s="84"/>
    </row>
    <row r="130" spans="24:26">
      <c r="Y130" s="84"/>
      <c r="Z130" s="84"/>
    </row>
    <row r="131" spans="24:26">
      <c r="Z131" s="84"/>
    </row>
    <row r="132" spans="24:26">
      <c r="Y132" s="84"/>
      <c r="Z132" s="84"/>
    </row>
    <row r="133" spans="24:26">
      <c r="Y133" s="84"/>
    </row>
    <row r="134" spans="24:26">
      <c r="Y134" s="84"/>
    </row>
    <row r="135" spans="24:26">
      <c r="Y135" s="84"/>
    </row>
    <row r="136" spans="24:26">
      <c r="Y136" s="84"/>
    </row>
    <row r="137" spans="24:26">
      <c r="X137" s="4">
        <f>기질!R41</f>
        <v>10.4</v>
      </c>
      <c r="Y137" s="83">
        <f ca="1">기질!S41</f>
        <v>12.571428571428571</v>
      </c>
    </row>
    <row r="138" spans="24:26">
      <c r="Y138" s="84"/>
    </row>
    <row r="139" spans="24:26">
      <c r="Y139" s="84"/>
    </row>
    <row r="140" spans="24:26">
      <c r="Y140" s="84"/>
    </row>
    <row r="141" spans="24:26">
      <c r="Y141" s="84"/>
    </row>
    <row r="142" spans="24:26">
      <c r="Y142" s="84"/>
    </row>
    <row r="143" spans="24:26">
      <c r="Y143" s="84"/>
    </row>
    <row r="144" spans="24:26">
      <c r="X144" s="84"/>
      <c r="Y144" s="84"/>
    </row>
    <row r="145" spans="24:25">
      <c r="Y145" s="84"/>
    </row>
    <row r="146" spans="24:25">
      <c r="X146" s="4">
        <f>기질!R42</f>
        <v>9.9</v>
      </c>
      <c r="Y146" s="83">
        <f ca="1">기질!S42</f>
        <v>12.857142857142858</v>
      </c>
    </row>
    <row r="148" spans="24:25">
      <c r="Y148" s="84"/>
    </row>
    <row r="149" spans="24:25">
      <c r="Y149" s="84"/>
    </row>
    <row r="150" spans="24:25">
      <c r="Y150" s="84"/>
    </row>
    <row r="151" spans="24:25">
      <c r="Y151" s="84"/>
    </row>
    <row r="152" spans="24:25">
      <c r="Y152" s="84"/>
    </row>
    <row r="153" spans="24:25">
      <c r="Y153" s="84"/>
    </row>
    <row r="154" spans="24:25">
      <c r="Y154" s="84"/>
    </row>
    <row r="155" spans="24:25">
      <c r="Y155" s="84"/>
    </row>
    <row r="156" spans="24:25">
      <c r="Y156" s="84"/>
    </row>
    <row r="158" spans="24:25">
      <c r="Y158" s="84"/>
    </row>
    <row r="159" spans="24:25">
      <c r="Y159" s="84"/>
    </row>
    <row r="160" spans="24:25">
      <c r="Y160" s="84"/>
    </row>
    <row r="161" spans="25:25">
      <c r="Y161" s="84"/>
    </row>
    <row r="162" spans="25:25">
      <c r="Y162" s="84"/>
    </row>
    <row r="163" spans="25:25">
      <c r="Y163" s="84"/>
    </row>
    <row r="164" spans="25:25">
      <c r="Y164" s="84"/>
    </row>
    <row r="165" spans="25:25">
      <c r="Y165" s="84"/>
    </row>
    <row r="166" spans="25:25">
      <c r="Y166" s="84"/>
    </row>
    <row r="167" spans="25:25">
      <c r="Y167" s="84"/>
    </row>
    <row r="168" spans="25:25">
      <c r="Y168" s="84"/>
    </row>
    <row r="169" spans="25:25">
      <c r="Y169" s="84"/>
    </row>
    <row r="171" spans="25:25">
      <c r="Y171" s="84"/>
    </row>
    <row r="172" spans="25:25">
      <c r="Y172" s="84"/>
    </row>
  </sheetData>
  <mergeCells count="1">
    <mergeCell ref="B2:P2"/>
  </mergeCells>
  <phoneticPr fontId="1" type="noConversion"/>
  <pageMargins left="0.25" right="0.25" top="0.75" bottom="0.75" header="0.3" footer="0.3"/>
  <pageSetup paperSize="8" scale="41"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014EB-9F51-4AD2-8479-544ED42A1525}">
  <sheetPr codeName="Sheet6"/>
  <dimension ref="A1:BL32"/>
  <sheetViews>
    <sheetView workbookViewId="0">
      <selection activeCell="Q23" sqref="Q23"/>
    </sheetView>
  </sheetViews>
  <sheetFormatPr defaultRowHeight="16.5"/>
  <cols>
    <col min="1" max="1" width="4.875" style="6" customWidth="1"/>
    <col min="2" max="2" width="2.5" style="6" customWidth="1"/>
    <col min="3" max="3" width="7.875" style="6" customWidth="1"/>
    <col min="4" max="4" width="5.875" style="6" customWidth="1"/>
    <col min="5" max="5" width="9" style="6"/>
    <col min="6" max="6" width="22" style="6" customWidth="1"/>
    <col min="7" max="7" width="6.125" style="6" customWidth="1"/>
    <col min="8" max="9" width="3" style="6" customWidth="1"/>
    <col min="10" max="10" width="3.875" style="6" customWidth="1"/>
    <col min="11" max="11" width="2.375" style="6" customWidth="1"/>
    <col min="12" max="12" width="21.875" style="6" customWidth="1"/>
    <col min="13" max="13" width="5.375" style="6" customWidth="1"/>
    <col min="14" max="16384" width="9" style="6"/>
  </cols>
  <sheetData>
    <row r="1" spans="1:64" ht="16.5" customHeight="1">
      <c r="A1" s="559" t="s">
        <v>613</v>
      </c>
      <c r="B1" s="559"/>
      <c r="C1" s="559"/>
      <c r="D1" s="559"/>
      <c r="E1" s="559"/>
      <c r="F1" s="559"/>
      <c r="G1" s="559"/>
      <c r="H1" s="559"/>
      <c r="I1" s="559"/>
      <c r="J1" s="559"/>
      <c r="K1" s="560" t="s">
        <v>614</v>
      </c>
      <c r="L1" s="560"/>
      <c r="M1" s="560"/>
    </row>
    <row r="2" spans="1:64" ht="16.5" customHeight="1">
      <c r="A2" s="8"/>
      <c r="B2" s="706" t="s">
        <v>615</v>
      </c>
      <c r="C2" s="707"/>
      <c r="D2" s="707"/>
      <c r="E2" s="707"/>
      <c r="F2" s="707"/>
      <c r="G2" s="707"/>
      <c r="H2" s="707"/>
      <c r="I2" s="707"/>
      <c r="J2" s="707"/>
      <c r="K2" s="707"/>
      <c r="L2" s="708"/>
      <c r="M2" s="9"/>
      <c r="N2" s="222" t="s">
        <v>12</v>
      </c>
      <c r="O2" s="222" t="s">
        <v>13</v>
      </c>
      <c r="P2" s="222" t="s">
        <v>14</v>
      </c>
      <c r="Q2" s="222" t="s">
        <v>15</v>
      </c>
      <c r="R2" s="222" t="s">
        <v>16</v>
      </c>
      <c r="S2" s="222" t="s">
        <v>17</v>
      </c>
      <c r="T2" s="222" t="s">
        <v>18</v>
      </c>
      <c r="U2" s="222" t="s">
        <v>19</v>
      </c>
      <c r="V2" s="222" t="s">
        <v>20</v>
      </c>
      <c r="W2" s="222" t="s">
        <v>21</v>
      </c>
      <c r="X2" s="222" t="s">
        <v>22</v>
      </c>
      <c r="Y2" s="222" t="s">
        <v>23</v>
      </c>
      <c r="Z2" s="222" t="s">
        <v>24</v>
      </c>
      <c r="AA2" s="222" t="s">
        <v>25</v>
      </c>
      <c r="AB2" s="222" t="s">
        <v>26</v>
      </c>
      <c r="AC2" s="222" t="s">
        <v>27</v>
      </c>
      <c r="AD2" s="222" t="s">
        <v>28</v>
      </c>
      <c r="AE2" s="222" t="s">
        <v>29</v>
      </c>
      <c r="AF2" s="222" t="s">
        <v>30</v>
      </c>
      <c r="AG2" s="222" t="s">
        <v>31</v>
      </c>
      <c r="AH2" s="222" t="s">
        <v>32</v>
      </c>
      <c r="AI2" s="222" t="s">
        <v>33</v>
      </c>
      <c r="AJ2" s="222" t="s">
        <v>34</v>
      </c>
      <c r="AK2" s="222" t="s">
        <v>35</v>
      </c>
      <c r="AL2" s="222" t="s">
        <v>36</v>
      </c>
      <c r="AM2" s="222" t="s">
        <v>37</v>
      </c>
      <c r="AN2" s="222" t="s">
        <v>38</v>
      </c>
      <c r="AO2" s="222" t="s">
        <v>39</v>
      </c>
      <c r="AP2" s="222" t="s">
        <v>40</v>
      </c>
      <c r="AQ2" s="222" t="s">
        <v>41</v>
      </c>
      <c r="AR2" s="222" t="s">
        <v>42</v>
      </c>
      <c r="AS2" s="222" t="s">
        <v>43</v>
      </c>
      <c r="AT2" s="222" t="s">
        <v>44</v>
      </c>
      <c r="AU2" s="222" t="s">
        <v>45</v>
      </c>
      <c r="AV2" s="222" t="s">
        <v>46</v>
      </c>
      <c r="AW2" s="222" t="s">
        <v>47</v>
      </c>
      <c r="AX2" s="222" t="s">
        <v>48</v>
      </c>
      <c r="AY2" s="222" t="s">
        <v>49</v>
      </c>
      <c r="AZ2" s="222" t="s">
        <v>50</v>
      </c>
      <c r="BA2" s="222" t="s">
        <v>51</v>
      </c>
      <c r="BB2" s="222" t="s">
        <v>52</v>
      </c>
      <c r="BC2" s="222" t="s">
        <v>53</v>
      </c>
      <c r="BD2" s="222" t="s">
        <v>54</v>
      </c>
      <c r="BE2" s="222" t="s">
        <v>55</v>
      </c>
      <c r="BF2" s="222" t="s">
        <v>56</v>
      </c>
      <c r="BG2" s="222" t="s">
        <v>57</v>
      </c>
      <c r="BH2" s="222" t="s">
        <v>58</v>
      </c>
      <c r="BI2" s="222" t="s">
        <v>59</v>
      </c>
      <c r="BJ2" s="222" t="s">
        <v>60</v>
      </c>
      <c r="BK2" s="222" t="s">
        <v>61</v>
      </c>
      <c r="BL2" s="223" t="s">
        <v>62</v>
      </c>
    </row>
    <row r="3" spans="1:64" ht="16.5" customHeight="1">
      <c r="A3" s="865" t="s">
        <v>616</v>
      </c>
      <c r="B3" s="866"/>
      <c r="C3" s="212" t="s">
        <v>617</v>
      </c>
      <c r="D3" s="213" t="s">
        <v>618</v>
      </c>
      <c r="E3" s="12" t="s">
        <v>619</v>
      </c>
      <c r="F3" s="214" t="s">
        <v>620</v>
      </c>
      <c r="G3" s="867" t="s">
        <v>255</v>
      </c>
      <c r="H3" s="868"/>
      <c r="I3" s="868"/>
      <c r="J3" s="868"/>
      <c r="K3" s="869"/>
      <c r="L3" s="215" t="s">
        <v>621</v>
      </c>
      <c r="M3" s="9"/>
      <c r="N3" s="224">
        <f>N5</f>
        <v>6</v>
      </c>
      <c r="P3" s="6">
        <f>VLOOKUP(P2,$C$4:$D$32,2,FALSE)</f>
        <v>6</v>
      </c>
      <c r="Q3" s="6">
        <f t="shared" ref="Q3:BL3" si="0">VLOOKUP(Q2,$C$4:$D$32,2,FALSE)</f>
        <v>4</v>
      </c>
      <c r="R3" s="6">
        <f t="shared" si="0"/>
        <v>2</v>
      </c>
      <c r="S3" s="6">
        <f t="shared" si="0"/>
        <v>2</v>
      </c>
      <c r="T3" s="6" t="e">
        <f t="shared" si="0"/>
        <v>#N/A</v>
      </c>
      <c r="U3" s="224">
        <f>N8</f>
        <v>0</v>
      </c>
      <c r="W3" s="6">
        <f t="shared" si="0"/>
        <v>0</v>
      </c>
      <c r="X3" s="6">
        <f t="shared" si="0"/>
        <v>3</v>
      </c>
      <c r="Y3" s="6">
        <f t="shared" si="0"/>
        <v>2</v>
      </c>
      <c r="Z3" s="6">
        <f t="shared" si="0"/>
        <v>0</v>
      </c>
      <c r="AA3" s="6" t="e">
        <f t="shared" si="0"/>
        <v>#N/A</v>
      </c>
      <c r="AB3" s="224">
        <f>N11</f>
        <v>98</v>
      </c>
      <c r="AD3" s="6">
        <f t="shared" si="0"/>
        <v>18</v>
      </c>
      <c r="AE3" s="6">
        <f t="shared" si="0"/>
        <v>15</v>
      </c>
      <c r="AF3" s="6">
        <f t="shared" si="0"/>
        <v>15</v>
      </c>
      <c r="AG3" s="6">
        <f t="shared" si="0"/>
        <v>13</v>
      </c>
      <c r="AH3" s="6" t="e">
        <f t="shared" si="0"/>
        <v>#N/A</v>
      </c>
      <c r="AI3" s="224">
        <f>N14</f>
        <v>95</v>
      </c>
      <c r="AK3" s="6">
        <f t="shared" si="0"/>
        <v>17</v>
      </c>
      <c r="AL3" s="6">
        <f t="shared" si="0"/>
        <v>9</v>
      </c>
      <c r="AM3" s="6">
        <f t="shared" si="0"/>
        <v>19</v>
      </c>
      <c r="AN3" s="6">
        <f t="shared" si="0"/>
        <v>16</v>
      </c>
      <c r="AO3" s="6" t="e">
        <f t="shared" si="0"/>
        <v>#N/A</v>
      </c>
      <c r="AP3" s="224">
        <f>N17</f>
        <v>99</v>
      </c>
      <c r="AR3" s="6">
        <f t="shared" si="0"/>
        <v>18</v>
      </c>
      <c r="AS3" s="6">
        <f t="shared" si="0"/>
        <v>20</v>
      </c>
      <c r="AT3" s="6">
        <f t="shared" si="0"/>
        <v>11</v>
      </c>
      <c r="AU3" s="6">
        <f t="shared" si="0"/>
        <v>4</v>
      </c>
      <c r="AV3" s="6">
        <f t="shared" si="0"/>
        <v>18</v>
      </c>
      <c r="AW3" s="6" t="e">
        <f t="shared" si="0"/>
        <v>#N/A</v>
      </c>
      <c r="AX3" s="224">
        <f>N20</f>
        <v>96</v>
      </c>
      <c r="AZ3" s="6">
        <f t="shared" si="0"/>
        <v>16</v>
      </c>
      <c r="BA3" s="6">
        <f t="shared" si="0"/>
        <v>16</v>
      </c>
      <c r="BB3" s="6">
        <f t="shared" si="0"/>
        <v>15</v>
      </c>
      <c r="BC3" s="6">
        <f t="shared" si="0"/>
        <v>8</v>
      </c>
      <c r="BD3" s="6">
        <f t="shared" si="0"/>
        <v>17</v>
      </c>
      <c r="BE3" s="6" t="e">
        <f t="shared" si="0"/>
        <v>#N/A</v>
      </c>
      <c r="BF3" s="224">
        <f>N23</f>
        <v>100</v>
      </c>
      <c r="BH3" s="6">
        <f t="shared" si="0"/>
        <v>15</v>
      </c>
      <c r="BI3" s="6">
        <f t="shared" si="0"/>
        <v>17</v>
      </c>
      <c r="BJ3" s="6">
        <f t="shared" si="0"/>
        <v>24</v>
      </c>
      <c r="BK3" s="6" t="e">
        <f t="shared" si="0"/>
        <v>#N/A</v>
      </c>
      <c r="BL3" s="6" t="e">
        <f t="shared" si="0"/>
        <v>#N/A</v>
      </c>
    </row>
    <row r="4" spans="1:64" ht="16.5" customHeight="1">
      <c r="A4" s="579" t="s">
        <v>622</v>
      </c>
      <c r="B4" s="580"/>
      <c r="C4" s="15" t="s">
        <v>258</v>
      </c>
      <c r="D4" s="16">
        <v>6</v>
      </c>
      <c r="E4" s="17" t="s">
        <v>259</v>
      </c>
      <c r="F4" s="216" t="s">
        <v>623</v>
      </c>
      <c r="G4" s="19"/>
      <c r="H4" s="20"/>
      <c r="I4" s="21"/>
      <c r="J4" s="551"/>
      <c r="K4" s="552"/>
      <c r="L4" s="217" t="s">
        <v>624</v>
      </c>
      <c r="M4" s="9"/>
    </row>
    <row r="5" spans="1:64" ht="16.5" customHeight="1">
      <c r="A5" s="581"/>
      <c r="B5" s="582"/>
      <c r="C5" s="23" t="s">
        <v>262</v>
      </c>
      <c r="D5" s="24">
        <v>4</v>
      </c>
      <c r="E5" s="25" t="s">
        <v>263</v>
      </c>
      <c r="F5" s="218" t="s">
        <v>625</v>
      </c>
      <c r="G5" s="27"/>
      <c r="H5" s="28"/>
      <c r="I5" s="29"/>
      <c r="J5" s="553"/>
      <c r="K5" s="554"/>
      <c r="L5" s="219" t="s">
        <v>626</v>
      </c>
      <c r="M5" s="9"/>
      <c r="N5" s="863">
        <v>6</v>
      </c>
      <c r="O5" s="864"/>
    </row>
    <row r="6" spans="1:64" ht="16.5" customHeight="1">
      <c r="A6" s="581"/>
      <c r="B6" s="582"/>
      <c r="C6" s="23" t="s">
        <v>266</v>
      </c>
      <c r="D6" s="24">
        <v>2</v>
      </c>
      <c r="E6" s="25" t="s">
        <v>267</v>
      </c>
      <c r="F6" s="218" t="s">
        <v>627</v>
      </c>
      <c r="G6" s="27"/>
      <c r="H6" s="28"/>
      <c r="I6" s="29"/>
      <c r="J6" s="553"/>
      <c r="K6" s="554"/>
      <c r="L6" s="219" t="s">
        <v>628</v>
      </c>
      <c r="M6" s="9"/>
      <c r="N6" s="851"/>
      <c r="O6" s="852"/>
    </row>
    <row r="7" spans="1:64" ht="16.5" customHeight="1">
      <c r="A7" s="583"/>
      <c r="B7" s="584"/>
      <c r="C7" s="31" t="s">
        <v>269</v>
      </c>
      <c r="D7" s="32">
        <v>2</v>
      </c>
      <c r="E7" s="33" t="s">
        <v>270</v>
      </c>
      <c r="F7" s="220" t="s">
        <v>629</v>
      </c>
      <c r="G7" s="35"/>
      <c r="H7" s="36"/>
      <c r="I7" s="37"/>
      <c r="J7" s="555"/>
      <c r="K7" s="556"/>
      <c r="L7" s="221" t="s">
        <v>630</v>
      </c>
      <c r="M7" s="9"/>
      <c r="N7" s="853"/>
      <c r="O7" s="854"/>
    </row>
    <row r="8" spans="1:64" ht="16.5" customHeight="1">
      <c r="A8" s="579" t="s">
        <v>631</v>
      </c>
      <c r="B8" s="580"/>
      <c r="C8" s="15" t="s">
        <v>274</v>
      </c>
      <c r="D8" s="16">
        <v>0</v>
      </c>
      <c r="E8" s="17" t="s">
        <v>275</v>
      </c>
      <c r="F8" s="216" t="s">
        <v>632</v>
      </c>
      <c r="G8" s="19"/>
      <c r="H8" s="20"/>
      <c r="I8" s="21"/>
      <c r="J8" s="551"/>
      <c r="K8" s="552"/>
      <c r="L8" s="217" t="s">
        <v>633</v>
      </c>
      <c r="M8" s="9"/>
      <c r="N8" s="849">
        <v>0</v>
      </c>
      <c r="O8" s="850"/>
    </row>
    <row r="9" spans="1:64" ht="16.5" customHeight="1">
      <c r="A9" s="581"/>
      <c r="B9" s="582"/>
      <c r="C9" s="23" t="s">
        <v>278</v>
      </c>
      <c r="D9" s="24">
        <v>3</v>
      </c>
      <c r="E9" s="25" t="s">
        <v>279</v>
      </c>
      <c r="F9" s="39" t="s">
        <v>634</v>
      </c>
      <c r="G9" s="27"/>
      <c r="H9" s="28"/>
      <c r="I9" s="29"/>
      <c r="J9" s="553"/>
      <c r="K9" s="554"/>
      <c r="L9" s="40" t="s">
        <v>635</v>
      </c>
      <c r="M9" s="9"/>
      <c r="N9" s="851"/>
      <c r="O9" s="852"/>
    </row>
    <row r="10" spans="1:64" ht="16.5" customHeight="1">
      <c r="A10" s="581"/>
      <c r="B10" s="582"/>
      <c r="C10" s="23" t="s">
        <v>282</v>
      </c>
      <c r="D10" s="24">
        <v>2</v>
      </c>
      <c r="E10" s="25" t="s">
        <v>283</v>
      </c>
      <c r="F10" s="39" t="s">
        <v>636</v>
      </c>
      <c r="G10" s="27"/>
      <c r="H10" s="28"/>
      <c r="I10" s="29"/>
      <c r="J10" s="553"/>
      <c r="K10" s="554"/>
      <c r="L10" s="40" t="s">
        <v>637</v>
      </c>
      <c r="M10" s="9"/>
      <c r="N10" s="853"/>
      <c r="O10" s="854"/>
    </row>
    <row r="11" spans="1:64">
      <c r="A11" s="583"/>
      <c r="B11" s="584"/>
      <c r="C11" s="31" t="s">
        <v>286</v>
      </c>
      <c r="D11" s="32">
        <v>0</v>
      </c>
      <c r="E11" s="33" t="s">
        <v>287</v>
      </c>
      <c r="F11" s="220" t="s">
        <v>638</v>
      </c>
      <c r="G11" s="35"/>
      <c r="H11" s="36"/>
      <c r="I11" s="37"/>
      <c r="J11" s="555"/>
      <c r="K11" s="556"/>
      <c r="L11" s="221" t="s">
        <v>639</v>
      </c>
      <c r="M11" s="9"/>
      <c r="N11" s="849">
        <v>98</v>
      </c>
      <c r="O11" s="850"/>
    </row>
    <row r="12" spans="1:64" ht="16.5" customHeight="1">
      <c r="A12" s="567" t="s">
        <v>640</v>
      </c>
      <c r="B12" s="568"/>
      <c r="C12" s="15" t="s">
        <v>291</v>
      </c>
      <c r="D12" s="16">
        <v>18</v>
      </c>
      <c r="E12" s="17" t="s">
        <v>292</v>
      </c>
      <c r="F12" s="41" t="s">
        <v>641</v>
      </c>
      <c r="G12" s="19"/>
      <c r="H12" s="20"/>
      <c r="I12" s="21"/>
      <c r="J12" s="551"/>
      <c r="K12" s="552"/>
      <c r="L12" s="42" t="s">
        <v>642</v>
      </c>
      <c r="M12" s="9"/>
      <c r="N12" s="851"/>
      <c r="O12" s="852"/>
    </row>
    <row r="13" spans="1:64">
      <c r="A13" s="569"/>
      <c r="B13" s="570"/>
      <c r="C13" s="23" t="s">
        <v>295</v>
      </c>
      <c r="D13" s="24">
        <v>15</v>
      </c>
      <c r="E13" s="25" t="s">
        <v>296</v>
      </c>
      <c r="F13" s="39" t="s">
        <v>643</v>
      </c>
      <c r="G13" s="27"/>
      <c r="H13" s="28"/>
      <c r="I13" s="29"/>
      <c r="J13" s="553"/>
      <c r="K13" s="554"/>
      <c r="L13" s="40" t="s">
        <v>644</v>
      </c>
      <c r="M13" s="9"/>
      <c r="N13" s="853"/>
      <c r="O13" s="854"/>
    </row>
    <row r="14" spans="1:64">
      <c r="A14" s="569"/>
      <c r="B14" s="570"/>
      <c r="C14" s="23" t="s">
        <v>299</v>
      </c>
      <c r="D14" s="24">
        <v>15</v>
      </c>
      <c r="E14" s="25" t="s">
        <v>300</v>
      </c>
      <c r="F14" s="218" t="s">
        <v>645</v>
      </c>
      <c r="G14" s="27"/>
      <c r="H14" s="28"/>
      <c r="I14" s="29"/>
      <c r="J14" s="553"/>
      <c r="K14" s="554"/>
      <c r="L14" s="219" t="s">
        <v>646</v>
      </c>
      <c r="M14" s="9"/>
      <c r="N14" s="849">
        <v>95</v>
      </c>
      <c r="O14" s="850"/>
    </row>
    <row r="15" spans="1:64">
      <c r="A15" s="571"/>
      <c r="B15" s="572"/>
      <c r="C15" s="31" t="s">
        <v>303</v>
      </c>
      <c r="D15" s="32">
        <v>13</v>
      </c>
      <c r="E15" s="33" t="s">
        <v>304</v>
      </c>
      <c r="F15" s="220" t="s">
        <v>647</v>
      </c>
      <c r="G15" s="35"/>
      <c r="H15" s="36"/>
      <c r="I15" s="37"/>
      <c r="J15" s="555"/>
      <c r="K15" s="556"/>
      <c r="L15" s="221" t="s">
        <v>648</v>
      </c>
      <c r="M15" s="9"/>
      <c r="N15" s="851"/>
      <c r="O15" s="852"/>
    </row>
    <row r="16" spans="1:64" ht="16.5" customHeight="1">
      <c r="A16" s="573" t="s">
        <v>649</v>
      </c>
      <c r="B16" s="574"/>
      <c r="C16" s="15" t="s">
        <v>308</v>
      </c>
      <c r="D16" s="16">
        <v>17</v>
      </c>
      <c r="E16" s="17" t="s">
        <v>309</v>
      </c>
      <c r="F16" s="41" t="s">
        <v>650</v>
      </c>
      <c r="G16" s="19"/>
      <c r="H16" s="20"/>
      <c r="I16" s="21"/>
      <c r="J16" s="551"/>
      <c r="K16" s="552"/>
      <c r="L16" s="42" t="s">
        <v>651</v>
      </c>
      <c r="M16" s="9"/>
      <c r="N16" s="853"/>
      <c r="O16" s="854"/>
    </row>
    <row r="17" spans="1:15">
      <c r="A17" s="575"/>
      <c r="B17" s="576"/>
      <c r="C17" s="23" t="s">
        <v>312</v>
      </c>
      <c r="D17" s="24">
        <v>9</v>
      </c>
      <c r="E17" s="25" t="s">
        <v>313</v>
      </c>
      <c r="F17" s="39" t="s">
        <v>652</v>
      </c>
      <c r="G17" s="27"/>
      <c r="H17" s="28"/>
      <c r="I17" s="29"/>
      <c r="J17" s="553"/>
      <c r="K17" s="554"/>
      <c r="L17" s="40" t="s">
        <v>653</v>
      </c>
      <c r="M17" s="9"/>
      <c r="N17" s="849">
        <v>99</v>
      </c>
      <c r="O17" s="850"/>
    </row>
    <row r="18" spans="1:15">
      <c r="A18" s="575"/>
      <c r="B18" s="576"/>
      <c r="C18" s="23" t="s">
        <v>316</v>
      </c>
      <c r="D18" s="24">
        <v>19</v>
      </c>
      <c r="E18" s="25" t="s">
        <v>317</v>
      </c>
      <c r="F18" s="39" t="s">
        <v>654</v>
      </c>
      <c r="G18" s="27"/>
      <c r="H18" s="28"/>
      <c r="I18" s="29"/>
      <c r="J18" s="553"/>
      <c r="K18" s="554"/>
      <c r="L18" s="40" t="s">
        <v>655</v>
      </c>
      <c r="M18" s="9"/>
      <c r="N18" s="851"/>
      <c r="O18" s="852"/>
    </row>
    <row r="19" spans="1:15">
      <c r="A19" s="577"/>
      <c r="B19" s="578"/>
      <c r="C19" s="31" t="s">
        <v>320</v>
      </c>
      <c r="D19" s="32">
        <v>16</v>
      </c>
      <c r="E19" s="33" t="s">
        <v>321</v>
      </c>
      <c r="F19" s="43" t="s">
        <v>656</v>
      </c>
      <c r="G19" s="35"/>
      <c r="H19" s="36"/>
      <c r="I19" s="37"/>
      <c r="J19" s="555"/>
      <c r="K19" s="556"/>
      <c r="L19" s="44" t="s">
        <v>657</v>
      </c>
      <c r="M19" s="9"/>
      <c r="N19" s="853"/>
      <c r="O19" s="854"/>
    </row>
    <row r="20" spans="1:15" ht="16.5" customHeight="1">
      <c r="A20" s="573" t="s">
        <v>658</v>
      </c>
      <c r="B20" s="574"/>
      <c r="C20" s="15" t="s">
        <v>325</v>
      </c>
      <c r="D20" s="16">
        <v>18</v>
      </c>
      <c r="E20" s="17" t="s">
        <v>326</v>
      </c>
      <c r="F20" s="41" t="s">
        <v>659</v>
      </c>
      <c r="G20" s="19"/>
      <c r="H20" s="20"/>
      <c r="I20" s="21"/>
      <c r="J20" s="551"/>
      <c r="K20" s="552"/>
      <c r="L20" s="42" t="s">
        <v>660</v>
      </c>
      <c r="M20" s="9"/>
      <c r="N20" s="849">
        <v>96</v>
      </c>
      <c r="O20" s="850"/>
    </row>
    <row r="21" spans="1:15">
      <c r="A21" s="575"/>
      <c r="B21" s="576"/>
      <c r="C21" s="23" t="s">
        <v>329</v>
      </c>
      <c r="D21" s="24">
        <v>20</v>
      </c>
      <c r="E21" s="25" t="s">
        <v>330</v>
      </c>
      <c r="F21" s="39" t="s">
        <v>661</v>
      </c>
      <c r="G21" s="27"/>
      <c r="H21" s="28"/>
      <c r="I21" s="29"/>
      <c r="J21" s="553"/>
      <c r="K21" s="554"/>
      <c r="L21" s="40" t="s">
        <v>662</v>
      </c>
      <c r="M21" s="9"/>
      <c r="N21" s="851"/>
      <c r="O21" s="852"/>
    </row>
    <row r="22" spans="1:15">
      <c r="A22" s="575"/>
      <c r="B22" s="576"/>
      <c r="C22" s="23" t="s">
        <v>333</v>
      </c>
      <c r="D22" s="24">
        <v>11</v>
      </c>
      <c r="E22" s="25" t="s">
        <v>334</v>
      </c>
      <c r="F22" s="39" t="s">
        <v>663</v>
      </c>
      <c r="G22" s="27"/>
      <c r="H22" s="28"/>
      <c r="I22" s="29"/>
      <c r="J22" s="553"/>
      <c r="K22" s="554"/>
      <c r="L22" s="40" t="s">
        <v>664</v>
      </c>
      <c r="M22" s="9"/>
      <c r="N22" s="853"/>
      <c r="O22" s="854"/>
    </row>
    <row r="23" spans="1:15">
      <c r="A23" s="575"/>
      <c r="B23" s="576"/>
      <c r="C23" s="23" t="s">
        <v>337</v>
      </c>
      <c r="D23" s="24">
        <v>4</v>
      </c>
      <c r="E23" s="25" t="s">
        <v>338</v>
      </c>
      <c r="F23" s="39" t="s">
        <v>665</v>
      </c>
      <c r="G23" s="27"/>
      <c r="H23" s="28"/>
      <c r="I23" s="29"/>
      <c r="J23" s="553"/>
      <c r="K23" s="554"/>
      <c r="L23" s="40" t="s">
        <v>666</v>
      </c>
      <c r="M23" s="9"/>
      <c r="N23" s="855">
        <v>100</v>
      </c>
      <c r="O23" s="856"/>
    </row>
    <row r="24" spans="1:15">
      <c r="A24" s="577"/>
      <c r="B24" s="578"/>
      <c r="C24" s="31" t="s">
        <v>341</v>
      </c>
      <c r="D24" s="32">
        <v>18</v>
      </c>
      <c r="E24" s="33" t="s">
        <v>342</v>
      </c>
      <c r="F24" s="43" t="s">
        <v>667</v>
      </c>
      <c r="G24" s="35"/>
      <c r="H24" s="36"/>
      <c r="I24" s="37"/>
      <c r="J24" s="555"/>
      <c r="K24" s="556"/>
      <c r="L24" s="44" t="s">
        <v>668</v>
      </c>
      <c r="M24" s="9"/>
      <c r="N24" s="857"/>
      <c r="O24" s="858"/>
    </row>
    <row r="25" spans="1:15" ht="16.5" customHeight="1">
      <c r="A25" s="573" t="s">
        <v>669</v>
      </c>
      <c r="B25" s="574"/>
      <c r="C25" s="15" t="s">
        <v>346</v>
      </c>
      <c r="D25" s="16">
        <v>16</v>
      </c>
      <c r="E25" s="17" t="s">
        <v>347</v>
      </c>
      <c r="F25" s="41" t="s">
        <v>670</v>
      </c>
      <c r="G25" s="19"/>
      <c r="H25" s="20"/>
      <c r="I25" s="21"/>
      <c r="J25" s="551"/>
      <c r="K25" s="552"/>
      <c r="L25" s="42" t="s">
        <v>671</v>
      </c>
      <c r="M25" s="9"/>
      <c r="N25" s="859"/>
      <c r="O25" s="860"/>
    </row>
    <row r="26" spans="1:15">
      <c r="A26" s="575"/>
      <c r="B26" s="576"/>
      <c r="C26" s="23" t="s">
        <v>350</v>
      </c>
      <c r="D26" s="24">
        <v>16</v>
      </c>
      <c r="E26" s="25" t="s">
        <v>351</v>
      </c>
      <c r="F26" s="39" t="s">
        <v>672</v>
      </c>
      <c r="G26" s="27"/>
      <c r="H26" s="28"/>
      <c r="I26" s="29"/>
      <c r="J26" s="553"/>
      <c r="K26" s="554"/>
      <c r="L26" s="40" t="s">
        <v>673</v>
      </c>
      <c r="M26" s="9"/>
      <c r="N26" s="861">
        <v>99</v>
      </c>
      <c r="O26" s="862"/>
    </row>
    <row r="27" spans="1:15">
      <c r="A27" s="575"/>
      <c r="B27" s="576"/>
      <c r="C27" s="23" t="s">
        <v>354</v>
      </c>
      <c r="D27" s="24">
        <v>15</v>
      </c>
      <c r="E27" s="25" t="s">
        <v>355</v>
      </c>
      <c r="F27" s="39" t="s">
        <v>674</v>
      </c>
      <c r="G27" s="27"/>
      <c r="H27" s="28"/>
      <c r="I27" s="29"/>
      <c r="J27" s="553"/>
      <c r="K27" s="554"/>
      <c r="L27" s="40" t="s">
        <v>675</v>
      </c>
      <c r="M27" s="9"/>
    </row>
    <row r="28" spans="1:15">
      <c r="A28" s="575"/>
      <c r="B28" s="576"/>
      <c r="C28" s="23" t="s">
        <v>358</v>
      </c>
      <c r="D28" s="24">
        <v>8</v>
      </c>
      <c r="E28" s="25" t="s">
        <v>359</v>
      </c>
      <c r="F28" s="39" t="s">
        <v>676</v>
      </c>
      <c r="G28" s="27"/>
      <c r="H28" s="28"/>
      <c r="I28" s="29"/>
      <c r="J28" s="553"/>
      <c r="K28" s="554"/>
      <c r="L28" s="40" t="s">
        <v>677</v>
      </c>
      <c r="M28" s="9"/>
    </row>
    <row r="29" spans="1:15">
      <c r="A29" s="577"/>
      <c r="B29" s="578"/>
      <c r="C29" s="31" t="s">
        <v>362</v>
      </c>
      <c r="D29" s="32">
        <v>17</v>
      </c>
      <c r="E29" s="33" t="s">
        <v>363</v>
      </c>
      <c r="F29" s="43" t="s">
        <v>678</v>
      </c>
      <c r="G29" s="35"/>
      <c r="H29" s="36"/>
      <c r="I29" s="37"/>
      <c r="J29" s="555"/>
      <c r="K29" s="556"/>
      <c r="L29" s="44" t="s">
        <v>679</v>
      </c>
      <c r="M29" s="9"/>
    </row>
    <row r="30" spans="1:15" ht="16.5" customHeight="1">
      <c r="A30" s="579" t="s">
        <v>680</v>
      </c>
      <c r="B30" s="580"/>
      <c r="C30" s="15" t="s">
        <v>367</v>
      </c>
      <c r="D30" s="16">
        <v>15</v>
      </c>
      <c r="E30" s="17" t="s">
        <v>368</v>
      </c>
      <c r="F30" s="216" t="s">
        <v>681</v>
      </c>
      <c r="G30" s="19"/>
      <c r="H30" s="20"/>
      <c r="I30" s="21"/>
      <c r="J30" s="551"/>
      <c r="K30" s="552"/>
      <c r="L30" s="217" t="s">
        <v>682</v>
      </c>
      <c r="M30" s="9"/>
    </row>
    <row r="31" spans="1:15">
      <c r="A31" s="581"/>
      <c r="B31" s="582"/>
      <c r="C31" s="23" t="s">
        <v>371</v>
      </c>
      <c r="D31" s="24">
        <v>17</v>
      </c>
      <c r="E31" s="25" t="s">
        <v>372</v>
      </c>
      <c r="F31" s="39" t="s">
        <v>683</v>
      </c>
      <c r="G31" s="27"/>
      <c r="H31" s="28"/>
      <c r="I31" s="29"/>
      <c r="J31" s="553"/>
      <c r="K31" s="554"/>
      <c r="L31" s="40" t="s">
        <v>684</v>
      </c>
      <c r="M31" s="9"/>
    </row>
    <row r="32" spans="1:15">
      <c r="A32" s="583"/>
      <c r="B32" s="584"/>
      <c r="C32" s="31" t="s">
        <v>375</v>
      </c>
      <c r="D32" s="45">
        <v>24</v>
      </c>
      <c r="E32" s="33" t="s">
        <v>376</v>
      </c>
      <c r="F32" s="220" t="s">
        <v>685</v>
      </c>
      <c r="G32" s="46"/>
      <c r="H32" s="47"/>
      <c r="I32" s="48"/>
      <c r="J32" s="585"/>
      <c r="K32" s="586"/>
      <c r="L32" s="221" t="s">
        <v>686</v>
      </c>
      <c r="M32" s="9"/>
    </row>
  </sheetData>
  <mergeCells count="49">
    <mergeCell ref="A30:B32"/>
    <mergeCell ref="J30:K30"/>
    <mergeCell ref="J31:K31"/>
    <mergeCell ref="J32:K32"/>
    <mergeCell ref="J24:K24"/>
    <mergeCell ref="A25:B29"/>
    <mergeCell ref="J25:K25"/>
    <mergeCell ref="J26:K26"/>
    <mergeCell ref="J27:K27"/>
    <mergeCell ref="J28:K28"/>
    <mergeCell ref="J29:K29"/>
    <mergeCell ref="A20:B24"/>
    <mergeCell ref="J20:K20"/>
    <mergeCell ref="J21:K21"/>
    <mergeCell ref="J22:K22"/>
    <mergeCell ref="J23:K23"/>
    <mergeCell ref="A16:B19"/>
    <mergeCell ref="J16:K16"/>
    <mergeCell ref="J17:K17"/>
    <mergeCell ref="J18:K18"/>
    <mergeCell ref="J19:K19"/>
    <mergeCell ref="A8:B11"/>
    <mergeCell ref="J8:K8"/>
    <mergeCell ref="J9:K9"/>
    <mergeCell ref="J10:K10"/>
    <mergeCell ref="J11:K11"/>
    <mergeCell ref="A12:B15"/>
    <mergeCell ref="J12:K12"/>
    <mergeCell ref="J13:K13"/>
    <mergeCell ref="J14:K14"/>
    <mergeCell ref="J15:K15"/>
    <mergeCell ref="A1:J1"/>
    <mergeCell ref="K1:M1"/>
    <mergeCell ref="B2:L2"/>
    <mergeCell ref="A3:B3"/>
    <mergeCell ref="G3:K3"/>
    <mergeCell ref="A4:B7"/>
    <mergeCell ref="J4:K4"/>
    <mergeCell ref="J5:K5"/>
    <mergeCell ref="J6:K6"/>
    <mergeCell ref="J7:K7"/>
    <mergeCell ref="N20:O22"/>
    <mergeCell ref="N23:O25"/>
    <mergeCell ref="N26:O26"/>
    <mergeCell ref="N5:O7"/>
    <mergeCell ref="N8:O10"/>
    <mergeCell ref="N11:O13"/>
    <mergeCell ref="N14:O16"/>
    <mergeCell ref="N17:O19"/>
  </mergeCells>
  <phoneticPr fontId="1" type="noConversion"/>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64EEB-3B45-4323-BAE5-229607196D7F}">
  <sheetPr codeName="Sheet20">
    <pageSetUpPr fitToPage="1"/>
  </sheetPr>
  <dimension ref="B2:E35"/>
  <sheetViews>
    <sheetView workbookViewId="0">
      <selection activeCell="E39" sqref="E39"/>
    </sheetView>
  </sheetViews>
  <sheetFormatPr defaultRowHeight="13.5"/>
  <cols>
    <col min="1" max="1" width="3.75" style="208" customWidth="1"/>
    <col min="2" max="2" width="8" style="205" bestFit="1" customWidth="1"/>
    <col min="3" max="3" width="5" style="206" customWidth="1"/>
    <col min="4" max="4" width="98.5" style="207" bestFit="1" customWidth="1"/>
    <col min="5" max="5" width="128.375" style="207" customWidth="1"/>
    <col min="6" max="16384" width="9" style="208"/>
  </cols>
  <sheetData>
    <row r="2" spans="2:5" ht="135">
      <c r="B2" s="209" t="str" cm="1">
        <f t="array" aca="1" ref="B2" ca="1">OFFSET(기질_대조!$AW$4,,ROW()-2,)</f>
        <v>채영운님</v>
      </c>
      <c r="C2" s="210" t="str" cm="1">
        <f t="array" aca="1" ref="C2" ca="1">OFFSET(기질_대조!$AW$9,,ROW()-2,)</f>
        <v>MHH</v>
      </c>
      <c r="D2" s="211" t="s">
        <v>472</v>
      </c>
      <c r="E2" s="211" t="str">
        <f ca="1">VLOOKUP(C2,Temper_table!$B$2:$C$28,2,FALSE)</f>
        <v>M-H-H [HR]: 의존적인(avoidant-dependent)
• 원만한 인간관계를 중요시하고, 남을 먼저 배려하는 조심성 있고 공손한 사람이다.
• 본의 아니게 다른 사람의 기분을 상하게 하는 일이 없도록 주의하고, 예의 바르고 순종적인 태도를 지니고 있다.
• 자기 주장을 강하게 내세우지 않으며, 자신의 감정과 욕구를 직접적으로 드러내지 않는다.
• 무모하게 일을 추진하는 경우는 거의 없으며, 일어날 수 있는 다양한 가능성을 세심하게 고려한다.
• 다른 사람들이 쉽게 간과하는 면들에 대해서 면밀히 준비하기 때문에 실수가 적다.
• 다른 사람들의 평가와 인정에 민감하고 인간관계에서 갈등이나 불화가 생기는 것을 두려워 하기 때문에 자신의 의견을 과감하게 주장하지 못할 수 있다.
• 혹시라도 자신의 실수 때문에 다른 사람들로부터 비난을 받을까 봐 노심초사한다.
• 화가 나면 토라지는 형태로 표현하고, 상대방에 대한 반감을 은밀한 방식으로 드러내기도한다.</v>
      </c>
    </row>
    <row r="3" spans="2:5" ht="162">
      <c r="B3" s="209" t="str" cm="1">
        <f t="array" aca="1" ref="B3" ca="1">OFFSET(기질_대조!$AW$4,,ROW()-2,)</f>
        <v>최동준님</v>
      </c>
      <c r="C3" s="210" t="str" cm="1">
        <f t="array" aca="1" ref="C3" ca="1">OFFSET(기질_대조!$AW$9,,ROW()-2,)</f>
        <v>MLM</v>
      </c>
      <c r="D3" s="211" t="s">
        <v>434</v>
      </c>
      <c r="E3" s="211" t="str">
        <f ca="1">VLOOKUP(C3,Temper_table!$B$2:$C$28,2,FALSE)</f>
        <v>M-L-M [h]: 낮은 위험회피
• 위험이 예상되는 상황에서도 별로 위축되거나 불안해하지 않는다.
• 익숙하지 않은 일을 할 때에도 자신감 있고 침착하게 행동하는 낙관적인 사람이다.
• 어려움이나 곤란이 예상되는 경우에도 크게 동요하지 않고 긍정적으로 생각한다.
• 새로운 일을 시작할 때 망설임이나 머뭇거림 없이 대담하게 추진할 수 있다.
• 대인 관계에서 주도적으로 행동하며 낯선 사람과의 관계에서도 거리낌이 없다.
• 피로감을 잘 느끼지 않으며 스트레스도 잘 감당한다.
• 겁이 없고 조심성이 부족하며 낙관적인 태도가 과도하다는 인상을 줄 수 있다.
• 세심한 계획이나 검토 없이 매사를 긍정적으로 보기 때문에 때로는 무신경하고 겁이 없는 사람으로 비칠 수 있다.
• 때로는 자기주장이나 대담성이 부담스럽게 여겨질 수 있다.</v>
      </c>
    </row>
    <row r="4" spans="2:5" ht="161.25" hidden="1" customHeight="1">
      <c r="B4" s="209" t="str" cm="1">
        <f t="array" aca="1" ref="B4" ca="1">OFFSET(기질_대조!$AW$4,,ROW()-2,)</f>
        <v>전동섭님</v>
      </c>
      <c r="C4" s="210" t="str" cm="1">
        <f t="array" aca="1" ref="C4" ca="1">OFFSET(기질_대조!$AW$9,,ROW()-2,)</f>
        <v>MLH</v>
      </c>
      <c r="D4" s="211" t="s">
        <v>723</v>
      </c>
      <c r="E4" s="211" t="str">
        <f ca="1">VLOOKUP(C4,Temper_table!$B$2:$C$28,2,FALSE)</f>
        <v>M-L-H [hR]: 친화적인-사교적인(friendly-sociable)
• 낯선 사람을 위해 위험을 무릅쓰는 행동을 할 정도로 대담하고 인정이 많은 사람이다.
• 어려움이나 곤란이 예상되는 상황에서도 하던 일을 침착하게 지속한다.
• 사회적 상황에 거리낌없이 쉽게 참여하고, 낯선 사람들과의 관계에서도 주도적으로 행동한다.
• 인정이 많고 따뜻하며 동정심이 많아서 어려운 처지에서 힘들어하는 사람들의 이야기를 들으면 진심으로 마음 아파한다.
• 무모하고 저돌적이며 다른 사람을 너무 잘 믿는 듯한 인상을 줄 수 있다.
• 세심하게 계획하고 검토하는 면이 부족해서 지나친 자신감을 보이다가 실수를 하는 경우가 있다.
• 자신의 생각에 확신을 가지고 일을 밀어 부치는 경향이 있어서 다른 사람들의 의견을 무시하는 것처럼 비춰질 수 있다.</v>
      </c>
    </row>
    <row r="5" spans="2:5" ht="168" hidden="1" customHeight="1">
      <c r="B5" s="209" t="str" cm="1">
        <f t="array" aca="1" ref="B5" ca="1">OFFSET(기질_대조!$AW$4,,ROW()-2,)</f>
        <v>윤영호님</v>
      </c>
      <c r="C5" s="210" t="str" cm="1">
        <f t="array" aca="1" ref="C5" ca="1">OFFSET(기질_대조!$AW$9,,ROW()-2,)</f>
        <v>HLM</v>
      </c>
      <c r="D5" s="211" t="s">
        <v>724</v>
      </c>
      <c r="E5" s="211" t="str">
        <f ca="1">VLOOKUP(C5,Temper_table!$B$2:$C$28,2,FALSE)</f>
        <v>H-L-M [Nh]: 외향적인-충동적인(extraverted-impulsive)
• 새로운 상황에 처하거나 낯선 사람을 대할 때에 망설임 없이 다가가서 적극적으로 탐색하는 대담하고 외향적인 사람이다.
• 위험을 무릅쓰는 행동을 즐기며 스릴 넘치는 일에서 만족감을 느낀다.
• 어려움이 예상되더라도 별로 신경 쓰지 않으며 작은 가능성만 있다면 정열적으로 도전하는 모습을 보인다.
• 처음 만나는 사람들과의 관계에서도 위축되지 않고 주도적으로 행동한다.
• 자신의 감정을 솔직하게 표현하며 친구를 쉽게 사귄다.
• 충동적이고 조심성이 부족하다는 인상을 줄 수 있다.
• 성급하고 충동적이기 때문에 실수가 많고, 세심한 계획이 필요한 일에서는 손해를 보거나 낭패를 당하기 쉽다.
• 반복적인 일은 견디기 힘들어하고 계속되는 변화를 추구한다.
• 진행하던 일이 지연되면 이를 견디지 못해서 화를 내는 등 참을성이 부족하다.
• 경쟁에서 이기려고 하고 때로는 공격적인 모습을 드러내기도 한다.</v>
      </c>
    </row>
    <row r="6" spans="2:5" ht="135" hidden="1">
      <c r="B6" s="209" t="str" cm="1">
        <f t="array" aca="1" ref="B6" ca="1">OFFSET(기질_대조!$AW$4,,ROW()-2,)</f>
        <v>최은강님</v>
      </c>
      <c r="C6" s="210" t="str" cm="1">
        <f t="array" aca="1" ref="C6" ca="1">OFFSET(기질_대조!$AW$9,,ROW()-2,)</f>
        <v>MHM</v>
      </c>
      <c r="D6" s="211" t="s">
        <v>725</v>
      </c>
      <c r="E6" s="211" t="str">
        <f ca="1">VLOOKUP(C6,Temper_table!$B$2:$C$28,2,FALSE)</f>
        <v>M-H-M [H]: 높은 위험회피
• 잠재적으로 위험할 수 있는 일에 철저히 대비하는 사려 깊은 사람이다.
• 어떤 일을 성급하게 추진하지 않으며 다양한 가능성과 위험 부담을 고려하여 주의 깊게 선택한다.
• 실수가 적고 남들로부터 믿음직스럽다는 평가를 받는다.
• 대인 관계에서도 다른 사람의 입장이나 감정을 잘 고려하고 예의 바른 태도를 보인다
• 걱정이 많고 소심하며 매사를 부정적으로 생각한다는 인상을 줄 수 있다.
• 만일의 실패와 위험을 미리 걱정하면서 초조해하는 경향이 있다.
• 늘 조심하면서 살기 때문에 행동이 위축될 수 있다.
• 피로감을 쉽게 느끼고 지치기 쉽다.
• 수줍음이 많고 자신감이 부족하여 낯선 사람들과 주도적으로 어울리지 못한다.
• 변화에 적응하는 속도가 느리다.</v>
      </c>
    </row>
    <row r="7" spans="2:5" ht="135" hidden="1">
      <c r="B7" s="209" t="str" cm="1">
        <f t="array" aca="1" ref="B7" ca="1">OFFSET(기질_대조!$AW$4,,ROW()-2,)</f>
        <v>임경업님</v>
      </c>
      <c r="C7" s="210" t="str" cm="1">
        <f t="array" aca="1" ref="C7" ca="1">OFFSET(기질_대조!$AW$9,,ROW()-2,)</f>
        <v>HMM</v>
      </c>
      <c r="D7" s="211" t="s">
        <v>730</v>
      </c>
      <c r="E7" s="211" t="str">
        <f ca="1">VLOOKUP(C7,Temper_table!$B$2:$C$28,2,FALSE)</f>
        <v>H-M-M [N]: 높은 자극추구
• 새롭거나 낯선 자극에 남다른 호기심을 가지고 적극적으로 탐색한다.
• 스릴 넘치는 모험이나 짜릿하게 흥분되는 경험을 즐긴다.
• 순간적인 본능이나 직관적인 육감에 따라 행동하는 열정적인 사람이다.
• 흥미와 관심의 범위가 넓고, 변화가 많은 일에 도전하는 것을 좋아한다.
• 어떤 일을 결정하고 실행에 옮기는 속도가 빠르다.
• 자신의 생각이나 감정을 솔직하게 표현하고, 듣기보다는 말하는 것을 선호한다.
• 낯선 사람들과도 빨리 친해진다
• 부주의하고 즉흥적이며 충동적이라는 인상을 줄 수 있다.
• 불충분한 정보에도 불구하고 성급하게 판단을 내리는 경우가 있다.
• 단조롭고 변화가 적은 일에는 쉽게 지루함을 느낀다.
• 원하는 것을 당장 얻지 못하면 참기 어려워 할 수 있다.</v>
      </c>
    </row>
    <row r="8" spans="2:5" ht="135" hidden="1">
      <c r="B8" s="209" t="str" cm="1">
        <f t="array" aca="1" ref="B8" ca="1">OFFSET(기질_대조!$AW$4,,ROW()-2,)</f>
        <v>이재원님</v>
      </c>
      <c r="C8" s="210" t="str" cm="1">
        <f t="array" aca="1" ref="C8" ca="1">OFFSET(기질_대조!$AW$9,,ROW()-2,)</f>
        <v>HHM</v>
      </c>
      <c r="D8" s="211"/>
      <c r="E8" s="211" t="str">
        <f ca="1">VLOOKUP(C8,Temper_table!$B$2:$C$28,2,FALSE)</f>
        <v>H-H-M [NH]: 신경증적인(neurotic)
• 자극적이고 모험적인 일에 더 흥미를 보이긴 하지만, 섣부른 판단을 하거나 무모하게 일을 밀어 부치는 경우는 별로 없다.
• 순간적으로 새로운 일에 끌리다가도 그로 인해 발생할 수 있는 여러 가지 곤란한 상황에 대해서 예상할 수 있다.
• 장차 일어날 수 있는 여러 가능성을 까다롭게 고려해서 결정하는 경향이 있다.
• 대인관계에서 경솔하게 행동하지 않으며, 쉽게 화가 나더라도 이를 공개적으로 드러내지는 않는다.
• 우유부단하며 걱정이나 갈등이 많다는 인상을 줄 수 있다.
• 충분한 준비가 갖추어진 상황에서도 자신감 있게 대처하지 못하거나 사소한 일들 때문에 주저하는 경우가 있다.
• 수시로 마음이 변한다는 느낌을 주기도 한다.
• 일이 뜻대로 되지 않으면 신경질이나 짜증이 나지만 이를 겉으로 표현하는 것을 불편해하기 때문에 정서적으로 불안정해질 수 있다.</v>
      </c>
    </row>
    <row r="9" spans="2:5" ht="135" hidden="1">
      <c r="B9" s="209" t="str" cm="1">
        <f t="array" aca="1" ref="B9" ca="1">OFFSET(기질_대조!$AW$4,,ROW()-2,)</f>
        <v/>
      </c>
      <c r="C9" s="210" t="str" cm="1">
        <f t="array" aca="1" ref="C9" ca="1">OFFSET(기질_대조!$AW$9,,ROW()-2,)</f>
        <v/>
      </c>
      <c r="D9" s="211"/>
      <c r="E9" s="211" t="e">
        <f ca="1">VLOOKUP(C9,Temper_table!$B$2:$C$28,2,FALSE)</f>
        <v>#N/A</v>
      </c>
    </row>
    <row r="10" spans="2:5" ht="135" hidden="1">
      <c r="B10" s="209" t="str" cm="1">
        <f t="array" aca="1" ref="B10" ca="1">OFFSET(기질_대조!$AW$4,,ROW()-2,)</f>
        <v/>
      </c>
      <c r="C10" s="210" t="str" cm="1">
        <f t="array" aca="1" ref="C10" ca="1">OFFSET(기질_대조!$AW$9,,ROW()-2,)</f>
        <v/>
      </c>
      <c r="D10" s="211"/>
      <c r="E10" s="211" t="e">
        <f ca="1">VLOOKUP(C10,Temper_table!$B$2:$C$28,2,FALSE)</f>
        <v>#N/A</v>
      </c>
    </row>
    <row r="11" spans="2:5" ht="135" hidden="1">
      <c r="B11" s="209" t="str" cm="1">
        <f t="array" aca="1" ref="B11" ca="1">OFFSET(기질_대조!$AW$4,,ROW()-2,)</f>
        <v/>
      </c>
      <c r="C11" s="210" t="str" cm="1">
        <f t="array" aca="1" ref="C11" ca="1">OFFSET(기질_대조!$AW$9,,ROW()-2,)</f>
        <v/>
      </c>
      <c r="D11" s="211"/>
      <c r="E11" s="211" t="e">
        <f ca="1">VLOOKUP(C11,Temper_table!$B$2:$C$28,2,FALSE)</f>
        <v>#N/A</v>
      </c>
    </row>
    <row r="12" spans="2:5" ht="135" hidden="1">
      <c r="B12" s="209" t="str" cm="1">
        <f t="array" aca="1" ref="B12" ca="1">OFFSET(기질_대조!$AW$4,,ROW()-2,)</f>
        <v/>
      </c>
      <c r="C12" s="210" t="str" cm="1">
        <f t="array" aca="1" ref="C12" ca="1">OFFSET(기질_대조!$AW$9,,ROW()-2,)</f>
        <v/>
      </c>
      <c r="D12" s="211"/>
      <c r="E12" s="211" t="e">
        <f ca="1">VLOOKUP(C12,Temper_table!$B$2:$C$28,2,FALSE)</f>
        <v>#N/A</v>
      </c>
    </row>
    <row r="13" spans="2:5" ht="135" hidden="1">
      <c r="B13" s="209" t="str" cm="1">
        <f t="array" aca="1" ref="B13" ca="1">OFFSET(기질_대조!$AW$4,,ROW()-2,)</f>
        <v/>
      </c>
      <c r="C13" s="210" t="str" cm="1">
        <f t="array" aca="1" ref="C13" ca="1">OFFSET(기질_대조!$AW$9,,ROW()-2,)</f>
        <v/>
      </c>
      <c r="D13" s="211"/>
      <c r="E13" s="211" t="e">
        <f ca="1">VLOOKUP(C13,Temper_table!$B$2:$C$28,2,FALSE)</f>
        <v>#N/A</v>
      </c>
    </row>
    <row r="14" spans="2:5" ht="162" hidden="1">
      <c r="B14" s="209" t="str" cm="1">
        <f t="array" aca="1" ref="B14" ca="1">OFFSET(기질_대조!$AW$4,,ROW()-2,)</f>
        <v>집단평균</v>
      </c>
      <c r="C14" s="210" t="str" cm="1">
        <f t="array" aca="1" ref="C14" ca="1">OFFSET(기질_대조!$AW$9,,ROW()-2,)</f>
        <v>MMM</v>
      </c>
      <c r="D14" s="211" t="s">
        <v>438</v>
      </c>
      <c r="E14" s="211" t="str">
        <f ca="1">VLOOKUP(C14,Temper_table!$B$2:$C$28,2,FALSE)</f>
        <v>• 다양한 상황에서 융통성 있고 탄력 있게 대처할 수 있는 잠재력이 있다.
• 새로운 자극을 흥미를 가지고 탐색하지만 쉽게 홍분하거나 성급하게 몰입하지는 않는다.
• 반복적인 일상도 잘 참아낼 수 있다.
• 자신에게 가장 유익하고 적응적인 행동을 선택한다.
• 위험이 예상되면 일시적으로 걱정하기도 하지만 그 정도가 지나치지는 않다
• 스트레스를 받거나 피로를 경험한 후에 회복하는 능력이 양호하다
• 감수성이 아주 풍부하지는 않아도 타인의 감정과 아픔을 적절히 이해하고 공감할 수 있다.
• 타인과의 원만한 관계 형성이 가능하고 친밀한 인간관계에서 만족감을 느낀다
• 감정의 기복이 적으며 평온한 감정 상태를 유지할 수 있다.
• 자신의 뜻에 따라 행동하는 독립적인 모습과 타인의 요구에 부응하는 협조적인 측면이 적절하게 균형을 이루고 있다.</v>
      </c>
    </row>
    <row r="15" spans="2:5" ht="5.25" hidden="1" customHeight="1">
      <c r="B15" s="209" cm="1">
        <f t="array" aca="1" ref="B15" ca="1">OFFSET(기질_대조!$AW$4,,ROW()-2,)</f>
        <v>0</v>
      </c>
      <c r="C15" s="210" cm="1">
        <f t="array" aca="1" ref="C15" ca="1">OFFSET(기질_대조!$AW$9,,ROW()-2,)</f>
        <v>0</v>
      </c>
      <c r="D15" s="211" t="e">
        <v>#N/A</v>
      </c>
      <c r="E15" s="211" t="e">
        <f ca="1">VLOOKUP(C15,Temper_table!$B$2:$C$28,2,FALSE)</f>
        <v>#N/A</v>
      </c>
    </row>
    <row r="35" spans="3:3" ht="16.5">
      <c r="C35"/>
    </row>
  </sheetData>
  <phoneticPr fontId="1" type="noConversion"/>
  <pageMargins left="0.25" right="0.25" top="0.75" bottom="0.75" header="0.3" footer="0.3"/>
  <pageSetup paperSize="9" orientation="landscape"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59EE4-30DE-468F-9ADC-E88C90805182}">
  <sheetPr codeName="Sheet11">
    <pageSetUpPr fitToPage="1"/>
  </sheetPr>
  <dimension ref="A1:AF38"/>
  <sheetViews>
    <sheetView showGridLines="0" topLeftCell="A11" workbookViewId="0">
      <selection activeCell="S12" sqref="S12"/>
    </sheetView>
  </sheetViews>
  <sheetFormatPr defaultRowHeight="26.25"/>
  <cols>
    <col min="1" max="1" width="13.625" style="58" bestFit="1" customWidth="1"/>
    <col min="2" max="16" width="11.25" style="58" customWidth="1"/>
    <col min="17" max="17" width="7.5" style="58" bestFit="1" customWidth="1"/>
    <col min="18" max="18" width="7.5" style="60" bestFit="1" customWidth="1"/>
    <col min="19" max="19" width="7.875" style="58" customWidth="1"/>
    <col min="20" max="24" width="11.375" style="60" bestFit="1" customWidth="1"/>
    <col min="25" max="32" width="11.375" style="58" bestFit="1" customWidth="1"/>
    <col min="33" max="16384" width="9" style="58"/>
  </cols>
  <sheetData>
    <row r="1" spans="1:32">
      <c r="A1" s="846" t="s">
        <v>536</v>
      </c>
      <c r="B1" s="846"/>
      <c r="C1" s="846"/>
      <c r="D1" s="846"/>
      <c r="E1" s="846"/>
      <c r="F1" s="846"/>
      <c r="G1" s="846"/>
      <c r="H1" s="846"/>
      <c r="I1" s="846" t="s">
        <v>384</v>
      </c>
      <c r="J1" s="846"/>
      <c r="K1" s="846"/>
      <c r="L1" s="846"/>
      <c r="M1" s="846"/>
      <c r="N1" s="846"/>
      <c r="O1" s="846"/>
      <c r="P1" s="846"/>
      <c r="S1" s="71"/>
    </row>
    <row r="2" spans="1:32">
      <c r="G2" s="59"/>
      <c r="H2" s="59"/>
      <c r="I2" s="59"/>
      <c r="J2" s="59"/>
      <c r="K2" s="59"/>
      <c r="L2" s="59"/>
      <c r="M2" s="59"/>
      <c r="N2" s="59"/>
      <c r="O2" s="59"/>
      <c r="P2" s="59"/>
      <c r="Q2" s="59"/>
      <c r="S2" s="73" t="s">
        <v>406</v>
      </c>
      <c r="T2" s="74" t="str">
        <f ca="1">IF(D19="","",D19)</f>
        <v>채영운님</v>
      </c>
      <c r="U2" s="74" t="str">
        <f t="shared" ref="U2:AF3" ca="1" si="0">IF(E19="","",E19)</f>
        <v>최동준님</v>
      </c>
      <c r="V2" s="74" t="str">
        <f t="shared" ca="1" si="0"/>
        <v>전동섭님</v>
      </c>
      <c r="W2" s="74" t="str">
        <f t="shared" ca="1" si="0"/>
        <v>윤영호님</v>
      </c>
      <c r="X2" s="74" t="str">
        <f t="shared" ca="1" si="0"/>
        <v>최은강님</v>
      </c>
      <c r="Y2" s="74" t="str">
        <f t="shared" ca="1" si="0"/>
        <v>임경업님</v>
      </c>
      <c r="Z2" s="74" t="str">
        <f t="shared" ca="1" si="0"/>
        <v>이재원님</v>
      </c>
      <c r="AA2" s="74" t="str">
        <f t="shared" ca="1" si="0"/>
        <v/>
      </c>
      <c r="AB2" s="74" t="str">
        <f t="shared" ca="1" si="0"/>
        <v/>
      </c>
      <c r="AC2" s="74" t="str">
        <f t="shared" ca="1" si="0"/>
        <v/>
      </c>
      <c r="AD2" s="74" t="str">
        <f t="shared" ca="1" si="0"/>
        <v/>
      </c>
      <c r="AE2" s="74" t="str">
        <f t="shared" ca="1" si="0"/>
        <v/>
      </c>
      <c r="AF2" s="74" t="str">
        <f ca="1">IF(P19="","",P19)</f>
        <v/>
      </c>
    </row>
    <row r="3" spans="1:32">
      <c r="G3" s="59"/>
      <c r="H3" s="59"/>
      <c r="I3" s="59"/>
      <c r="J3" s="59"/>
      <c r="K3" s="59"/>
      <c r="L3" s="59"/>
      <c r="M3" s="59"/>
      <c r="N3" s="59"/>
      <c r="O3" s="59"/>
      <c r="P3" s="59"/>
      <c r="Q3" s="59"/>
      <c r="R3" s="62"/>
      <c r="S3" s="85" t="str">
        <f>A20</f>
        <v>SD</v>
      </c>
      <c r="T3" s="60">
        <f ca="1">IF(D20="","",D20)</f>
        <v>19</v>
      </c>
      <c r="U3" s="60">
        <f t="shared" ca="1" si="0"/>
        <v>65</v>
      </c>
      <c r="V3" s="60">
        <f t="shared" ca="1" si="0"/>
        <v>93</v>
      </c>
      <c r="W3" s="60">
        <f t="shared" ca="1" si="0"/>
        <v>90</v>
      </c>
      <c r="X3" s="60">
        <f t="shared" ca="1" si="0"/>
        <v>65</v>
      </c>
      <c r="Y3" s="60">
        <f t="shared" ca="1" si="0"/>
        <v>88</v>
      </c>
      <c r="Z3" s="60">
        <f t="shared" ca="1" si="0"/>
        <v>16</v>
      </c>
      <c r="AA3" s="60" t="str">
        <f t="shared" ca="1" si="0"/>
        <v/>
      </c>
      <c r="AB3" s="60" t="str">
        <f t="shared" ca="1" si="0"/>
        <v/>
      </c>
      <c r="AC3" s="60" t="str">
        <f t="shared" ca="1" si="0"/>
        <v/>
      </c>
      <c r="AD3" s="60" t="str">
        <f t="shared" ca="1" si="0"/>
        <v/>
      </c>
      <c r="AE3" s="60" t="str">
        <f t="shared" ca="1" si="0"/>
        <v/>
      </c>
      <c r="AF3" s="60" t="str">
        <f t="shared" ca="1" si="0"/>
        <v/>
      </c>
    </row>
    <row r="4" spans="1:32">
      <c r="G4" s="59"/>
      <c r="H4" s="59"/>
      <c r="I4" s="59"/>
      <c r="J4" s="59"/>
      <c r="K4" s="59"/>
      <c r="L4" s="59"/>
      <c r="M4" s="59"/>
      <c r="N4" s="59"/>
      <c r="O4" s="59"/>
      <c r="P4" s="59"/>
      <c r="Q4" s="59"/>
      <c r="R4" s="62"/>
      <c r="S4" s="86" t="str">
        <f>A26</f>
        <v>CO</v>
      </c>
      <c r="T4" s="60">
        <f ca="1">IF(D26="","",D26)</f>
        <v>74</v>
      </c>
      <c r="U4" s="60">
        <f t="shared" ref="U4:AF4" ca="1" si="1">IF(E26="","",E26)</f>
        <v>80</v>
      </c>
      <c r="V4" s="60">
        <f t="shared" ca="1" si="1"/>
        <v>89</v>
      </c>
      <c r="W4" s="60">
        <f t="shared" ca="1" si="1"/>
        <v>57</v>
      </c>
      <c r="X4" s="60">
        <f t="shared" ca="1" si="1"/>
        <v>84</v>
      </c>
      <c r="Y4" s="60">
        <f t="shared" ca="1" si="1"/>
        <v>61</v>
      </c>
      <c r="Z4" s="60">
        <f t="shared" ca="1" si="1"/>
        <v>7</v>
      </c>
      <c r="AA4" s="60" t="str">
        <f t="shared" ca="1" si="1"/>
        <v/>
      </c>
      <c r="AB4" s="60" t="str">
        <f t="shared" ca="1" si="1"/>
        <v/>
      </c>
      <c r="AC4" s="60" t="str">
        <f t="shared" ca="1" si="1"/>
        <v/>
      </c>
      <c r="AD4" s="60" t="str">
        <f t="shared" ca="1" si="1"/>
        <v/>
      </c>
      <c r="AE4" s="60" t="str">
        <f t="shared" ca="1" si="1"/>
        <v/>
      </c>
      <c r="AF4" s="60" t="str">
        <f t="shared" ca="1" si="1"/>
        <v/>
      </c>
    </row>
    <row r="5" spans="1:32">
      <c r="G5" s="59"/>
      <c r="H5" s="59"/>
      <c r="I5" s="59"/>
      <c r="J5" s="59"/>
      <c r="K5" s="59"/>
      <c r="L5" s="59"/>
      <c r="M5" s="59"/>
      <c r="N5" s="59"/>
      <c r="O5" s="59"/>
      <c r="P5" s="59"/>
      <c r="Q5" s="59"/>
      <c r="R5" s="62"/>
      <c r="S5" s="86" t="str">
        <f>A32</f>
        <v>ST</v>
      </c>
      <c r="T5" s="60">
        <f ca="1">IF(D32="","",D32)</f>
        <v>99</v>
      </c>
      <c r="U5" s="60">
        <f t="shared" ref="U5:AF5" ca="1" si="2">IF(E32="","",E32)</f>
        <v>16</v>
      </c>
      <c r="V5" s="60">
        <f t="shared" ca="1" si="2"/>
        <v>90</v>
      </c>
      <c r="W5" s="60">
        <f t="shared" ca="1" si="2"/>
        <v>96</v>
      </c>
      <c r="X5" s="60">
        <f t="shared" ca="1" si="2"/>
        <v>97</v>
      </c>
      <c r="Y5" s="60">
        <f t="shared" ca="1" si="2"/>
        <v>97</v>
      </c>
      <c r="Z5" s="60">
        <f t="shared" ca="1" si="2"/>
        <v>83</v>
      </c>
      <c r="AA5" s="60" t="str">
        <f t="shared" ca="1" si="2"/>
        <v/>
      </c>
      <c r="AB5" s="60" t="str">
        <f t="shared" ca="1" si="2"/>
        <v/>
      </c>
      <c r="AC5" s="60" t="str">
        <f t="shared" ca="1" si="2"/>
        <v/>
      </c>
      <c r="AD5" s="60" t="str">
        <f t="shared" ca="1" si="2"/>
        <v/>
      </c>
      <c r="AE5" s="60" t="str">
        <f t="shared" ca="1" si="2"/>
        <v/>
      </c>
      <c r="AF5" s="60" t="str">
        <f t="shared" ca="1" si="2"/>
        <v/>
      </c>
    </row>
    <row r="6" spans="1:32" ht="27" thickBot="1">
      <c r="G6" s="59"/>
      <c r="H6" s="59"/>
      <c r="I6" s="59"/>
      <c r="J6" s="59"/>
      <c r="K6" s="59"/>
      <c r="L6" s="59"/>
      <c r="M6" s="59"/>
      <c r="N6" s="59"/>
      <c r="O6" s="59"/>
      <c r="P6" s="59"/>
      <c r="Q6" s="59"/>
      <c r="R6" s="62"/>
      <c r="S6" s="87" t="str">
        <f>A37</f>
        <v>SC</v>
      </c>
      <c r="T6" s="72">
        <f ca="1">IF(D37="","",D37)</f>
        <v>44</v>
      </c>
      <c r="U6" s="72">
        <f t="shared" ref="U6:AF6" ca="1" si="3">IF(E37="","",E37)</f>
        <v>78</v>
      </c>
      <c r="V6" s="72">
        <f t="shared" ca="1" si="3"/>
        <v>95</v>
      </c>
      <c r="W6" s="72">
        <f t="shared" ca="1" si="3"/>
        <v>84</v>
      </c>
      <c r="X6" s="72">
        <f t="shared" ca="1" si="3"/>
        <v>80</v>
      </c>
      <c r="Y6" s="72">
        <f t="shared" ca="1" si="3"/>
        <v>84</v>
      </c>
      <c r="Z6" s="72">
        <f t="shared" ca="1" si="3"/>
        <v>8</v>
      </c>
      <c r="AA6" s="72" t="str">
        <f t="shared" ca="1" si="3"/>
        <v/>
      </c>
      <c r="AB6" s="72" t="str">
        <f t="shared" ca="1" si="3"/>
        <v/>
      </c>
      <c r="AC6" s="72" t="str">
        <f t="shared" ca="1" si="3"/>
        <v/>
      </c>
      <c r="AD6" s="72" t="str">
        <f t="shared" ca="1" si="3"/>
        <v/>
      </c>
      <c r="AE6" s="72" t="str">
        <f t="shared" ca="1" si="3"/>
        <v/>
      </c>
      <c r="AF6" s="72" t="str">
        <f t="shared" ca="1" si="3"/>
        <v/>
      </c>
    </row>
    <row r="7" spans="1:32">
      <c r="G7" s="59"/>
      <c r="H7" s="59"/>
      <c r="I7" s="59"/>
      <c r="J7" s="59"/>
      <c r="K7" s="59"/>
      <c r="L7" s="59"/>
      <c r="M7" s="59"/>
      <c r="N7" s="59"/>
      <c r="O7" s="59"/>
      <c r="P7" s="59"/>
      <c r="Q7" s="59"/>
      <c r="S7" s="56"/>
      <c r="T7" s="75" t="str">
        <f t="shared" ref="T7:AE7" ca="1" si="4">IF(T2="","",        IF(D20&lt;31,"L", IF(D20&gt;69,"H","M")) &amp; IF(D26&lt;31,"L", IF(D26&gt;69,"H","M")) &amp; IF(D32&lt;31,"L", IF(D32&gt;69,"H","M")))</f>
        <v>LHH</v>
      </c>
      <c r="U7" s="75" t="str">
        <f t="shared" ca="1" si="4"/>
        <v>MHL</v>
      </c>
      <c r="V7" s="75" t="str">
        <f t="shared" ca="1" si="4"/>
        <v>HHH</v>
      </c>
      <c r="W7" s="75" t="str">
        <f t="shared" ca="1" si="4"/>
        <v>HMH</v>
      </c>
      <c r="X7" s="75" t="str">
        <f t="shared" ca="1" si="4"/>
        <v>MHH</v>
      </c>
      <c r="Y7" s="75" t="str">
        <f t="shared" ca="1" si="4"/>
        <v>HMH</v>
      </c>
      <c r="Z7" s="75" t="str">
        <f t="shared" ca="1" si="4"/>
        <v>LLH</v>
      </c>
      <c r="AA7" s="75" t="str">
        <f t="shared" ca="1" si="4"/>
        <v/>
      </c>
      <c r="AB7" s="75" t="str">
        <f t="shared" ca="1" si="4"/>
        <v/>
      </c>
      <c r="AC7" s="75" t="str">
        <f t="shared" ca="1" si="4"/>
        <v/>
      </c>
      <c r="AD7" s="75" t="str">
        <f t="shared" ca="1" si="4"/>
        <v/>
      </c>
      <c r="AE7" s="75" t="str">
        <f t="shared" ca="1" si="4"/>
        <v/>
      </c>
      <c r="AF7" s="75" t="str">
        <f t="shared" ref="AF7" ca="1" si="5">IF(AF2="","",        IF(P20&lt;30,"L", IF(P20&gt;70,"H","M")) &amp; IF(P26&lt;30,"L", IF(P26&gt;70,"H","M")) &amp; IF(P32&lt;30,"L", IF(P32&gt;70,"H","M")))</f>
        <v/>
      </c>
    </row>
    <row r="8" spans="1:32">
      <c r="G8" s="59"/>
      <c r="H8" s="59"/>
      <c r="I8" s="59"/>
      <c r="J8" s="59"/>
      <c r="K8" s="59"/>
      <c r="L8" s="59"/>
      <c r="M8" s="59"/>
      <c r="N8" s="59"/>
      <c r="O8" s="59"/>
      <c r="P8" s="59"/>
      <c r="Q8" s="59"/>
      <c r="R8" s="56"/>
      <c r="S8" s="59"/>
      <c r="T8" s="7"/>
      <c r="U8" s="7"/>
    </row>
    <row r="9" spans="1:32">
      <c r="G9" s="59"/>
      <c r="H9" s="59"/>
      <c r="I9" s="59"/>
      <c r="J9" s="59"/>
      <c r="K9" s="59"/>
      <c r="L9" s="59"/>
      <c r="M9" s="59"/>
      <c r="N9" s="59"/>
      <c r="O9" s="59"/>
      <c r="P9" s="59"/>
      <c r="Q9" s="59"/>
      <c r="R9" s="56"/>
      <c r="S9" s="59"/>
      <c r="T9" s="7"/>
      <c r="U9" s="7"/>
    </row>
    <row r="10" spans="1:32">
      <c r="G10" s="59"/>
      <c r="H10" s="59"/>
      <c r="I10" s="59"/>
      <c r="J10" s="59"/>
      <c r="K10" s="59"/>
      <c r="L10" s="59"/>
      <c r="M10" s="59"/>
      <c r="N10" s="59"/>
      <c r="O10" s="59"/>
      <c r="P10" s="59"/>
      <c r="Q10" s="59"/>
      <c r="R10" s="56"/>
      <c r="S10" s="59"/>
      <c r="T10" s="7"/>
      <c r="U10" s="7"/>
    </row>
    <row r="11" spans="1:32">
      <c r="G11" s="59"/>
      <c r="H11" s="59"/>
      <c r="I11" s="59"/>
      <c r="J11" s="59"/>
      <c r="K11" s="59"/>
      <c r="L11" s="59"/>
      <c r="M11" s="59"/>
      <c r="N11" s="59"/>
      <c r="O11" s="59"/>
      <c r="P11" s="59"/>
      <c r="Q11" s="59"/>
      <c r="R11" s="56"/>
      <c r="S11" s="59"/>
      <c r="T11" s="7"/>
      <c r="U11" s="7"/>
    </row>
    <row r="12" spans="1:32">
      <c r="G12" s="59"/>
      <c r="H12" s="59"/>
      <c r="I12" s="59"/>
      <c r="J12" s="59"/>
      <c r="K12" s="59"/>
      <c r="L12" s="59"/>
      <c r="M12" s="59"/>
      <c r="N12" s="59"/>
      <c r="O12" s="59"/>
      <c r="P12" s="59"/>
      <c r="Q12" s="59"/>
      <c r="R12" s="56"/>
      <c r="S12" s="59"/>
      <c r="T12" s="7"/>
      <c r="U12" s="7"/>
    </row>
    <row r="13" spans="1:32">
      <c r="G13" s="59"/>
      <c r="H13" s="59"/>
      <c r="I13" s="59"/>
      <c r="J13" s="59"/>
      <c r="K13" s="59"/>
      <c r="L13" s="59"/>
      <c r="M13" s="59"/>
      <c r="N13" s="59"/>
      <c r="O13" s="59"/>
      <c r="P13" s="59"/>
      <c r="Q13" s="59"/>
      <c r="R13" s="56"/>
      <c r="S13" s="59"/>
      <c r="T13" s="7"/>
      <c r="U13" s="7"/>
    </row>
    <row r="14" spans="1:32">
      <c r="G14" s="59"/>
      <c r="H14" s="59"/>
      <c r="I14" s="59"/>
      <c r="J14" s="59"/>
      <c r="K14" s="59"/>
      <c r="L14" s="59"/>
      <c r="M14" s="59"/>
      <c r="N14" s="59"/>
      <c r="O14" s="59"/>
      <c r="P14" s="59"/>
      <c r="Q14" s="59"/>
      <c r="R14" s="56"/>
      <c r="S14" s="59"/>
      <c r="T14" s="7"/>
      <c r="U14" s="7"/>
    </row>
    <row r="15" spans="1:32">
      <c r="G15" s="59"/>
      <c r="H15" s="59"/>
      <c r="I15" s="59"/>
      <c r="J15" s="59"/>
      <c r="K15" s="59"/>
      <c r="L15" s="59"/>
      <c r="M15" s="59"/>
      <c r="N15" s="59"/>
      <c r="O15" s="59"/>
      <c r="P15" s="59"/>
      <c r="Q15" s="59"/>
      <c r="R15" s="56"/>
      <c r="S15" s="59"/>
      <c r="T15" s="7"/>
      <c r="U15" s="7"/>
    </row>
    <row r="16" spans="1:32" ht="42" customHeight="1">
      <c r="G16" s="59"/>
      <c r="H16" s="59"/>
      <c r="I16" s="59"/>
      <c r="J16" s="59"/>
      <c r="K16" s="59"/>
      <c r="L16" s="59"/>
      <c r="M16" s="59"/>
      <c r="N16" s="59"/>
      <c r="O16" s="59"/>
      <c r="P16" s="59"/>
      <c r="Q16" s="59"/>
      <c r="R16" s="56"/>
      <c r="S16" s="59"/>
      <c r="T16" s="7"/>
      <c r="U16" s="7"/>
    </row>
    <row r="17" spans="1:21" ht="42" customHeight="1">
      <c r="G17" s="59"/>
      <c r="H17" s="59"/>
      <c r="I17" s="59"/>
      <c r="J17" s="59"/>
      <c r="K17" s="59"/>
      <c r="L17" s="59"/>
      <c r="M17" s="59"/>
      <c r="N17" s="59"/>
      <c r="O17" s="59"/>
      <c r="P17" s="59"/>
      <c r="Q17" s="59"/>
      <c r="R17" s="56"/>
      <c r="S17" s="59"/>
      <c r="T17" s="7"/>
      <c r="U17" s="7"/>
    </row>
    <row r="18" spans="1:21" ht="27.75" customHeight="1">
      <c r="G18" s="59"/>
      <c r="H18" s="59"/>
      <c r="I18" s="59"/>
      <c r="J18" s="59"/>
      <c r="K18" s="59"/>
      <c r="L18" s="59"/>
      <c r="M18" s="59"/>
      <c r="N18" s="59"/>
      <c r="O18" s="59"/>
      <c r="P18" s="59"/>
      <c r="Q18" s="59"/>
      <c r="R18" s="56"/>
      <c r="S18" s="59"/>
      <c r="T18" s="7"/>
      <c r="U18" s="7"/>
    </row>
    <row r="19" spans="1:21" s="62" customFormat="1" ht="20.25">
      <c r="A19" s="63" t="s">
        <v>406</v>
      </c>
      <c r="B19" s="880" t="s">
        <v>408</v>
      </c>
      <c r="C19" s="880"/>
      <c r="D19" s="64" t="str">
        <f ca="1">IF(OFFSET(Data!$C$2,(COLUMN(A$1)-1),) ="","",   OFFSET(Data!$C$2,(COLUMN(A$1)-1),)    &amp;"님")</f>
        <v>채영운님</v>
      </c>
      <c r="E19" s="64" t="str">
        <f ca="1">IF(OFFSET(Data!$C$2,(COLUMN(B$1)-1),) ="","",   OFFSET(Data!$C$2,(COLUMN(B$1)-1),)    &amp;"님")</f>
        <v>최동준님</v>
      </c>
      <c r="F19" s="64" t="str">
        <f ca="1">IF(OFFSET(Data!$C$2,(COLUMN(C$1)-1),) ="","",   OFFSET(Data!$C$2,(COLUMN(C$1)-1),)    &amp;"님")</f>
        <v>전동섭님</v>
      </c>
      <c r="G19" s="64" t="str">
        <f ca="1">IF(OFFSET(Data!$C$2,(COLUMN(D$1)-1),) ="","",   OFFSET(Data!$C$2,(COLUMN(D$1)-1),)    &amp;"님")</f>
        <v>윤영호님</v>
      </c>
      <c r="H19" s="64" t="str">
        <f ca="1">IF(OFFSET(Data!$C$2,(COLUMN(E$1)-1),) ="","",   OFFSET(Data!$C$2,(COLUMN(E$1)-1),)    &amp;"님")</f>
        <v>최은강님</v>
      </c>
      <c r="I19" s="64" t="str">
        <f ca="1">IF(OFFSET(Data!$C$2,(COLUMN(F$1)-1),) ="","",   OFFSET(Data!$C$2,(COLUMN(F$1)-1),)    &amp;"님")</f>
        <v>임경업님</v>
      </c>
      <c r="J19" s="64" t="str">
        <f ca="1">IF(OFFSET(Data!$C$2,(COLUMN(G$1)-1),) ="","",   OFFSET(Data!$C$2,(COLUMN(G$1)-1),)    &amp;"님")</f>
        <v>이재원님</v>
      </c>
      <c r="K19" s="64" t="str">
        <f ca="1">IF(OFFSET(Data!$C$2,(COLUMN(H$1)-1),) ="","",   OFFSET(Data!$C$2,(COLUMN(H$1)-1),)    &amp;"님")</f>
        <v/>
      </c>
      <c r="L19" s="64" t="str">
        <f ca="1">IF(OFFSET(Data!$C$2,(COLUMN(I$1)-1),) ="","",   OFFSET(Data!$C$2,(COLUMN(I$1)-1),)    &amp;"님")</f>
        <v/>
      </c>
      <c r="M19" s="64" t="str">
        <f ca="1">IF(OFFSET(Data!$C$2,(COLUMN(J$1)-1),) ="","",   OFFSET(Data!$C$2,(COLUMN(J$1)-1),)    &amp;"님")</f>
        <v/>
      </c>
      <c r="N19" s="64" t="str">
        <f ca="1">IF(OFFSET(Data!$C$2,(COLUMN(K$1)-1),) ="","",   OFFSET(Data!$C$2,(COLUMN(K$1)-1),)    &amp;"님")</f>
        <v/>
      </c>
      <c r="O19" s="64" t="str">
        <f ca="1">IF(OFFSET(Data!$C$2,(COLUMN(L$1)-1),) ="","",   OFFSET(Data!$C$2,(COLUMN(L$1)-1),)    &amp;"님")</f>
        <v/>
      </c>
      <c r="P19" s="64" t="str">
        <f ca="1">IF(OFFSET(Data!$C$2,(COLUMN(M$1)-1),) ="","",   OFFSET(Data!$C$2,(COLUMN(M$1)-1),)    &amp;"님")</f>
        <v/>
      </c>
      <c r="Q19" s="76" t="s">
        <v>414</v>
      </c>
      <c r="R19" s="81" t="s">
        <v>415</v>
      </c>
      <c r="S19" s="76" t="s">
        <v>407</v>
      </c>
      <c r="T19" s="82" t="s">
        <v>416</v>
      </c>
    </row>
    <row r="20" spans="1:21" s="60" customFormat="1" ht="20.25">
      <c r="A20" s="65" t="s">
        <v>407</v>
      </c>
      <c r="B20" s="870" t="s">
        <v>451</v>
      </c>
      <c r="C20" s="871"/>
      <c r="D20" s="355">
        <f ca="1">IF(OFFSET(Data!$AO$2,(COLUMN(A$1)-1),) ="","",   OFFSET(Data!$AO$2,(COLUMN(A$1)-1),)  )</f>
        <v>19</v>
      </c>
      <c r="E20" s="355">
        <f ca="1">IF(OFFSET(Data!$AO$2,(COLUMN(B$1)-1),) ="","",   OFFSET(Data!$AO$2,(COLUMN(B$1)-1),)  )</f>
        <v>65</v>
      </c>
      <c r="F20" s="355">
        <f ca="1">IF(OFFSET(Data!$AO$2,(COLUMN(C$1)-1),) ="","",   OFFSET(Data!$AO$2,(COLUMN(C$1)-1),)  )</f>
        <v>93</v>
      </c>
      <c r="G20" s="355">
        <f ca="1">IF(OFFSET(Data!$AO$2,(COLUMN(D$1)-1),) ="","",   OFFSET(Data!$AO$2,(COLUMN(D$1)-1),)  )</f>
        <v>90</v>
      </c>
      <c r="H20" s="355">
        <f ca="1">IF(OFFSET(Data!$AO$2,(COLUMN(E$1)-1),) ="","",   OFFSET(Data!$AO$2,(COLUMN(E$1)-1),)  )</f>
        <v>65</v>
      </c>
      <c r="I20" s="355">
        <f ca="1">IF(OFFSET(Data!$AO$2,(COLUMN(F$1)-1),) ="","",   OFFSET(Data!$AO$2,(COLUMN(F$1)-1),)  )</f>
        <v>88</v>
      </c>
      <c r="J20" s="355">
        <f ca="1">IF(OFFSET(Data!$AO$2,(COLUMN(G$1)-1),) ="","",   OFFSET(Data!$AO$2,(COLUMN(G$1)-1),)  )</f>
        <v>16</v>
      </c>
      <c r="K20" s="355" t="str">
        <f ca="1">IF(OFFSET(Data!$AO$2,(COLUMN(H$1)-1),) ="","",   OFFSET(Data!$AO$2,(COLUMN(H$1)-1),)  )</f>
        <v/>
      </c>
      <c r="L20" s="355" t="str">
        <f ca="1">IF(OFFSET(Data!$AO$2,(COLUMN(I$1)-1),) ="","",   OFFSET(Data!$AO$2,(COLUMN(I$1)-1),)  )</f>
        <v/>
      </c>
      <c r="M20" s="355" t="str">
        <f ca="1">IF(OFFSET(Data!$AO$2,(COLUMN(J$1)-1),) ="","",   OFFSET(Data!$AO$2,(COLUMN(J$1)-1),)  )</f>
        <v/>
      </c>
      <c r="N20" s="355" t="str">
        <f ca="1">IF(OFFSET(Data!$AO$2,(COLUMN(K$1)-1),) ="","",   OFFSET(Data!$AO$2,(COLUMN(K$1)-1),)  )</f>
        <v/>
      </c>
      <c r="O20" s="355" t="str">
        <f ca="1">IF(OFFSET(Data!$AO$2,(COLUMN(L$1)-1),) ="","",   OFFSET(Data!$AO$2,(COLUMN(L$1)-1),)  )</f>
        <v/>
      </c>
      <c r="P20" s="355" t="str">
        <f ca="1">IF(OFFSET(Data!$AO$2,(COLUMN(M$1)-1),) ="","",   OFFSET(Data!$AO$2,(COLUMN(M$1)-1),)  )</f>
        <v/>
      </c>
      <c r="Q20" s="70"/>
      <c r="R20" s="78">
        <f ca="1">AVERAGE(D20:P20)</f>
        <v>62.285714285714285</v>
      </c>
      <c r="S20" s="61"/>
    </row>
    <row r="21" spans="1:21" s="60" customFormat="1" ht="20.25">
      <c r="A21" s="68" t="s">
        <v>42</v>
      </c>
      <c r="B21" s="872" t="s">
        <v>1292</v>
      </c>
      <c r="C21" s="873"/>
      <c r="D21" s="357">
        <f ca="1">IF(OFFSET(Data!$AQ$2,(COLUMN(A$1)-1),) ="","",   OFFSET(Data!$AQ$2,(COLUMN(A$1)-1),)  )</f>
        <v>10</v>
      </c>
      <c r="E21" s="357">
        <f ca="1">IF(OFFSET(Data!$AQ$2,(COLUMN(B$1)-1),) ="","",   OFFSET(Data!$AQ$2,(COLUMN(B$1)-1),)  )</f>
        <v>12</v>
      </c>
      <c r="F21" s="357">
        <f ca="1">IF(OFFSET(Data!$AQ$2,(COLUMN(C$1)-1),) ="","",   OFFSET(Data!$AQ$2,(COLUMN(C$1)-1),)  )</f>
        <v>16</v>
      </c>
      <c r="G21" s="357">
        <f ca="1">IF(OFFSET(Data!$AQ$2,(COLUMN(D$1)-1),) ="","",   OFFSET(Data!$AQ$2,(COLUMN(D$1)-1),)  )</f>
        <v>13</v>
      </c>
      <c r="H21" s="357">
        <f ca="1">IF(OFFSET(Data!$AQ$2,(COLUMN(E$1)-1),) ="","",   OFFSET(Data!$AQ$2,(COLUMN(E$1)-1),)  )</f>
        <v>14</v>
      </c>
      <c r="I21" s="357">
        <f ca="1">IF(OFFSET(Data!$AQ$2,(COLUMN(F$1)-1),) ="","",   OFFSET(Data!$AQ$2,(COLUMN(F$1)-1),)  )</f>
        <v>14</v>
      </c>
      <c r="J21" s="357">
        <f ca="1">IF(OFFSET(Data!$AQ$2,(COLUMN(G$1)-1),) ="","",   OFFSET(Data!$AQ$2,(COLUMN(G$1)-1),)  )</f>
        <v>17</v>
      </c>
      <c r="K21" s="357" t="str">
        <f ca="1">IF(OFFSET(Data!$AQ$2,(COLUMN(H$1)-1),) ="","",   OFFSET(Data!$AQ$2,(COLUMN(H$1)-1),)  )</f>
        <v/>
      </c>
      <c r="L21" s="357" t="str">
        <f ca="1">IF(OFFSET(Data!$AQ$2,(COLUMN(I$1)-1),) ="","",   OFFSET(Data!$AQ$2,(COLUMN(I$1)-1),)  )</f>
        <v/>
      </c>
      <c r="M21" s="357" t="str">
        <f ca="1">IF(OFFSET(Data!$AQ$2,(COLUMN(J$1)-1),) ="","",   OFFSET(Data!$AQ$2,(COLUMN(J$1)-1),)  )</f>
        <v/>
      </c>
      <c r="N21" s="357" t="str">
        <f ca="1">IF(OFFSET(Data!$AQ$2,(COLUMN(K$1)-1),) ="","",   OFFSET(Data!$AQ$2,(COLUMN(K$1)-1),)  )</f>
        <v/>
      </c>
      <c r="O21" s="357" t="str">
        <f ca="1">IF(OFFSET(Data!$AQ$2,(COLUMN(L$1)-1),) ="","",   OFFSET(Data!$AQ$2,(COLUMN(L$1)-1),)  )</f>
        <v/>
      </c>
      <c r="P21" s="357" t="str">
        <f ca="1">IF(OFFSET(Data!$AQ$2,(COLUMN(M$1)-1),) ="","",   OFFSET(Data!$AQ$2,(COLUMN(M$1)-1),)  )</f>
        <v/>
      </c>
      <c r="Q21" s="77">
        <f>LEFT('1'!E20,4)+0</f>
        <v>12.7</v>
      </c>
      <c r="R21" s="78">
        <f ca="1">AVERAGE(D21:P21)</f>
        <v>13.714285714285714</v>
      </c>
      <c r="S21" s="77">
        <f>LEFT(RIGHT('1'!E20,4),3)+0</f>
        <v>2.9</v>
      </c>
      <c r="T21" s="79">
        <f ca="1">_xlfn.STDEV.P(D21:P21)</f>
        <v>2.1852940772540506</v>
      </c>
      <c r="U21" s="80"/>
    </row>
    <row r="22" spans="1:21" s="60" customFormat="1" ht="20.25">
      <c r="A22" s="68" t="s">
        <v>43</v>
      </c>
      <c r="B22" s="872" t="s">
        <v>455</v>
      </c>
      <c r="C22" s="873"/>
      <c r="D22" s="357">
        <f ca="1">IF(OFFSET(Data!$AR$2,(COLUMN(A$1)-1),) ="","",   OFFSET(Data!$AR$2,(COLUMN(A$1)-1),)  )</f>
        <v>10</v>
      </c>
      <c r="E22" s="357">
        <f ca="1">IF(OFFSET(Data!$AR$2,(COLUMN(B$1)-1),) ="","",   OFFSET(Data!$AR$2,(COLUMN(B$1)-1),)  )</f>
        <v>12</v>
      </c>
      <c r="F22" s="357">
        <f ca="1">IF(OFFSET(Data!$AR$2,(COLUMN(C$1)-1),) ="","",   OFFSET(Data!$AR$2,(COLUMN(C$1)-1),)  )</f>
        <v>18</v>
      </c>
      <c r="G22" s="357">
        <f ca="1">IF(OFFSET(Data!$AR$2,(COLUMN(D$1)-1),) ="","",   OFFSET(Data!$AR$2,(COLUMN(D$1)-1),)  )</f>
        <v>16</v>
      </c>
      <c r="H22" s="357">
        <f ca="1">IF(OFFSET(Data!$AR$2,(COLUMN(E$1)-1),) ="","",   OFFSET(Data!$AR$2,(COLUMN(E$1)-1),)  )</f>
        <v>14</v>
      </c>
      <c r="I22" s="357">
        <f ca="1">IF(OFFSET(Data!$AR$2,(COLUMN(F$1)-1),) ="","",   OFFSET(Data!$AR$2,(COLUMN(F$1)-1),)  )</f>
        <v>15</v>
      </c>
      <c r="J22" s="357">
        <f ca="1">IF(OFFSET(Data!$AR$2,(COLUMN(G$1)-1),) ="","",   OFFSET(Data!$AR$2,(COLUMN(G$1)-1),)  )</f>
        <v>3</v>
      </c>
      <c r="K22" s="357" t="str">
        <f ca="1">IF(OFFSET(Data!$AR$2,(COLUMN(H$1)-1),) ="","",   OFFSET(Data!$AR$2,(COLUMN(H$1)-1),)  )</f>
        <v/>
      </c>
      <c r="L22" s="357" t="str">
        <f ca="1">IF(OFFSET(Data!$AR$2,(COLUMN(I$1)-1),) ="","",   OFFSET(Data!$AR$2,(COLUMN(I$1)-1),)  )</f>
        <v/>
      </c>
      <c r="M22" s="357" t="str">
        <f ca="1">IF(OFFSET(Data!$AR$2,(COLUMN(J$1)-1),) ="","",   OFFSET(Data!$AR$2,(COLUMN(J$1)-1),)  )</f>
        <v/>
      </c>
      <c r="N22" s="357" t="str">
        <f ca="1">IF(OFFSET(Data!$AR$2,(COLUMN(K$1)-1),) ="","",   OFFSET(Data!$AR$2,(COLUMN(K$1)-1),)  )</f>
        <v/>
      </c>
      <c r="O22" s="357" t="str">
        <f ca="1">IF(OFFSET(Data!$AR$2,(COLUMN(L$1)-1),) ="","",   OFFSET(Data!$AR$2,(COLUMN(L$1)-1),)  )</f>
        <v/>
      </c>
      <c r="P22" s="357" t="str">
        <f ca="1">IF(OFFSET(Data!$AR$2,(COLUMN(M$1)-1),) ="","",   OFFSET(Data!$AR$2,(COLUMN(M$1)-1),)  )</f>
        <v/>
      </c>
      <c r="Q22" s="77">
        <f>LEFT('1'!E21,4)+0</f>
        <v>11.6</v>
      </c>
      <c r="R22" s="78">
        <f t="shared" ref="R22:R37" ca="1" si="6">AVERAGE(D22:P22)</f>
        <v>12.571428571428571</v>
      </c>
      <c r="S22" s="77">
        <f>LEFT(RIGHT('1'!E21,4),3)+0</f>
        <v>3.1</v>
      </c>
      <c r="T22" s="79">
        <f ca="1">_xlfn.STDEV.P(D22:P22)</f>
        <v>4.5936957688038653</v>
      </c>
      <c r="U22" s="80"/>
    </row>
    <row r="23" spans="1:21" s="60" customFormat="1" ht="20.25">
      <c r="A23" s="68" t="s">
        <v>44</v>
      </c>
      <c r="B23" s="872" t="s">
        <v>456</v>
      </c>
      <c r="C23" s="873"/>
      <c r="D23" s="357">
        <f ca="1">IF(OFFSET(Data!$AS$2,(COLUMN(A$1)-1),) ="","",   OFFSET(Data!$AS$2,(COLUMN(A$1)-1),)  )</f>
        <v>6</v>
      </c>
      <c r="E23" s="357">
        <f ca="1">IF(OFFSET(Data!$AS$2,(COLUMN(B$1)-1),) ="","",   OFFSET(Data!$AS$2,(COLUMN(B$1)-1),)  )</f>
        <v>9</v>
      </c>
      <c r="F23" s="357">
        <f ca="1">IF(OFFSET(Data!$AS$2,(COLUMN(C$1)-1),) ="","",   OFFSET(Data!$AS$2,(COLUMN(C$1)-1),)  )</f>
        <v>9</v>
      </c>
      <c r="G23" s="357">
        <f ca="1">IF(OFFSET(Data!$AS$2,(COLUMN(D$1)-1),) ="","",   OFFSET(Data!$AS$2,(COLUMN(D$1)-1),)  )</f>
        <v>10</v>
      </c>
      <c r="H23" s="357">
        <f ca="1">IF(OFFSET(Data!$AS$2,(COLUMN(E$1)-1),) ="","",   OFFSET(Data!$AS$2,(COLUMN(E$1)-1),)  )</f>
        <v>9</v>
      </c>
      <c r="I23" s="357">
        <f ca="1">IF(OFFSET(Data!$AS$2,(COLUMN(F$1)-1),) ="","",   OFFSET(Data!$AS$2,(COLUMN(F$1)-1),)  )</f>
        <v>10</v>
      </c>
      <c r="J23" s="357">
        <f ca="1">IF(OFFSET(Data!$AS$2,(COLUMN(G$1)-1),) ="","",   OFFSET(Data!$AS$2,(COLUMN(G$1)-1),)  )</f>
        <v>8</v>
      </c>
      <c r="K23" s="357" t="str">
        <f ca="1">IF(OFFSET(Data!$AS$2,(COLUMN(H$1)-1),) ="","",   OFFSET(Data!$AS$2,(COLUMN(H$1)-1),)  )</f>
        <v/>
      </c>
      <c r="L23" s="357" t="str">
        <f ca="1">IF(OFFSET(Data!$AS$2,(COLUMN(I$1)-1),) ="","",   OFFSET(Data!$AS$2,(COLUMN(I$1)-1),)  )</f>
        <v/>
      </c>
      <c r="M23" s="357" t="str">
        <f ca="1">IF(OFFSET(Data!$AS$2,(COLUMN(J$1)-1),) ="","",   OFFSET(Data!$AS$2,(COLUMN(J$1)-1),)  )</f>
        <v/>
      </c>
      <c r="N23" s="357" t="str">
        <f ca="1">IF(OFFSET(Data!$AS$2,(COLUMN(K$1)-1),) ="","",   OFFSET(Data!$AS$2,(COLUMN(K$1)-1),)  )</f>
        <v/>
      </c>
      <c r="O23" s="357" t="str">
        <f ca="1">IF(OFFSET(Data!$AS$2,(COLUMN(L$1)-1),) ="","",   OFFSET(Data!$AS$2,(COLUMN(L$1)-1),)  )</f>
        <v/>
      </c>
      <c r="P23" s="357" t="str">
        <f ca="1">IF(OFFSET(Data!$AS$2,(COLUMN(M$1)-1),) ="","",   OFFSET(Data!$AS$2,(COLUMN(M$1)-1),)  )</f>
        <v/>
      </c>
      <c r="Q23" s="77">
        <f>LEFT('1'!E22,4)+0</f>
        <v>6.8</v>
      </c>
      <c r="R23" s="78">
        <f t="shared" ca="1" si="6"/>
        <v>8.7142857142857135</v>
      </c>
      <c r="S23" s="77">
        <f>LEFT(RIGHT('1'!E22,4),3)+0</f>
        <v>1.9</v>
      </c>
      <c r="T23" s="79">
        <f ca="1">_xlfn.STDEV.P(D23:P23)</f>
        <v>1.2777531299998799</v>
      </c>
      <c r="U23" s="80"/>
    </row>
    <row r="24" spans="1:21" s="60" customFormat="1" ht="20.25">
      <c r="A24" s="68" t="s">
        <v>45</v>
      </c>
      <c r="B24" s="872" t="s">
        <v>457</v>
      </c>
      <c r="C24" s="873"/>
      <c r="D24" s="357">
        <f ca="1">IF(OFFSET(Data!$AT$2,(COLUMN(A$1)-1),) ="","",   OFFSET(Data!$AT$2,(COLUMN(A$1)-1),)  )</f>
        <v>3</v>
      </c>
      <c r="E24" s="357">
        <f ca="1">IF(OFFSET(Data!$AT$2,(COLUMN(B$1)-1),) ="","",   OFFSET(Data!$AT$2,(COLUMN(B$1)-1),)  )</f>
        <v>7</v>
      </c>
      <c r="F24" s="357">
        <f ca="1">IF(OFFSET(Data!$AT$2,(COLUMN(C$1)-1),) ="","",   OFFSET(Data!$AT$2,(COLUMN(C$1)-1),)  )</f>
        <v>6</v>
      </c>
      <c r="G24" s="357">
        <f ca="1">IF(OFFSET(Data!$AT$2,(COLUMN(D$1)-1),) ="","",   OFFSET(Data!$AT$2,(COLUMN(D$1)-1),)  )</f>
        <v>4</v>
      </c>
      <c r="H24" s="357">
        <f ca="1">IF(OFFSET(Data!$AT$2,(COLUMN(E$1)-1),) ="","",   OFFSET(Data!$AT$2,(COLUMN(E$1)-1),)  )</f>
        <v>5</v>
      </c>
      <c r="I24" s="357">
        <f ca="1">IF(OFFSET(Data!$AT$2,(COLUMN(F$1)-1),) ="","",   OFFSET(Data!$AT$2,(COLUMN(F$1)-1),)  )</f>
        <v>6</v>
      </c>
      <c r="J24" s="357">
        <f ca="1">IF(OFFSET(Data!$AT$2,(COLUMN(G$1)-1),) ="","",   OFFSET(Data!$AT$2,(COLUMN(G$1)-1),)  )</f>
        <v>3</v>
      </c>
      <c r="K24" s="357" t="str">
        <f ca="1">IF(OFFSET(Data!$AT$2,(COLUMN(H$1)-1),) ="","",   OFFSET(Data!$AT$2,(COLUMN(H$1)-1),)  )</f>
        <v/>
      </c>
      <c r="L24" s="357" t="str">
        <f ca="1">IF(OFFSET(Data!$AT$2,(COLUMN(I$1)-1),) ="","",   OFFSET(Data!$AT$2,(COLUMN(I$1)-1),)  )</f>
        <v/>
      </c>
      <c r="M24" s="357" t="str">
        <f ca="1">IF(OFFSET(Data!$AT$2,(COLUMN(J$1)-1),) ="","",   OFFSET(Data!$AT$2,(COLUMN(J$1)-1),)  )</f>
        <v/>
      </c>
      <c r="N24" s="357" t="str">
        <f ca="1">IF(OFFSET(Data!$AT$2,(COLUMN(K$1)-1),) ="","",   OFFSET(Data!$AT$2,(COLUMN(K$1)-1),)  )</f>
        <v/>
      </c>
      <c r="O24" s="357" t="str">
        <f ca="1">IF(OFFSET(Data!$AT$2,(COLUMN(L$1)-1),) ="","",   OFFSET(Data!$AT$2,(COLUMN(L$1)-1),)  )</f>
        <v/>
      </c>
      <c r="P24" s="357" t="str">
        <f ca="1">IF(OFFSET(Data!$AT$2,(COLUMN(M$1)-1),) ="","",   OFFSET(Data!$AT$2,(COLUMN(M$1)-1),)  )</f>
        <v/>
      </c>
      <c r="Q24" s="77">
        <f>LEFT('1'!E23,4)+0</f>
        <v>4.2</v>
      </c>
      <c r="R24" s="78">
        <f t="shared" ca="1" si="6"/>
        <v>4.8571428571428568</v>
      </c>
      <c r="S24" s="77">
        <f>LEFT(RIGHT('1'!E23,4),3)+0</f>
        <v>1.7</v>
      </c>
      <c r="T24" s="79">
        <f ca="1">_xlfn.STDEV.P(D24:P24)</f>
        <v>1.4568627181693672</v>
      </c>
      <c r="U24" s="80"/>
    </row>
    <row r="25" spans="1:21" s="60" customFormat="1" ht="20.25">
      <c r="A25" s="68" t="s">
        <v>467</v>
      </c>
      <c r="B25" s="872" t="s">
        <v>458</v>
      </c>
      <c r="C25" s="873"/>
      <c r="D25" s="357">
        <f ca="1">IF(OFFSET(Data!$AU$2,(COLUMN(A$1)-1),) ="","",   OFFSET(Data!$AU$2,(COLUMN(A$1)-1),)  )</f>
        <v>11</v>
      </c>
      <c r="E25" s="357">
        <f ca="1">IF(OFFSET(Data!$AU$2,(COLUMN(B$1)-1),) ="","",   OFFSET(Data!$AU$2,(COLUMN(B$1)-1),)  )</f>
        <v>12</v>
      </c>
      <c r="F25" s="357">
        <f ca="1">IF(OFFSET(Data!$AU$2,(COLUMN(C$1)-1),) ="","",   OFFSET(Data!$AU$2,(COLUMN(C$1)-1),)  )</f>
        <v>14</v>
      </c>
      <c r="G25" s="357">
        <f ca="1">IF(OFFSET(Data!$AU$2,(COLUMN(D$1)-1),) ="","",   OFFSET(Data!$AU$2,(COLUMN(D$1)-1),)  )</f>
        <v>18</v>
      </c>
      <c r="H25" s="357">
        <f ca="1">IF(OFFSET(Data!$AU$2,(COLUMN(E$1)-1),) ="","",   OFFSET(Data!$AU$2,(COLUMN(E$1)-1),)  )</f>
        <v>10</v>
      </c>
      <c r="I25" s="357">
        <f ca="1">IF(OFFSET(Data!$AU$2,(COLUMN(F$1)-1),) ="","",   OFFSET(Data!$AU$2,(COLUMN(F$1)-1),)  )</f>
        <v>15</v>
      </c>
      <c r="J25" s="357">
        <f ca="1">IF(OFFSET(Data!$AU$2,(COLUMN(G$1)-1),) ="","",   OFFSET(Data!$AU$2,(COLUMN(G$1)-1),)  )</f>
        <v>8</v>
      </c>
      <c r="K25" s="357" t="str">
        <f ca="1">IF(OFFSET(Data!$AU$2,(COLUMN(H$1)-1),) ="","",   OFFSET(Data!$AU$2,(COLUMN(H$1)-1),)  )</f>
        <v/>
      </c>
      <c r="L25" s="357" t="str">
        <f ca="1">IF(OFFSET(Data!$AU$2,(COLUMN(I$1)-1),) ="","",   OFFSET(Data!$AU$2,(COLUMN(I$1)-1),)  )</f>
        <v/>
      </c>
      <c r="M25" s="357" t="str">
        <f ca="1">IF(OFFSET(Data!$AU$2,(COLUMN(J$1)-1),) ="","",   OFFSET(Data!$AU$2,(COLUMN(J$1)-1),)  )</f>
        <v/>
      </c>
      <c r="N25" s="357" t="str">
        <f ca="1">IF(OFFSET(Data!$AU$2,(COLUMN(K$1)-1),) ="","",   OFFSET(Data!$AU$2,(COLUMN(K$1)-1),)  )</f>
        <v/>
      </c>
      <c r="O25" s="357" t="str">
        <f ca="1">IF(OFFSET(Data!$AU$2,(COLUMN(L$1)-1),) ="","",   OFFSET(Data!$AU$2,(COLUMN(L$1)-1),)  )</f>
        <v/>
      </c>
      <c r="P25" s="357" t="str">
        <f ca="1">IF(OFFSET(Data!$AU$2,(COLUMN(M$1)-1),) ="","",   OFFSET(Data!$AU$2,(COLUMN(M$1)-1),)  )</f>
        <v/>
      </c>
      <c r="Q25" s="77">
        <f>LEFT('1'!E24,4)+0</f>
        <v>12.5</v>
      </c>
      <c r="R25" s="78">
        <f t="shared" ca="1" si="6"/>
        <v>12.571428571428571</v>
      </c>
      <c r="S25" s="77">
        <f>LEFT(RIGHT('1'!E24,4),3)+0</f>
        <v>3.2</v>
      </c>
      <c r="T25" s="79">
        <f ca="1">_xlfn.STDEV.P(D25:P25)</f>
        <v>3.1102201510110343</v>
      </c>
      <c r="U25" s="80"/>
    </row>
    <row r="26" spans="1:21" s="60" customFormat="1" ht="20.25">
      <c r="A26" s="65" t="s">
        <v>698</v>
      </c>
      <c r="B26" s="870" t="s">
        <v>452</v>
      </c>
      <c r="C26" s="871"/>
      <c r="D26" s="356">
        <f ca="1">IF(OFFSET(Data!$AW$2,(COLUMN(A$1)-1),) ="","",   OFFSET(Data!$AW$2,(COLUMN(A$1)-1),)  )</f>
        <v>74</v>
      </c>
      <c r="E26" s="356">
        <f ca="1">IF(OFFSET(Data!$AW$2,(COLUMN(B$1)-1),) ="","",   OFFSET(Data!$AW$2,(COLUMN(B$1)-1),)  )</f>
        <v>80</v>
      </c>
      <c r="F26" s="356">
        <f ca="1">IF(OFFSET(Data!$AW$2,(COLUMN(C$1)-1),) ="","",   OFFSET(Data!$AW$2,(COLUMN(C$1)-1),)  )</f>
        <v>89</v>
      </c>
      <c r="G26" s="356">
        <f ca="1">IF(OFFSET(Data!$AW$2,(COLUMN(D$1)-1),) ="","",   OFFSET(Data!$AW$2,(COLUMN(D$1)-1),)  )</f>
        <v>57</v>
      </c>
      <c r="H26" s="356">
        <f ca="1">IF(OFFSET(Data!$AW$2,(COLUMN(E$1)-1),) ="","",   OFFSET(Data!$AW$2,(COLUMN(E$1)-1),)  )</f>
        <v>84</v>
      </c>
      <c r="I26" s="356">
        <f ca="1">IF(OFFSET(Data!$AW$2,(COLUMN(F$1)-1),) ="","",   OFFSET(Data!$AW$2,(COLUMN(F$1)-1),)  )</f>
        <v>61</v>
      </c>
      <c r="J26" s="356">
        <f ca="1">IF(OFFSET(Data!$AW$2,(COLUMN(G$1)-1),) ="","",   OFFSET(Data!$AW$2,(COLUMN(G$1)-1),)  )</f>
        <v>7</v>
      </c>
      <c r="K26" s="356" t="str">
        <f ca="1">IF(OFFSET(Data!$AW$2,(COLUMN(H$1)-1),) ="","",   OFFSET(Data!$AW$2,(COLUMN(H$1)-1),)  )</f>
        <v/>
      </c>
      <c r="L26" s="356" t="str">
        <f ca="1">IF(OFFSET(Data!$AW$2,(COLUMN(I$1)-1),) ="","",   OFFSET(Data!$AW$2,(COLUMN(I$1)-1),)  )</f>
        <v/>
      </c>
      <c r="M26" s="356" t="str">
        <f ca="1">IF(OFFSET(Data!$AW$2,(COLUMN(J$1)-1),) ="","",   OFFSET(Data!$AW$2,(COLUMN(J$1)-1),)  )</f>
        <v/>
      </c>
      <c r="N26" s="356" t="str">
        <f ca="1">IF(OFFSET(Data!$AW$2,(COLUMN(K$1)-1),) ="","",   OFFSET(Data!$AW$2,(COLUMN(K$1)-1),)  )</f>
        <v/>
      </c>
      <c r="O26" s="356" t="str">
        <f ca="1">IF(OFFSET(Data!$AW$2,(COLUMN(L$1)-1),) ="","",   OFFSET(Data!$AW$2,(COLUMN(L$1)-1),)  )</f>
        <v/>
      </c>
      <c r="P26" s="356" t="str">
        <f ca="1">IF(OFFSET(Data!$AW$2,(COLUMN(M$1)-1),) ="","",   OFFSET(Data!$AW$2,(COLUMN(M$1)-1),)  )</f>
        <v/>
      </c>
      <c r="Q26" s="77"/>
      <c r="R26" s="78">
        <f t="shared" ca="1" si="6"/>
        <v>64.571428571428569</v>
      </c>
      <c r="S26" s="77"/>
      <c r="T26" s="79"/>
      <c r="U26" s="80"/>
    </row>
    <row r="27" spans="1:21" s="60" customFormat="1" ht="20.25">
      <c r="A27" s="68" t="s">
        <v>50</v>
      </c>
      <c r="B27" s="872" t="s">
        <v>459</v>
      </c>
      <c r="C27" s="873"/>
      <c r="D27" s="357">
        <f ca="1">IF(OFFSET(Data!$AY$2,(COLUMN(A$1)-1),) ="","",   OFFSET(Data!$AY$2,(COLUMN(A$1)-1),)  )</f>
        <v>12</v>
      </c>
      <c r="E27" s="357">
        <f ca="1">IF(OFFSET(Data!$AY$2,(COLUMN(B$1)-1),) ="","",   OFFSET(Data!$AY$2,(COLUMN(B$1)-1),)  )</f>
        <v>15</v>
      </c>
      <c r="F27" s="357">
        <f ca="1">IF(OFFSET(Data!$AY$2,(COLUMN(C$1)-1),) ="","",   OFFSET(Data!$AY$2,(COLUMN(C$1)-1),)  )</f>
        <v>15</v>
      </c>
      <c r="G27" s="357">
        <f ca="1">IF(OFFSET(Data!$AY$2,(COLUMN(D$1)-1),) ="","",   OFFSET(Data!$AY$2,(COLUMN(D$1)-1),)  )</f>
        <v>13</v>
      </c>
      <c r="H27" s="357">
        <f ca="1">IF(OFFSET(Data!$AY$2,(COLUMN(E$1)-1),) ="","",   OFFSET(Data!$AY$2,(COLUMN(E$1)-1),)  )</f>
        <v>14</v>
      </c>
      <c r="I27" s="357">
        <f ca="1">IF(OFFSET(Data!$AY$2,(COLUMN(F$1)-1),) ="","",   OFFSET(Data!$AY$2,(COLUMN(F$1)-1),)  )</f>
        <v>13</v>
      </c>
      <c r="J27" s="357">
        <f ca="1">IF(OFFSET(Data!$AY$2,(COLUMN(G$1)-1),) ="","",   OFFSET(Data!$AY$2,(COLUMN(G$1)-1),)  )</f>
        <v>15</v>
      </c>
      <c r="K27" s="357" t="str">
        <f ca="1">IF(OFFSET(Data!$AY$2,(COLUMN(H$1)-1),) ="","",   OFFSET(Data!$AY$2,(COLUMN(H$1)-1),)  )</f>
        <v/>
      </c>
      <c r="L27" s="357" t="str">
        <f ca="1">IF(OFFSET(Data!$AY$2,(COLUMN(I$1)-1),) ="","",   OFFSET(Data!$AY$2,(COLUMN(I$1)-1),)  )</f>
        <v/>
      </c>
      <c r="M27" s="357" t="str">
        <f ca="1">IF(OFFSET(Data!$AY$2,(COLUMN(J$1)-1),) ="","",   OFFSET(Data!$AY$2,(COLUMN(J$1)-1),)  )</f>
        <v/>
      </c>
      <c r="N27" s="357" t="str">
        <f ca="1">IF(OFFSET(Data!$AY$2,(COLUMN(K$1)-1),) ="","",   OFFSET(Data!$AY$2,(COLUMN(K$1)-1),)  )</f>
        <v/>
      </c>
      <c r="O27" s="357" t="str">
        <f ca="1">IF(OFFSET(Data!$AY$2,(COLUMN(L$1)-1),) ="","",   OFFSET(Data!$AY$2,(COLUMN(L$1)-1),)  )</f>
        <v/>
      </c>
      <c r="P27" s="357" t="str">
        <f ca="1">IF(OFFSET(Data!$AY$2,(COLUMN(M$1)-1),) ="","",   OFFSET(Data!$AY$2,(COLUMN(M$1)-1),)  )</f>
        <v/>
      </c>
      <c r="Q27" s="77">
        <f>LEFT('1'!E25,4)+0</f>
        <v>12.6</v>
      </c>
      <c r="R27" s="78">
        <f t="shared" ca="1" si="6"/>
        <v>13.857142857142858</v>
      </c>
      <c r="S27" s="77">
        <f>LEFT(RIGHT('1'!E25,4),3)+0</f>
        <v>2.8</v>
      </c>
      <c r="T27" s="79">
        <f ca="1">_xlfn.STDEV.P(D27:P27)</f>
        <v>1.1248582677159731</v>
      </c>
      <c r="U27" s="80"/>
    </row>
    <row r="28" spans="1:21" s="60" customFormat="1" ht="20.25">
      <c r="A28" s="68" t="s">
        <v>51</v>
      </c>
      <c r="B28" s="872" t="s">
        <v>460</v>
      </c>
      <c r="C28" s="873"/>
      <c r="D28" s="357">
        <f ca="1">IF(OFFSET(Data!$AZ$2,(COLUMN(A$1)-1),) ="","",   OFFSET(Data!$AZ$2,(COLUMN(A$1)-1),)  )</f>
        <v>11</v>
      </c>
      <c r="E28" s="357">
        <f ca="1">IF(OFFSET(Data!$AZ$2,(COLUMN(B$1)-1),) ="","",   OFFSET(Data!$AZ$2,(COLUMN(B$1)-1),)  )</f>
        <v>10</v>
      </c>
      <c r="F28" s="357">
        <f ca="1">IF(OFFSET(Data!$AZ$2,(COLUMN(C$1)-1),) ="","",   OFFSET(Data!$AZ$2,(COLUMN(C$1)-1),)  )</f>
        <v>10</v>
      </c>
      <c r="G28" s="357">
        <f ca="1">IF(OFFSET(Data!$AZ$2,(COLUMN(D$1)-1),) ="","",   OFFSET(Data!$AZ$2,(COLUMN(D$1)-1),)  )</f>
        <v>8</v>
      </c>
      <c r="H28" s="357">
        <f ca="1">IF(OFFSET(Data!$AZ$2,(COLUMN(E$1)-1),) ="","",   OFFSET(Data!$AZ$2,(COLUMN(E$1)-1),)  )</f>
        <v>11</v>
      </c>
      <c r="I28" s="357">
        <f ca="1">IF(OFFSET(Data!$AZ$2,(COLUMN(F$1)-1),) ="","",   OFFSET(Data!$AZ$2,(COLUMN(F$1)-1),)  )</f>
        <v>12</v>
      </c>
      <c r="J28" s="357">
        <f ca="1">IF(OFFSET(Data!$AZ$2,(COLUMN(G$1)-1),) ="","",   OFFSET(Data!$AZ$2,(COLUMN(G$1)-1),)  )</f>
        <v>13</v>
      </c>
      <c r="K28" s="357" t="str">
        <f ca="1">IF(OFFSET(Data!$AZ$2,(COLUMN(H$1)-1),) ="","",   OFFSET(Data!$AZ$2,(COLUMN(H$1)-1),)  )</f>
        <v/>
      </c>
      <c r="L28" s="357" t="str">
        <f ca="1">IF(OFFSET(Data!$AZ$2,(COLUMN(I$1)-1),) ="","",   OFFSET(Data!$AZ$2,(COLUMN(I$1)-1),)  )</f>
        <v/>
      </c>
      <c r="M28" s="357" t="str">
        <f ca="1">IF(OFFSET(Data!$AZ$2,(COLUMN(J$1)-1),) ="","",   OFFSET(Data!$AZ$2,(COLUMN(J$1)-1),)  )</f>
        <v/>
      </c>
      <c r="N28" s="357" t="str">
        <f ca="1">IF(OFFSET(Data!$AZ$2,(COLUMN(K$1)-1),) ="","",   OFFSET(Data!$AZ$2,(COLUMN(K$1)-1),)  )</f>
        <v/>
      </c>
      <c r="O28" s="357" t="str">
        <f ca="1">IF(OFFSET(Data!$AZ$2,(COLUMN(L$1)-1),) ="","",   OFFSET(Data!$AZ$2,(COLUMN(L$1)-1),)  )</f>
        <v/>
      </c>
      <c r="P28" s="357" t="str">
        <f ca="1">IF(OFFSET(Data!$AZ$2,(COLUMN(M$1)-1),) ="","",   OFFSET(Data!$AZ$2,(COLUMN(M$1)-1),)  )</f>
        <v/>
      </c>
      <c r="Q28" s="77">
        <f>LEFT('1'!E26,4)+0</f>
        <v>9.6</v>
      </c>
      <c r="R28" s="78">
        <f t="shared" ca="1" si="6"/>
        <v>10.714285714285714</v>
      </c>
      <c r="S28" s="77">
        <f>LEFT(RIGHT('1'!E26,4),3)+0</f>
        <v>2.5</v>
      </c>
      <c r="T28" s="79">
        <f ca="1">_xlfn.STDEV.P(D28:P28)</f>
        <v>1.4846149779161804</v>
      </c>
      <c r="U28" s="80"/>
    </row>
    <row r="29" spans="1:21" s="60" customFormat="1" ht="20.25">
      <c r="A29" s="68" t="s">
        <v>52</v>
      </c>
      <c r="B29" s="872" t="s">
        <v>461</v>
      </c>
      <c r="C29" s="873"/>
      <c r="D29" s="357">
        <f ca="1">IF(OFFSET(Data!$BA$2,(COLUMN(A$1)-1),) ="","",   OFFSET(Data!$BA$2,(COLUMN(A$1)-1),)  )</f>
        <v>14</v>
      </c>
      <c r="E29" s="357">
        <f ca="1">IF(OFFSET(Data!$BA$2,(COLUMN(B$1)-1),) ="","",   OFFSET(Data!$BA$2,(COLUMN(B$1)-1),)  )</f>
        <v>11</v>
      </c>
      <c r="F29" s="357">
        <f ca="1">IF(OFFSET(Data!$BA$2,(COLUMN(C$1)-1),) ="","",   OFFSET(Data!$BA$2,(COLUMN(C$1)-1),)  )</f>
        <v>12</v>
      </c>
      <c r="G29" s="357">
        <f ca="1">IF(OFFSET(Data!$BA$2,(COLUMN(D$1)-1),) ="","",   OFFSET(Data!$BA$2,(COLUMN(D$1)-1),)  )</f>
        <v>15</v>
      </c>
      <c r="H29" s="357">
        <f ca="1">IF(OFFSET(Data!$BA$2,(COLUMN(E$1)-1),) ="","",   OFFSET(Data!$BA$2,(COLUMN(E$1)-1),)  )</f>
        <v>14</v>
      </c>
      <c r="I29" s="357">
        <f ca="1">IF(OFFSET(Data!$BA$2,(COLUMN(F$1)-1),) ="","",   OFFSET(Data!$BA$2,(COLUMN(F$1)-1),)  )</f>
        <v>12</v>
      </c>
      <c r="J29" s="357">
        <f ca="1">IF(OFFSET(Data!$BA$2,(COLUMN(G$1)-1),) ="","",   OFFSET(Data!$BA$2,(COLUMN(G$1)-1),)  )</f>
        <v>7</v>
      </c>
      <c r="K29" s="357" t="str">
        <f ca="1">IF(OFFSET(Data!$BA$2,(COLUMN(H$1)-1),) ="","",   OFFSET(Data!$BA$2,(COLUMN(H$1)-1),)  )</f>
        <v/>
      </c>
      <c r="L29" s="357" t="str">
        <f ca="1">IF(OFFSET(Data!$BA$2,(COLUMN(I$1)-1),) ="","",   OFFSET(Data!$BA$2,(COLUMN(I$1)-1),)  )</f>
        <v/>
      </c>
      <c r="M29" s="357" t="str">
        <f ca="1">IF(OFFSET(Data!$BA$2,(COLUMN(J$1)-1),) ="","",   OFFSET(Data!$BA$2,(COLUMN(J$1)-1),)  )</f>
        <v/>
      </c>
      <c r="N29" s="357" t="str">
        <f ca="1">IF(OFFSET(Data!$BA$2,(COLUMN(K$1)-1),) ="","",   OFFSET(Data!$BA$2,(COLUMN(K$1)-1),)  )</f>
        <v/>
      </c>
      <c r="O29" s="357" t="str">
        <f ca="1">IF(OFFSET(Data!$BA$2,(COLUMN(L$1)-1),) ="","",   OFFSET(Data!$BA$2,(COLUMN(L$1)-1),)  )</f>
        <v/>
      </c>
      <c r="P29" s="357" t="str">
        <f ca="1">IF(OFFSET(Data!$BA$2,(COLUMN(M$1)-1),) ="","",   OFFSET(Data!$BA$2,(COLUMN(M$1)-1),)  )</f>
        <v/>
      </c>
      <c r="Q29" s="77">
        <f>LEFT('1'!E27,4)+0</f>
        <v>9.9</v>
      </c>
      <c r="R29" s="78">
        <f t="shared" ca="1" si="6"/>
        <v>12.142857142857142</v>
      </c>
      <c r="S29" s="77">
        <f>LEFT(RIGHT('1'!E27,4),3)+0</f>
        <v>2.5</v>
      </c>
      <c r="T29" s="79">
        <f ca="1">_xlfn.STDEV.P(D29:P29)</f>
        <v>2.4743582965269675</v>
      </c>
      <c r="U29" s="80"/>
    </row>
    <row r="30" spans="1:21" s="60" customFormat="1" ht="20.25">
      <c r="A30" s="68" t="s">
        <v>53</v>
      </c>
      <c r="B30" s="872" t="s">
        <v>462</v>
      </c>
      <c r="C30" s="873"/>
      <c r="D30" s="357">
        <f ca="1">IF(OFFSET(Data!$BB$2,(COLUMN(A$1)-1),) ="","",   OFFSET(Data!$BB$2,(COLUMN(A$1)-1),)  )</f>
        <v>9</v>
      </c>
      <c r="E30" s="357">
        <f ca="1">IF(OFFSET(Data!$BB$2,(COLUMN(B$1)-1),) ="","",   OFFSET(Data!$BB$2,(COLUMN(B$1)-1),)  )</f>
        <v>10</v>
      </c>
      <c r="F30" s="357">
        <f ca="1">IF(OFFSET(Data!$BB$2,(COLUMN(C$1)-1),) ="","",   OFFSET(Data!$BB$2,(COLUMN(C$1)-1),)  )</f>
        <v>12</v>
      </c>
      <c r="G30" s="357">
        <f ca="1">IF(OFFSET(Data!$BB$2,(COLUMN(D$1)-1),) ="","",   OFFSET(Data!$BB$2,(COLUMN(D$1)-1),)  )</f>
        <v>7</v>
      </c>
      <c r="H30" s="357">
        <f ca="1">IF(OFFSET(Data!$BB$2,(COLUMN(E$1)-1),) ="","",   OFFSET(Data!$BB$2,(COLUMN(E$1)-1),)  )</f>
        <v>9</v>
      </c>
      <c r="I30" s="357">
        <f ca="1">IF(OFFSET(Data!$BB$2,(COLUMN(F$1)-1),) ="","",   OFFSET(Data!$BB$2,(COLUMN(F$1)-1),)  )</f>
        <v>7</v>
      </c>
      <c r="J30" s="357">
        <f ca="1">IF(OFFSET(Data!$BB$2,(COLUMN(G$1)-1),) ="","",   OFFSET(Data!$BB$2,(COLUMN(G$1)-1),)  )</f>
        <v>3</v>
      </c>
      <c r="K30" s="357" t="str">
        <f ca="1">IF(OFFSET(Data!$BB$2,(COLUMN(H$1)-1),) ="","",   OFFSET(Data!$BB$2,(COLUMN(H$1)-1),)  )</f>
        <v/>
      </c>
      <c r="L30" s="357" t="str">
        <f ca="1">IF(OFFSET(Data!$BB$2,(COLUMN(I$1)-1),) ="","",   OFFSET(Data!$BB$2,(COLUMN(I$1)-1),)  )</f>
        <v/>
      </c>
      <c r="M30" s="357" t="str">
        <f ca="1">IF(OFFSET(Data!$BB$2,(COLUMN(J$1)-1),) ="","",   OFFSET(Data!$BB$2,(COLUMN(J$1)-1),)  )</f>
        <v/>
      </c>
      <c r="N30" s="357" t="str">
        <f ca="1">IF(OFFSET(Data!$BB$2,(COLUMN(K$1)-1),) ="","",   OFFSET(Data!$BB$2,(COLUMN(K$1)-1),)  )</f>
        <v/>
      </c>
      <c r="O30" s="357" t="str">
        <f ca="1">IF(OFFSET(Data!$BB$2,(COLUMN(L$1)-1),) ="","",   OFFSET(Data!$BB$2,(COLUMN(L$1)-1),)  )</f>
        <v/>
      </c>
      <c r="P30" s="357" t="str">
        <f ca="1">IF(OFFSET(Data!$BB$2,(COLUMN(M$1)-1),) ="","",   OFFSET(Data!$BB$2,(COLUMN(M$1)-1),)  )</f>
        <v/>
      </c>
      <c r="Q30" s="77">
        <f>LEFT('1'!E28,4)+0</f>
        <v>8.9</v>
      </c>
      <c r="R30" s="78">
        <f t="shared" ca="1" si="6"/>
        <v>8.1428571428571423</v>
      </c>
      <c r="S30" s="77">
        <f>LEFT(RIGHT('1'!E28,4),3)+0</f>
        <v>2.6</v>
      </c>
      <c r="T30" s="79">
        <f ca="1">_xlfn.STDEV.P(D30:P30)</f>
        <v>2.641891715558133</v>
      </c>
      <c r="U30" s="80"/>
    </row>
    <row r="31" spans="1:21" s="60" customFormat="1" ht="20.25">
      <c r="A31" s="68" t="s">
        <v>468</v>
      </c>
      <c r="B31" s="872" t="s">
        <v>463</v>
      </c>
      <c r="C31" s="873"/>
      <c r="D31" s="357">
        <f ca="1">IF(OFFSET(Data!$BC$2,(COLUMN(A$1)-1),) ="","",   OFFSET(Data!$BC$2,(COLUMN(A$1)-1),)  )</f>
        <v>16</v>
      </c>
      <c r="E31" s="357">
        <f ca="1">IF(OFFSET(Data!$BC$2,(COLUMN(B$1)-1),) ="","",   OFFSET(Data!$BC$2,(COLUMN(B$1)-1),)  )</f>
        <v>18</v>
      </c>
      <c r="F31" s="357">
        <f ca="1">IF(OFFSET(Data!$BC$2,(COLUMN(C$1)-1),) ="","",   OFFSET(Data!$BC$2,(COLUMN(C$1)-1),)  )</f>
        <v>18</v>
      </c>
      <c r="G31" s="357">
        <f ca="1">IF(OFFSET(Data!$BC$2,(COLUMN(D$1)-1),) ="","",   OFFSET(Data!$BC$2,(COLUMN(D$1)-1),)  )</f>
        <v>15</v>
      </c>
      <c r="H31" s="357">
        <f ca="1">IF(OFFSET(Data!$BC$2,(COLUMN(E$1)-1),) ="","",   OFFSET(Data!$BC$2,(COLUMN(E$1)-1),)  )</f>
        <v>17</v>
      </c>
      <c r="I31" s="357">
        <f ca="1">IF(OFFSET(Data!$BC$2,(COLUMN(F$1)-1),) ="","",   OFFSET(Data!$BC$2,(COLUMN(F$1)-1),)  )</f>
        <v>15</v>
      </c>
      <c r="J31" s="357">
        <f ca="1">IF(OFFSET(Data!$BC$2,(COLUMN(G$1)-1),) ="","",   OFFSET(Data!$BC$2,(COLUMN(G$1)-1),)  )</f>
        <v>6</v>
      </c>
      <c r="K31" s="357" t="str">
        <f ca="1">IF(OFFSET(Data!$BC$2,(COLUMN(H$1)-1),) ="","",   OFFSET(Data!$BC$2,(COLUMN(H$1)-1),)  )</f>
        <v/>
      </c>
      <c r="L31" s="357" t="str">
        <f ca="1">IF(OFFSET(Data!$BC$2,(COLUMN(I$1)-1),) ="","",   OFFSET(Data!$BC$2,(COLUMN(I$1)-1),)  )</f>
        <v/>
      </c>
      <c r="M31" s="357" t="str">
        <f ca="1">IF(OFFSET(Data!$BC$2,(COLUMN(J$1)-1),) ="","",   OFFSET(Data!$BC$2,(COLUMN(J$1)-1),)  )</f>
        <v/>
      </c>
      <c r="N31" s="357" t="str">
        <f ca="1">IF(OFFSET(Data!$BC$2,(COLUMN(K$1)-1),) ="","",   OFFSET(Data!$BC$2,(COLUMN(K$1)-1),)  )</f>
        <v/>
      </c>
      <c r="O31" s="357" t="str">
        <f ca="1">IF(OFFSET(Data!$BC$2,(COLUMN(L$1)-1),) ="","",   OFFSET(Data!$BC$2,(COLUMN(L$1)-1),)  )</f>
        <v/>
      </c>
      <c r="P31" s="357" t="str">
        <f ca="1">IF(OFFSET(Data!$BC$2,(COLUMN(M$1)-1),) ="","",   OFFSET(Data!$BC$2,(COLUMN(M$1)-1),)  )</f>
        <v/>
      </c>
      <c r="Q31" s="77">
        <f>LEFT('1'!E29,4)+0</f>
        <v>15.1</v>
      </c>
      <c r="R31" s="78">
        <f t="shared" ca="1" si="6"/>
        <v>15</v>
      </c>
      <c r="S31" s="77">
        <f>LEFT(RIGHT('1'!E29,4),3)+0</f>
        <v>2.5</v>
      </c>
      <c r="T31" s="79">
        <f ca="1">_xlfn.STDEV.P(D31:P31)</f>
        <v>3.8544964466377261</v>
      </c>
      <c r="U31" s="80"/>
    </row>
    <row r="32" spans="1:21" s="60" customFormat="1" ht="20.25">
      <c r="A32" s="65" t="s">
        <v>699</v>
      </c>
      <c r="B32" s="870" t="s">
        <v>453</v>
      </c>
      <c r="C32" s="871"/>
      <c r="D32" s="356">
        <f ca="1">IF(OFFSET(Data!$BE$2,(COLUMN(A$1)-1),) ="","",   OFFSET(Data!$BE$2,(COLUMN(A$1)-1),)  )</f>
        <v>99</v>
      </c>
      <c r="E32" s="356">
        <f ca="1">IF(OFFSET(Data!$BE$2,(COLUMN(B$1)-1),) ="","",   OFFSET(Data!$BE$2,(COLUMN(B$1)-1),)  )</f>
        <v>16</v>
      </c>
      <c r="F32" s="356">
        <f ca="1">IF(OFFSET(Data!$BE$2,(COLUMN(C$1)-1),) ="","",   OFFSET(Data!$BE$2,(COLUMN(C$1)-1),)  )</f>
        <v>90</v>
      </c>
      <c r="G32" s="356">
        <f ca="1">IF(OFFSET(Data!$BE$2,(COLUMN(D$1)-1),) ="","",   OFFSET(Data!$BE$2,(COLUMN(D$1)-1),)  )</f>
        <v>96</v>
      </c>
      <c r="H32" s="356">
        <f ca="1">IF(OFFSET(Data!$BE$2,(COLUMN(E$1)-1),) ="","",   OFFSET(Data!$BE$2,(COLUMN(E$1)-1),)  )</f>
        <v>97</v>
      </c>
      <c r="I32" s="356">
        <f ca="1">IF(OFFSET(Data!$BE$2,(COLUMN(F$1)-1),) ="","",   OFFSET(Data!$BE$2,(COLUMN(F$1)-1),)  )</f>
        <v>97</v>
      </c>
      <c r="J32" s="356">
        <f ca="1">IF(OFFSET(Data!$BE$2,(COLUMN(G$1)-1),) ="","",   OFFSET(Data!$BE$2,(COLUMN(G$1)-1),)  )</f>
        <v>83</v>
      </c>
      <c r="K32" s="356" t="str">
        <f ca="1">IF(OFFSET(Data!$BE$2,(COLUMN(H$1)-1),) ="","",   OFFSET(Data!$BE$2,(COLUMN(H$1)-1),)  )</f>
        <v/>
      </c>
      <c r="L32" s="356" t="str">
        <f ca="1">IF(OFFSET(Data!$BE$2,(COLUMN(I$1)-1),) ="","",   OFFSET(Data!$BE$2,(COLUMN(I$1)-1),)  )</f>
        <v/>
      </c>
      <c r="M32" s="356" t="str">
        <f ca="1">IF(OFFSET(Data!$BE$2,(COLUMN(J$1)-1),) ="","",   OFFSET(Data!$BE$2,(COLUMN(J$1)-1),)  )</f>
        <v/>
      </c>
      <c r="N32" s="356" t="str">
        <f ca="1">IF(OFFSET(Data!$BE$2,(COLUMN(K$1)-1),) ="","",   OFFSET(Data!$BE$2,(COLUMN(K$1)-1),)  )</f>
        <v/>
      </c>
      <c r="O32" s="356" t="str">
        <f ca="1">IF(OFFSET(Data!$BE$2,(COLUMN(L$1)-1),) ="","",   OFFSET(Data!$BE$2,(COLUMN(L$1)-1),)  )</f>
        <v/>
      </c>
      <c r="P32" s="356" t="str">
        <f ca="1">IF(OFFSET(Data!$BE$2,(COLUMN(M$1)-1),) ="","",   OFFSET(Data!$BE$2,(COLUMN(M$1)-1),)  )</f>
        <v/>
      </c>
      <c r="Q32" s="77"/>
      <c r="R32" s="78">
        <f t="shared" ca="1" si="6"/>
        <v>82.571428571428569</v>
      </c>
      <c r="S32" s="77"/>
      <c r="T32" s="79"/>
      <c r="U32" s="80"/>
    </row>
    <row r="33" spans="1:21" s="60" customFormat="1" ht="20.25">
      <c r="A33" s="68" t="s">
        <v>58</v>
      </c>
      <c r="B33" s="876" t="s">
        <v>464</v>
      </c>
      <c r="C33" s="877"/>
      <c r="D33" s="357">
        <f ca="1">IF(OFFSET(Data!$BG$2,(COLUMN(A$1)-1),) ="","",   OFFSET(Data!$BG$2,(COLUMN(A$1)-1),)  )</f>
        <v>12</v>
      </c>
      <c r="E33" s="357">
        <f ca="1">IF(OFFSET(Data!$BG$2,(COLUMN(B$1)-1),) ="","",   OFFSET(Data!$BG$2,(COLUMN(B$1)-1),)  )</f>
        <v>7</v>
      </c>
      <c r="F33" s="357">
        <f ca="1">IF(OFFSET(Data!$BG$2,(COLUMN(C$1)-1),) ="","",   OFFSET(Data!$BG$2,(COLUMN(C$1)-1),)  )</f>
        <v>8</v>
      </c>
      <c r="G33" s="357">
        <f ca="1">IF(OFFSET(Data!$BG$2,(COLUMN(D$1)-1),) ="","",   OFFSET(Data!$BG$2,(COLUMN(D$1)-1),)  )</f>
        <v>18</v>
      </c>
      <c r="H33" s="357">
        <f ca="1">IF(OFFSET(Data!$BG$2,(COLUMN(E$1)-1),) ="","",   OFFSET(Data!$BG$2,(COLUMN(E$1)-1),)  )</f>
        <v>14</v>
      </c>
      <c r="I33" s="357">
        <f ca="1">IF(OFFSET(Data!$BG$2,(COLUMN(F$1)-1),) ="","",   OFFSET(Data!$BG$2,(COLUMN(F$1)-1),)  )</f>
        <v>15</v>
      </c>
      <c r="J33" s="357">
        <f ca="1">IF(OFFSET(Data!$BG$2,(COLUMN(G$1)-1),) ="","",   OFFSET(Data!$BG$2,(COLUMN(G$1)-1),)  )</f>
        <v>24</v>
      </c>
      <c r="K33" s="357" t="str">
        <f ca="1">IF(OFFSET(Data!$BG$2,(COLUMN(H$1)-1),) ="","",   OFFSET(Data!$BG$2,(COLUMN(H$1)-1),)  )</f>
        <v/>
      </c>
      <c r="L33" s="357" t="str">
        <f ca="1">IF(OFFSET(Data!$BG$2,(COLUMN(I$1)-1),) ="","",   OFFSET(Data!$BG$2,(COLUMN(I$1)-1),)  )</f>
        <v/>
      </c>
      <c r="M33" s="357" t="str">
        <f ca="1">IF(OFFSET(Data!$BG$2,(COLUMN(J$1)-1),) ="","",   OFFSET(Data!$BG$2,(COLUMN(J$1)-1),)  )</f>
        <v/>
      </c>
      <c r="N33" s="357" t="str">
        <f ca="1">IF(OFFSET(Data!$BG$2,(COLUMN(K$1)-1),) ="","",   OFFSET(Data!$BG$2,(COLUMN(K$1)-1),)  )</f>
        <v/>
      </c>
      <c r="O33" s="357" t="str">
        <f ca="1">IF(OFFSET(Data!$BG$2,(COLUMN(L$1)-1),) ="","",   OFFSET(Data!$BG$2,(COLUMN(L$1)-1),)  )</f>
        <v/>
      </c>
      <c r="P33" s="357" t="str">
        <f ca="1">IF(OFFSET(Data!$BG$2,(COLUMN(M$1)-1),) ="","",   OFFSET(Data!$BG$2,(COLUMN(M$1)-1),)  )</f>
        <v/>
      </c>
      <c r="Q33" s="77">
        <f>LEFT('1'!E30,4)+0</f>
        <v>9.1</v>
      </c>
      <c r="R33" s="78">
        <f t="shared" ca="1" si="6"/>
        <v>14</v>
      </c>
      <c r="S33" s="77">
        <f>LEFT(RIGHT('1'!E30,4),3)+0</f>
        <v>4</v>
      </c>
      <c r="T33" s="79">
        <f ca="1">_xlfn.STDEV.P(D33:P33)</f>
        <v>5.42481072744215</v>
      </c>
      <c r="U33" s="80"/>
    </row>
    <row r="34" spans="1:21" s="60" customFormat="1" ht="20.25">
      <c r="A34" s="68" t="s">
        <v>59</v>
      </c>
      <c r="B34" s="876" t="s">
        <v>465</v>
      </c>
      <c r="C34" s="877"/>
      <c r="D34" s="357">
        <f ca="1">IF(OFFSET(Data!$BH$2,(COLUMN(A$1)-1),) ="","",   OFFSET(Data!$BH$2,(COLUMN(A$1)-1),)  )</f>
        <v>17</v>
      </c>
      <c r="E34" s="357">
        <f ca="1">IF(OFFSET(Data!$BH$2,(COLUMN(B$1)-1),) ="","",   OFFSET(Data!$BH$2,(COLUMN(B$1)-1),)  )</f>
        <v>2</v>
      </c>
      <c r="F34" s="357">
        <f ca="1">IF(OFFSET(Data!$BH$2,(COLUMN(C$1)-1),) ="","",   OFFSET(Data!$BH$2,(COLUMN(C$1)-1),)  )</f>
        <v>15</v>
      </c>
      <c r="G34" s="357">
        <f ca="1">IF(OFFSET(Data!$BH$2,(COLUMN(D$1)-1),) ="","",   OFFSET(Data!$BH$2,(COLUMN(D$1)-1),)  )</f>
        <v>12</v>
      </c>
      <c r="H34" s="357">
        <f ca="1">IF(OFFSET(Data!$BH$2,(COLUMN(E$1)-1),) ="","",   OFFSET(Data!$BH$2,(COLUMN(E$1)-1),)  )</f>
        <v>14</v>
      </c>
      <c r="I34" s="357">
        <f ca="1">IF(OFFSET(Data!$BH$2,(COLUMN(F$1)-1),) ="","",   OFFSET(Data!$BH$2,(COLUMN(F$1)-1),)  )</f>
        <v>16</v>
      </c>
      <c r="J34" s="357">
        <f ca="1">IF(OFFSET(Data!$BH$2,(COLUMN(G$1)-1),) ="","",   OFFSET(Data!$BH$2,(COLUMN(G$1)-1),)  )</f>
        <v>8</v>
      </c>
      <c r="K34" s="357" t="str">
        <f ca="1">IF(OFFSET(Data!$BH$2,(COLUMN(H$1)-1),) ="","",   OFFSET(Data!$BH$2,(COLUMN(H$1)-1),)  )</f>
        <v/>
      </c>
      <c r="L34" s="357" t="str">
        <f ca="1">IF(OFFSET(Data!$BH$2,(COLUMN(I$1)-1),) ="","",   OFFSET(Data!$BH$2,(COLUMN(I$1)-1),)  )</f>
        <v/>
      </c>
      <c r="M34" s="357" t="str">
        <f ca="1">IF(OFFSET(Data!$BH$2,(COLUMN(J$1)-1),) ="","",   OFFSET(Data!$BH$2,(COLUMN(J$1)-1),)  )</f>
        <v/>
      </c>
      <c r="N34" s="357" t="str">
        <f ca="1">IF(OFFSET(Data!$BH$2,(COLUMN(K$1)-1),) ="","",   OFFSET(Data!$BH$2,(COLUMN(K$1)-1),)  )</f>
        <v/>
      </c>
      <c r="O34" s="357" t="str">
        <f ca="1">IF(OFFSET(Data!$BH$2,(COLUMN(L$1)-1),) ="","",   OFFSET(Data!$BH$2,(COLUMN(L$1)-1),)  )</f>
        <v/>
      </c>
      <c r="P34" s="357" t="str">
        <f ca="1">IF(OFFSET(Data!$BH$2,(COLUMN(M$1)-1),) ="","",   OFFSET(Data!$BH$2,(COLUMN(M$1)-1),)  )</f>
        <v/>
      </c>
      <c r="Q34" s="77">
        <f>LEFT('1'!E31,4)+0</f>
        <v>7.4</v>
      </c>
      <c r="R34" s="78">
        <f t="shared" ca="1" si="6"/>
        <v>12</v>
      </c>
      <c r="S34" s="77">
        <f>LEFT(RIGHT('1'!E31,4),3)+0</f>
        <v>4.0999999999999996</v>
      </c>
      <c r="T34" s="79">
        <f ca="1">_xlfn.STDEV.P(D34:P34)</f>
        <v>4.9280538030458114</v>
      </c>
      <c r="U34" s="80"/>
    </row>
    <row r="35" spans="1:21" s="60" customFormat="1" ht="20.25">
      <c r="A35" s="68" t="s">
        <v>60</v>
      </c>
      <c r="B35" s="876" t="s">
        <v>466</v>
      </c>
      <c r="C35" s="877"/>
      <c r="D35" s="357">
        <f ca="1">IF(OFFSET(Data!$BI$2,(COLUMN(A$1)-1),) ="","",   OFFSET(Data!$BI$2,(COLUMN(A$1)-1),)  )</f>
        <v>23</v>
      </c>
      <c r="E35" s="357">
        <f ca="1">IF(OFFSET(Data!$BI$2,(COLUMN(B$1)-1),) ="","",   OFFSET(Data!$BI$2,(COLUMN(B$1)-1),)  )</f>
        <v>6</v>
      </c>
      <c r="F35" s="357">
        <f ca="1">IF(OFFSET(Data!$BI$2,(COLUMN(C$1)-1),) ="","",   OFFSET(Data!$BI$2,(COLUMN(C$1)-1),)  )</f>
        <v>18</v>
      </c>
      <c r="G35" s="357">
        <f ca="1">IF(OFFSET(Data!$BI$2,(COLUMN(D$1)-1),) ="","",   OFFSET(Data!$BI$2,(COLUMN(D$1)-1),)  )</f>
        <v>18</v>
      </c>
      <c r="H35" s="357">
        <f ca="1">IF(OFFSET(Data!$BI$2,(COLUMN(E$1)-1),) ="","",   OFFSET(Data!$BI$2,(COLUMN(E$1)-1),)  )</f>
        <v>21</v>
      </c>
      <c r="I35" s="357">
        <f ca="1">IF(OFFSET(Data!$BI$2,(COLUMN(F$1)-1),) ="","",   OFFSET(Data!$BI$2,(COLUMN(F$1)-1),)  )</f>
        <v>19</v>
      </c>
      <c r="J35" s="357">
        <f ca="1">IF(OFFSET(Data!$BI$2,(COLUMN(G$1)-1),) ="","",   OFFSET(Data!$BI$2,(COLUMN(G$1)-1),)  )</f>
        <v>5</v>
      </c>
      <c r="K35" s="357" t="str">
        <f ca="1">IF(OFFSET(Data!$BI$2,(COLUMN(H$1)-1),) ="","",   OFFSET(Data!$BI$2,(COLUMN(H$1)-1),)  )</f>
        <v/>
      </c>
      <c r="L35" s="357" t="str">
        <f ca="1">IF(OFFSET(Data!$BI$2,(COLUMN(I$1)-1),) ="","",   OFFSET(Data!$BI$2,(COLUMN(I$1)-1),)  )</f>
        <v/>
      </c>
      <c r="M35" s="357" t="str">
        <f ca="1">IF(OFFSET(Data!$BI$2,(COLUMN(J$1)-1),) ="","",   OFFSET(Data!$BI$2,(COLUMN(J$1)-1),)  )</f>
        <v/>
      </c>
      <c r="N35" s="357" t="str">
        <f ca="1">IF(OFFSET(Data!$BI$2,(COLUMN(K$1)-1),) ="","",   OFFSET(Data!$BI$2,(COLUMN(K$1)-1),)  )</f>
        <v/>
      </c>
      <c r="O35" s="357" t="str">
        <f ca="1">IF(OFFSET(Data!$BI$2,(COLUMN(L$1)-1),) ="","",   OFFSET(Data!$BI$2,(COLUMN(L$1)-1),)  )</f>
        <v/>
      </c>
      <c r="P35" s="357" t="str">
        <f ca="1">IF(OFFSET(Data!$BI$2,(COLUMN(M$1)-1),) ="","",   OFFSET(Data!$BI$2,(COLUMN(M$1)-1),)  )</f>
        <v/>
      </c>
      <c r="Q35" s="77">
        <f>LEFT('1'!E32,4)+0</f>
        <v>9.1999999999999993</v>
      </c>
      <c r="R35" s="78">
        <f t="shared" ca="1" si="6"/>
        <v>15.714285714285714</v>
      </c>
      <c r="S35" s="77">
        <f>LEFT(RIGHT('1'!E32,4),3)+0</f>
        <v>5.4</v>
      </c>
      <c r="T35" s="79">
        <f ca="1">_xlfn.STDEV.P(D35:P35)</f>
        <v>6.6700671599592871</v>
      </c>
      <c r="U35" s="80"/>
    </row>
    <row r="36" spans="1:21" s="60" customFormat="1" ht="20.25">
      <c r="A36" s="68"/>
      <c r="B36" s="878"/>
      <c r="C36" s="879"/>
      <c r="D36" s="358"/>
      <c r="E36" s="358"/>
      <c r="F36" s="358"/>
      <c r="G36" s="358"/>
      <c r="H36" s="358"/>
      <c r="I36" s="358"/>
      <c r="J36" s="358"/>
      <c r="K36" s="358"/>
      <c r="L36" s="358"/>
      <c r="M36" s="358"/>
      <c r="N36" s="358"/>
      <c r="O36" s="358"/>
      <c r="P36" s="358"/>
      <c r="Q36" s="77"/>
      <c r="R36" s="78"/>
      <c r="S36" s="77"/>
      <c r="U36" s="80"/>
    </row>
    <row r="37" spans="1:21" s="60" customFormat="1" ht="20.25">
      <c r="A37" s="65" t="s">
        <v>450</v>
      </c>
      <c r="B37" s="874"/>
      <c r="C37" s="875"/>
      <c r="D37" s="66">
        <f ca="1">IF(OFFSET(Data!$BK$2,(COLUMN(A$1)-1),) ="","",   OFFSET(Data!$BK$2,(COLUMN(A$1)-1),)  )</f>
        <v>44</v>
      </c>
      <c r="E37" s="66">
        <f ca="1">IF(OFFSET(Data!$BK$2,(COLUMN(B$1)-1),) ="","",   OFFSET(Data!$BK$2,(COLUMN(B$1)-1),)  )</f>
        <v>78</v>
      </c>
      <c r="F37" s="66">
        <f ca="1">IF(OFFSET(Data!$BK$2,(COLUMN(C$1)-1),) ="","",   OFFSET(Data!$BK$2,(COLUMN(C$1)-1),)  )</f>
        <v>95</v>
      </c>
      <c r="G37" s="66">
        <f ca="1">IF(OFFSET(Data!$BK$2,(COLUMN(D$1)-1),) ="","",   OFFSET(Data!$BK$2,(COLUMN(D$1)-1),)  )</f>
        <v>84</v>
      </c>
      <c r="H37" s="66">
        <f ca="1">IF(OFFSET(Data!$BK$2,(COLUMN(E$1)-1),) ="","",   OFFSET(Data!$BK$2,(COLUMN(E$1)-1),)  )</f>
        <v>80</v>
      </c>
      <c r="I37" s="66">
        <f ca="1">IF(OFFSET(Data!$BK$2,(COLUMN(F$1)-1),) ="","",   OFFSET(Data!$BK$2,(COLUMN(F$1)-1),)  )</f>
        <v>84</v>
      </c>
      <c r="J37" s="66">
        <f ca="1">IF(OFFSET(Data!$BK$2,(COLUMN(G$1)-1),) ="","",   OFFSET(Data!$BK$2,(COLUMN(G$1)-1),)  )</f>
        <v>8</v>
      </c>
      <c r="K37" s="66" t="str">
        <f ca="1">IF(OFFSET(Data!$BK$2,(COLUMN(H$1)-1),) ="","",   OFFSET(Data!$BK$2,(COLUMN(H$1)-1),)  )</f>
        <v/>
      </c>
      <c r="L37" s="66" t="str">
        <f ca="1">IF(OFFSET(Data!$BK$2,(COLUMN(I$1)-1),) ="","",   OFFSET(Data!$BK$2,(COLUMN(I$1)-1),)  )</f>
        <v/>
      </c>
      <c r="M37" s="66" t="str">
        <f ca="1">IF(OFFSET(Data!$BK$2,(COLUMN(J$1)-1),) ="","",   OFFSET(Data!$BK$2,(COLUMN(J$1)-1),)  )</f>
        <v/>
      </c>
      <c r="N37" s="66" t="str">
        <f ca="1">IF(OFFSET(Data!$BK$2,(COLUMN(K$1)-1),) ="","",   OFFSET(Data!$BK$2,(COLUMN(K$1)-1),)  )</f>
        <v/>
      </c>
      <c r="O37" s="66" t="str">
        <f ca="1">IF(OFFSET(Data!$BK$2,(COLUMN(L$1)-1),) ="","",   OFFSET(Data!$BK$2,(COLUMN(L$1)-1),)  )</f>
        <v/>
      </c>
      <c r="P37" s="66" t="str">
        <f ca="1">IF(OFFSET(Data!$BK$2,(COLUMN(M$1)-1),) ="","",   OFFSET(Data!$BK$2,(COLUMN(M$1)-1),)  )</f>
        <v/>
      </c>
      <c r="Q37" s="77"/>
      <c r="R37" s="78">
        <f t="shared" ca="1" si="6"/>
        <v>67.571428571428569</v>
      </c>
      <c r="S37" s="77"/>
      <c r="T37" s="79"/>
      <c r="U37" s="80"/>
    </row>
    <row r="38" spans="1:21">
      <c r="G38" s="59"/>
      <c r="H38" s="59"/>
      <c r="I38" s="59"/>
      <c r="J38" s="59"/>
      <c r="K38" s="59"/>
      <c r="L38" s="59"/>
      <c r="M38" s="59"/>
      <c r="N38" s="59"/>
      <c r="O38" s="59"/>
      <c r="P38" s="59"/>
      <c r="Q38" s="59"/>
      <c r="S38" s="59"/>
    </row>
  </sheetData>
  <mergeCells count="21">
    <mergeCell ref="I1:P1"/>
    <mergeCell ref="B37:C37"/>
    <mergeCell ref="B32:C32"/>
    <mergeCell ref="B33:C33"/>
    <mergeCell ref="B34:C34"/>
    <mergeCell ref="B35:C35"/>
    <mergeCell ref="B36:C36"/>
    <mergeCell ref="B31:C31"/>
    <mergeCell ref="B19:C19"/>
    <mergeCell ref="B20:C20"/>
    <mergeCell ref="B21:C21"/>
    <mergeCell ref="B22:C22"/>
    <mergeCell ref="B23:C23"/>
    <mergeCell ref="B24:C24"/>
    <mergeCell ref="B30:C30"/>
    <mergeCell ref="B25:C25"/>
    <mergeCell ref="B26:C26"/>
    <mergeCell ref="B27:C27"/>
    <mergeCell ref="B28:C28"/>
    <mergeCell ref="B29:C29"/>
    <mergeCell ref="A1:H1"/>
  </mergeCells>
  <phoneticPr fontId="1" type="noConversion"/>
  <conditionalFormatting sqref="D19:P19">
    <cfRule type="expression" dxfId="29" priority="2">
      <formula>D37 &lt;= 30</formula>
    </cfRule>
  </conditionalFormatting>
  <conditionalFormatting sqref="D20:P20 D26:P26 D32:P32 D37:P37">
    <cfRule type="expression" dxfId="28" priority="10">
      <formula>D$19&lt;&gt;""</formula>
    </cfRule>
  </conditionalFormatting>
  <conditionalFormatting sqref="D20:P20 D26:P26 D32:P32">
    <cfRule type="expression" dxfId="27" priority="6">
      <formula>D20 &gt;= 70</formula>
    </cfRule>
    <cfRule type="expression" dxfId="26" priority="7">
      <formula>D20 &lt;=30</formula>
    </cfRule>
  </conditionalFormatting>
  <conditionalFormatting sqref="D21:P25 D27:P31 D33:P35">
    <cfRule type="expression" dxfId="25" priority="4">
      <formula>D21 &gt;= 70</formula>
    </cfRule>
    <cfRule type="expression" dxfId="24" priority="5">
      <formula>D21 &lt;= 30</formula>
    </cfRule>
  </conditionalFormatting>
  <conditionalFormatting sqref="D37:P37">
    <cfRule type="expression" dxfId="23" priority="3">
      <formula xml:space="preserve"> D37 &lt;30</formula>
    </cfRule>
  </conditionalFormatting>
  <conditionalFormatting sqref="S2 S6:AF6">
    <cfRule type="expression" dxfId="22" priority="9">
      <formula>S$2&lt;&gt;""</formula>
    </cfRule>
  </conditionalFormatting>
  <conditionalFormatting sqref="T21:T25 T27:T31 T33:T35">
    <cfRule type="expression" dxfId="21" priority="12">
      <formula>T21 &gt;= $Q21+$S21-0.1</formula>
    </cfRule>
  </conditionalFormatting>
  <conditionalFormatting sqref="T2:AF2">
    <cfRule type="expression" dxfId="20" priority="1">
      <formula>D37 &lt; 31</formula>
    </cfRule>
  </conditionalFormatting>
  <conditionalFormatting sqref="T7:AF7">
    <cfRule type="expression" dxfId="19" priority="8">
      <formula>T$2&lt;&gt;""</formula>
    </cfRule>
  </conditionalFormatting>
  <pageMargins left="0.25" right="0.25" top="0.75" bottom="0.75" header="0.3" footer="0.3"/>
  <pageSetup paperSize="9" scale="72" orientation="landscape"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80947-E4F6-4DC7-8E79-D249DB36E67A}">
  <sheetPr codeName="Sheet15">
    <pageSetUpPr fitToPage="1"/>
  </sheetPr>
  <dimension ref="A1:AW41"/>
  <sheetViews>
    <sheetView workbookViewId="0">
      <selection sqref="A1:F1"/>
    </sheetView>
  </sheetViews>
  <sheetFormatPr defaultRowHeight="26.25"/>
  <cols>
    <col min="1" max="1" width="13.625" style="58" bestFit="1" customWidth="1"/>
    <col min="2" max="15" width="11.25" style="58" customWidth="1"/>
    <col min="16" max="16" width="8.25" style="58" customWidth="1"/>
    <col min="17" max="17" width="27.625" style="60" customWidth="1"/>
    <col min="18" max="18" width="12.625" style="84" customWidth="1"/>
    <col min="19" max="20" width="8.375" style="84" customWidth="1"/>
    <col min="21" max="31" width="8.375" style="84" hidden="1" customWidth="1"/>
    <col min="32" max="32" width="0" style="84" hidden="1" customWidth="1"/>
    <col min="33" max="33" width="0" style="58" hidden="1" customWidth="1"/>
    <col min="34" max="34" width="9" style="58"/>
    <col min="35" max="35" width="12.625" style="84" customWidth="1"/>
    <col min="36" max="37" width="8.375" style="84" customWidth="1"/>
    <col min="38" max="48" width="8.375" style="84" hidden="1" customWidth="1"/>
    <col min="49" max="49" width="9" style="84"/>
    <col min="50" max="16384" width="9" style="58"/>
  </cols>
  <sheetData>
    <row r="1" spans="1:48">
      <c r="A1" s="846" t="s">
        <v>384</v>
      </c>
      <c r="B1" s="846"/>
      <c r="C1" s="846"/>
      <c r="D1" s="846"/>
      <c r="E1" s="846"/>
      <c r="F1" s="846"/>
      <c r="G1" s="57"/>
      <c r="H1" s="57"/>
      <c r="I1" s="57"/>
      <c r="J1" s="57"/>
      <c r="K1" s="57"/>
      <c r="L1" s="57"/>
      <c r="M1" s="57"/>
      <c r="N1" s="57"/>
      <c r="O1" s="57"/>
      <c r="P1" s="57"/>
      <c r="R1" s="99"/>
      <c r="AI1" s="99"/>
    </row>
    <row r="2" spans="1:48">
      <c r="G2" s="59"/>
      <c r="H2" s="59"/>
      <c r="I2" s="59"/>
      <c r="J2" s="59"/>
      <c r="K2" s="59"/>
      <c r="L2" s="59"/>
      <c r="M2" s="59"/>
      <c r="N2" s="59"/>
      <c r="O2" s="59"/>
      <c r="P2" s="59"/>
      <c r="R2" s="100" t="s">
        <v>406</v>
      </c>
      <c r="S2" s="100" t="str">
        <f ca="1">IF(기질!E22="","",기질!E22)</f>
        <v>채영운님</v>
      </c>
      <c r="T2" s="100" t="str">
        <f ca="1">IF(기질!F22="","",기질!F22)</f>
        <v>최동준님</v>
      </c>
      <c r="U2" s="100" t="str">
        <f ca="1">IF(기질!G22="","",기질!G22)</f>
        <v>전동섭님</v>
      </c>
      <c r="V2" s="100" t="str">
        <f ca="1">IF(기질!H22="","",기질!H22)</f>
        <v>윤영호님</v>
      </c>
      <c r="W2" s="100" t="str">
        <f ca="1">IF(기질!I22="","",기질!I22)</f>
        <v>최은강님</v>
      </c>
      <c r="X2" s="100" t="str">
        <f ca="1">IF(기질!J22="","",기질!J22)</f>
        <v>임경업님</v>
      </c>
      <c r="Y2" s="100" t="str">
        <f ca="1">IF(기질!K22="","",기질!K22)</f>
        <v>이재원님</v>
      </c>
      <c r="Z2" s="100" t="str">
        <f ca="1">IF(기질!L22="","",기질!L22)</f>
        <v/>
      </c>
      <c r="AA2" s="100" t="str">
        <f ca="1">IF(기질!M22="","",기질!M22)</f>
        <v/>
      </c>
      <c r="AB2" s="100" t="str">
        <f ca="1">IF(기질!N22="","",기질!N22)</f>
        <v/>
      </c>
      <c r="AC2" s="100" t="str">
        <f ca="1">IF(기질!O22="","",기질!O22)</f>
        <v/>
      </c>
      <c r="AD2" s="100" t="str">
        <f ca="1">IF(기질!P22="","",기질!P22)</f>
        <v/>
      </c>
      <c r="AE2" s="84" t="str">
        <f>IF(기질!Q22="","",기질!Q22)</f>
        <v>집단평균</v>
      </c>
      <c r="AI2" s="100" t="s">
        <v>406</v>
      </c>
      <c r="AJ2" s="100" t="str">
        <f ca="1">IF(성격!D19="","",성격!D19)</f>
        <v>채영운님</v>
      </c>
      <c r="AK2" s="100" t="str">
        <f ca="1">IF(성격!E19="","",성격!E19)</f>
        <v>최동준님</v>
      </c>
      <c r="AL2" s="100" t="str">
        <f ca="1">IF(성격!F19="","",성격!F19)</f>
        <v>전동섭님</v>
      </c>
      <c r="AM2" s="100" t="str">
        <f ca="1">IF(성격!G19="","",성격!G19)</f>
        <v>윤영호님</v>
      </c>
      <c r="AN2" s="100" t="str">
        <f ca="1">IF(성격!H19="","",성격!H19)</f>
        <v>최은강님</v>
      </c>
      <c r="AO2" s="100" t="str">
        <f ca="1">IF(성격!I19="","",성격!I19)</f>
        <v>임경업님</v>
      </c>
      <c r="AP2" s="100" t="str">
        <f ca="1">IF(성격!J19="","",성격!J19)</f>
        <v>이재원님</v>
      </c>
      <c r="AQ2" s="100" t="str">
        <f ca="1">IF(성격!K19="","",성격!K19)</f>
        <v/>
      </c>
      <c r="AR2" s="100" t="str">
        <f ca="1">IF(성격!L19="","",성격!L19)</f>
        <v/>
      </c>
      <c r="AS2" s="100" t="str">
        <f ca="1">IF(성격!M19="","",성격!M19)</f>
        <v/>
      </c>
      <c r="AT2" s="100" t="str">
        <f ca="1">IF(성격!N19="","",성격!N19)</f>
        <v/>
      </c>
      <c r="AU2" s="100" t="str">
        <f ca="1">IF(성격!O19="","",성격!O19)</f>
        <v/>
      </c>
      <c r="AV2" s="84" t="str">
        <f ca="1">IF(성격!P19="","",성격!P19)</f>
        <v/>
      </c>
    </row>
    <row r="3" spans="1:48">
      <c r="G3" s="59"/>
      <c r="H3" s="59"/>
      <c r="I3" s="59"/>
      <c r="J3" s="59"/>
      <c r="K3" s="59"/>
      <c r="L3" s="59"/>
      <c r="M3" s="59"/>
      <c r="N3" s="59"/>
      <c r="O3" s="59"/>
      <c r="P3" s="59"/>
      <c r="Q3" s="62"/>
      <c r="R3" s="101" t="str">
        <f>기질!B23</f>
        <v>NS</v>
      </c>
      <c r="S3" s="84">
        <f ca="1">IF(기질!E23="","",기질!E23)</f>
        <v>55</v>
      </c>
      <c r="T3" s="84">
        <f ca="1">IF(기질!F23="","",기질!F23)</f>
        <v>60</v>
      </c>
      <c r="U3" s="84">
        <f ca="1">IF(기질!G23="","",기질!G23)</f>
        <v>55</v>
      </c>
      <c r="V3" s="84">
        <f ca="1">IF(기질!H23="","",기질!H23)</f>
        <v>94</v>
      </c>
      <c r="W3" s="84">
        <f ca="1">IF(기질!I23="","",기질!I23)</f>
        <v>55</v>
      </c>
      <c r="X3" s="84">
        <f ca="1">IF(기질!J23="","",기질!J23)</f>
        <v>81</v>
      </c>
      <c r="Y3" s="84">
        <f ca="1">IF(기질!K23="","",기질!K23)</f>
        <v>95</v>
      </c>
      <c r="Z3" s="84" t="str">
        <f ca="1">IF(기질!L23="","",기질!L23)</f>
        <v/>
      </c>
      <c r="AA3" s="84" t="str">
        <f ca="1">IF(기질!M23="","",기질!M23)</f>
        <v/>
      </c>
      <c r="AB3" s="84" t="str">
        <f ca="1">IF(기질!N23="","",기질!N23)</f>
        <v/>
      </c>
      <c r="AC3" s="84" t="str">
        <f ca="1">IF(기질!O23="","",기질!O23)</f>
        <v/>
      </c>
      <c r="AD3" s="84" t="str">
        <f ca="1">IF(기질!P23="","",기질!P23)</f>
        <v/>
      </c>
      <c r="AE3" s="84">
        <f>IF(기질!Q23="","",기질!Q23)</f>
        <v>50</v>
      </c>
      <c r="AI3" s="101" t="str">
        <f>성격!A20</f>
        <v>SD</v>
      </c>
      <c r="AJ3" s="84">
        <f ca="1">IF(성격!D20="","",성격!D20)</f>
        <v>19</v>
      </c>
      <c r="AK3" s="84">
        <f ca="1">IF(성격!E20="","",성격!E20)</f>
        <v>65</v>
      </c>
      <c r="AL3" s="84">
        <f ca="1">IF(성격!F20="","",성격!F20)</f>
        <v>93</v>
      </c>
      <c r="AM3" s="84">
        <f ca="1">IF(성격!G20="","",성격!G20)</f>
        <v>90</v>
      </c>
      <c r="AN3" s="84">
        <f ca="1">IF(성격!H20="","",성격!H20)</f>
        <v>65</v>
      </c>
      <c r="AO3" s="84">
        <f ca="1">IF(성격!I20="","",성격!I20)</f>
        <v>88</v>
      </c>
      <c r="AP3" s="84">
        <f ca="1">IF(성격!J20="","",성격!J20)</f>
        <v>16</v>
      </c>
      <c r="AQ3" s="84" t="str">
        <f ca="1">IF(성격!K20="","",성격!K20)</f>
        <v/>
      </c>
      <c r="AR3" s="84" t="str">
        <f ca="1">IF(성격!L20="","",성격!L20)</f>
        <v/>
      </c>
      <c r="AS3" s="84" t="str">
        <f ca="1">IF(성격!M20="","",성격!M20)</f>
        <v/>
      </c>
      <c r="AT3" s="84" t="str">
        <f ca="1">IF(성격!N20="","",성격!N20)</f>
        <v/>
      </c>
      <c r="AU3" s="84" t="str">
        <f ca="1">IF(성격!O20="","",성격!O20)</f>
        <v/>
      </c>
      <c r="AV3" s="84" t="str">
        <f ca="1">IF(성격!P20="","",성격!P20)</f>
        <v/>
      </c>
    </row>
    <row r="4" spans="1:48">
      <c r="G4" s="59"/>
      <c r="H4" s="59"/>
      <c r="I4" s="59"/>
      <c r="J4" s="59"/>
      <c r="K4" s="59"/>
      <c r="L4" s="59"/>
      <c r="M4" s="59"/>
      <c r="N4" s="59"/>
      <c r="O4" s="59"/>
      <c r="P4" s="59"/>
      <c r="Q4" s="62"/>
      <c r="R4" s="102" t="str">
        <f>기질!B28</f>
        <v>HA</v>
      </c>
      <c r="S4" s="84">
        <f ca="1">IF(기질!E28="","",기질!E28)</f>
        <v>94</v>
      </c>
      <c r="T4" s="84">
        <f ca="1">IF(기질!F28="","",기질!F28)</f>
        <v>12</v>
      </c>
      <c r="U4" s="84">
        <f ca="1">IF(기질!G28="","",기질!G28)</f>
        <v>12</v>
      </c>
      <c r="V4" s="84">
        <f ca="1">IF(기질!H28="","",기질!H28)</f>
        <v>12</v>
      </c>
      <c r="W4" s="84">
        <f ca="1">IF(기질!I28="","",기질!I28)</f>
        <v>87</v>
      </c>
      <c r="X4" s="84">
        <f ca="1">IF(기질!J28="","",기질!J28)</f>
        <v>63</v>
      </c>
      <c r="Y4" s="84">
        <f ca="1">IF(기질!K28="","",기질!K28)</f>
        <v>100</v>
      </c>
      <c r="Z4" s="84" t="str">
        <f ca="1">IF(기질!L28="","",기질!L28)</f>
        <v/>
      </c>
      <c r="AA4" s="84" t="str">
        <f ca="1">IF(기질!M28="","",기질!M28)</f>
        <v/>
      </c>
      <c r="AB4" s="84" t="str">
        <f ca="1">IF(기질!N28="","",기질!N28)</f>
        <v/>
      </c>
      <c r="AC4" s="84" t="str">
        <f ca="1">IF(기질!O28="","",기질!O28)</f>
        <v/>
      </c>
      <c r="AD4" s="84" t="str">
        <f ca="1">IF(기질!P28="","",기질!P28)</f>
        <v/>
      </c>
      <c r="AE4" s="84">
        <f>IF(기질!Q28="","",기질!Q28)</f>
        <v>50</v>
      </c>
      <c r="AI4" s="102" t="str">
        <f>성격!A26</f>
        <v>CO</v>
      </c>
      <c r="AJ4" s="84">
        <f ca="1">IF(성격!D26="","",성격!D26)</f>
        <v>74</v>
      </c>
      <c r="AK4" s="84">
        <f ca="1">IF(성격!E26="","",성격!E26)</f>
        <v>80</v>
      </c>
      <c r="AL4" s="84">
        <f ca="1">IF(성격!F26="","",성격!F26)</f>
        <v>89</v>
      </c>
      <c r="AM4" s="84">
        <f ca="1">IF(성격!G26="","",성격!G26)</f>
        <v>57</v>
      </c>
      <c r="AN4" s="84">
        <f ca="1">IF(성격!H26="","",성격!H26)</f>
        <v>84</v>
      </c>
      <c r="AO4" s="84">
        <f ca="1">IF(성격!I26="","",성격!I26)</f>
        <v>61</v>
      </c>
      <c r="AP4" s="84">
        <f ca="1">IF(성격!J26="","",성격!J26)</f>
        <v>7</v>
      </c>
      <c r="AQ4" s="84" t="str">
        <f ca="1">IF(성격!K26="","",성격!K26)</f>
        <v/>
      </c>
      <c r="AR4" s="84" t="str">
        <f ca="1">IF(성격!L26="","",성격!L26)</f>
        <v/>
      </c>
      <c r="AS4" s="84" t="str">
        <f ca="1">IF(성격!M26="","",성격!M26)</f>
        <v/>
      </c>
      <c r="AT4" s="84" t="str">
        <f ca="1">IF(성격!N26="","",성격!N26)</f>
        <v/>
      </c>
      <c r="AU4" s="84" t="str">
        <f ca="1">IF(성격!O26="","",성격!O26)</f>
        <v/>
      </c>
      <c r="AV4" s="84" t="str">
        <f ca="1">IF(성격!P26="","",성격!P26)</f>
        <v/>
      </c>
    </row>
    <row r="5" spans="1:48">
      <c r="G5" s="59"/>
      <c r="H5" s="59"/>
      <c r="I5" s="59"/>
      <c r="J5" s="59"/>
      <c r="K5" s="59"/>
      <c r="L5" s="59"/>
      <c r="M5" s="59"/>
      <c r="N5" s="59"/>
      <c r="O5" s="59"/>
      <c r="P5" s="59"/>
      <c r="Q5" s="62"/>
      <c r="R5" s="102" t="str">
        <f>기질!B33</f>
        <v>RD</v>
      </c>
      <c r="S5" s="84">
        <f ca="1">IF(기질!E33="","",기질!E33)</f>
        <v>91</v>
      </c>
      <c r="T5" s="84">
        <f ca="1">IF(기질!F33="","",기질!F33)</f>
        <v>39</v>
      </c>
      <c r="U5" s="84">
        <f ca="1">IF(기질!G33="","",기질!G33)</f>
        <v>78</v>
      </c>
      <c r="V5" s="84">
        <f ca="1">IF(기질!H33="","",기질!H33)</f>
        <v>62</v>
      </c>
      <c r="W5" s="84">
        <f ca="1">IF(기질!I33="","",기질!I33)</f>
        <v>39</v>
      </c>
      <c r="X5" s="84">
        <f ca="1">IF(기질!J33="","",기질!J33)</f>
        <v>39</v>
      </c>
      <c r="Y5" s="84">
        <f ca="1">IF(기질!K33="","",기질!K33)</f>
        <v>30</v>
      </c>
      <c r="Z5" s="84" t="str">
        <f ca="1">IF(기질!L33="","",기질!L33)</f>
        <v/>
      </c>
      <c r="AA5" s="84" t="str">
        <f ca="1">IF(기질!M33="","",기질!M33)</f>
        <v/>
      </c>
      <c r="AB5" s="84" t="str">
        <f ca="1">IF(기질!N33="","",기질!N33)</f>
        <v/>
      </c>
      <c r="AC5" s="84" t="str">
        <f ca="1">IF(기질!O33="","",기질!O33)</f>
        <v/>
      </c>
      <c r="AD5" s="84" t="str">
        <f ca="1">IF(기질!P33="","",기질!P33)</f>
        <v/>
      </c>
      <c r="AE5" s="84">
        <f>IF(기질!Q33="","",기질!Q33)</f>
        <v>50</v>
      </c>
      <c r="AI5" s="102" t="str">
        <f>성격!A32</f>
        <v>ST</v>
      </c>
      <c r="AJ5" s="84">
        <f ca="1">IF(성격!D32="","",성격!D32)</f>
        <v>99</v>
      </c>
      <c r="AK5" s="84">
        <f ca="1">IF(성격!E32="","",성격!E32)</f>
        <v>16</v>
      </c>
      <c r="AL5" s="84">
        <f ca="1">IF(성격!F32="","",성격!F32)</f>
        <v>90</v>
      </c>
      <c r="AM5" s="84">
        <f ca="1">IF(성격!G32="","",성격!G32)</f>
        <v>96</v>
      </c>
      <c r="AN5" s="84">
        <f ca="1">IF(성격!H32="","",성격!H32)</f>
        <v>97</v>
      </c>
      <c r="AO5" s="84">
        <f ca="1">IF(성격!I32="","",성격!I32)</f>
        <v>97</v>
      </c>
      <c r="AP5" s="84">
        <f ca="1">IF(성격!J32="","",성격!J32)</f>
        <v>83</v>
      </c>
      <c r="AQ5" s="84" t="str">
        <f ca="1">IF(성격!K32="","",성격!K32)</f>
        <v/>
      </c>
      <c r="AR5" s="84" t="str">
        <f ca="1">IF(성격!L32="","",성격!L32)</f>
        <v/>
      </c>
      <c r="AS5" s="84" t="str">
        <f ca="1">IF(성격!M32="","",성격!M32)</f>
        <v/>
      </c>
      <c r="AT5" s="84" t="str">
        <f ca="1">IF(성격!N32="","",성격!N32)</f>
        <v/>
      </c>
      <c r="AU5" s="84" t="str">
        <f ca="1">IF(성격!O32="","",성격!O32)</f>
        <v/>
      </c>
      <c r="AV5" s="84" t="str">
        <f ca="1">IF(성격!P32="","",성격!P32)</f>
        <v/>
      </c>
    </row>
    <row r="6" spans="1:48" ht="27" thickBot="1">
      <c r="G6" s="59"/>
      <c r="H6" s="59"/>
      <c r="I6" s="59"/>
      <c r="J6" s="59"/>
      <c r="K6" s="59"/>
      <c r="L6" s="59"/>
      <c r="M6" s="59"/>
      <c r="N6" s="59"/>
      <c r="O6" s="59"/>
      <c r="P6" s="59"/>
      <c r="Q6" s="62"/>
      <c r="R6" s="103" t="str">
        <f>기질!B38</f>
        <v>PS</v>
      </c>
      <c r="S6" s="104">
        <f ca="1">IF(기질!E38="","",기질!E38)</f>
        <v>73</v>
      </c>
      <c r="T6" s="104">
        <f ca="1">IF(기질!F38="","",기질!F38)</f>
        <v>34</v>
      </c>
      <c r="U6" s="104">
        <f ca="1">IF(기질!G38="","",기질!G38)</f>
        <v>42</v>
      </c>
      <c r="V6" s="104">
        <f ca="1">IF(기질!H38="","",기질!H38)</f>
        <v>96</v>
      </c>
      <c r="W6" s="104">
        <f ca="1">IF(기질!I38="","",기질!I38)</f>
        <v>90</v>
      </c>
      <c r="X6" s="104">
        <f ca="1">IF(기질!J38="","",기질!J38)</f>
        <v>99</v>
      </c>
      <c r="Y6" s="104">
        <f ca="1">IF(기질!K38="","",기질!K38)</f>
        <v>3</v>
      </c>
      <c r="Z6" s="104" t="str">
        <f ca="1">IF(기질!L38="","",기질!L38)</f>
        <v/>
      </c>
      <c r="AA6" s="104" t="str">
        <f ca="1">IF(기질!M38="","",기질!M38)</f>
        <v/>
      </c>
      <c r="AB6" s="104" t="str">
        <f ca="1">IF(기질!N38="","",기질!N38)</f>
        <v/>
      </c>
      <c r="AC6" s="104" t="str">
        <f ca="1">IF(기질!O38="","",기질!O38)</f>
        <v/>
      </c>
      <c r="AD6" s="104" t="str">
        <f ca="1">IF(기질!P38="","",기질!P38)</f>
        <v/>
      </c>
      <c r="AE6" s="104">
        <f>IF(기질!Q38="","",기질!Q38)</f>
        <v>50</v>
      </c>
      <c r="AI6" s="103" t="str">
        <f>성격!A37</f>
        <v>SC</v>
      </c>
      <c r="AJ6" s="104">
        <f ca="1">IF(성격!D37="","",성격!D37)</f>
        <v>44</v>
      </c>
      <c r="AK6" s="104">
        <f ca="1">IF(성격!E37="","",성격!E37)</f>
        <v>78</v>
      </c>
      <c r="AL6" s="104">
        <f ca="1">IF(성격!F37="","",성격!F37)</f>
        <v>95</v>
      </c>
      <c r="AM6" s="104">
        <f ca="1">IF(성격!G37="","",성격!G37)</f>
        <v>84</v>
      </c>
      <c r="AN6" s="104">
        <f ca="1">IF(성격!H37="","",성격!H37)</f>
        <v>80</v>
      </c>
      <c r="AO6" s="104">
        <f ca="1">IF(성격!I37="","",성격!I37)</f>
        <v>84</v>
      </c>
      <c r="AP6" s="104">
        <f ca="1">IF(성격!J37="","",성격!J37)</f>
        <v>8</v>
      </c>
      <c r="AQ6" s="104" t="str">
        <f ca="1">IF(성격!K37="","",성격!K37)</f>
        <v/>
      </c>
      <c r="AR6" s="104" t="str">
        <f ca="1">IF(성격!L37="","",성격!L37)</f>
        <v/>
      </c>
      <c r="AS6" s="104" t="str">
        <f ca="1">IF(성격!M37="","",성격!M37)</f>
        <v/>
      </c>
      <c r="AT6" s="104" t="str">
        <f ca="1">IF(성격!N37="","",성격!N37)</f>
        <v/>
      </c>
      <c r="AU6" s="104" t="str">
        <f ca="1">IF(성격!O37="","",성격!O37)</f>
        <v/>
      </c>
      <c r="AV6" s="104" t="str">
        <f ca="1">IF(성격!P37="","",성격!P37)</f>
        <v/>
      </c>
    </row>
    <row r="7" spans="1:48">
      <c r="G7" s="59"/>
      <c r="H7" s="59"/>
      <c r="I7" s="59"/>
      <c r="J7" s="59"/>
      <c r="K7" s="59"/>
      <c r="L7" s="59"/>
      <c r="M7" s="59"/>
      <c r="N7" s="59"/>
      <c r="O7" s="59"/>
      <c r="P7" s="59"/>
      <c r="R7" s="105"/>
      <c r="S7" s="106" t="str">
        <f ca="1">IF(S2="","",        IF(기질!E23&lt;30,"L", IF(기질!E23&gt;70,"H","M")) &amp; IF(기질!E28&lt;30,"L", IF(기질!E28&gt;70,"H","M")) &amp; IF(기질!E33&lt;30,"L", IF(기질!E33&gt;70,"H","M")))</f>
        <v>MHH</v>
      </c>
      <c r="T7" s="106" t="str">
        <f ca="1">IF(T2="","",        IF(기질!F23&lt;30,"L", IF(기질!F23&gt;70,"H","M")) &amp; IF(기질!F28&lt;30,"L", IF(기질!F28&gt;70,"H","M")) &amp; IF(기질!F33&lt;30,"L", IF(기질!F33&gt;70,"H","M")))</f>
        <v>MLM</v>
      </c>
      <c r="U7" s="106" t="str">
        <f ca="1">IF(U2="","",        IF(기질!G23&lt;30,"L", IF(기질!G23&gt;70,"H","M")) &amp; IF(기질!G28&lt;30,"L", IF(기질!G28&gt;70,"H","M")) &amp; IF(기질!G33&lt;30,"L", IF(기질!G33&gt;70,"H","M")))</f>
        <v>MLH</v>
      </c>
      <c r="V7" s="106" t="str">
        <f ca="1">IF(V2="","",        IF(기질!H23&lt;30,"L", IF(기질!H23&gt;70,"H","M")) &amp; IF(기질!H28&lt;30,"L", IF(기질!H28&gt;70,"H","M")) &amp; IF(기질!H33&lt;30,"L", IF(기질!H33&gt;70,"H","M")))</f>
        <v>HLM</v>
      </c>
      <c r="W7" s="106" t="str">
        <f ca="1">IF(W2="","",        IF(기질!I23&lt;30,"L", IF(기질!I23&gt;70,"H","M")) &amp; IF(기질!I28&lt;30,"L", IF(기질!I28&gt;70,"H","M")) &amp; IF(기질!I33&lt;30,"L", IF(기질!I33&gt;70,"H","M")))</f>
        <v>MHM</v>
      </c>
      <c r="X7" s="106" t="str">
        <f ca="1">IF(X2="","",        IF(기질!J23&lt;30,"L", IF(기질!J23&gt;70,"H","M")) &amp; IF(기질!J28&lt;30,"L", IF(기질!J28&gt;70,"H","M")) &amp; IF(기질!J33&lt;30,"L", IF(기질!J33&gt;70,"H","M")))</f>
        <v>HMM</v>
      </c>
      <c r="Y7" s="106" t="str">
        <f ca="1">IF(Y2="","",        IF(기질!K23&lt;30,"L", IF(기질!K23&gt;70,"H","M")) &amp; IF(기질!K28&lt;30,"L", IF(기질!K28&gt;70,"H","M")) &amp; IF(기질!K33&lt;30,"L", IF(기질!K33&gt;70,"H","M")))</f>
        <v>HHM</v>
      </c>
      <c r="Z7" s="106" t="str">
        <f ca="1">IF(Z2="","",        IF(기질!L23&lt;30,"L", IF(기질!L23&gt;70,"H","M")) &amp; IF(기질!L28&lt;30,"L", IF(기질!L28&gt;70,"H","M")) &amp; IF(기질!L33&lt;30,"L", IF(기질!L33&gt;70,"H","M")))</f>
        <v/>
      </c>
      <c r="AA7" s="106" t="str">
        <f ca="1">IF(AA2="","",        IF(기질!M23&lt;30,"L", IF(기질!M23&gt;70,"H","M")) &amp; IF(기질!M28&lt;30,"L", IF(기질!M28&gt;70,"H","M")) &amp; IF(기질!M33&lt;30,"L", IF(기질!M33&gt;70,"H","M")))</f>
        <v/>
      </c>
      <c r="AB7" s="106" t="str">
        <f ca="1">IF(AB2="","",        IF(기질!N23&lt;30,"L", IF(기질!N23&gt;70,"H","M")) &amp; IF(기질!N28&lt;30,"L", IF(기질!N28&gt;70,"H","M")) &amp; IF(기질!N33&lt;30,"L", IF(기질!N33&gt;70,"H","M")))</f>
        <v/>
      </c>
      <c r="AC7" s="106" t="str">
        <f ca="1">IF(AC2="","",        IF(기질!O23&lt;30,"L", IF(기질!O23&gt;70,"H","M")) &amp; IF(기질!O28&lt;30,"L", IF(기질!O28&gt;70,"H","M")) &amp; IF(기질!O33&lt;30,"L", IF(기질!O33&gt;70,"H","M")))</f>
        <v/>
      </c>
      <c r="AD7" s="106" t="str">
        <f ca="1">IF(AD2="","",        IF(기질!P23&lt;30,"L", IF(기질!P23&gt;70,"H","M")) &amp; IF(기질!P28&lt;30,"L", IF(기질!P28&gt;70,"H","M")) &amp; IF(기질!P33&lt;30,"L", IF(기질!P33&gt;70,"H","M")))</f>
        <v/>
      </c>
      <c r="AE7" s="106" t="str">
        <f>IF(AE2="","",        IF(기질!Q23&lt;30,"L", IF(기질!Q23&gt;70,"H","M")) &amp; IF(기질!Q28&lt;30,"L", IF(기질!Q28&gt;70,"H","M")) &amp; IF(기질!Q33&lt;30,"L", IF(기질!Q33&gt;70,"H","M")))</f>
        <v>MMM</v>
      </c>
      <c r="AI7" s="105"/>
      <c r="AJ7" s="106" t="str">
        <f ca="1">IF(AJ2="","",        IF(성격!D20&lt;30,"L", IF(성격!D20&gt;70,"H","M")) &amp; IF(성격!D26&lt;30,"L", IF(성격!D26&gt;70,"H","M")) &amp; IF(성격!D32&lt;30,"L", IF(성격!D32&gt;70,"H","M")))</f>
        <v>LHH</v>
      </c>
      <c r="AK7" s="106" t="str">
        <f ca="1">IF(AK2="","",        IF(성격!E20&lt;30,"L", IF(성격!E20&gt;70,"H","M")) &amp; IF(성격!E26&lt;30,"L", IF(성격!E26&gt;70,"H","M")) &amp; IF(성격!E32&lt;30,"L", IF(성격!E32&gt;70,"H","M")))</f>
        <v>MHL</v>
      </c>
      <c r="AL7" s="106" t="str">
        <f ca="1">IF(AL2="","",        IF(성격!F20&lt;30,"L", IF(성격!F20&gt;70,"H","M")) &amp; IF(성격!F26&lt;30,"L", IF(성격!F26&gt;70,"H","M")) &amp; IF(성격!F32&lt;30,"L", IF(성격!F32&gt;70,"H","M")))</f>
        <v>HHH</v>
      </c>
      <c r="AM7" s="106" t="str">
        <f ca="1">IF(AM2="","",        IF(성격!G20&lt;30,"L", IF(성격!G20&gt;70,"H","M")) &amp; IF(성격!G26&lt;30,"L", IF(성격!G26&gt;70,"H","M")) &amp; IF(성격!G32&lt;30,"L", IF(성격!G32&gt;70,"H","M")))</f>
        <v>HMH</v>
      </c>
      <c r="AN7" s="106" t="str">
        <f ca="1">IF(AN2="","",        IF(성격!H20&lt;30,"L", IF(성격!H20&gt;70,"H","M")) &amp; IF(성격!H26&lt;30,"L", IF(성격!H26&gt;70,"H","M")) &amp; IF(성격!H32&lt;30,"L", IF(성격!H32&gt;70,"H","M")))</f>
        <v>MHH</v>
      </c>
      <c r="AO7" s="106" t="str">
        <f ca="1">IF(AO2="","",        IF(성격!I20&lt;30,"L", IF(성격!I20&gt;70,"H","M")) &amp; IF(성격!I26&lt;30,"L", IF(성격!I26&gt;70,"H","M")) &amp; IF(성격!I32&lt;30,"L", IF(성격!I32&gt;70,"H","M")))</f>
        <v>HMH</v>
      </c>
      <c r="AP7" s="106" t="str">
        <f ca="1">IF(AP2="","",        IF(성격!J20&lt;30,"L", IF(성격!J20&gt;70,"H","M")) &amp; IF(성격!J26&lt;30,"L", IF(성격!J26&gt;70,"H","M")) &amp; IF(성격!J32&lt;30,"L", IF(성격!J32&gt;70,"H","M")))</f>
        <v>LLH</v>
      </c>
      <c r="AQ7" s="106" t="str">
        <f ca="1">IF(AQ2="","",        IF(성격!K20&lt;30,"L", IF(성격!K20&gt;70,"H","M")) &amp; IF(성격!K26&lt;30,"L", IF(성격!K26&gt;70,"H","M")) &amp; IF(성격!K32&lt;30,"L", IF(성격!K32&gt;70,"H","M")))</f>
        <v/>
      </c>
      <c r="AR7" s="106" t="str">
        <f ca="1">IF(AR2="","",        IF(성격!L20&lt;30,"L", IF(성격!L20&gt;70,"H","M")) &amp; IF(성격!L26&lt;30,"L", IF(성격!L26&gt;70,"H","M")) &amp; IF(성격!L32&lt;30,"L", IF(성격!L32&gt;70,"H","M")))</f>
        <v/>
      </c>
      <c r="AS7" s="106" t="str">
        <f ca="1">IF(AS2="","",        IF(성격!M20&lt;30,"L", IF(성격!M20&gt;70,"H","M")) &amp; IF(성격!M26&lt;30,"L", IF(성격!M26&gt;70,"H","M")) &amp; IF(성격!M32&lt;30,"L", IF(성격!M32&gt;70,"H","M")))</f>
        <v/>
      </c>
      <c r="AT7" s="106" t="str">
        <f ca="1">IF(AT2="","",        IF(성격!N20&lt;30,"L", IF(성격!N20&gt;70,"H","M")) &amp; IF(성격!N26&lt;30,"L", IF(성격!N26&gt;70,"H","M")) &amp; IF(성격!N32&lt;30,"L", IF(성격!N32&gt;70,"H","M")))</f>
        <v/>
      </c>
      <c r="AU7" s="106" t="str">
        <f ca="1">IF(AU2="","",        IF(성격!O20&lt;30,"L", IF(성격!O20&gt;70,"H","M")) &amp; IF(성격!O26&lt;30,"L", IF(성격!O26&gt;70,"H","M")) &amp; IF(성격!O32&lt;30,"L", IF(성격!O32&gt;70,"H","M")))</f>
        <v/>
      </c>
      <c r="AV7" s="106" t="str">
        <f ca="1">IF(AV2="","",        IF(성격!P20&lt;30,"L", IF(성격!P20&gt;70,"H","M")) &amp; IF(성격!P26&lt;30,"L", IF(성격!P26&gt;70,"H","M")) &amp; IF(성격!P32&lt;30,"L", IF(성격!P32&gt;70,"H","M")))</f>
        <v/>
      </c>
    </row>
    <row r="8" spans="1:48">
      <c r="G8" s="59"/>
      <c r="H8" s="59"/>
      <c r="I8" s="59"/>
      <c r="J8" s="59"/>
      <c r="K8" s="59"/>
      <c r="L8" s="59"/>
      <c r="M8" s="59"/>
      <c r="N8" s="59"/>
      <c r="O8" s="59"/>
      <c r="P8" s="59"/>
      <c r="Q8" s="56"/>
      <c r="R8" s="105"/>
      <c r="S8" s="107"/>
      <c r="T8" s="107"/>
      <c r="AI8" s="105"/>
      <c r="AJ8" s="107"/>
      <c r="AK8" s="107"/>
    </row>
    <row r="9" spans="1:48">
      <c r="G9" s="59"/>
      <c r="H9" s="59"/>
      <c r="I9" s="59"/>
      <c r="J9" s="59"/>
      <c r="K9" s="59"/>
      <c r="L9" s="59"/>
      <c r="M9" s="59"/>
      <c r="N9" s="59"/>
      <c r="O9" s="59"/>
      <c r="P9" s="59"/>
      <c r="Q9" s="56"/>
      <c r="R9" s="105"/>
      <c r="S9" s="107"/>
      <c r="T9" s="107"/>
      <c r="AI9" s="105"/>
      <c r="AJ9" s="107"/>
      <c r="AK9" s="107"/>
    </row>
    <row r="10" spans="1:48">
      <c r="G10" s="59"/>
      <c r="H10" s="59"/>
      <c r="I10" s="59"/>
      <c r="J10" s="59"/>
      <c r="K10" s="59"/>
      <c r="L10" s="59"/>
      <c r="M10" s="59"/>
      <c r="N10" s="59"/>
      <c r="O10" s="59"/>
      <c r="P10" s="59"/>
      <c r="Q10" s="56"/>
      <c r="R10" s="105"/>
      <c r="S10" s="107"/>
      <c r="T10" s="107"/>
      <c r="AI10" s="105"/>
      <c r="AJ10" s="107"/>
      <c r="AK10" s="107"/>
    </row>
    <row r="11" spans="1:48">
      <c r="G11" s="59"/>
      <c r="H11" s="59"/>
      <c r="I11" s="59"/>
      <c r="J11" s="59"/>
      <c r="K11" s="59"/>
      <c r="L11" s="59"/>
      <c r="M11" s="59"/>
      <c r="N11" s="59"/>
      <c r="O11" s="59"/>
      <c r="P11" s="59"/>
      <c r="Q11" s="56"/>
      <c r="R11" s="105"/>
      <c r="S11" s="107"/>
      <c r="T11" s="107"/>
      <c r="AI11" s="105"/>
      <c r="AJ11" s="107"/>
      <c r="AK11" s="107"/>
    </row>
    <row r="12" spans="1:48">
      <c r="G12" s="59"/>
      <c r="H12" s="59"/>
      <c r="I12" s="59"/>
      <c r="J12" s="59"/>
      <c r="K12" s="59"/>
      <c r="L12" s="59"/>
      <c r="M12" s="59"/>
      <c r="N12" s="59"/>
      <c r="O12" s="59"/>
      <c r="P12" s="59"/>
      <c r="Q12" s="56"/>
      <c r="R12" s="105"/>
      <c r="S12" s="107"/>
      <c r="T12" s="107"/>
      <c r="AI12" s="105"/>
      <c r="AJ12" s="107"/>
      <c r="AK12" s="107"/>
    </row>
    <row r="13" spans="1:48">
      <c r="G13" s="59"/>
      <c r="H13" s="59"/>
      <c r="I13" s="59"/>
      <c r="J13" s="59"/>
      <c r="K13" s="59"/>
      <c r="L13" s="59"/>
      <c r="M13" s="59"/>
      <c r="N13" s="59"/>
      <c r="O13" s="59"/>
      <c r="P13" s="59"/>
      <c r="Q13" s="56"/>
      <c r="R13" s="105"/>
      <c r="S13" s="107"/>
      <c r="T13" s="107"/>
      <c r="AI13" s="105"/>
      <c r="AJ13" s="107"/>
      <c r="AK13" s="107"/>
    </row>
    <row r="14" spans="1:48">
      <c r="G14" s="59"/>
      <c r="H14" s="59"/>
      <c r="I14" s="59"/>
      <c r="J14" s="59"/>
      <c r="K14" s="59"/>
      <c r="L14" s="59"/>
      <c r="M14" s="59"/>
      <c r="N14" s="59"/>
      <c r="O14" s="59"/>
      <c r="P14" s="59"/>
      <c r="Q14" s="56"/>
      <c r="R14" s="105"/>
      <c r="S14" s="107"/>
      <c r="T14" s="107"/>
      <c r="AI14" s="105"/>
      <c r="AJ14" s="107"/>
      <c r="AK14" s="107"/>
    </row>
    <row r="15" spans="1:48">
      <c r="G15" s="59"/>
      <c r="H15" s="59"/>
      <c r="I15" s="59"/>
      <c r="J15" s="59"/>
      <c r="K15" s="59"/>
      <c r="L15" s="59"/>
      <c r="M15" s="59"/>
      <c r="N15" s="59"/>
      <c r="O15" s="59"/>
      <c r="P15" s="59"/>
      <c r="Q15" s="56"/>
      <c r="R15" s="105"/>
      <c r="S15" s="107"/>
      <c r="T15" s="107"/>
      <c r="AI15" s="105"/>
      <c r="AJ15" s="107"/>
      <c r="AK15" s="107"/>
    </row>
    <row r="16" spans="1:48" ht="42" customHeight="1">
      <c r="G16" s="59"/>
      <c r="H16" s="59"/>
      <c r="I16" s="59"/>
      <c r="J16" s="59"/>
      <c r="K16" s="59"/>
      <c r="L16" s="59"/>
      <c r="M16" s="59"/>
      <c r="N16" s="59"/>
      <c r="O16" s="59"/>
      <c r="P16" s="59"/>
      <c r="Q16" s="56"/>
      <c r="R16" s="105"/>
      <c r="S16" s="107"/>
      <c r="T16" s="107"/>
      <c r="AI16" s="105"/>
      <c r="AJ16" s="107"/>
      <c r="AK16" s="107"/>
    </row>
    <row r="17" spans="1:37">
      <c r="G17" s="59"/>
      <c r="H17" s="59"/>
      <c r="I17" s="59"/>
      <c r="J17" s="59"/>
      <c r="K17" s="59"/>
      <c r="L17" s="59"/>
      <c r="M17" s="59"/>
      <c r="N17" s="59"/>
      <c r="O17" s="59"/>
      <c r="P17" s="59"/>
      <c r="Q17" s="56"/>
      <c r="R17" s="105"/>
      <c r="S17" s="107"/>
      <c r="T17" s="107"/>
      <c r="AI17" s="105"/>
      <c r="AJ17" s="107"/>
      <c r="AK17" s="107"/>
    </row>
    <row r="18" spans="1:37">
      <c r="G18" s="59"/>
      <c r="H18" s="59"/>
      <c r="I18" s="59"/>
      <c r="J18" s="59"/>
      <c r="K18" s="59"/>
      <c r="L18" s="59"/>
      <c r="M18" s="59"/>
      <c r="N18" s="59"/>
      <c r="O18" s="59"/>
      <c r="P18" s="59"/>
      <c r="Q18" s="56"/>
      <c r="R18" s="105"/>
      <c r="S18" s="107"/>
      <c r="T18" s="107"/>
      <c r="AI18" s="105"/>
      <c r="AJ18" s="107"/>
      <c r="AK18" s="107"/>
    </row>
    <row r="24" spans="1:37">
      <c r="A24" s="881" t="s">
        <v>536</v>
      </c>
      <c r="B24" s="881"/>
      <c r="C24" s="881"/>
      <c r="D24" s="881"/>
      <c r="E24" s="881"/>
      <c r="F24" s="881"/>
      <c r="G24" s="881"/>
      <c r="H24" s="881"/>
      <c r="I24" s="71"/>
      <c r="J24" s="71"/>
      <c r="K24" s="71"/>
      <c r="L24" s="71"/>
      <c r="M24" s="71"/>
      <c r="N24" s="71"/>
      <c r="O24" s="71"/>
      <c r="P24" s="71"/>
    </row>
    <row r="25" spans="1:37">
      <c r="G25" s="59"/>
      <c r="H25" s="59"/>
      <c r="I25" s="59"/>
      <c r="J25" s="59"/>
      <c r="K25" s="59"/>
      <c r="L25" s="59"/>
      <c r="M25" s="59"/>
      <c r="N25" s="59"/>
      <c r="O25" s="59"/>
      <c r="P25" s="59"/>
    </row>
    <row r="26" spans="1:37">
      <c r="G26" s="59"/>
      <c r="H26" s="59"/>
      <c r="I26" s="59"/>
      <c r="J26" s="59"/>
      <c r="K26" s="59"/>
      <c r="L26" s="59"/>
      <c r="M26" s="59"/>
      <c r="N26" s="59"/>
      <c r="O26" s="59"/>
      <c r="P26" s="59"/>
    </row>
    <row r="27" spans="1:37">
      <c r="G27" s="59"/>
      <c r="H27" s="59"/>
      <c r="I27" s="59"/>
      <c r="J27" s="59"/>
      <c r="K27" s="59"/>
      <c r="L27" s="59"/>
      <c r="M27" s="59"/>
      <c r="N27" s="59"/>
      <c r="O27" s="59"/>
      <c r="P27" s="59"/>
    </row>
    <row r="28" spans="1:37">
      <c r="G28" s="59"/>
      <c r="H28" s="59"/>
      <c r="I28" s="59"/>
      <c r="J28" s="59"/>
      <c r="K28" s="59"/>
      <c r="L28" s="59"/>
      <c r="M28" s="59"/>
      <c r="N28" s="59"/>
      <c r="O28" s="59"/>
      <c r="P28" s="59"/>
    </row>
    <row r="29" spans="1:37">
      <c r="G29" s="59"/>
      <c r="H29" s="59"/>
      <c r="I29" s="59"/>
      <c r="J29" s="59"/>
      <c r="K29" s="59"/>
      <c r="L29" s="59"/>
      <c r="M29" s="59"/>
      <c r="N29" s="59"/>
      <c r="O29" s="59"/>
      <c r="P29" s="59"/>
    </row>
    <row r="30" spans="1:37">
      <c r="G30" s="59"/>
      <c r="H30" s="59"/>
      <c r="I30" s="59"/>
      <c r="J30" s="59"/>
      <c r="K30" s="59"/>
      <c r="L30" s="59"/>
      <c r="M30" s="59"/>
      <c r="N30" s="59"/>
      <c r="O30" s="59"/>
      <c r="P30" s="59"/>
    </row>
    <row r="31" spans="1:37">
      <c r="G31" s="59"/>
      <c r="H31" s="59"/>
      <c r="I31" s="59"/>
      <c r="J31" s="59"/>
      <c r="K31" s="59"/>
      <c r="L31" s="59"/>
      <c r="M31" s="59"/>
      <c r="N31" s="59"/>
      <c r="O31" s="59"/>
      <c r="P31" s="59"/>
    </row>
    <row r="32" spans="1:37">
      <c r="G32" s="59"/>
      <c r="H32" s="59"/>
      <c r="I32" s="59"/>
      <c r="J32" s="59"/>
      <c r="K32" s="59"/>
      <c r="L32" s="59"/>
      <c r="M32" s="59"/>
      <c r="N32" s="59"/>
      <c r="O32" s="59"/>
      <c r="P32" s="59"/>
    </row>
    <row r="33" spans="7:16">
      <c r="G33" s="59"/>
      <c r="H33" s="59"/>
      <c r="I33" s="59"/>
      <c r="J33" s="59"/>
      <c r="K33" s="59"/>
      <c r="L33" s="59"/>
      <c r="M33" s="59"/>
      <c r="N33" s="59"/>
      <c r="O33" s="59"/>
      <c r="P33" s="59"/>
    </row>
    <row r="34" spans="7:16">
      <c r="G34" s="59"/>
      <c r="H34" s="59"/>
      <c r="I34" s="59"/>
      <c r="J34" s="59"/>
      <c r="K34" s="59"/>
      <c r="L34" s="59"/>
      <c r="M34" s="59"/>
      <c r="N34" s="59"/>
      <c r="O34" s="59"/>
      <c r="P34" s="59"/>
    </row>
    <row r="35" spans="7:16">
      <c r="G35" s="59"/>
      <c r="H35" s="59"/>
      <c r="I35" s="59"/>
      <c r="J35" s="59"/>
      <c r="K35" s="59"/>
      <c r="L35" s="59"/>
      <c r="M35" s="59"/>
      <c r="N35" s="59"/>
      <c r="O35" s="59"/>
      <c r="P35" s="59"/>
    </row>
    <row r="36" spans="7:16">
      <c r="G36" s="59"/>
      <c r="H36" s="59"/>
      <c r="I36" s="59"/>
      <c r="J36" s="59"/>
      <c r="K36" s="59"/>
      <c r="L36" s="59"/>
      <c r="M36" s="59"/>
      <c r="N36" s="59"/>
      <c r="O36" s="59"/>
      <c r="P36" s="59"/>
    </row>
    <row r="37" spans="7:16">
      <c r="G37" s="59"/>
      <c r="H37" s="59"/>
      <c r="I37" s="59"/>
      <c r="J37" s="59"/>
      <c r="K37" s="59"/>
      <c r="L37" s="59"/>
      <c r="M37" s="59"/>
      <c r="N37" s="59"/>
      <c r="O37" s="59"/>
      <c r="P37" s="59"/>
    </row>
    <row r="38" spans="7:16">
      <c r="G38" s="59"/>
      <c r="H38" s="59"/>
      <c r="I38" s="59"/>
      <c r="J38" s="59"/>
      <c r="K38" s="59"/>
      <c r="L38" s="59"/>
      <c r="M38" s="59"/>
      <c r="N38" s="59"/>
      <c r="O38" s="59"/>
      <c r="P38" s="59"/>
    </row>
    <row r="39" spans="7:16">
      <c r="G39" s="59"/>
      <c r="H39" s="59"/>
      <c r="I39" s="59"/>
      <c r="J39" s="59"/>
      <c r="K39" s="59"/>
      <c r="L39" s="59"/>
      <c r="M39" s="59"/>
      <c r="N39" s="59"/>
      <c r="O39" s="59"/>
      <c r="P39" s="59"/>
    </row>
    <row r="40" spans="7:16">
      <c r="G40" s="59"/>
      <c r="H40" s="59"/>
      <c r="I40" s="59"/>
      <c r="J40" s="59"/>
      <c r="K40" s="59"/>
      <c r="L40" s="59"/>
      <c r="M40" s="59"/>
      <c r="N40" s="59"/>
      <c r="O40" s="59"/>
      <c r="P40" s="59"/>
    </row>
    <row r="41" spans="7:16">
      <c r="G41" s="59"/>
      <c r="H41" s="59"/>
      <c r="I41" s="59"/>
      <c r="J41" s="59"/>
      <c r="K41" s="59"/>
      <c r="L41" s="59"/>
      <c r="M41" s="59"/>
      <c r="N41" s="59"/>
      <c r="O41" s="59"/>
      <c r="P41" s="59"/>
    </row>
  </sheetData>
  <mergeCells count="2">
    <mergeCell ref="A1:F1"/>
    <mergeCell ref="A24:H24"/>
  </mergeCells>
  <phoneticPr fontId="1" type="noConversion"/>
  <conditionalFormatting sqref="R2:AE2 R6:AE6">
    <cfRule type="expression" dxfId="18" priority="4">
      <formula>R$2&lt;&gt;""</formula>
    </cfRule>
  </conditionalFormatting>
  <conditionalFormatting sqref="S7:AE7">
    <cfRule type="expression" dxfId="17" priority="3">
      <formula>S$2&lt;&gt;""</formula>
    </cfRule>
  </conditionalFormatting>
  <conditionalFormatting sqref="AI2:AV2 AI6:AV6">
    <cfRule type="expression" dxfId="16" priority="2">
      <formula>AI$2&lt;&gt;""</formula>
    </cfRule>
  </conditionalFormatting>
  <conditionalFormatting sqref="AJ7:AV7">
    <cfRule type="expression" dxfId="15" priority="1">
      <formula>AJ$2&lt;&gt;""</formula>
    </cfRule>
  </conditionalFormatting>
  <pageMargins left="0.25" right="0.25" top="0.75" bottom="0.75" header="0.3" footer="0.3"/>
  <pageSetup paperSize="9" scale="50"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28097-2C7E-4198-AD42-937F77740592}">
  <sheetPr codeName="Sheet13">
    <pageSetUpPr fitToPage="1"/>
  </sheetPr>
  <dimension ref="B1:AN120"/>
  <sheetViews>
    <sheetView showGridLines="0" showRowColHeaders="0" topLeftCell="A66" zoomScale="55" zoomScaleNormal="55" workbookViewId="0">
      <selection activeCell="U82" sqref="U82"/>
    </sheetView>
  </sheetViews>
  <sheetFormatPr defaultRowHeight="20.25"/>
  <cols>
    <col min="1" max="1" width="3.25" customWidth="1"/>
    <col min="18" max="18" width="22" bestFit="1" customWidth="1"/>
    <col min="19" max="20" width="9" style="130"/>
    <col min="21" max="21" width="6.5" style="84" bestFit="1" customWidth="1"/>
    <col min="22" max="22" width="5.875" style="4" bestFit="1" customWidth="1"/>
    <col min="23" max="23" width="5.875" style="77" customWidth="1"/>
    <col min="39" max="40" width="5.875" style="84" bestFit="1" customWidth="1"/>
  </cols>
  <sheetData>
    <row r="1" spans="2:40" ht="34.5" customHeight="1">
      <c r="B1" s="847" t="s">
        <v>536</v>
      </c>
      <c r="C1" s="847"/>
      <c r="D1" s="847"/>
      <c r="E1" s="847"/>
      <c r="F1" s="847"/>
    </row>
    <row r="2" spans="2:40" ht="12.75" customHeight="1">
      <c r="B2" s="148"/>
      <c r="C2" s="148"/>
      <c r="D2" s="148"/>
      <c r="E2" s="148"/>
      <c r="F2" s="148"/>
      <c r="G2" s="149"/>
      <c r="H2" s="149"/>
    </row>
    <row r="3" spans="2:40" ht="12.75" customHeight="1">
      <c r="B3" s="148"/>
      <c r="C3" s="148"/>
      <c r="D3" s="148"/>
      <c r="E3" s="148"/>
      <c r="F3" s="148"/>
      <c r="G3" s="149"/>
      <c r="H3" s="149"/>
    </row>
    <row r="5" spans="2:40">
      <c r="AM5" s="4"/>
    </row>
    <row r="6" spans="2:40" ht="31.5">
      <c r="Q6" s="141" t="str">
        <f>성격!A20</f>
        <v>SD</v>
      </c>
      <c r="R6" s="141"/>
      <c r="S6" s="140">
        <f ca="1">성격!D20</f>
        <v>19</v>
      </c>
      <c r="T6" s="140">
        <f ca="1">성격!E20</f>
        <v>65</v>
      </c>
      <c r="U6" s="142"/>
      <c r="V6" s="143"/>
      <c r="W6" s="144"/>
      <c r="AM6" s="4"/>
    </row>
    <row r="7" spans="2:40" ht="26.25">
      <c r="Q7" s="136" t="str">
        <f>성격!A21</f>
        <v>SD1</v>
      </c>
      <c r="R7" s="132" t="str">
        <f>성격!B21</f>
        <v>책임감수</v>
      </c>
      <c r="S7" s="130">
        <f ca="1">성격!D21</f>
        <v>10</v>
      </c>
      <c r="T7" s="130">
        <f ca="1">성격!E21</f>
        <v>12</v>
      </c>
      <c r="U7" s="84">
        <f>성격!Q21</f>
        <v>12.7</v>
      </c>
      <c r="V7" s="83">
        <f ca="1">성격!R21</f>
        <v>13.714285714285714</v>
      </c>
      <c r="W7" s="77">
        <f>성격!S21</f>
        <v>2.9</v>
      </c>
      <c r="AM7" s="4"/>
    </row>
    <row r="8" spans="2:40" ht="26.25">
      <c r="Q8" s="136" t="str">
        <f>성격!A22</f>
        <v>SD2</v>
      </c>
      <c r="R8" s="132" t="str">
        <f>성격!B22</f>
        <v>목적의식</v>
      </c>
      <c r="S8" s="130">
        <f ca="1">성격!D22</f>
        <v>10</v>
      </c>
      <c r="T8" s="130">
        <f ca="1">성격!E22</f>
        <v>12</v>
      </c>
      <c r="U8" s="84">
        <f>성격!Q22</f>
        <v>11.6</v>
      </c>
      <c r="V8" s="83">
        <f ca="1">성격!R22</f>
        <v>12.571428571428571</v>
      </c>
      <c r="W8" s="77">
        <f>성격!S22</f>
        <v>3.1</v>
      </c>
      <c r="AM8" s="4"/>
      <c r="AN8" s="83"/>
    </row>
    <row r="9" spans="2:40" ht="26.25">
      <c r="Q9" s="136" t="str">
        <f>성격!A23</f>
        <v>SD3</v>
      </c>
      <c r="R9" s="132" t="str">
        <f>성격!B23</f>
        <v>유능감</v>
      </c>
      <c r="S9" s="130">
        <f ca="1">성격!D23</f>
        <v>6</v>
      </c>
      <c r="T9" s="130">
        <f ca="1">성격!E23</f>
        <v>9</v>
      </c>
      <c r="U9" s="84">
        <f>성격!Q23</f>
        <v>6.8</v>
      </c>
      <c r="V9" s="83">
        <f ca="1">성격!R23</f>
        <v>8.7142857142857135</v>
      </c>
      <c r="W9" s="77">
        <f>성격!S23</f>
        <v>1.9</v>
      </c>
      <c r="AM9" s="4"/>
    </row>
    <row r="10" spans="2:40" ht="26.25">
      <c r="Q10" s="136" t="str">
        <f>성격!A24</f>
        <v>SD4</v>
      </c>
      <c r="R10" s="132" t="str">
        <f>성격!B24</f>
        <v>자기수용</v>
      </c>
      <c r="S10" s="130">
        <f ca="1">성격!D24</f>
        <v>3</v>
      </c>
      <c r="T10" s="130">
        <f ca="1">성격!E24</f>
        <v>7</v>
      </c>
      <c r="U10" s="84">
        <f>성격!Q24</f>
        <v>4.2</v>
      </c>
      <c r="V10" s="83">
        <f ca="1">성격!R24</f>
        <v>4.8571428571428568</v>
      </c>
      <c r="W10" s="77">
        <f>성격!S24</f>
        <v>1.7</v>
      </c>
      <c r="AM10" s="4"/>
    </row>
    <row r="11" spans="2:40" ht="27" thickBot="1">
      <c r="Q11" s="137" t="str">
        <f>성격!A25</f>
        <v>SD5</v>
      </c>
      <c r="R11" s="134" t="str">
        <f>성격!B25</f>
        <v>자기일치</v>
      </c>
      <c r="S11" s="139">
        <f ca="1">성격!D25</f>
        <v>11</v>
      </c>
      <c r="T11" s="139">
        <f ca="1">성격!E25</f>
        <v>12</v>
      </c>
      <c r="U11" s="104">
        <f>성격!Q25</f>
        <v>12.5</v>
      </c>
      <c r="V11" s="146">
        <f ca="1">성격!R25</f>
        <v>12.571428571428571</v>
      </c>
      <c r="W11" s="147">
        <f>성격!S25</f>
        <v>3.2</v>
      </c>
      <c r="AM11" s="4"/>
    </row>
    <row r="12" spans="2:40">
      <c r="AM12" s="4"/>
    </row>
    <row r="13" spans="2:40">
      <c r="AM13" s="4"/>
    </row>
    <row r="14" spans="2:40">
      <c r="AM14" s="4"/>
    </row>
    <row r="15" spans="2:40" ht="31.5">
      <c r="Q15" s="882" t="str">
        <f>성격!A26</f>
        <v>CO</v>
      </c>
      <c r="R15" s="882"/>
      <c r="S15" s="140">
        <f ca="1">성격!D26</f>
        <v>74</v>
      </c>
      <c r="T15" s="140">
        <f ca="1">성격!E26</f>
        <v>80</v>
      </c>
      <c r="U15" s="142"/>
      <c r="V15" s="145"/>
      <c r="W15" s="144"/>
      <c r="AM15" s="4"/>
    </row>
    <row r="16" spans="2:40" ht="26.25">
      <c r="Q16" s="136" t="str">
        <f>성격!A27</f>
        <v>CO1</v>
      </c>
      <c r="R16" s="132" t="str">
        <f>성격!B27</f>
        <v>타인수용</v>
      </c>
      <c r="S16" s="130">
        <f ca="1">성격!D27</f>
        <v>12</v>
      </c>
      <c r="T16" s="130">
        <f ca="1">성격!E27</f>
        <v>15</v>
      </c>
      <c r="U16" s="84">
        <f>성격!Q27</f>
        <v>12.6</v>
      </c>
      <c r="V16" s="83">
        <f ca="1">성격!R27</f>
        <v>13.857142857142858</v>
      </c>
      <c r="W16" s="77">
        <f>성격!S27</f>
        <v>2.8</v>
      </c>
      <c r="AM16" s="4"/>
    </row>
    <row r="17" spans="17:40" ht="26.25">
      <c r="Q17" s="136" t="str">
        <f>성격!A28</f>
        <v>CO2</v>
      </c>
      <c r="R17" s="132" t="str">
        <f>성격!B28</f>
        <v>공감/존중</v>
      </c>
      <c r="S17" s="130">
        <f ca="1">성격!D28</f>
        <v>11</v>
      </c>
      <c r="T17" s="130">
        <f ca="1">성격!E28</f>
        <v>10</v>
      </c>
      <c r="U17" s="84">
        <f>성격!Q28</f>
        <v>9.6</v>
      </c>
      <c r="V17" s="83">
        <f ca="1">성격!R28</f>
        <v>10.714285714285714</v>
      </c>
      <c r="W17" s="77">
        <f>성격!S28</f>
        <v>2.5</v>
      </c>
      <c r="AM17" s="4"/>
    </row>
    <row r="18" spans="17:40" ht="26.25">
      <c r="Q18" s="136" t="str">
        <f>성격!A29</f>
        <v>CO3</v>
      </c>
      <c r="R18" s="132" t="str">
        <f>성격!B29</f>
        <v>이타성</v>
      </c>
      <c r="S18" s="130">
        <f ca="1">성격!D29</f>
        <v>14</v>
      </c>
      <c r="T18" s="130">
        <f ca="1">성격!E29</f>
        <v>11</v>
      </c>
      <c r="U18" s="84">
        <f>성격!Q29</f>
        <v>9.9</v>
      </c>
      <c r="V18" s="83">
        <f ca="1">성격!R29</f>
        <v>12.142857142857142</v>
      </c>
      <c r="W18" s="77">
        <f>성격!S29</f>
        <v>2.5</v>
      </c>
      <c r="AM18" s="4"/>
    </row>
    <row r="19" spans="17:40" ht="26.25">
      <c r="Q19" s="136" t="str">
        <f>성격!A30</f>
        <v>CO4</v>
      </c>
      <c r="R19" s="132" t="str">
        <f>성격!B30</f>
        <v>관대함</v>
      </c>
      <c r="S19" s="130">
        <f ca="1">성격!D30</f>
        <v>9</v>
      </c>
      <c r="T19" s="130">
        <f ca="1">성격!E30</f>
        <v>10</v>
      </c>
      <c r="U19" s="84">
        <f>성격!Q30</f>
        <v>8.9</v>
      </c>
      <c r="V19" s="83">
        <f ca="1">성격!R30</f>
        <v>8.1428571428571423</v>
      </c>
      <c r="W19" s="77">
        <f>성격!S30</f>
        <v>2.6</v>
      </c>
      <c r="AM19" s="4"/>
    </row>
    <row r="20" spans="17:40" ht="27" thickBot="1">
      <c r="Q20" s="137" t="str">
        <f>성격!A31</f>
        <v>CO5</v>
      </c>
      <c r="R20" s="134" t="str">
        <f>성격!B31</f>
        <v>공평</v>
      </c>
      <c r="S20" s="139">
        <f ca="1">성격!D31</f>
        <v>16</v>
      </c>
      <c r="T20" s="139">
        <f ca="1">성격!E31</f>
        <v>18</v>
      </c>
      <c r="U20" s="104">
        <f>성격!Q31</f>
        <v>15.1</v>
      </c>
      <c r="V20" s="146">
        <f ca="1">성격!R31</f>
        <v>15</v>
      </c>
      <c r="W20" s="147">
        <f>성격!S31</f>
        <v>2.5</v>
      </c>
      <c r="AM20" s="4"/>
    </row>
    <row r="21" spans="17:40">
      <c r="AM21" s="4"/>
      <c r="AN21" s="83"/>
    </row>
    <row r="22" spans="17:40">
      <c r="AM22" s="4"/>
    </row>
    <row r="23" spans="17:40">
      <c r="AM23" s="4"/>
    </row>
    <row r="24" spans="17:40">
      <c r="AM24" s="4"/>
    </row>
    <row r="25" spans="17:40">
      <c r="AM25" s="4"/>
    </row>
    <row r="26" spans="17:40">
      <c r="AM26" s="4"/>
    </row>
    <row r="27" spans="17:40">
      <c r="AM27" s="4"/>
    </row>
    <row r="28" spans="17:40">
      <c r="AM28" s="4"/>
    </row>
    <row r="29" spans="17:40">
      <c r="AM29" s="4"/>
    </row>
    <row r="30" spans="17:40">
      <c r="AM30" s="4"/>
    </row>
    <row r="31" spans="17:40">
      <c r="AM31" s="4"/>
    </row>
    <row r="32" spans="17:40">
      <c r="AM32" s="4"/>
    </row>
    <row r="33" spans="39:40">
      <c r="AM33" s="4"/>
    </row>
    <row r="34" spans="39:40">
      <c r="AM34" s="4"/>
      <c r="AN34" s="83"/>
    </row>
    <row r="35" spans="39:40">
      <c r="AM35" s="4"/>
    </row>
    <row r="36" spans="39:40">
      <c r="AM36" s="4"/>
    </row>
    <row r="37" spans="39:40">
      <c r="AM37" s="4"/>
    </row>
    <row r="38" spans="39:40">
      <c r="AM38" s="4"/>
    </row>
    <row r="39" spans="39:40">
      <c r="AM39" s="4"/>
    </row>
    <row r="40" spans="39:40">
      <c r="AM40" s="4"/>
    </row>
    <row r="41" spans="39:40">
      <c r="AM41" s="4"/>
    </row>
    <row r="42" spans="39:40">
      <c r="AM42" s="4"/>
    </row>
    <row r="43" spans="39:40">
      <c r="AM43" s="4"/>
    </row>
    <row r="44" spans="39:40">
      <c r="AM44" s="4"/>
    </row>
    <row r="45" spans="39:40">
      <c r="AM45" s="4"/>
    </row>
    <row r="46" spans="39:40">
      <c r="AM46" s="4"/>
    </row>
    <row r="47" spans="39:40">
      <c r="AM47" s="4"/>
      <c r="AN47" s="83"/>
    </row>
    <row r="48" spans="39:40">
      <c r="AM48" s="4"/>
    </row>
    <row r="49" spans="39:39">
      <c r="AM49" s="4"/>
    </row>
    <row r="50" spans="39:39">
      <c r="AM50" s="4"/>
    </row>
    <row r="51" spans="39:39">
      <c r="AM51" s="4"/>
    </row>
    <row r="52" spans="39:39">
      <c r="AM52" s="4"/>
    </row>
    <row r="53" spans="39:39">
      <c r="AM53" s="4"/>
    </row>
    <row r="54" spans="39:39">
      <c r="AM54" s="4"/>
    </row>
    <row r="55" spans="39:39">
      <c r="AM55" s="4"/>
    </row>
    <row r="56" spans="39:39">
      <c r="AM56" s="4"/>
    </row>
    <row r="57" spans="39:39">
      <c r="AM57" s="4"/>
    </row>
    <row r="58" spans="39:39">
      <c r="AM58" s="4"/>
    </row>
    <row r="59" spans="39:39">
      <c r="AM59" s="4"/>
    </row>
    <row r="60" spans="39:39">
      <c r="AM60" s="4"/>
    </row>
    <row r="61" spans="39:39">
      <c r="AM61" s="4"/>
    </row>
    <row r="62" spans="39:39">
      <c r="AM62" s="4"/>
    </row>
    <row r="63" spans="39:39">
      <c r="AM63" s="4"/>
    </row>
    <row r="64" spans="39:39">
      <c r="AM64" s="4"/>
    </row>
    <row r="65" spans="17:40">
      <c r="AM65" s="4"/>
    </row>
    <row r="66" spans="17:40">
      <c r="AM66" s="4"/>
    </row>
    <row r="67" spans="17:40">
      <c r="AM67" s="4"/>
    </row>
    <row r="68" spans="17:40" ht="31.5">
      <c r="Q68" s="882" t="str">
        <f>성격!A32</f>
        <v>ST</v>
      </c>
      <c r="R68" s="882"/>
      <c r="S68" s="140">
        <f ca="1">성격!D32</f>
        <v>99</v>
      </c>
      <c r="T68" s="180">
        <f ca="1">성격!E32</f>
        <v>16</v>
      </c>
      <c r="U68" s="142"/>
      <c r="V68" s="145"/>
      <c r="W68" s="144"/>
      <c r="AM68" s="4"/>
      <c r="AN68" s="83"/>
    </row>
    <row r="69" spans="17:40" ht="26.25">
      <c r="Q69" s="136" t="str">
        <f>성격!A33</f>
        <v>ST1</v>
      </c>
      <c r="R69" s="132" t="str">
        <f>성격!B33</f>
        <v>자의식vs.몰입</v>
      </c>
      <c r="S69" s="130">
        <f ca="1">성격!D33</f>
        <v>12</v>
      </c>
      <c r="T69" s="130">
        <f ca="1">성격!E33</f>
        <v>7</v>
      </c>
      <c r="U69" s="84">
        <f>성격!Q33</f>
        <v>9.1</v>
      </c>
      <c r="V69" s="83">
        <f ca="1">성격!R33</f>
        <v>14</v>
      </c>
      <c r="W69" s="77">
        <f>성격!S33</f>
        <v>4</v>
      </c>
      <c r="AM69" s="4"/>
    </row>
    <row r="70" spans="17:40" ht="26.25">
      <c r="Q70" s="136" t="str">
        <f>성격!A34</f>
        <v>ST2</v>
      </c>
      <c r="R70" s="132" t="str">
        <f>성격!B34</f>
        <v>초월적 일체감</v>
      </c>
      <c r="S70" s="130">
        <f ca="1">성격!D34</f>
        <v>17</v>
      </c>
      <c r="T70" s="130">
        <f ca="1">성격!E34</f>
        <v>2</v>
      </c>
      <c r="U70" s="84">
        <f>성격!Q34</f>
        <v>7.4</v>
      </c>
      <c r="V70" s="83">
        <f ca="1">성격!R34</f>
        <v>12</v>
      </c>
      <c r="W70" s="77">
        <f>성격!S34</f>
        <v>4.0999999999999996</v>
      </c>
      <c r="AM70" s="4"/>
    </row>
    <row r="71" spans="17:40" ht="27" thickBot="1">
      <c r="Q71" s="137" t="str">
        <f>성격!A35</f>
        <v>ST3</v>
      </c>
      <c r="R71" s="134" t="str">
        <f>성격!B35</f>
        <v>유물론vs.영성</v>
      </c>
      <c r="S71" s="139">
        <f ca="1">성격!D35</f>
        <v>23</v>
      </c>
      <c r="T71" s="139">
        <f ca="1">성격!E35</f>
        <v>6</v>
      </c>
      <c r="U71" s="104">
        <f>성격!Q35</f>
        <v>9.1999999999999993</v>
      </c>
      <c r="V71" s="146">
        <f ca="1">성격!R35</f>
        <v>15.714285714285714</v>
      </c>
      <c r="W71" s="147">
        <f>성격!S35</f>
        <v>5.4</v>
      </c>
      <c r="AM71" s="4"/>
    </row>
    <row r="72" spans="17:40">
      <c r="AM72" s="4"/>
    </row>
    <row r="73" spans="17:40">
      <c r="AM73" s="4"/>
    </row>
    <row r="74" spans="17:40">
      <c r="AM74" s="4"/>
    </row>
    <row r="75" spans="17:40">
      <c r="AM75" s="4"/>
    </row>
    <row r="76" spans="17:40">
      <c r="AM76" s="4"/>
    </row>
    <row r="77" spans="17:40">
      <c r="AM77" s="4"/>
    </row>
    <row r="78" spans="17:40">
      <c r="AM78" s="4"/>
    </row>
    <row r="79" spans="17:40">
      <c r="AM79" s="4"/>
    </row>
    <row r="80" spans="17:40">
      <c r="AM80" s="4"/>
    </row>
    <row r="81" spans="39:40">
      <c r="AM81" s="4"/>
      <c r="AN81" s="83"/>
    </row>
    <row r="82" spans="39:40">
      <c r="AM82" s="4"/>
    </row>
    <row r="83" spans="39:40">
      <c r="AM83" s="4"/>
    </row>
    <row r="84" spans="39:40">
      <c r="AM84" s="4"/>
    </row>
    <row r="85" spans="39:40">
      <c r="AM85" s="4"/>
    </row>
    <row r="86" spans="39:40">
      <c r="AM86" s="4"/>
    </row>
    <row r="87" spans="39:40">
      <c r="AM87" s="4"/>
    </row>
    <row r="88" spans="39:40">
      <c r="AM88" s="4"/>
    </row>
    <row r="89" spans="39:40">
      <c r="AM89" s="4"/>
    </row>
    <row r="90" spans="39:40">
      <c r="AM90" s="4"/>
    </row>
    <row r="91" spans="39:40">
      <c r="AM91" s="4"/>
    </row>
    <row r="92" spans="39:40">
      <c r="AM92" s="4"/>
    </row>
    <row r="93" spans="39:40">
      <c r="AM93" s="4"/>
    </row>
    <row r="94" spans="39:40">
      <c r="AM94" s="4"/>
      <c r="AN94" s="83"/>
    </row>
    <row r="95" spans="39:40">
      <c r="AM95" s="4"/>
    </row>
    <row r="96" spans="39:40">
      <c r="AM96" s="4"/>
    </row>
    <row r="97" spans="39:40">
      <c r="AM97" s="4"/>
    </row>
    <row r="98" spans="39:40">
      <c r="AM98" s="4"/>
    </row>
    <row r="99" spans="39:40">
      <c r="AM99" s="4"/>
    </row>
    <row r="100" spans="39:40">
      <c r="AM100" s="4"/>
    </row>
    <row r="101" spans="39:40">
      <c r="AM101" s="4"/>
    </row>
    <row r="102" spans="39:40">
      <c r="AM102" s="4"/>
    </row>
    <row r="103" spans="39:40">
      <c r="AM103" s="4"/>
    </row>
    <row r="104" spans="39:40">
      <c r="AM104" s="4"/>
    </row>
    <row r="105" spans="39:40">
      <c r="AM105" s="4"/>
    </row>
    <row r="106" spans="39:40">
      <c r="AM106" s="4"/>
    </row>
    <row r="107" spans="39:40">
      <c r="AM107" s="4"/>
      <c r="AN107" s="83"/>
    </row>
    <row r="108" spans="39:40">
      <c r="AM108" s="4"/>
    </row>
    <row r="109" spans="39:40">
      <c r="AM109" s="4"/>
    </row>
    <row r="110" spans="39:40">
      <c r="AM110" s="4"/>
    </row>
    <row r="111" spans="39:40">
      <c r="AM111" s="4"/>
    </row>
    <row r="112" spans="39:40">
      <c r="AM112" s="4"/>
    </row>
    <row r="113" spans="39:39">
      <c r="AM113" s="4"/>
    </row>
    <row r="114" spans="39:39">
      <c r="AM114" s="4"/>
    </row>
    <row r="115" spans="39:39">
      <c r="AM115" s="4"/>
    </row>
    <row r="116" spans="39:39">
      <c r="AM116" s="4"/>
    </row>
    <row r="117" spans="39:39">
      <c r="AM117" s="4"/>
    </row>
    <row r="118" spans="39:39">
      <c r="AM118" s="4"/>
    </row>
    <row r="119" spans="39:39">
      <c r="AM119" s="4"/>
    </row>
    <row r="120" spans="39:39">
      <c r="AM120" s="4"/>
    </row>
  </sheetData>
  <mergeCells count="3">
    <mergeCell ref="Q15:R15"/>
    <mergeCell ref="Q68:R68"/>
    <mergeCell ref="B1:F1"/>
  </mergeCells>
  <phoneticPr fontId="1" type="noConversion"/>
  <conditionalFormatting sqref="S6:T6 S15:T15 S68:T68">
    <cfRule type="expression" dxfId="14" priority="1">
      <formula>S6&gt;69.9</formula>
    </cfRule>
    <cfRule type="expression" dxfId="13" priority="2">
      <formula>S6&lt;30.1</formula>
    </cfRule>
  </conditionalFormatting>
  <conditionalFormatting sqref="S7:T11 S15:T20 S69:T71">
    <cfRule type="expression" dxfId="12" priority="4">
      <formula>S7 &lt;= $U7-$W7+0.1</formula>
    </cfRule>
  </conditionalFormatting>
  <conditionalFormatting sqref="S15:T20 S7:T11 S69:T71">
    <cfRule type="expression" dxfId="11" priority="3">
      <formula>S7 &gt;= $U7+$W7-0.1</formula>
    </cfRule>
  </conditionalFormatting>
  <pageMargins left="0.25" right="0.25" top="0.75" bottom="0.75" header="0.3" footer="0.3"/>
  <pageSetup paperSize="8" scale="38"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2AD0B-53A3-4D5F-93F6-E0911494E9DD}">
  <sheetPr codeName="Sheet14">
    <pageSetUpPr fitToPage="1"/>
  </sheetPr>
  <dimension ref="B2:R107"/>
  <sheetViews>
    <sheetView workbookViewId="0"/>
  </sheetViews>
  <sheetFormatPr defaultRowHeight="17.25"/>
  <cols>
    <col min="1" max="1" width="3.25" customWidth="1"/>
    <col min="17" max="17" width="6.5" style="4" bestFit="1" customWidth="1"/>
    <col min="18" max="18" width="5.875" style="4" bestFit="1" customWidth="1"/>
  </cols>
  <sheetData>
    <row r="2" spans="2:16" ht="26.25">
      <c r="B2" s="883" t="s">
        <v>469</v>
      </c>
      <c r="C2" s="883"/>
      <c r="D2" s="883"/>
      <c r="E2" s="883"/>
      <c r="F2" s="883"/>
      <c r="G2" s="883"/>
      <c r="H2" s="883"/>
      <c r="I2" s="883"/>
      <c r="J2" s="883"/>
      <c r="K2" s="883"/>
      <c r="L2" s="883"/>
      <c r="M2" s="883"/>
      <c r="N2" s="883"/>
    </row>
    <row r="7" spans="2:16">
      <c r="O7" s="4">
        <f>성격!Q21</f>
        <v>12.7</v>
      </c>
      <c r="P7" s="83">
        <f ca="1">성격!R21</f>
        <v>13.714285714285714</v>
      </c>
    </row>
    <row r="11" spans="2:16">
      <c r="O11" s="4">
        <f>성격!Q22</f>
        <v>11.6</v>
      </c>
      <c r="P11" s="83">
        <f ca="1">성격!R22</f>
        <v>12.571428571428571</v>
      </c>
    </row>
    <row r="13" spans="2:16">
      <c r="O13" s="4"/>
      <c r="P13" s="4"/>
    </row>
    <row r="15" spans="2:16">
      <c r="O15" s="4">
        <f>성격!Q23</f>
        <v>6.8</v>
      </c>
      <c r="P15" s="83">
        <f ca="1">성격!R23</f>
        <v>8.7142857142857135</v>
      </c>
    </row>
    <row r="19" spans="15:16">
      <c r="O19" s="4">
        <f>성격!Q24</f>
        <v>4.2</v>
      </c>
      <c r="P19" s="83">
        <f ca="1">성격!R24</f>
        <v>4.8571428571428568</v>
      </c>
    </row>
    <row r="23" spans="15:16">
      <c r="O23" s="4">
        <f>성격!Q25</f>
        <v>12.5</v>
      </c>
      <c r="P23" s="83">
        <f ca="1">성격!R25</f>
        <v>12.571428571428571</v>
      </c>
    </row>
    <row r="30" spans="15:16">
      <c r="O30" s="4">
        <f>성격!Q27</f>
        <v>12.6</v>
      </c>
      <c r="P30" s="83">
        <f ca="1">성격!R27</f>
        <v>13.857142857142858</v>
      </c>
    </row>
    <row r="32" spans="15:16">
      <c r="O32" s="4"/>
      <c r="P32" s="84"/>
    </row>
    <row r="34" spans="15:16">
      <c r="O34" s="4">
        <f>성격!Q28</f>
        <v>9.6</v>
      </c>
      <c r="P34" s="83">
        <f ca="1">성격!R28</f>
        <v>10.714285714285714</v>
      </c>
    </row>
    <row r="38" spans="15:16">
      <c r="O38" s="4">
        <f>성격!Q29</f>
        <v>9.9</v>
      </c>
      <c r="P38" s="83">
        <f ca="1">성격!R29</f>
        <v>12.142857142857142</v>
      </c>
    </row>
    <row r="42" spans="15:16">
      <c r="O42" s="4">
        <f>성격!Q30</f>
        <v>8.9</v>
      </c>
      <c r="P42" s="83">
        <f ca="1">성격!R30</f>
        <v>8.1428571428571423</v>
      </c>
    </row>
    <row r="43" spans="15:16">
      <c r="O43" s="4"/>
      <c r="P43" s="83"/>
    </row>
    <row r="46" spans="15:16">
      <c r="O46" s="4">
        <f>성격!Q31</f>
        <v>15.1</v>
      </c>
      <c r="P46" s="83">
        <f ca="1">성격!R31</f>
        <v>15</v>
      </c>
    </row>
    <row r="53" spans="15:16">
      <c r="O53" s="4">
        <f>성격!Q33</f>
        <v>9.1</v>
      </c>
      <c r="P53" s="83">
        <f ca="1">성격!R33</f>
        <v>14</v>
      </c>
    </row>
    <row r="58" spans="15:16">
      <c r="O58" s="4">
        <f>성격!Q34</f>
        <v>7.4</v>
      </c>
      <c r="P58" s="83">
        <f ca="1">성격!R34</f>
        <v>12</v>
      </c>
    </row>
    <row r="64" spans="15:16">
      <c r="O64" s="4">
        <f>성격!Q35</f>
        <v>9.1999999999999993</v>
      </c>
      <c r="P64" s="83">
        <f ca="1">성격!R35</f>
        <v>15.714285714285714</v>
      </c>
    </row>
    <row r="107" spans="18:18">
      <c r="R107" s="83"/>
    </row>
  </sheetData>
  <mergeCells count="1">
    <mergeCell ref="B2:N2"/>
  </mergeCells>
  <phoneticPr fontId="1" type="noConversion"/>
  <pageMargins left="0.25" right="0.25" top="0.75" bottom="0.75" header="0.3" footer="0.3"/>
  <pageSetup paperSize="8" scale="90"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F48A0-B48C-45B5-8106-BB35E9A4A0FB}">
  <sheetPr codeName="Sheet21"/>
  <dimension ref="B2:E16"/>
  <sheetViews>
    <sheetView workbookViewId="0"/>
  </sheetViews>
  <sheetFormatPr defaultRowHeight="16.5"/>
  <cols>
    <col min="1" max="1" width="2.5" customWidth="1"/>
    <col min="2" max="2" width="9" style="110" bestFit="1" customWidth="1"/>
    <col min="3" max="3" width="6.375" style="110" bestFit="1" customWidth="1"/>
    <col min="4" max="4" width="85.25" style="9" customWidth="1"/>
    <col min="5" max="5" width="112.125" style="9" customWidth="1"/>
  </cols>
  <sheetData>
    <row r="2" spans="2:5" ht="132">
      <c r="B2" s="109" t="str" cm="1">
        <f t="array" aca="1" ref="B2" ca="1">OFFSET('기질성격_대분류(A3)'!$AJ$2,,ROW()-2,)</f>
        <v>채영운님</v>
      </c>
      <c r="C2" s="109" t="str" cm="1">
        <f t="array" aca="1" ref="C2" ca="1">OFFSET('기질성격_대분류(A3)'!$AJ$7,,ROW()-2,)</f>
        <v>LHH</v>
      </c>
      <c r="D2" s="108" t="s">
        <v>444</v>
      </c>
      <c r="E2" s="108" t="str">
        <f ca="1">VLOOKUP(C2,Charac_table!$B$2:$C$28,2,FALSE)</f>
        <v xml:space="preserve">L-H-H [sCT]: 기분이 변하는(moody) / 순환성(cyclothymic)
• 타인에게 따뜻하고 공감적이며 사려 깊은 모습을 보이지만, 한편으로는 다른 사람들로부터 거절당하는 것에 예민하고 상처를 받기 쉽다.
• 거절당하는 상황에 직면하면 공허감과 수치심을 느끼며 우울해지는 경향이 있다
• 기분 변화의 폭이 크고 잦은 편이어서 행동 조절에 어려움을 겪을 수 있다
• 장기적인 목표를 추구하기 위해 일관적인 행동 방식을 유지하는 데 곤란을 경험할 수 있다.
</v>
      </c>
    </row>
    <row r="3" spans="2:5" ht="178.5" customHeight="1">
      <c r="B3" s="109" t="str" cm="1">
        <f t="array" aca="1" ref="B3" ca="1">OFFSET('기질성격_대분류(A3)'!$AJ$2,,ROW()-2,)</f>
        <v>최동준님</v>
      </c>
      <c r="C3" s="109" t="str" cm="1">
        <f t="array" aca="1" ref="C3" ca="1">OFFSET('기질성격_대분류(A3)'!$AJ$7,,ROW()-2,)</f>
        <v>MHL</v>
      </c>
      <c r="D3" s="108" t="s">
        <v>538</v>
      </c>
      <c r="E3" s="108" t="str">
        <f ca="1">VLOOKUP(C3,Charac_table!$B$2:$C$28,2,FALSE)</f>
        <v>M-H-L [Ct]: 타인을 신뢰하는(trusting)
• 다른 사람을 잘 신뢰하는 편이며, 좀처럼 흔들리지 않는 믿음을 보여주는 사람이다.
• 동정심이 많고, 다른 사람의 입장을 잘 이해하며, 상호존중과 이해를 중요시하는 편이어서 솔직하고 공정하다.
• 대인관계에서 서로의 힘을 합쳐 좋은 결과를 만들어낼 수 있도록 협조를 잘 하는 편이다.
• 새롭고 창의적인 방식을 추구하기보다는 기존의 방식이나 관습을 유지하려는 보수적인 모습을 보일 수 있다.</v>
      </c>
    </row>
    <row r="4" spans="2:5" ht="115.5" hidden="1">
      <c r="B4" s="109" t="str" cm="1">
        <f t="array" aca="1" ref="B4" ca="1">OFFSET('기질성격_대분류(A3)'!$AJ$2,,ROW()-2,)</f>
        <v>전동섭님</v>
      </c>
      <c r="C4" s="109" t="str" cm="1">
        <f t="array" aca="1" ref="C4" ca="1">OFFSET('기질성격_대분류(A3)'!$AJ$7,,ROW()-2,)</f>
        <v>HHH</v>
      </c>
      <c r="D4" s="108" t="e">
        <v>#N/A</v>
      </c>
      <c r="E4" s="108" t="str">
        <f ca="1">VLOOKUP(C4,Charac_table!$B$2:$C$28,2,FALSE)</f>
        <v>H-H-H [SCT]： 창조적인(creative)
• 창조적이고 수용적이며 사려 깊고 성숙한 모습을 보인다.
• 대체로 긍정적인 감정을 자주 느끼고, 개인적인 욕구를 넘어서서 보다 의미 있는 목표와 가치를 추구하려는 동기가 높다.
• 자신의 중요성을 과대평가하지 않는 겸손한 사람으로서, 인생의 불행이나 고통에 대해서도 어느 정도 평화롭게 받아들일 준비가 되어 있다.
• 타인을 위한 사랑을 실천하는 데에서 기쁨을 느끼고, 자기실현적인 특성을 지닌다.
• 비록 현재는 삶이 불행하고 좌절스러워도 결국 모든 일은 궁극적인 최선을 향해 나아가고 있다고 느낀다.</v>
      </c>
    </row>
    <row r="5" spans="2:5" ht="115.5" hidden="1">
      <c r="B5" s="109" t="str" cm="1">
        <f t="array" aca="1" ref="B5" ca="1">OFFSET('기질성격_대분류(A3)'!$AJ$2,,ROW()-2,)</f>
        <v>윤영호님</v>
      </c>
      <c r="C5" s="109" t="str" cm="1">
        <f t="array" aca="1" ref="C5" ca="1">OFFSET('기질성격_대분류(A3)'!$AJ$7,,ROW()-2,)</f>
        <v>HMH</v>
      </c>
      <c r="D5" s="108" t="e">
        <v>#N/A</v>
      </c>
      <c r="E5" s="108" t="str">
        <f ca="1">VLOOKUP(C5,Charac_table!$B$2:$C$28,2,FALSE)</f>
        <v>H-M-H [ST]: 독창적인(original)
• 독창적이고 창의성이 풍부하며, 무리 중에 섞여 있더라도 두드러지는 비범함을 지니고 있다.
• 삶에 있어서 자신의 장단기 목표를 분명하게 설정하고 이를 일관되게 추구한다.
• 새롭고 신선한 방식으로 자신의 생활을 풍요롭고 유쾌하게 만들 수 있는 특징을 보인다.
• 예술이나 심미적인 분야에 대한 관심이 많다
• 결과의 승패에 관계없이 자신이 노력한 것 자체를 기쁘게 받아들이고, 그러한 자신의 모습을 받아들이는 수용적 인 태도를 보인다.</v>
      </c>
    </row>
    <row r="6" spans="2:5" ht="115.5" hidden="1">
      <c r="B6" s="109" t="str" cm="1">
        <f t="array" aca="1" ref="B6" ca="1">OFFSET('기질성격_대분류(A3)'!$AJ$2,,ROW()-2,)</f>
        <v>최은강님</v>
      </c>
      <c r="C6" s="109" t="str" cm="1">
        <f t="array" aca="1" ref="C6" ca="1">OFFSET('기질성격_대분류(A3)'!$AJ$7,,ROW()-2,)</f>
        <v>MHH</v>
      </c>
      <c r="D6" s="108" t="e">
        <v>#N/A</v>
      </c>
      <c r="E6" s="108" t="str">
        <f ca="1">VLOOKUP(C6,Charac_table!$B$2:$C$28,2,FALSE)</f>
        <v xml:space="preserve">M-H-H [CTJ: 사려 깊고 친절한(thoughtful)
• 다정다감하며, 동정심이 많고, 따뜻한 마음을 지니고 있다.
• 다른 사람들을 돕고 싶어하고, 공정하게 대하고 싶어하며, 타인과 깊은 연대감을 느낀다.
• 때로는 나와 다른 사람의 경계를 두지 않은 채 헌신적 인 도움을 주기도 한다.
• 자기 것을 고집하는 일은 드물고 상황과 맥락에 따른 유연성이나 융통성이 잘 발휘되는 편이다
• 결과가 좋고 나쁨에 관계없이 다른 사람에게 기여하는 과정 자체를 통해 기쁨을 경험할 수 있다.    </v>
      </c>
    </row>
    <row r="7" spans="2:5" ht="115.5" hidden="1">
      <c r="B7" s="109" t="str" cm="1">
        <f t="array" aca="1" ref="B7" ca="1">OFFSET('기질성격_대분류(A3)'!$AJ$2,,ROW()-2,)</f>
        <v>임경업님</v>
      </c>
      <c r="C7" s="109" t="str" cm="1">
        <f t="array" aca="1" ref="C7" ca="1">OFFSET('기질성격_대분류(A3)'!$AJ$7,,ROW()-2,)</f>
        <v>HMH</v>
      </c>
      <c r="D7" s="108" t="e">
        <v>#N/A</v>
      </c>
      <c r="E7" s="108" t="str">
        <f ca="1">VLOOKUP(C7,Charac_table!$B$2:$C$28,2,FALSE)</f>
        <v>H-M-H [ST]: 독창적인(original)
• 독창적이고 창의성이 풍부하며, 무리 중에 섞여 있더라도 두드러지는 비범함을 지니고 있다.
• 삶에 있어서 자신의 장단기 목표를 분명하게 설정하고 이를 일관되게 추구한다.
• 새롭고 신선한 방식으로 자신의 생활을 풍요롭고 유쾌하게 만들 수 있는 특징을 보인다.
• 예술이나 심미적인 분야에 대한 관심이 많다
• 결과의 승패에 관계없이 자신이 노력한 것 자체를 기쁘게 받아들이고, 그러한 자신의 모습을 받아들이는 수용적 인 태도를 보인다.</v>
      </c>
    </row>
    <row r="8" spans="2:5" ht="115.5" hidden="1">
      <c r="B8" s="109" t="str" cm="1">
        <f t="array" aca="1" ref="B8" ca="1">OFFSET('기질성격_대분류(A3)'!$AJ$2,,ROW()-2,)</f>
        <v>이재원님</v>
      </c>
      <c r="C8" s="109" t="str" cm="1">
        <f t="array" aca="1" ref="C8" ca="1">OFFSET('기질성격_대분류(A3)'!$AJ$7,,ROW()-2,)</f>
        <v>LLH</v>
      </c>
      <c r="D8" s="108" t="e">
        <v>#N/A</v>
      </c>
      <c r="E8" s="108" t="str">
        <f ca="1">VLOOKUP(C8,Charac_table!$B$2:$C$28,2,FALSE)</f>
        <v>L-L-H [scT]: 비조직화된(disorganized) / 조현형(schizotypal)
• 말이나 생각이 체계적이거나 논리적이지 못하고, 상상과 공상이 많다.
• 논리적으로 분석하고 사고하는 능력이 부족하며, 신비주의적이거나 마술적인 사고(예: 육감이나 텔레파시)를 보이는 경우가 있다.
• 행동 방식이 다소 부적절하거나 특이하게 보일 수 있다.
• 타인에 대한 신뢰가 부족하여 다른 사람들과 친밀한 정서적인 관계를 형성하지 못한다.
• 타인에 대한 의심과 불신이 깊어질 때는 불필요한 피해의식을 가지게 되는 경우도 있을 수 있다.</v>
      </c>
    </row>
    <row r="9" spans="2:5" ht="115.5" hidden="1">
      <c r="B9" s="109" t="str" cm="1">
        <f t="array" aca="1" ref="B9" ca="1">OFFSET('기질성격_대분류(A3)'!$AJ$2,,ROW()-2,)</f>
        <v/>
      </c>
      <c r="C9" s="109" t="str" cm="1">
        <f t="array" aca="1" ref="C9" ca="1">OFFSET('기질성격_대분류(A3)'!$AJ$7,,ROW()-2,)</f>
        <v/>
      </c>
      <c r="D9" s="108" t="e">
        <v>#N/A</v>
      </c>
      <c r="E9" s="108" t="e">
        <f ca="1">VLOOKUP(C9,Charac_table!$B$2:$C$28,2,FALSE)</f>
        <v>#N/A</v>
      </c>
    </row>
    <row r="10" spans="2:5" ht="115.5" hidden="1">
      <c r="B10" s="109" t="str" cm="1">
        <f t="array" aca="1" ref="B10" ca="1">OFFSET('기질성격_대분류(A3)'!$AJ$2,,ROW()-2,)</f>
        <v/>
      </c>
      <c r="C10" s="109" t="str" cm="1">
        <f t="array" aca="1" ref="C10" ca="1">OFFSET('기질성격_대분류(A3)'!$AJ$7,,ROW()-2,)</f>
        <v/>
      </c>
      <c r="D10" s="108" t="e">
        <v>#N/A</v>
      </c>
      <c r="E10" s="108" t="e">
        <f ca="1">VLOOKUP(C10,Charac_table!$B$2:$C$28,2,FALSE)</f>
        <v>#N/A</v>
      </c>
    </row>
    <row r="11" spans="2:5" ht="115.5" hidden="1">
      <c r="B11" s="109" t="str" cm="1">
        <f t="array" aca="1" ref="B11" ca="1">OFFSET('기질성격_대분류(A3)'!$AJ$2,,ROW()-2,)</f>
        <v/>
      </c>
      <c r="C11" s="109" t="str" cm="1">
        <f t="array" aca="1" ref="C11" ca="1">OFFSET('기질성격_대분류(A3)'!$AJ$7,,ROW()-2,)</f>
        <v/>
      </c>
      <c r="D11" s="108" t="e">
        <v>#N/A</v>
      </c>
      <c r="E11" s="108" t="e">
        <f ca="1">VLOOKUP(C11,Charac_table!$B$2:$C$28,2,FALSE)</f>
        <v>#N/A</v>
      </c>
    </row>
    <row r="12" spans="2:5" ht="115.5" hidden="1">
      <c r="B12" s="109" t="str" cm="1">
        <f t="array" aca="1" ref="B12" ca="1">OFFSET('기질성격_대분류(A3)'!$AJ$2,,ROW()-2,)</f>
        <v/>
      </c>
      <c r="C12" s="109" t="str" cm="1">
        <f t="array" aca="1" ref="C12" ca="1">OFFSET('기질성격_대분류(A3)'!$AJ$7,,ROW()-2,)</f>
        <v/>
      </c>
      <c r="D12" s="108" t="e">
        <v>#N/A</v>
      </c>
      <c r="E12" s="108" t="e">
        <f ca="1">VLOOKUP(C12,Charac_table!$B$2:$C$28,2,FALSE)</f>
        <v>#N/A</v>
      </c>
    </row>
    <row r="13" spans="2:5" ht="115.5" hidden="1">
      <c r="B13" s="109" t="str" cm="1">
        <f t="array" aca="1" ref="B13" ca="1">OFFSET('기질성격_대분류(A3)'!$AJ$2,,ROW()-2,)</f>
        <v/>
      </c>
      <c r="C13" s="109" t="str" cm="1">
        <f t="array" aca="1" ref="C13" ca="1">OFFSET('기질성격_대분류(A3)'!$AJ$7,,ROW()-2,)</f>
        <v/>
      </c>
      <c r="D13" s="108" t="e">
        <v>#N/A</v>
      </c>
      <c r="E13" s="108" t="e">
        <f ca="1">VLOOKUP(C13,Charac_table!$B$2:$C$28,2,FALSE)</f>
        <v>#N/A</v>
      </c>
    </row>
    <row r="14" spans="2:5" ht="115.5" hidden="1">
      <c r="B14" s="109" t="str" cm="1">
        <f t="array" aca="1" ref="B14" ca="1">OFFSET('기질성격_대분류(A3)'!$AJ$2,,ROW()-2,)</f>
        <v/>
      </c>
      <c r="C14" s="109" t="str" cm="1">
        <f t="array" aca="1" ref="C14" ca="1">OFFSET('기질성격_대분류(A3)'!$AJ$7,,ROW()-2,)</f>
        <v/>
      </c>
      <c r="D14" s="108" t="e">
        <v>#N/A</v>
      </c>
      <c r="E14" s="108" t="e">
        <f ca="1">VLOOKUP(C14,Charac_table!$B$2:$C$28,2,FALSE)</f>
        <v>#N/A</v>
      </c>
    </row>
    <row r="15" spans="2:5" hidden="1">
      <c r="B15" s="109" cm="1">
        <f t="array" aca="1" ref="B15" ca="1">OFFSET('기질성격_대분류(A3)'!$AJ$2,,ROW()-2,)</f>
        <v>0</v>
      </c>
      <c r="C15" s="109" cm="1">
        <f t="array" aca="1" ref="C15" ca="1">OFFSET('기질성격_대분류(A3)'!$AJ$7,,ROW()-2,)</f>
        <v>0</v>
      </c>
      <c r="D15" s="108" t="e">
        <v>#N/A</v>
      </c>
      <c r="E15" s="108" t="e">
        <f ca="1">VLOOKUP(C15,Charac_table!$B$2:$C$28,2,FALSE)</f>
        <v>#N/A</v>
      </c>
    </row>
    <row r="16" spans="2:5" hidden="1">
      <c r="B16" s="109" cm="1">
        <f t="array" aca="1" ref="B16" ca="1">OFFSET('기질성격_대분류(A3)'!$AJ$2,,ROW()-2,)</f>
        <v>0</v>
      </c>
      <c r="C16" s="109" cm="1">
        <f t="array" aca="1" ref="C16" ca="1">OFFSET('기질성격_대분류(A3)'!$AJ$7,,ROW()-2,)</f>
        <v>0</v>
      </c>
      <c r="D16" s="108" t="e">
        <v>#N/A</v>
      </c>
      <c r="E16" s="108" t="e">
        <f ca="1">VLOOKUP(C16,Charac_table!$B$2:$C$28,2,FALSE)</f>
        <v>#N/A</v>
      </c>
    </row>
  </sheetData>
  <phoneticPr fontId="1" type="noConversion"/>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71D05-3EFE-4682-BE75-E805B80D8E70}">
  <sheetPr codeName="Sheet25"/>
  <dimension ref="B2:O42"/>
  <sheetViews>
    <sheetView topLeftCell="A35" workbookViewId="0">
      <selection activeCell="H38" sqref="H38"/>
    </sheetView>
  </sheetViews>
  <sheetFormatPr defaultRowHeight="16.5"/>
  <cols>
    <col min="1" max="1" width="3" customWidth="1"/>
    <col min="2" max="2" width="5.125" customWidth="1"/>
    <col min="3" max="3" width="6.125" customWidth="1"/>
    <col min="4" max="4" width="4.875" customWidth="1"/>
    <col min="5" max="5" width="75.125" customWidth="1"/>
    <col min="6" max="6" width="13.375" customWidth="1"/>
    <col min="7" max="7" width="13.5" customWidth="1"/>
    <col min="10" max="11" width="9" customWidth="1"/>
  </cols>
  <sheetData>
    <row r="2" spans="2:15" ht="17.25">
      <c r="B2" s="252" t="s">
        <v>733</v>
      </c>
      <c r="C2" s="253"/>
      <c r="D2" s="253"/>
    </row>
    <row r="3" spans="2:15" ht="28.5" customHeight="1">
      <c r="B3" s="254" t="s">
        <v>712</v>
      </c>
      <c r="C3" s="254" t="s">
        <v>734</v>
      </c>
      <c r="D3" s="254" t="s">
        <v>735</v>
      </c>
      <c r="E3" s="254" t="s">
        <v>736</v>
      </c>
      <c r="G3" s="884" t="s">
        <v>737</v>
      </c>
      <c r="H3" s="884"/>
      <c r="I3" s="884"/>
      <c r="J3" s="884"/>
      <c r="K3" s="884"/>
      <c r="L3" s="884"/>
      <c r="M3" s="884"/>
      <c r="N3" s="884"/>
      <c r="O3" s="255"/>
    </row>
    <row r="4" spans="2:15" ht="97.5" customHeight="1">
      <c r="B4" s="351" t="s">
        <v>738</v>
      </c>
      <c r="C4" s="351" t="s">
        <v>738</v>
      </c>
      <c r="D4" s="351" t="s">
        <v>1021</v>
      </c>
      <c r="E4" s="353" t="s">
        <v>739</v>
      </c>
      <c r="G4" s="884"/>
      <c r="H4" s="884"/>
      <c r="I4" s="884"/>
      <c r="J4" s="884"/>
      <c r="K4" s="884"/>
      <c r="L4" s="884"/>
      <c r="M4" s="884"/>
      <c r="N4" s="884"/>
      <c r="O4" s="255"/>
    </row>
    <row r="5" spans="2:15" ht="47.25" customHeight="1">
      <c r="B5" s="256" t="s">
        <v>740</v>
      </c>
      <c r="C5" s="256" t="s">
        <v>740</v>
      </c>
      <c r="D5" s="256" t="s">
        <v>1022</v>
      </c>
      <c r="E5" s="257" t="s">
        <v>741</v>
      </c>
      <c r="G5" s="884"/>
      <c r="H5" s="884"/>
      <c r="I5" s="884"/>
      <c r="J5" s="884"/>
      <c r="K5" s="884"/>
      <c r="L5" s="884"/>
      <c r="M5" s="884"/>
      <c r="N5" s="884"/>
      <c r="O5" s="255"/>
    </row>
    <row r="6" spans="2:15" ht="56.25" customHeight="1">
      <c r="B6" s="351" t="s">
        <v>738</v>
      </c>
      <c r="C6" s="351" t="s">
        <v>740</v>
      </c>
      <c r="D6" s="351" t="s">
        <v>742</v>
      </c>
      <c r="E6" s="353" t="s">
        <v>743</v>
      </c>
      <c r="G6" s="884"/>
      <c r="H6" s="884"/>
      <c r="I6" s="884"/>
      <c r="J6" s="884"/>
      <c r="K6" s="884"/>
      <c r="L6" s="884"/>
      <c r="M6" s="884"/>
      <c r="N6" s="884"/>
      <c r="O6" s="255"/>
    </row>
    <row r="7" spans="2:15" ht="77.25" customHeight="1">
      <c r="B7" s="351" t="s">
        <v>740</v>
      </c>
      <c r="C7" s="351" t="s">
        <v>738</v>
      </c>
      <c r="D7" s="351" t="s">
        <v>1018</v>
      </c>
      <c r="E7" s="353" t="s">
        <v>744</v>
      </c>
      <c r="G7" s="884"/>
      <c r="H7" s="884"/>
      <c r="I7" s="884"/>
      <c r="J7" s="884"/>
      <c r="K7" s="884"/>
      <c r="L7" s="884"/>
      <c r="M7" s="884"/>
      <c r="N7" s="884"/>
      <c r="O7" s="255"/>
    </row>
    <row r="8" spans="2:15">
      <c r="G8" s="884"/>
      <c r="H8" s="884"/>
      <c r="I8" s="884"/>
      <c r="J8" s="884"/>
      <c r="K8" s="884"/>
      <c r="L8" s="884"/>
      <c r="M8" s="884"/>
      <c r="N8" s="884"/>
      <c r="O8" s="255"/>
    </row>
    <row r="9" spans="2:15" ht="17.25">
      <c r="B9" s="252" t="s">
        <v>745</v>
      </c>
      <c r="C9" s="252"/>
      <c r="D9" s="252"/>
      <c r="E9" s="258"/>
      <c r="G9" s="884"/>
      <c r="H9" s="884"/>
      <c r="I9" s="884"/>
      <c r="J9" s="884"/>
      <c r="K9" s="884"/>
      <c r="L9" s="884"/>
      <c r="M9" s="884"/>
      <c r="N9" s="884"/>
      <c r="O9" s="255"/>
    </row>
    <row r="10" spans="2:15">
      <c r="B10" s="885" t="s">
        <v>712</v>
      </c>
      <c r="C10" s="885" t="s">
        <v>746</v>
      </c>
      <c r="D10" s="885" t="s">
        <v>735</v>
      </c>
      <c r="E10" s="885" t="s">
        <v>736</v>
      </c>
      <c r="G10" s="884"/>
      <c r="H10" s="884"/>
      <c r="I10" s="884"/>
      <c r="J10" s="884"/>
      <c r="K10" s="884"/>
      <c r="L10" s="884"/>
      <c r="M10" s="884"/>
      <c r="N10" s="884"/>
      <c r="O10" s="255"/>
    </row>
    <row r="11" spans="2:15">
      <c r="B11" s="885"/>
      <c r="C11" s="885"/>
      <c r="D11" s="885"/>
      <c r="E11" s="885"/>
      <c r="G11" s="884"/>
      <c r="H11" s="884"/>
      <c r="I11" s="884"/>
      <c r="J11" s="884"/>
      <c r="K11" s="884"/>
      <c r="L11" s="884"/>
      <c r="M11" s="884"/>
      <c r="N11" s="884"/>
      <c r="O11" s="255"/>
    </row>
    <row r="12" spans="2:15" ht="27">
      <c r="B12" s="256" t="s">
        <v>738</v>
      </c>
      <c r="C12" s="256" t="s">
        <v>738</v>
      </c>
      <c r="D12" s="256" t="s">
        <v>747</v>
      </c>
      <c r="E12" s="259" t="s">
        <v>748</v>
      </c>
      <c r="G12" s="255"/>
      <c r="H12" s="255"/>
      <c r="I12" s="255"/>
      <c r="J12" s="255"/>
      <c r="K12" s="255"/>
      <c r="L12" s="255"/>
      <c r="M12" s="255"/>
      <c r="N12" s="255"/>
      <c r="O12" s="255"/>
    </row>
    <row r="13" spans="2:15" ht="33.75" customHeight="1">
      <c r="B13" s="256" t="s">
        <v>740</v>
      </c>
      <c r="C13" s="256" t="s">
        <v>740</v>
      </c>
      <c r="D13" s="256" t="s">
        <v>749</v>
      </c>
      <c r="E13" s="259" t="s">
        <v>750</v>
      </c>
      <c r="G13" s="255"/>
      <c r="H13" s="255"/>
      <c r="I13" s="255"/>
      <c r="J13" s="255"/>
      <c r="K13" s="255"/>
      <c r="L13" s="255"/>
      <c r="M13" s="255"/>
      <c r="N13" s="255"/>
      <c r="O13" s="255"/>
    </row>
    <row r="14" spans="2:15" ht="35.25" customHeight="1">
      <c r="B14" s="256" t="s">
        <v>738</v>
      </c>
      <c r="C14" s="256" t="s">
        <v>740</v>
      </c>
      <c r="D14" s="256" t="s">
        <v>1023</v>
      </c>
      <c r="E14" s="259" t="s">
        <v>751</v>
      </c>
      <c r="G14" s="255"/>
      <c r="H14" s="255"/>
      <c r="I14" s="255"/>
      <c r="J14" s="255"/>
      <c r="K14" s="255"/>
      <c r="L14" s="255"/>
      <c r="M14" s="255"/>
      <c r="N14" s="255"/>
      <c r="O14" s="255"/>
    </row>
    <row r="15" spans="2:15" ht="42.75" customHeight="1">
      <c r="B15" s="256" t="s">
        <v>740</v>
      </c>
      <c r="C15" s="256" t="s">
        <v>738</v>
      </c>
      <c r="D15" s="256" t="s">
        <v>1024</v>
      </c>
      <c r="E15" s="259" t="s">
        <v>752</v>
      </c>
    </row>
    <row r="17" spans="2:5">
      <c r="B17" s="260" t="s">
        <v>753</v>
      </c>
      <c r="C17" s="260"/>
      <c r="D17" s="260"/>
    </row>
    <row r="18" spans="2:5">
      <c r="B18" s="885" t="s">
        <v>754</v>
      </c>
      <c r="C18" s="885" t="s">
        <v>746</v>
      </c>
      <c r="D18" s="885" t="s">
        <v>735</v>
      </c>
      <c r="E18" s="885" t="s">
        <v>736</v>
      </c>
    </row>
    <row r="19" spans="2:5">
      <c r="B19" s="885"/>
      <c r="C19" s="885"/>
      <c r="D19" s="885"/>
      <c r="E19" s="885"/>
    </row>
    <row r="20" spans="2:5" ht="67.5" customHeight="1">
      <c r="B20" s="887" t="s">
        <v>738</v>
      </c>
      <c r="C20" s="887" t="s">
        <v>738</v>
      </c>
      <c r="D20" s="887" t="s">
        <v>755</v>
      </c>
      <c r="E20" s="889" t="s">
        <v>756</v>
      </c>
    </row>
    <row r="21" spans="2:5" ht="0.75" customHeight="1">
      <c r="B21" s="888"/>
      <c r="C21" s="888"/>
      <c r="D21" s="888"/>
      <c r="E21" s="890"/>
    </row>
    <row r="22" spans="2:5" ht="47.25" customHeight="1">
      <c r="B22" s="256" t="s">
        <v>740</v>
      </c>
      <c r="C22" s="256" t="s">
        <v>740</v>
      </c>
      <c r="D22" s="256" t="s">
        <v>757</v>
      </c>
      <c r="E22" s="257" t="s">
        <v>758</v>
      </c>
    </row>
    <row r="23" spans="2:5" ht="43.5" customHeight="1">
      <c r="B23" s="256" t="s">
        <v>738</v>
      </c>
      <c r="C23" s="256" t="s">
        <v>740</v>
      </c>
      <c r="D23" s="256" t="s">
        <v>1019</v>
      </c>
      <c r="E23" s="257" t="s">
        <v>759</v>
      </c>
    </row>
    <row r="24" spans="2:5" ht="40.5">
      <c r="B24" s="256" t="s">
        <v>740</v>
      </c>
      <c r="C24" s="256" t="s">
        <v>738</v>
      </c>
      <c r="D24" s="256" t="s">
        <v>1020</v>
      </c>
      <c r="E24" s="257" t="s">
        <v>760</v>
      </c>
    </row>
    <row r="26" spans="2:5" ht="17.25">
      <c r="B26" s="891" t="s">
        <v>761</v>
      </c>
      <c r="C26" s="891"/>
      <c r="D26" s="891"/>
      <c r="E26" s="891"/>
    </row>
    <row r="27" spans="2:5" ht="24">
      <c r="B27" s="885" t="s">
        <v>762</v>
      </c>
      <c r="C27" s="885"/>
      <c r="D27" s="254" t="s">
        <v>763</v>
      </c>
      <c r="E27" s="254" t="s">
        <v>736</v>
      </c>
    </row>
    <row r="28" spans="2:5" ht="34.5" customHeight="1">
      <c r="B28" s="887" t="s">
        <v>738</v>
      </c>
      <c r="C28" s="887" t="s">
        <v>764</v>
      </c>
      <c r="D28" s="261" t="s">
        <v>765</v>
      </c>
      <c r="E28" s="259" t="s">
        <v>766</v>
      </c>
    </row>
    <row r="29" spans="2:5" ht="37.5" customHeight="1">
      <c r="B29" s="888"/>
      <c r="C29" s="888"/>
      <c r="D29" s="261" t="s">
        <v>767</v>
      </c>
      <c r="E29" s="259" t="s">
        <v>768</v>
      </c>
    </row>
    <row r="30" spans="2:5" ht="45" customHeight="1">
      <c r="B30" s="887" t="s">
        <v>769</v>
      </c>
      <c r="C30" s="887" t="s">
        <v>770</v>
      </c>
      <c r="D30" s="261" t="s">
        <v>765</v>
      </c>
      <c r="E30" s="259" t="s">
        <v>771</v>
      </c>
    </row>
    <row r="31" spans="2:5" ht="27">
      <c r="B31" s="888"/>
      <c r="C31" s="888"/>
      <c r="D31" s="261" t="s">
        <v>767</v>
      </c>
      <c r="E31" s="259" t="s">
        <v>772</v>
      </c>
    </row>
    <row r="33" spans="2:5" ht="17.25">
      <c r="B33" s="886" t="s">
        <v>773</v>
      </c>
      <c r="C33" s="886"/>
      <c r="D33" s="886"/>
      <c r="E33" s="886"/>
    </row>
    <row r="34" spans="2:5" ht="24">
      <c r="B34" s="254"/>
      <c r="C34" s="254" t="s">
        <v>736</v>
      </c>
      <c r="D34" s="254" t="s">
        <v>735</v>
      </c>
      <c r="E34" s="254" t="s">
        <v>774</v>
      </c>
    </row>
    <row r="35" spans="2:5" ht="409.5">
      <c r="B35" s="256" t="s">
        <v>1012</v>
      </c>
      <c r="C35" s="259" t="s">
        <v>775</v>
      </c>
      <c r="D35" s="262" t="s">
        <v>776</v>
      </c>
      <c r="E35" s="262" t="s">
        <v>777</v>
      </c>
    </row>
    <row r="36" spans="2:5" ht="45.75" customHeight="1">
      <c r="B36" s="351" t="s">
        <v>1013</v>
      </c>
      <c r="C36" s="352" t="s">
        <v>778</v>
      </c>
      <c r="D36" s="263" t="s">
        <v>779</v>
      </c>
      <c r="E36" s="263" t="s">
        <v>1025</v>
      </c>
    </row>
    <row r="37" spans="2:5" ht="51" customHeight="1">
      <c r="B37" s="256" t="s">
        <v>1015</v>
      </c>
      <c r="C37" s="259" t="s">
        <v>780</v>
      </c>
      <c r="D37" s="262" t="s">
        <v>781</v>
      </c>
      <c r="E37" s="262" t="s">
        <v>782</v>
      </c>
    </row>
    <row r="38" spans="2:5" ht="409.5">
      <c r="B38" s="256" t="s">
        <v>1014</v>
      </c>
      <c r="C38" s="259" t="s">
        <v>783</v>
      </c>
      <c r="D38" s="262" t="s">
        <v>784</v>
      </c>
      <c r="E38" s="262" t="s">
        <v>785</v>
      </c>
    </row>
    <row r="39" spans="2:5" ht="409.5">
      <c r="B39" s="256" t="s">
        <v>1016</v>
      </c>
      <c r="C39" s="259" t="s">
        <v>786</v>
      </c>
      <c r="D39" s="262" t="s">
        <v>787</v>
      </c>
      <c r="E39" s="262" t="s">
        <v>788</v>
      </c>
    </row>
    <row r="40" spans="2:5" ht="51" customHeight="1">
      <c r="B40" s="256" t="s">
        <v>1017</v>
      </c>
      <c r="C40" s="259" t="s">
        <v>789</v>
      </c>
      <c r="D40" s="262" t="s">
        <v>790</v>
      </c>
      <c r="E40" s="262" t="s">
        <v>791</v>
      </c>
    </row>
    <row r="41" spans="2:5" ht="71.25" customHeight="1">
      <c r="B41" s="256" t="s">
        <v>1011</v>
      </c>
      <c r="C41" s="259" t="s">
        <v>792</v>
      </c>
      <c r="D41" s="262" t="s">
        <v>793</v>
      </c>
      <c r="E41" s="262" t="s">
        <v>794</v>
      </c>
    </row>
    <row r="42" spans="2:5" ht="45.75" customHeight="1">
      <c r="B42" s="256" t="s">
        <v>1010</v>
      </c>
      <c r="C42" s="259" t="s">
        <v>795</v>
      </c>
      <c r="D42" s="262" t="s">
        <v>796</v>
      </c>
      <c r="E42" s="262" t="s">
        <v>797</v>
      </c>
    </row>
  </sheetData>
  <mergeCells count="20">
    <mergeCell ref="C20:C21"/>
    <mergeCell ref="D20:D21"/>
    <mergeCell ref="E20:E21"/>
    <mergeCell ref="B26:E26"/>
    <mergeCell ref="G3:N11"/>
    <mergeCell ref="B10:B11"/>
    <mergeCell ref="C10:C11"/>
    <mergeCell ref="D10:D11"/>
    <mergeCell ref="B33:E33"/>
    <mergeCell ref="E10:E11"/>
    <mergeCell ref="B18:B19"/>
    <mergeCell ref="C18:C19"/>
    <mergeCell ref="D18:D19"/>
    <mergeCell ref="E18:E19"/>
    <mergeCell ref="B27:C27"/>
    <mergeCell ref="B28:B29"/>
    <mergeCell ref="C28:C29"/>
    <mergeCell ref="B30:B31"/>
    <mergeCell ref="C30:C31"/>
    <mergeCell ref="B20:B21"/>
  </mergeCells>
  <phoneticPr fontId="1" type="noConversion"/>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EDF81-E033-4697-838C-D0532570DC03}">
  <sheetPr codeName="Sheet26"/>
  <dimension ref="A1:D10"/>
  <sheetViews>
    <sheetView workbookViewId="0">
      <selection activeCell="G2" sqref="G2"/>
    </sheetView>
  </sheetViews>
  <sheetFormatPr defaultRowHeight="16.5"/>
  <cols>
    <col min="1" max="1" width="4.875" customWidth="1"/>
    <col min="2" max="2" width="9" customWidth="1"/>
    <col min="3" max="3" width="14" customWidth="1"/>
    <col min="4" max="4" width="71.5" customWidth="1"/>
  </cols>
  <sheetData>
    <row r="1" spans="1:4" ht="45.75" customHeight="1">
      <c r="B1" s="369" t="s">
        <v>798</v>
      </c>
      <c r="C1" s="369"/>
      <c r="D1" t="s">
        <v>799</v>
      </c>
    </row>
    <row r="2" spans="1:4" ht="22.5" customHeight="1">
      <c r="B2" s="264" t="s">
        <v>800</v>
      </c>
      <c r="C2" s="264" t="s">
        <v>801</v>
      </c>
      <c r="D2" s="264" t="s">
        <v>736</v>
      </c>
    </row>
    <row r="3" spans="1:4" ht="60.75" customHeight="1">
      <c r="A3" s="354"/>
      <c r="B3" s="351" t="s">
        <v>1010</v>
      </c>
      <c r="C3" s="263" t="s">
        <v>1006</v>
      </c>
      <c r="D3" s="353" t="s">
        <v>802</v>
      </c>
    </row>
    <row r="4" spans="1:4" ht="51" customHeight="1">
      <c r="A4" s="354"/>
      <c r="B4" s="256" t="s">
        <v>1011</v>
      </c>
      <c r="C4" s="262" t="s">
        <v>803</v>
      </c>
      <c r="D4" s="257" t="s">
        <v>804</v>
      </c>
    </row>
    <row r="5" spans="1:4" ht="60" customHeight="1">
      <c r="A5" s="354"/>
      <c r="B5" s="256" t="s">
        <v>1012</v>
      </c>
      <c r="C5" s="262" t="s">
        <v>805</v>
      </c>
      <c r="D5" s="257" t="s">
        <v>806</v>
      </c>
    </row>
    <row r="6" spans="1:4" ht="66" customHeight="1">
      <c r="A6" s="354"/>
      <c r="B6" s="351" t="s">
        <v>1013</v>
      </c>
      <c r="C6" s="263" t="s">
        <v>1009</v>
      </c>
      <c r="D6" s="353" t="s">
        <v>807</v>
      </c>
    </row>
    <row r="7" spans="1:4" ht="69.75" customHeight="1">
      <c r="A7" s="354"/>
      <c r="B7" s="351" t="s">
        <v>1014</v>
      </c>
      <c r="C7" s="263" t="s">
        <v>1007</v>
      </c>
      <c r="D7" s="353" t="s">
        <v>808</v>
      </c>
    </row>
    <row r="8" spans="1:4" ht="75" customHeight="1">
      <c r="A8" s="354"/>
      <c r="B8" s="256" t="s">
        <v>1015</v>
      </c>
      <c r="C8" s="262" t="s">
        <v>809</v>
      </c>
      <c r="D8" s="259" t="s">
        <v>810</v>
      </c>
    </row>
    <row r="9" spans="1:4" ht="66" customHeight="1">
      <c r="A9" s="354"/>
      <c r="B9" s="351" t="s">
        <v>1016</v>
      </c>
      <c r="C9" s="263" t="s">
        <v>1008</v>
      </c>
      <c r="D9" s="352" t="s">
        <v>811</v>
      </c>
    </row>
    <row r="10" spans="1:4" ht="74.25" customHeight="1">
      <c r="A10" s="354"/>
      <c r="B10" s="256" t="s">
        <v>1017</v>
      </c>
      <c r="C10" s="262" t="s">
        <v>812</v>
      </c>
      <c r="D10" s="259" t="s">
        <v>813</v>
      </c>
    </row>
  </sheetData>
  <phoneticPr fontId="1" type="noConversion"/>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13EA2-2EAB-46CC-94C3-31E012F5BB02}">
  <sheetPr codeName="Sheet8"/>
  <dimension ref="A2:C28"/>
  <sheetViews>
    <sheetView topLeftCell="A13" workbookViewId="0">
      <selection activeCell="C23" sqref="C23"/>
    </sheetView>
  </sheetViews>
  <sheetFormatPr defaultRowHeight="17.25"/>
  <cols>
    <col min="1" max="1" width="3.5" bestFit="1" customWidth="1"/>
    <col min="2" max="2" width="7.375" style="4" bestFit="1" customWidth="1"/>
    <col min="3" max="3" width="125.5" style="6" customWidth="1"/>
  </cols>
  <sheetData>
    <row r="2" spans="1:3" ht="165">
      <c r="A2">
        <v>1</v>
      </c>
      <c r="B2" s="4" t="s">
        <v>204</v>
      </c>
      <c r="C2" s="5" t="s">
        <v>427</v>
      </c>
    </row>
    <row r="3" spans="1:3" ht="175.5">
      <c r="A3">
        <v>2</v>
      </c>
      <c r="B3" s="4" t="s">
        <v>205</v>
      </c>
      <c r="C3" s="211" t="s">
        <v>612</v>
      </c>
    </row>
    <row r="4" spans="1:3" ht="181.5">
      <c r="A4">
        <v>3</v>
      </c>
      <c r="B4" s="4" t="s">
        <v>206</v>
      </c>
      <c r="C4" s="5" t="s">
        <v>535</v>
      </c>
    </row>
    <row r="5" spans="1:3" ht="198">
      <c r="A5">
        <v>4</v>
      </c>
      <c r="B5" s="4" t="s">
        <v>207</v>
      </c>
      <c r="C5" s="5" t="s">
        <v>428</v>
      </c>
    </row>
    <row r="6" spans="1:3" ht="181.5">
      <c r="A6">
        <v>5</v>
      </c>
      <c r="B6" s="4" t="s">
        <v>208</v>
      </c>
      <c r="C6" s="5" t="s">
        <v>429</v>
      </c>
    </row>
    <row r="7" spans="1:3" ht="181.5">
      <c r="A7">
        <v>6</v>
      </c>
      <c r="B7" s="4" t="s">
        <v>209</v>
      </c>
      <c r="C7" s="5" t="s">
        <v>471</v>
      </c>
    </row>
    <row r="8" spans="1:3" ht="198">
      <c r="A8">
        <v>7</v>
      </c>
      <c r="B8" s="4" t="s">
        <v>210</v>
      </c>
      <c r="C8" s="5" t="s">
        <v>426</v>
      </c>
    </row>
    <row r="9" spans="1:3" ht="198">
      <c r="A9">
        <v>8</v>
      </c>
      <c r="B9" s="4" t="s">
        <v>211</v>
      </c>
      <c r="C9" s="5" t="s">
        <v>430</v>
      </c>
    </row>
    <row r="10" spans="1:3" ht="181.5">
      <c r="A10">
        <v>9</v>
      </c>
      <c r="B10" s="4" t="s">
        <v>212</v>
      </c>
      <c r="C10" s="5" t="s">
        <v>722</v>
      </c>
    </row>
    <row r="11" spans="1:3" ht="165">
      <c r="A11">
        <v>10</v>
      </c>
      <c r="B11" s="4" t="s">
        <v>213</v>
      </c>
      <c r="C11" s="5" t="s">
        <v>431</v>
      </c>
    </row>
    <row r="12" spans="1:3" ht="165">
      <c r="A12">
        <v>11</v>
      </c>
      <c r="B12" s="4" t="s">
        <v>214</v>
      </c>
      <c r="C12" s="5" t="s">
        <v>432</v>
      </c>
    </row>
    <row r="13" spans="1:3" ht="181.5">
      <c r="A13">
        <v>12</v>
      </c>
      <c r="B13" s="4" t="s">
        <v>215</v>
      </c>
      <c r="C13" s="5" t="s">
        <v>433</v>
      </c>
    </row>
    <row r="14" spans="1:3" ht="174" customHeight="1">
      <c r="A14">
        <v>13</v>
      </c>
      <c r="B14" s="4" t="s">
        <v>216</v>
      </c>
      <c r="C14" s="5" t="s">
        <v>729</v>
      </c>
    </row>
    <row r="15" spans="1:3" ht="165">
      <c r="A15">
        <v>14</v>
      </c>
      <c r="B15" s="4" t="s">
        <v>217</v>
      </c>
      <c r="C15" s="5" t="s">
        <v>472</v>
      </c>
    </row>
    <row r="16" spans="1:3" ht="198">
      <c r="A16">
        <v>15</v>
      </c>
      <c r="B16" s="4" t="s">
        <v>218</v>
      </c>
      <c r="C16" s="5" t="s">
        <v>434</v>
      </c>
    </row>
    <row r="17" spans="1:3" ht="181.5">
      <c r="A17">
        <v>16</v>
      </c>
      <c r="B17" s="4" t="s">
        <v>219</v>
      </c>
      <c r="C17" s="5" t="s">
        <v>533</v>
      </c>
    </row>
    <row r="18" spans="1:3" ht="198">
      <c r="A18">
        <v>17</v>
      </c>
      <c r="B18" s="4" t="s">
        <v>220</v>
      </c>
      <c r="C18" s="5" t="s">
        <v>435</v>
      </c>
    </row>
    <row r="19" spans="1:3" ht="168.75" customHeight="1">
      <c r="A19">
        <v>18</v>
      </c>
      <c r="B19" s="4" t="s">
        <v>221</v>
      </c>
      <c r="C19" s="5" t="s">
        <v>532</v>
      </c>
    </row>
    <row r="20" spans="1:3" ht="181.5">
      <c r="A20">
        <v>19</v>
      </c>
      <c r="B20" s="4" t="s">
        <v>222</v>
      </c>
      <c r="C20" s="5" t="s">
        <v>534</v>
      </c>
    </row>
    <row r="21" spans="1:3" ht="148.5">
      <c r="A21">
        <v>20</v>
      </c>
      <c r="B21" s="4" t="s">
        <v>223</v>
      </c>
      <c r="C21" s="5" t="s">
        <v>731</v>
      </c>
    </row>
    <row r="22" spans="1:3" ht="181.5">
      <c r="A22">
        <v>21</v>
      </c>
      <c r="B22" s="4" t="s">
        <v>224</v>
      </c>
      <c r="C22" s="5" t="s">
        <v>726</v>
      </c>
    </row>
    <row r="23" spans="1:3" ht="181.5">
      <c r="A23">
        <v>22</v>
      </c>
      <c r="B23" s="4" t="s">
        <v>225</v>
      </c>
      <c r="C23" s="5" t="s">
        <v>436</v>
      </c>
    </row>
    <row r="24" spans="1:3" ht="165">
      <c r="A24">
        <v>23</v>
      </c>
      <c r="B24" s="4" t="s">
        <v>226</v>
      </c>
      <c r="C24" s="5" t="s">
        <v>728</v>
      </c>
    </row>
    <row r="25" spans="1:3" ht="181.5">
      <c r="A25">
        <v>24</v>
      </c>
      <c r="B25" s="4" t="s">
        <v>227</v>
      </c>
      <c r="C25" s="5" t="s">
        <v>437</v>
      </c>
    </row>
    <row r="26" spans="1:3" ht="165">
      <c r="A26">
        <v>25</v>
      </c>
      <c r="B26" s="4" t="s">
        <v>228</v>
      </c>
      <c r="C26" s="5" t="s">
        <v>727</v>
      </c>
    </row>
    <row r="27" spans="1:3" ht="198">
      <c r="A27">
        <v>26</v>
      </c>
      <c r="B27" s="4" t="s">
        <v>229</v>
      </c>
      <c r="C27" s="5" t="s">
        <v>439</v>
      </c>
    </row>
    <row r="28" spans="1:3" ht="198">
      <c r="A28">
        <v>27</v>
      </c>
      <c r="B28" s="4" t="s">
        <v>230</v>
      </c>
      <c r="C28" s="5" t="s">
        <v>440</v>
      </c>
    </row>
  </sheetData>
  <phoneticPr fontId="1"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3777B-233E-4A8E-952A-7FFB2B490C69}">
  <sheetPr codeName="Sheet9"/>
  <dimension ref="A2:C28"/>
  <sheetViews>
    <sheetView topLeftCell="A19" workbookViewId="0">
      <selection activeCell="C23" sqref="C23"/>
    </sheetView>
  </sheetViews>
  <sheetFormatPr defaultRowHeight="17.25"/>
  <cols>
    <col min="1" max="1" width="3.5" style="1" bestFit="1" customWidth="1"/>
    <col min="2" max="2" width="9" style="4"/>
    <col min="3" max="3" width="135.25" style="6" customWidth="1"/>
  </cols>
  <sheetData>
    <row r="2" spans="1:3" ht="115.5">
      <c r="A2" s="1">
        <v>1</v>
      </c>
      <c r="B2" s="4" t="s">
        <v>204</v>
      </c>
      <c r="C2" s="5" t="s">
        <v>447</v>
      </c>
    </row>
    <row r="3" spans="1:3" ht="132">
      <c r="A3" s="1">
        <v>2</v>
      </c>
      <c r="B3" s="4" t="s">
        <v>205</v>
      </c>
      <c r="C3" s="5" t="s">
        <v>232</v>
      </c>
    </row>
    <row r="4" spans="1:3" ht="132">
      <c r="A4" s="1">
        <v>3</v>
      </c>
      <c r="B4" s="4" t="s">
        <v>206</v>
      </c>
      <c r="C4" s="5" t="s">
        <v>441</v>
      </c>
    </row>
    <row r="5" spans="1:3" ht="132">
      <c r="A5" s="1">
        <v>4</v>
      </c>
      <c r="B5" s="4" t="s">
        <v>207</v>
      </c>
      <c r="C5" s="5" t="s">
        <v>233</v>
      </c>
    </row>
    <row r="6" spans="1:3" ht="115.5">
      <c r="A6" s="1">
        <v>5</v>
      </c>
      <c r="B6" s="4" t="s">
        <v>208</v>
      </c>
      <c r="C6" s="5" t="s">
        <v>234</v>
      </c>
    </row>
    <row r="7" spans="1:3" ht="132">
      <c r="A7" s="1">
        <v>6</v>
      </c>
      <c r="B7" s="4" t="s">
        <v>209</v>
      </c>
      <c r="C7" s="5" t="s">
        <v>442</v>
      </c>
    </row>
    <row r="8" spans="1:3" ht="165">
      <c r="A8" s="1">
        <v>7</v>
      </c>
      <c r="B8" s="4" t="s">
        <v>210</v>
      </c>
      <c r="C8" s="5" t="s">
        <v>245</v>
      </c>
    </row>
    <row r="9" spans="1:3" ht="148.5">
      <c r="A9" s="1">
        <v>8</v>
      </c>
      <c r="B9" s="4" t="s">
        <v>214</v>
      </c>
      <c r="C9" s="5" t="s">
        <v>246</v>
      </c>
    </row>
    <row r="10" spans="1:3" ht="99">
      <c r="A10" s="1">
        <v>9</v>
      </c>
      <c r="B10" s="4" t="s">
        <v>213</v>
      </c>
      <c r="C10" s="5" t="s">
        <v>235</v>
      </c>
    </row>
    <row r="11" spans="1:3" ht="132">
      <c r="A11" s="1">
        <v>10</v>
      </c>
      <c r="B11" s="4" t="s">
        <v>211</v>
      </c>
      <c r="C11" s="5" t="s">
        <v>448</v>
      </c>
    </row>
    <row r="12" spans="1:3" ht="99">
      <c r="A12" s="1">
        <v>11</v>
      </c>
      <c r="B12" s="4" t="s">
        <v>212</v>
      </c>
      <c r="C12" s="5" t="s">
        <v>236</v>
      </c>
    </row>
    <row r="13" spans="1:3" ht="115.5">
      <c r="A13" s="1">
        <v>12</v>
      </c>
      <c r="B13" s="4" t="s">
        <v>217</v>
      </c>
      <c r="C13" s="5" t="s">
        <v>237</v>
      </c>
    </row>
    <row r="14" spans="1:3" ht="115.5">
      <c r="A14" s="1">
        <v>13</v>
      </c>
      <c r="B14" s="4" t="s">
        <v>218</v>
      </c>
      <c r="C14" s="5" t="s">
        <v>238</v>
      </c>
    </row>
    <row r="15" spans="1:3" ht="148.5">
      <c r="A15" s="1">
        <v>14</v>
      </c>
      <c r="B15" s="4" t="s">
        <v>216</v>
      </c>
      <c r="C15" s="5" t="s">
        <v>449</v>
      </c>
    </row>
    <row r="16" spans="1:3" ht="99">
      <c r="A16" s="1">
        <v>15</v>
      </c>
      <c r="B16" s="4" t="s">
        <v>215</v>
      </c>
      <c r="C16" s="5" t="s">
        <v>239</v>
      </c>
    </row>
    <row r="17" spans="1:3" ht="115.5">
      <c r="A17" s="1">
        <v>16</v>
      </c>
      <c r="B17" s="4" t="s">
        <v>219</v>
      </c>
      <c r="C17" s="5" t="s">
        <v>443</v>
      </c>
    </row>
    <row r="18" spans="1:3" ht="115.5">
      <c r="A18" s="1">
        <v>17</v>
      </c>
      <c r="B18" s="4" t="s">
        <v>220</v>
      </c>
      <c r="C18" s="5" t="s">
        <v>231</v>
      </c>
    </row>
    <row r="19" spans="1:3" ht="99">
      <c r="A19" s="1">
        <v>18</v>
      </c>
      <c r="B19" s="4" t="s">
        <v>222</v>
      </c>
      <c r="C19" s="5" t="s">
        <v>444</v>
      </c>
    </row>
    <row r="20" spans="1:3" ht="99">
      <c r="A20" s="1">
        <v>19</v>
      </c>
      <c r="B20" s="4" t="s">
        <v>221</v>
      </c>
      <c r="C20" s="5" t="s">
        <v>240</v>
      </c>
    </row>
    <row r="21" spans="1:3" ht="115.5">
      <c r="A21" s="1">
        <v>20</v>
      </c>
      <c r="B21" s="4" t="s">
        <v>228</v>
      </c>
      <c r="C21" s="5" t="s">
        <v>445</v>
      </c>
    </row>
    <row r="22" spans="1:3" ht="115.5">
      <c r="A22" s="1">
        <v>21</v>
      </c>
      <c r="B22" s="4" t="s">
        <v>229</v>
      </c>
      <c r="C22" s="5" t="s">
        <v>1291</v>
      </c>
    </row>
    <row r="23" spans="1:3" ht="132">
      <c r="A23" s="1">
        <v>22</v>
      </c>
      <c r="B23" s="4" t="s">
        <v>227</v>
      </c>
      <c r="C23" s="5" t="s">
        <v>446</v>
      </c>
    </row>
    <row r="24" spans="1:3" ht="99">
      <c r="A24" s="1">
        <v>23</v>
      </c>
      <c r="B24" s="4" t="s">
        <v>223</v>
      </c>
      <c r="C24" s="5" t="s">
        <v>241</v>
      </c>
    </row>
    <row r="25" spans="1:3" ht="115.5">
      <c r="A25" s="1">
        <v>24</v>
      </c>
      <c r="B25" s="4" t="s">
        <v>225</v>
      </c>
      <c r="C25" s="5" t="s">
        <v>242</v>
      </c>
    </row>
    <row r="26" spans="1:3" ht="115.5">
      <c r="A26" s="1">
        <v>25</v>
      </c>
      <c r="B26" s="4" t="s">
        <v>226</v>
      </c>
      <c r="C26" s="5" t="s">
        <v>247</v>
      </c>
    </row>
    <row r="27" spans="1:3" ht="82.5">
      <c r="A27" s="1">
        <v>26</v>
      </c>
      <c r="B27" s="4" t="s">
        <v>224</v>
      </c>
      <c r="C27" s="5" t="s">
        <v>243</v>
      </c>
    </row>
    <row r="28" spans="1:3" ht="115.5">
      <c r="A28" s="1">
        <v>27</v>
      </c>
      <c r="B28" s="4" t="s">
        <v>230</v>
      </c>
      <c r="C28" s="5" t="s">
        <v>244</v>
      </c>
    </row>
  </sheetData>
  <phoneticPr fontId="1" type="noConversion"/>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BD956-FC5C-49CD-AAE9-AC0B9752FD0D}">
  <sheetPr codeName="Sheet5"/>
  <dimension ref="A1:W30"/>
  <sheetViews>
    <sheetView workbookViewId="0">
      <selection sqref="A1:B1"/>
    </sheetView>
  </sheetViews>
  <sheetFormatPr defaultRowHeight="16.5"/>
  <cols>
    <col min="1" max="1" width="4.875" style="6" customWidth="1"/>
    <col min="2" max="2" width="2.5" style="6" customWidth="1"/>
    <col min="3" max="3" width="7.875" style="6" customWidth="1"/>
    <col min="4" max="4" width="5.875" style="6" customWidth="1"/>
    <col min="5" max="5" width="9" style="6"/>
    <col min="6" max="6" width="22" style="6" customWidth="1"/>
    <col min="7" max="7" width="6.125" style="6" customWidth="1"/>
    <col min="8" max="9" width="3" style="6" customWidth="1"/>
    <col min="10" max="10" width="3.875" style="6" customWidth="1"/>
    <col min="11" max="11" width="2.375" style="6" customWidth="1"/>
    <col min="12" max="12" width="6.125" style="6" customWidth="1"/>
    <col min="13" max="14" width="3" style="6" customWidth="1"/>
    <col min="15" max="15" width="3.875" style="6" customWidth="1"/>
    <col min="16" max="16" width="2.375" style="6" customWidth="1"/>
    <col min="17" max="17" width="21.875" style="6" customWidth="1"/>
    <col min="18" max="18" width="5.875" style="6" customWidth="1"/>
    <col min="19" max="19" width="9" style="6"/>
    <col min="20" max="20" width="5.375" style="6" customWidth="1"/>
    <col min="21" max="21" width="9" style="6"/>
    <col min="22" max="22" width="9" style="51"/>
    <col min="23" max="16384" width="9" style="6"/>
  </cols>
  <sheetData>
    <row r="1" spans="1:23" s="1" customFormat="1" ht="26.25" customHeight="1">
      <c r="A1" s="892" t="s">
        <v>250</v>
      </c>
      <c r="B1" s="893"/>
      <c r="C1" s="10" t="s">
        <v>251</v>
      </c>
      <c r="D1" s="11" t="s">
        <v>252</v>
      </c>
      <c r="E1" s="12" t="s">
        <v>253</v>
      </c>
      <c r="F1" s="13" t="s">
        <v>254</v>
      </c>
      <c r="G1" s="867" t="s">
        <v>255</v>
      </c>
      <c r="H1" s="868"/>
      <c r="I1" s="868"/>
      <c r="J1" s="868"/>
      <c r="K1" s="869"/>
      <c r="L1" s="867" t="s">
        <v>255</v>
      </c>
      <c r="M1" s="868"/>
      <c r="N1" s="868"/>
      <c r="O1" s="868"/>
      <c r="P1" s="869"/>
      <c r="Q1" s="49" t="s">
        <v>256</v>
      </c>
      <c r="R1" s="11" t="s">
        <v>252</v>
      </c>
      <c r="S1" s="12" t="s">
        <v>253</v>
      </c>
      <c r="T1" s="3"/>
      <c r="V1" s="50"/>
    </row>
    <row r="2" spans="1:23">
      <c r="A2" s="894" t="s">
        <v>257</v>
      </c>
      <c r="B2" s="895"/>
      <c r="C2" s="15" t="s">
        <v>258</v>
      </c>
      <c r="D2" s="16">
        <v>8</v>
      </c>
      <c r="E2" s="17" t="s">
        <v>259</v>
      </c>
      <c r="F2" s="18" t="s">
        <v>260</v>
      </c>
      <c r="G2" s="19"/>
      <c r="H2" s="20"/>
      <c r="I2" s="21"/>
      <c r="J2" s="551"/>
      <c r="K2" s="552"/>
      <c r="L2" s="19"/>
      <c r="M2" s="20"/>
      <c r="N2" s="21"/>
      <c r="O2" s="551"/>
      <c r="P2" s="552"/>
      <c r="Q2" s="22" t="s">
        <v>261</v>
      </c>
      <c r="R2" s="16">
        <v>5</v>
      </c>
      <c r="S2" s="17" t="s">
        <v>259</v>
      </c>
      <c r="T2" s="9"/>
      <c r="U2" s="6" t="str">
        <f>LEFT(E2,   LEN(E2)-5    )</f>
        <v xml:space="preserve">9.5 </v>
      </c>
      <c r="V2" s="51" t="str">
        <f>RIGHT(E2,5)</f>
        <v>(3.2)</v>
      </c>
      <c r="W2" s="51"/>
    </row>
    <row r="3" spans="1:23">
      <c r="A3" s="896"/>
      <c r="B3" s="897"/>
      <c r="C3" s="23" t="s">
        <v>262</v>
      </c>
      <c r="D3" s="24">
        <v>2</v>
      </c>
      <c r="E3" s="25" t="s">
        <v>263</v>
      </c>
      <c r="F3" s="26" t="s">
        <v>264</v>
      </c>
      <c r="G3" s="27"/>
      <c r="H3" s="28"/>
      <c r="I3" s="29"/>
      <c r="J3" s="553"/>
      <c r="K3" s="554"/>
      <c r="L3" s="27"/>
      <c r="M3" s="28"/>
      <c r="N3" s="29"/>
      <c r="O3" s="553"/>
      <c r="P3" s="554"/>
      <c r="Q3" s="30" t="s">
        <v>265</v>
      </c>
      <c r="R3" s="24">
        <v>5</v>
      </c>
      <c r="S3" s="25" t="s">
        <v>263</v>
      </c>
      <c r="T3" s="9"/>
      <c r="U3" s="6" t="str">
        <f t="shared" ref="U3:U30" si="0">LEFT(E3,   LEN(E3)-5    )</f>
        <v xml:space="preserve">7.0 </v>
      </c>
      <c r="V3" s="51" t="str">
        <f t="shared" ref="V3:V30" si="1">RIGHT(E3,5)</f>
        <v>(3.3)</v>
      </c>
    </row>
    <row r="4" spans="1:23">
      <c r="A4" s="896"/>
      <c r="B4" s="897"/>
      <c r="C4" s="23" t="s">
        <v>266</v>
      </c>
      <c r="D4" s="24">
        <v>3</v>
      </c>
      <c r="E4" s="25" t="s">
        <v>267</v>
      </c>
      <c r="F4" s="26" t="s">
        <v>268</v>
      </c>
      <c r="G4" s="27"/>
      <c r="H4" s="28"/>
      <c r="I4" s="29"/>
      <c r="J4" s="553"/>
      <c r="K4" s="554"/>
      <c r="L4" s="27"/>
      <c r="M4" s="28"/>
      <c r="N4" s="29"/>
      <c r="O4" s="553"/>
      <c r="P4" s="554"/>
      <c r="Q4" s="30" t="s">
        <v>409</v>
      </c>
      <c r="R4" s="24">
        <v>6</v>
      </c>
      <c r="S4" s="25" t="s">
        <v>267</v>
      </c>
      <c r="T4" s="9"/>
      <c r="U4" s="6" t="str">
        <f t="shared" si="0"/>
        <v xml:space="preserve">6.0 </v>
      </c>
      <c r="V4" s="51" t="str">
        <f t="shared" si="1"/>
        <v>(3.2)</v>
      </c>
    </row>
    <row r="5" spans="1:23">
      <c r="A5" s="898"/>
      <c r="B5" s="899"/>
      <c r="C5" s="31" t="s">
        <v>269</v>
      </c>
      <c r="D5" s="32">
        <v>15</v>
      </c>
      <c r="E5" s="33" t="s">
        <v>270</v>
      </c>
      <c r="F5" s="34" t="s">
        <v>271</v>
      </c>
      <c r="G5" s="35"/>
      <c r="H5" s="36"/>
      <c r="I5" s="37"/>
      <c r="J5" s="555"/>
      <c r="K5" s="556"/>
      <c r="L5" s="35"/>
      <c r="M5" s="36"/>
      <c r="N5" s="37"/>
      <c r="O5" s="555"/>
      <c r="P5" s="556"/>
      <c r="Q5" s="38" t="s">
        <v>272</v>
      </c>
      <c r="R5" s="32">
        <v>6</v>
      </c>
      <c r="S5" s="33" t="s">
        <v>270</v>
      </c>
      <c r="T5" s="9"/>
      <c r="U5" s="6" t="str">
        <f t="shared" si="0"/>
        <v xml:space="preserve">5.2 </v>
      </c>
      <c r="V5" s="51" t="str">
        <f t="shared" si="1"/>
        <v>(3.2)</v>
      </c>
    </row>
    <row r="6" spans="1:23">
      <c r="A6" s="894" t="s">
        <v>273</v>
      </c>
      <c r="B6" s="895"/>
      <c r="C6" s="15" t="s">
        <v>274</v>
      </c>
      <c r="D6" s="16">
        <v>20</v>
      </c>
      <c r="E6" s="17" t="s">
        <v>275</v>
      </c>
      <c r="F6" s="18" t="s">
        <v>276</v>
      </c>
      <c r="G6" s="19"/>
      <c r="H6" s="20"/>
      <c r="I6" s="21"/>
      <c r="J6" s="551"/>
      <c r="K6" s="552"/>
      <c r="L6" s="19"/>
      <c r="M6" s="20"/>
      <c r="N6" s="21"/>
      <c r="O6" s="551"/>
      <c r="P6" s="552"/>
      <c r="Q6" s="22" t="s">
        <v>277</v>
      </c>
      <c r="R6" s="16">
        <v>12</v>
      </c>
      <c r="S6" s="17" t="s">
        <v>275</v>
      </c>
      <c r="T6" s="9"/>
      <c r="U6" s="6" t="str">
        <f t="shared" si="0"/>
        <v xml:space="preserve">7.8 </v>
      </c>
      <c r="V6" s="51" t="str">
        <f t="shared" si="1"/>
        <v>(4.1)</v>
      </c>
    </row>
    <row r="7" spans="1:23">
      <c r="A7" s="896"/>
      <c r="B7" s="897"/>
      <c r="C7" s="23" t="s">
        <v>278</v>
      </c>
      <c r="D7" s="24">
        <v>17</v>
      </c>
      <c r="E7" s="25" t="s">
        <v>279</v>
      </c>
      <c r="F7" s="39" t="s">
        <v>280</v>
      </c>
      <c r="G7" s="27"/>
      <c r="H7" s="28"/>
      <c r="I7" s="29"/>
      <c r="J7" s="553"/>
      <c r="K7" s="554"/>
      <c r="L7" s="27"/>
      <c r="M7" s="28"/>
      <c r="N7" s="29"/>
      <c r="O7" s="553"/>
      <c r="P7" s="554"/>
      <c r="Q7" s="40" t="s">
        <v>281</v>
      </c>
      <c r="R7" s="24">
        <v>10</v>
      </c>
      <c r="S7" s="25" t="s">
        <v>279</v>
      </c>
      <c r="T7" s="9"/>
      <c r="U7" s="6" t="str">
        <f t="shared" si="0"/>
        <v xml:space="preserve">9.9 </v>
      </c>
      <c r="V7" s="51" t="str">
        <f t="shared" si="1"/>
        <v>(3.0)</v>
      </c>
    </row>
    <row r="8" spans="1:23">
      <c r="A8" s="896"/>
      <c r="B8" s="897"/>
      <c r="C8" s="23" t="s">
        <v>282</v>
      </c>
      <c r="D8" s="24">
        <v>19</v>
      </c>
      <c r="E8" s="25" t="s">
        <v>283</v>
      </c>
      <c r="F8" s="39" t="s">
        <v>284</v>
      </c>
      <c r="G8" s="27"/>
      <c r="H8" s="28"/>
      <c r="I8" s="29"/>
      <c r="J8" s="553"/>
      <c r="K8" s="554"/>
      <c r="L8" s="27"/>
      <c r="M8" s="28"/>
      <c r="N8" s="29"/>
      <c r="O8" s="553"/>
      <c r="P8" s="554"/>
      <c r="Q8" s="40" t="s">
        <v>285</v>
      </c>
      <c r="R8" s="24">
        <v>9</v>
      </c>
      <c r="S8" s="25" t="s">
        <v>283</v>
      </c>
      <c r="T8" s="9"/>
      <c r="U8" s="6" t="str">
        <f t="shared" si="0"/>
        <v xml:space="preserve">8.7 </v>
      </c>
      <c r="V8" s="51" t="str">
        <f t="shared" si="1"/>
        <v>(3.6)</v>
      </c>
    </row>
    <row r="9" spans="1:23">
      <c r="A9" s="898"/>
      <c r="B9" s="899"/>
      <c r="C9" s="31" t="s">
        <v>286</v>
      </c>
      <c r="D9" s="32">
        <v>11</v>
      </c>
      <c r="E9" s="33" t="s">
        <v>287</v>
      </c>
      <c r="F9" s="34" t="s">
        <v>288</v>
      </c>
      <c r="G9" s="35"/>
      <c r="H9" s="36"/>
      <c r="I9" s="37"/>
      <c r="J9" s="555"/>
      <c r="K9" s="556"/>
      <c r="L9" s="35"/>
      <c r="M9" s="36"/>
      <c r="N9" s="37"/>
      <c r="O9" s="555"/>
      <c r="P9" s="556"/>
      <c r="Q9" s="38" t="s">
        <v>289</v>
      </c>
      <c r="R9" s="32">
        <v>8</v>
      </c>
      <c r="S9" s="33" t="s">
        <v>287</v>
      </c>
      <c r="T9" s="9"/>
      <c r="U9" s="6" t="str">
        <f t="shared" si="0"/>
        <v xml:space="preserve">8.7 </v>
      </c>
      <c r="V9" s="51" t="str">
        <f t="shared" si="1"/>
        <v>(3.4)</v>
      </c>
    </row>
    <row r="10" spans="1:23">
      <c r="A10" s="900" t="s">
        <v>290</v>
      </c>
      <c r="B10" s="901"/>
      <c r="C10" s="15" t="s">
        <v>291</v>
      </c>
      <c r="D10" s="16">
        <v>9</v>
      </c>
      <c r="E10" s="17" t="s">
        <v>292</v>
      </c>
      <c r="F10" s="41" t="s">
        <v>293</v>
      </c>
      <c r="G10" s="19"/>
      <c r="H10" s="20"/>
      <c r="I10" s="21"/>
      <c r="J10" s="551"/>
      <c r="K10" s="552"/>
      <c r="L10" s="19"/>
      <c r="M10" s="20"/>
      <c r="N10" s="21"/>
      <c r="O10" s="551"/>
      <c r="P10" s="552"/>
      <c r="Q10" s="52" t="s">
        <v>379</v>
      </c>
      <c r="R10" s="16">
        <v>9</v>
      </c>
      <c r="S10" s="17" t="s">
        <v>292</v>
      </c>
      <c r="T10" s="9"/>
      <c r="U10" s="6" t="str">
        <f t="shared" si="0"/>
        <v xml:space="preserve">11.1 </v>
      </c>
      <c r="V10" s="51" t="str">
        <f t="shared" si="1"/>
        <v>(2.9)</v>
      </c>
    </row>
    <row r="11" spans="1:23" ht="26.25">
      <c r="A11" s="902"/>
      <c r="B11" s="903"/>
      <c r="C11" s="23" t="s">
        <v>295</v>
      </c>
      <c r="D11" s="24">
        <v>3</v>
      </c>
      <c r="E11" s="25" t="s">
        <v>296</v>
      </c>
      <c r="F11" s="39" t="s">
        <v>297</v>
      </c>
      <c r="G11" s="27"/>
      <c r="H11" s="28"/>
      <c r="I11" s="29"/>
      <c r="J11" s="553"/>
      <c r="K11" s="554"/>
      <c r="L11" s="27"/>
      <c r="M11" s="28"/>
      <c r="N11" s="29"/>
      <c r="O11" s="553"/>
      <c r="P11" s="554"/>
      <c r="Q11" s="53" t="s">
        <v>380</v>
      </c>
      <c r="R11" s="24">
        <v>4</v>
      </c>
      <c r="S11" s="25" t="s">
        <v>296</v>
      </c>
      <c r="T11" s="9"/>
      <c r="U11" s="6" t="str">
        <f t="shared" si="0"/>
        <v xml:space="preserve">10.5 </v>
      </c>
      <c r="V11" s="51" t="str">
        <f t="shared" si="1"/>
        <v>(3.0)</v>
      </c>
    </row>
    <row r="12" spans="1:23" ht="25.5">
      <c r="A12" s="902"/>
      <c r="B12" s="903"/>
      <c r="C12" s="23" t="s">
        <v>299</v>
      </c>
      <c r="D12" s="24">
        <v>5</v>
      </c>
      <c r="E12" s="25" t="s">
        <v>300</v>
      </c>
      <c r="F12" s="26" t="s">
        <v>301</v>
      </c>
      <c r="G12" s="27"/>
      <c r="H12" s="28"/>
      <c r="I12" s="29"/>
      <c r="J12" s="553"/>
      <c r="K12" s="554"/>
      <c r="L12" s="27"/>
      <c r="M12" s="28"/>
      <c r="N12" s="29"/>
      <c r="O12" s="553"/>
      <c r="P12" s="554"/>
      <c r="Q12" s="54" t="s">
        <v>381</v>
      </c>
      <c r="R12" s="24">
        <v>8</v>
      </c>
      <c r="S12" s="25" t="s">
        <v>300</v>
      </c>
      <c r="T12" s="9"/>
      <c r="U12" s="6" t="str">
        <f t="shared" si="0"/>
        <v xml:space="preserve">11.6 </v>
      </c>
      <c r="V12" s="51" t="str">
        <f t="shared" si="1"/>
        <v>(3.3)</v>
      </c>
    </row>
    <row r="13" spans="1:23">
      <c r="A13" s="904"/>
      <c r="B13" s="905"/>
      <c r="C13" s="31" t="s">
        <v>303</v>
      </c>
      <c r="D13" s="32">
        <v>14</v>
      </c>
      <c r="E13" s="33" t="s">
        <v>304</v>
      </c>
      <c r="F13" s="34" t="s">
        <v>305</v>
      </c>
      <c r="G13" s="35"/>
      <c r="H13" s="36"/>
      <c r="I13" s="37"/>
      <c r="J13" s="555"/>
      <c r="K13" s="556"/>
      <c r="L13" s="35"/>
      <c r="M13" s="36"/>
      <c r="N13" s="37"/>
      <c r="O13" s="555"/>
      <c r="P13" s="556"/>
      <c r="Q13" s="55" t="s">
        <v>382</v>
      </c>
      <c r="R13" s="32">
        <v>5</v>
      </c>
      <c r="S13" s="33" t="s">
        <v>304</v>
      </c>
      <c r="T13" s="9"/>
      <c r="U13" s="6" t="str">
        <f t="shared" si="0"/>
        <v xml:space="preserve">9.4 </v>
      </c>
      <c r="V13" s="51" t="str">
        <f t="shared" si="1"/>
        <v>(2.6)</v>
      </c>
    </row>
    <row r="14" spans="1:23">
      <c r="A14" s="894" t="s">
        <v>307</v>
      </c>
      <c r="B14" s="895"/>
      <c r="C14" s="15" t="s">
        <v>308</v>
      </c>
      <c r="D14" s="16">
        <v>2</v>
      </c>
      <c r="E14" s="17" t="s">
        <v>309</v>
      </c>
      <c r="F14" s="41" t="s">
        <v>310</v>
      </c>
      <c r="G14" s="19"/>
      <c r="H14" s="20"/>
      <c r="I14" s="21"/>
      <c r="J14" s="551"/>
      <c r="K14" s="552"/>
      <c r="L14" s="19"/>
      <c r="M14" s="20"/>
      <c r="N14" s="21"/>
      <c r="O14" s="551"/>
      <c r="P14" s="552"/>
      <c r="Q14" s="42" t="s">
        <v>311</v>
      </c>
      <c r="R14" s="16">
        <v>18</v>
      </c>
      <c r="S14" s="17" t="s">
        <v>309</v>
      </c>
      <c r="T14" s="9"/>
      <c r="U14" s="6" t="str">
        <f t="shared" si="0"/>
        <v xml:space="preserve">12.7 </v>
      </c>
      <c r="V14" s="51" t="str">
        <f t="shared" si="1"/>
        <v>(3.0)</v>
      </c>
    </row>
    <row r="15" spans="1:23">
      <c r="A15" s="896"/>
      <c r="B15" s="897"/>
      <c r="C15" s="23" t="s">
        <v>312</v>
      </c>
      <c r="D15" s="24">
        <v>7</v>
      </c>
      <c r="E15" s="25" t="s">
        <v>313</v>
      </c>
      <c r="F15" s="39" t="s">
        <v>314</v>
      </c>
      <c r="G15" s="27"/>
      <c r="H15" s="28"/>
      <c r="I15" s="29"/>
      <c r="J15" s="553"/>
      <c r="K15" s="554"/>
      <c r="L15" s="27"/>
      <c r="M15" s="28"/>
      <c r="N15" s="29"/>
      <c r="O15" s="553"/>
      <c r="P15" s="554"/>
      <c r="Q15" s="40" t="s">
        <v>315</v>
      </c>
      <c r="R15" s="24">
        <v>12</v>
      </c>
      <c r="S15" s="25" t="s">
        <v>313</v>
      </c>
      <c r="T15" s="9"/>
      <c r="U15" s="6" t="str">
        <f t="shared" si="0"/>
        <v xml:space="preserve">10.7 </v>
      </c>
      <c r="V15" s="51" t="str">
        <f t="shared" si="1"/>
        <v>(3.0)</v>
      </c>
    </row>
    <row r="16" spans="1:23">
      <c r="A16" s="896"/>
      <c r="B16" s="897"/>
      <c r="C16" s="23" t="s">
        <v>316</v>
      </c>
      <c r="D16" s="24">
        <v>6</v>
      </c>
      <c r="E16" s="25" t="s">
        <v>317</v>
      </c>
      <c r="F16" s="39" t="s">
        <v>318</v>
      </c>
      <c r="G16" s="27"/>
      <c r="H16" s="28"/>
      <c r="I16" s="29"/>
      <c r="J16" s="553"/>
      <c r="K16" s="554"/>
      <c r="L16" s="27"/>
      <c r="M16" s="28"/>
      <c r="N16" s="29"/>
      <c r="O16" s="553"/>
      <c r="P16" s="554"/>
      <c r="Q16" s="40" t="s">
        <v>319</v>
      </c>
      <c r="R16" s="24">
        <v>15</v>
      </c>
      <c r="S16" s="25" t="s">
        <v>317</v>
      </c>
      <c r="T16" s="9"/>
      <c r="U16" s="6" t="str">
        <f t="shared" si="0"/>
        <v xml:space="preserve">10.4 </v>
      </c>
      <c r="V16" s="51" t="str">
        <f t="shared" si="1"/>
        <v>(3.7)</v>
      </c>
    </row>
    <row r="17" spans="1:22">
      <c r="A17" s="898"/>
      <c r="B17" s="899"/>
      <c r="C17" s="31" t="s">
        <v>320</v>
      </c>
      <c r="D17" s="32">
        <v>10</v>
      </c>
      <c r="E17" s="33" t="s">
        <v>321</v>
      </c>
      <c r="F17" s="43" t="s">
        <v>322</v>
      </c>
      <c r="G17" s="35"/>
      <c r="H17" s="36"/>
      <c r="I17" s="37"/>
      <c r="J17" s="555"/>
      <c r="K17" s="556"/>
      <c r="L17" s="35"/>
      <c r="M17" s="36"/>
      <c r="N17" s="37"/>
      <c r="O17" s="555"/>
      <c r="P17" s="556"/>
      <c r="Q17" s="44" t="s">
        <v>323</v>
      </c>
      <c r="R17" s="32">
        <v>12</v>
      </c>
      <c r="S17" s="33" t="s">
        <v>321</v>
      </c>
      <c r="T17" s="9"/>
      <c r="U17" s="6" t="str">
        <f t="shared" si="0"/>
        <v xml:space="preserve">9.9 </v>
      </c>
      <c r="V17" s="51" t="str">
        <f t="shared" si="1"/>
        <v>(3.5)</v>
      </c>
    </row>
    <row r="18" spans="1:22">
      <c r="A18" s="894" t="s">
        <v>324</v>
      </c>
      <c r="B18" s="895"/>
      <c r="C18" s="15" t="s">
        <v>325</v>
      </c>
      <c r="D18" s="16">
        <v>14</v>
      </c>
      <c r="E18" s="17" t="s">
        <v>326</v>
      </c>
      <c r="F18" s="41" t="s">
        <v>327</v>
      </c>
      <c r="G18" s="19"/>
      <c r="H18" s="20"/>
      <c r="I18" s="21"/>
      <c r="J18" s="551"/>
      <c r="K18" s="552"/>
      <c r="L18" s="19"/>
      <c r="M18" s="20"/>
      <c r="N18" s="21"/>
      <c r="O18" s="551"/>
      <c r="P18" s="552"/>
      <c r="Q18" s="42" t="s">
        <v>328</v>
      </c>
      <c r="R18" s="16">
        <v>14</v>
      </c>
      <c r="S18" s="17" t="s">
        <v>326</v>
      </c>
      <c r="T18" s="9"/>
      <c r="U18" s="6" t="str">
        <f t="shared" si="0"/>
        <v xml:space="preserve">12.7 </v>
      </c>
      <c r="V18" s="51" t="str">
        <f t="shared" si="1"/>
        <v>(2.9)</v>
      </c>
    </row>
    <row r="19" spans="1:22">
      <c r="A19" s="896"/>
      <c r="B19" s="897"/>
      <c r="C19" s="23" t="s">
        <v>329</v>
      </c>
      <c r="D19" s="24">
        <v>7</v>
      </c>
      <c r="E19" s="25" t="s">
        <v>330</v>
      </c>
      <c r="F19" s="39" t="s">
        <v>331</v>
      </c>
      <c r="G19" s="27"/>
      <c r="H19" s="28"/>
      <c r="I19" s="29"/>
      <c r="J19" s="553"/>
      <c r="K19" s="554"/>
      <c r="L19" s="27"/>
      <c r="M19" s="28"/>
      <c r="N19" s="29"/>
      <c r="O19" s="553"/>
      <c r="P19" s="554"/>
      <c r="Q19" s="40" t="s">
        <v>332</v>
      </c>
      <c r="R19" s="24">
        <v>15</v>
      </c>
      <c r="S19" s="25" t="s">
        <v>330</v>
      </c>
      <c r="T19" s="9"/>
      <c r="U19" s="6" t="str">
        <f t="shared" si="0"/>
        <v xml:space="preserve">11.6 </v>
      </c>
      <c r="V19" s="51" t="str">
        <f t="shared" si="1"/>
        <v>(3.1)</v>
      </c>
    </row>
    <row r="20" spans="1:22">
      <c r="A20" s="896"/>
      <c r="B20" s="897"/>
      <c r="C20" s="23" t="s">
        <v>333</v>
      </c>
      <c r="D20" s="24">
        <v>7</v>
      </c>
      <c r="E20" s="25" t="s">
        <v>334</v>
      </c>
      <c r="F20" s="39" t="s">
        <v>335</v>
      </c>
      <c r="G20" s="27"/>
      <c r="H20" s="28"/>
      <c r="I20" s="29"/>
      <c r="J20" s="553"/>
      <c r="K20" s="554"/>
      <c r="L20" s="27"/>
      <c r="M20" s="28"/>
      <c r="N20" s="29"/>
      <c r="O20" s="553"/>
      <c r="P20" s="554"/>
      <c r="Q20" s="40" t="s">
        <v>336</v>
      </c>
      <c r="R20" s="24">
        <v>5</v>
      </c>
      <c r="S20" s="25" t="s">
        <v>334</v>
      </c>
      <c r="T20" s="9"/>
      <c r="U20" s="6" t="str">
        <f t="shared" si="0"/>
        <v xml:space="preserve">6.8 </v>
      </c>
      <c r="V20" s="51" t="str">
        <f t="shared" si="1"/>
        <v>(1.9)</v>
      </c>
    </row>
    <row r="21" spans="1:22">
      <c r="A21" s="896"/>
      <c r="B21" s="897"/>
      <c r="C21" s="23" t="s">
        <v>337</v>
      </c>
      <c r="D21" s="24">
        <v>4</v>
      </c>
      <c r="E21" s="25" t="s">
        <v>338</v>
      </c>
      <c r="F21" s="39" t="s">
        <v>339</v>
      </c>
      <c r="G21" s="27"/>
      <c r="H21" s="28"/>
      <c r="I21" s="29"/>
      <c r="J21" s="553"/>
      <c r="K21" s="554"/>
      <c r="L21" s="27"/>
      <c r="M21" s="28"/>
      <c r="N21" s="29"/>
      <c r="O21" s="553"/>
      <c r="P21" s="554"/>
      <c r="Q21" s="40" t="s">
        <v>340</v>
      </c>
      <c r="R21" s="24">
        <v>6</v>
      </c>
      <c r="S21" s="25" t="s">
        <v>338</v>
      </c>
      <c r="T21" s="9"/>
      <c r="U21" s="6" t="str">
        <f t="shared" si="0"/>
        <v xml:space="preserve">4.2 </v>
      </c>
      <c r="V21" s="51" t="str">
        <f t="shared" si="1"/>
        <v>(1.7)</v>
      </c>
    </row>
    <row r="22" spans="1:22">
      <c r="A22" s="898"/>
      <c r="B22" s="899"/>
      <c r="C22" s="31" t="s">
        <v>341</v>
      </c>
      <c r="D22" s="32">
        <v>10</v>
      </c>
      <c r="E22" s="33" t="s">
        <v>342</v>
      </c>
      <c r="F22" s="43" t="s">
        <v>343</v>
      </c>
      <c r="G22" s="35"/>
      <c r="H22" s="36"/>
      <c r="I22" s="37"/>
      <c r="J22" s="555"/>
      <c r="K22" s="556"/>
      <c r="L22" s="35"/>
      <c r="M22" s="36"/>
      <c r="N22" s="37"/>
      <c r="O22" s="555"/>
      <c r="P22" s="556"/>
      <c r="Q22" s="44" t="s">
        <v>344</v>
      </c>
      <c r="R22" s="32">
        <v>17</v>
      </c>
      <c r="S22" s="33" t="s">
        <v>342</v>
      </c>
      <c r="T22" s="9"/>
      <c r="U22" s="6" t="str">
        <f t="shared" si="0"/>
        <v xml:space="preserve">12.5 </v>
      </c>
      <c r="V22" s="51" t="str">
        <f t="shared" si="1"/>
        <v>(3.2)</v>
      </c>
    </row>
    <row r="23" spans="1:22">
      <c r="A23" s="894" t="s">
        <v>345</v>
      </c>
      <c r="B23" s="895"/>
      <c r="C23" s="15" t="s">
        <v>346</v>
      </c>
      <c r="D23" s="16">
        <v>7</v>
      </c>
      <c r="E23" s="17" t="s">
        <v>347</v>
      </c>
      <c r="F23" s="41" t="s">
        <v>348</v>
      </c>
      <c r="G23" s="19"/>
      <c r="H23" s="20"/>
      <c r="I23" s="21"/>
      <c r="J23" s="551"/>
      <c r="K23" s="552"/>
      <c r="L23" s="19"/>
      <c r="M23" s="20"/>
      <c r="N23" s="21"/>
      <c r="O23" s="551"/>
      <c r="P23" s="552"/>
      <c r="Q23" s="42" t="s">
        <v>349</v>
      </c>
      <c r="R23" s="16">
        <v>12</v>
      </c>
      <c r="S23" s="17" t="s">
        <v>347</v>
      </c>
      <c r="T23" s="9"/>
      <c r="U23" s="6" t="str">
        <f t="shared" si="0"/>
        <v xml:space="preserve">12.6 </v>
      </c>
      <c r="V23" s="51" t="str">
        <f t="shared" si="1"/>
        <v>(2.8)</v>
      </c>
    </row>
    <row r="24" spans="1:22">
      <c r="A24" s="896"/>
      <c r="B24" s="897"/>
      <c r="C24" s="23" t="s">
        <v>350</v>
      </c>
      <c r="D24" s="24">
        <v>6</v>
      </c>
      <c r="E24" s="25" t="s">
        <v>351</v>
      </c>
      <c r="F24" s="39" t="s">
        <v>352</v>
      </c>
      <c r="G24" s="27"/>
      <c r="H24" s="28"/>
      <c r="I24" s="29"/>
      <c r="J24" s="553"/>
      <c r="K24" s="554"/>
      <c r="L24" s="27"/>
      <c r="M24" s="28"/>
      <c r="N24" s="29"/>
      <c r="O24" s="553"/>
      <c r="P24" s="554"/>
      <c r="Q24" s="40" t="s">
        <v>353</v>
      </c>
      <c r="R24" s="24">
        <v>10</v>
      </c>
      <c r="S24" s="25" t="s">
        <v>351</v>
      </c>
      <c r="T24" s="9"/>
      <c r="U24" s="6" t="str">
        <f t="shared" si="0"/>
        <v xml:space="preserve">9.6 </v>
      </c>
      <c r="V24" s="51" t="str">
        <f t="shared" si="1"/>
        <v>(2.5)</v>
      </c>
    </row>
    <row r="25" spans="1:22">
      <c r="A25" s="896"/>
      <c r="B25" s="897"/>
      <c r="C25" s="23" t="s">
        <v>354</v>
      </c>
      <c r="D25" s="24">
        <v>7</v>
      </c>
      <c r="E25" s="25" t="s">
        <v>355</v>
      </c>
      <c r="F25" s="39" t="s">
        <v>356</v>
      </c>
      <c r="G25" s="27"/>
      <c r="H25" s="28"/>
      <c r="I25" s="29"/>
      <c r="J25" s="553"/>
      <c r="K25" s="554"/>
      <c r="L25" s="27"/>
      <c r="M25" s="28"/>
      <c r="N25" s="29"/>
      <c r="O25" s="553"/>
      <c r="P25" s="554"/>
      <c r="Q25" s="40" t="s">
        <v>357</v>
      </c>
      <c r="R25" s="24">
        <v>7</v>
      </c>
      <c r="S25" s="25" t="s">
        <v>355</v>
      </c>
      <c r="T25" s="9"/>
      <c r="U25" s="6" t="str">
        <f t="shared" si="0"/>
        <v xml:space="preserve">9.9 </v>
      </c>
      <c r="V25" s="51" t="str">
        <f t="shared" si="1"/>
        <v>(2.5)</v>
      </c>
    </row>
    <row r="26" spans="1:22">
      <c r="A26" s="896"/>
      <c r="B26" s="897"/>
      <c r="C26" s="23" t="s">
        <v>358</v>
      </c>
      <c r="D26" s="24">
        <v>3</v>
      </c>
      <c r="E26" s="25" t="s">
        <v>359</v>
      </c>
      <c r="F26" s="39" t="s">
        <v>360</v>
      </c>
      <c r="G26" s="27"/>
      <c r="H26" s="28"/>
      <c r="I26" s="29"/>
      <c r="J26" s="553"/>
      <c r="K26" s="554"/>
      <c r="L26" s="27"/>
      <c r="M26" s="28"/>
      <c r="N26" s="29"/>
      <c r="O26" s="553"/>
      <c r="P26" s="554"/>
      <c r="Q26" s="40" t="s">
        <v>361</v>
      </c>
      <c r="R26" s="24">
        <v>5</v>
      </c>
      <c r="S26" s="25" t="s">
        <v>359</v>
      </c>
      <c r="T26" s="9"/>
      <c r="U26" s="6" t="str">
        <f t="shared" si="0"/>
        <v xml:space="preserve">8.9 </v>
      </c>
      <c r="V26" s="51" t="str">
        <f t="shared" si="1"/>
        <v>(2.6)</v>
      </c>
    </row>
    <row r="27" spans="1:22">
      <c r="A27" s="898"/>
      <c r="B27" s="899"/>
      <c r="C27" s="31" t="s">
        <v>362</v>
      </c>
      <c r="D27" s="32">
        <v>16</v>
      </c>
      <c r="E27" s="33" t="s">
        <v>363</v>
      </c>
      <c r="F27" s="43" t="s">
        <v>364</v>
      </c>
      <c r="G27" s="35"/>
      <c r="H27" s="36"/>
      <c r="I27" s="37"/>
      <c r="J27" s="555"/>
      <c r="K27" s="556"/>
      <c r="L27" s="35"/>
      <c r="M27" s="36"/>
      <c r="N27" s="37"/>
      <c r="O27" s="555"/>
      <c r="P27" s="556"/>
      <c r="Q27" s="44" t="s">
        <v>365</v>
      </c>
      <c r="R27" s="32">
        <v>12</v>
      </c>
      <c r="S27" s="33" t="s">
        <v>363</v>
      </c>
      <c r="T27" s="9"/>
      <c r="U27" s="6" t="str">
        <f t="shared" si="0"/>
        <v xml:space="preserve">15.1 </v>
      </c>
      <c r="V27" s="51" t="str">
        <f t="shared" si="1"/>
        <v>(2.5)</v>
      </c>
    </row>
    <row r="28" spans="1:22">
      <c r="A28" s="900" t="s">
        <v>366</v>
      </c>
      <c r="B28" s="901"/>
      <c r="C28" s="15" t="s">
        <v>367</v>
      </c>
      <c r="D28" s="16">
        <v>16</v>
      </c>
      <c r="E28" s="17" t="s">
        <v>368</v>
      </c>
      <c r="F28" s="18" t="s">
        <v>369</v>
      </c>
      <c r="G28" s="19"/>
      <c r="H28" s="20"/>
      <c r="I28" s="21"/>
      <c r="J28" s="551"/>
      <c r="K28" s="552"/>
      <c r="L28" s="19"/>
      <c r="M28" s="20"/>
      <c r="N28" s="21"/>
      <c r="O28" s="551"/>
      <c r="P28" s="552"/>
      <c r="Q28" s="22" t="s">
        <v>370</v>
      </c>
      <c r="R28" s="16">
        <v>2</v>
      </c>
      <c r="S28" s="17" t="s">
        <v>368</v>
      </c>
      <c r="T28" s="9"/>
      <c r="U28" s="6" t="str">
        <f t="shared" si="0"/>
        <v xml:space="preserve">9.1 </v>
      </c>
      <c r="V28" s="51" t="str">
        <f t="shared" si="1"/>
        <v>(4.0)</v>
      </c>
    </row>
    <row r="29" spans="1:22">
      <c r="A29" s="902"/>
      <c r="B29" s="903"/>
      <c r="C29" s="23" t="s">
        <v>371</v>
      </c>
      <c r="D29" s="24">
        <v>1</v>
      </c>
      <c r="E29" s="25" t="s">
        <v>372</v>
      </c>
      <c r="F29" s="39" t="s">
        <v>373</v>
      </c>
      <c r="G29" s="27"/>
      <c r="H29" s="28"/>
      <c r="I29" s="29"/>
      <c r="J29" s="553"/>
      <c r="K29" s="554"/>
      <c r="L29" s="27"/>
      <c r="M29" s="28"/>
      <c r="N29" s="29"/>
      <c r="O29" s="553"/>
      <c r="P29" s="554"/>
      <c r="Q29" s="40" t="s">
        <v>374</v>
      </c>
      <c r="R29" s="24">
        <v>5</v>
      </c>
      <c r="S29" s="25" t="s">
        <v>372</v>
      </c>
      <c r="T29" s="9"/>
      <c r="U29" s="6" t="str">
        <f t="shared" si="0"/>
        <v xml:space="preserve">7.4 </v>
      </c>
      <c r="V29" s="51" t="str">
        <f t="shared" si="1"/>
        <v>(4.1)</v>
      </c>
    </row>
    <row r="30" spans="1:22">
      <c r="A30" s="904"/>
      <c r="B30" s="905"/>
      <c r="C30" s="31" t="s">
        <v>375</v>
      </c>
      <c r="D30" s="45">
        <v>2</v>
      </c>
      <c r="E30" s="33" t="s">
        <v>376</v>
      </c>
      <c r="F30" s="34" t="s">
        <v>377</v>
      </c>
      <c r="G30" s="46"/>
      <c r="H30" s="47"/>
      <c r="I30" s="48"/>
      <c r="J30" s="585"/>
      <c r="K30" s="586"/>
      <c r="L30" s="46"/>
      <c r="M30" s="47"/>
      <c r="N30" s="48"/>
      <c r="O30" s="585"/>
      <c r="P30" s="586"/>
      <c r="Q30" s="38" t="s">
        <v>378</v>
      </c>
      <c r="R30" s="45">
        <v>7</v>
      </c>
      <c r="S30" s="33" t="s">
        <v>376</v>
      </c>
      <c r="T30" s="9"/>
      <c r="U30" s="6" t="str">
        <f t="shared" si="0"/>
        <v xml:space="preserve">9.2 </v>
      </c>
      <c r="V30" s="51" t="str">
        <f t="shared" si="1"/>
        <v>(5.4)</v>
      </c>
    </row>
  </sheetData>
  <mergeCells count="68">
    <mergeCell ref="O30:P30"/>
    <mergeCell ref="O19:P19"/>
    <mergeCell ref="O20:P20"/>
    <mergeCell ref="O21:P21"/>
    <mergeCell ref="O22:P22"/>
    <mergeCell ref="O23:P23"/>
    <mergeCell ref="O24:P24"/>
    <mergeCell ref="O25:P25"/>
    <mergeCell ref="O26:P26"/>
    <mergeCell ref="O27:P27"/>
    <mergeCell ref="O28:P28"/>
    <mergeCell ref="O29:P29"/>
    <mergeCell ref="O18:P18"/>
    <mergeCell ref="O7:P7"/>
    <mergeCell ref="O8:P8"/>
    <mergeCell ref="O9:P9"/>
    <mergeCell ref="O10:P10"/>
    <mergeCell ref="O11:P11"/>
    <mergeCell ref="O12:P12"/>
    <mergeCell ref="O13:P13"/>
    <mergeCell ref="O14:P14"/>
    <mergeCell ref="O15:P15"/>
    <mergeCell ref="O16:P16"/>
    <mergeCell ref="O17:P17"/>
    <mergeCell ref="A28:B30"/>
    <mergeCell ref="J28:K28"/>
    <mergeCell ref="J29:K29"/>
    <mergeCell ref="J30:K30"/>
    <mergeCell ref="L1:P1"/>
    <mergeCell ref="O2:P2"/>
    <mergeCell ref="O3:P3"/>
    <mergeCell ref="O4:P4"/>
    <mergeCell ref="O5:P5"/>
    <mergeCell ref="O6:P6"/>
    <mergeCell ref="J22:K22"/>
    <mergeCell ref="A23:B27"/>
    <mergeCell ref="J23:K23"/>
    <mergeCell ref="J24:K24"/>
    <mergeCell ref="J25:K25"/>
    <mergeCell ref="J26:K26"/>
    <mergeCell ref="J27:K27"/>
    <mergeCell ref="A14:B17"/>
    <mergeCell ref="J14:K14"/>
    <mergeCell ref="J15:K15"/>
    <mergeCell ref="J16:K16"/>
    <mergeCell ref="J17:K17"/>
    <mergeCell ref="A18:B22"/>
    <mergeCell ref="J18:K18"/>
    <mergeCell ref="J19:K19"/>
    <mergeCell ref="J20:K20"/>
    <mergeCell ref="J21:K21"/>
    <mergeCell ref="A6:B9"/>
    <mergeCell ref="J6:K6"/>
    <mergeCell ref="J7:K7"/>
    <mergeCell ref="J8:K8"/>
    <mergeCell ref="J9:K9"/>
    <mergeCell ref="A10:B13"/>
    <mergeCell ref="J10:K10"/>
    <mergeCell ref="J11:K11"/>
    <mergeCell ref="J12:K12"/>
    <mergeCell ref="J13:K13"/>
    <mergeCell ref="A1:B1"/>
    <mergeCell ref="G1:K1"/>
    <mergeCell ref="A2:B5"/>
    <mergeCell ref="J2:K2"/>
    <mergeCell ref="J3:K3"/>
    <mergeCell ref="J4:K4"/>
    <mergeCell ref="J5:K5"/>
  </mergeCells>
  <phoneticPr fontId="1" type="noConversion"/>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598C0-BEE7-476F-A6B6-C5843D78EDA5}">
  <sheetPr codeName="Sheet7"/>
  <dimension ref="A1:M32"/>
  <sheetViews>
    <sheetView workbookViewId="0">
      <selection sqref="A1:J1"/>
    </sheetView>
  </sheetViews>
  <sheetFormatPr defaultRowHeight="16.5"/>
  <cols>
    <col min="1" max="1" width="4.875" style="6" customWidth="1"/>
    <col min="2" max="2" width="2.5" style="6" customWidth="1"/>
    <col min="3" max="3" width="7.875" style="6" customWidth="1"/>
    <col min="4" max="4" width="5.875" style="6" customWidth="1"/>
    <col min="5" max="5" width="9" style="6"/>
    <col min="6" max="6" width="22" style="6" customWidth="1"/>
    <col min="7" max="7" width="6.125" style="6" customWidth="1"/>
    <col min="8" max="9" width="3" style="6" customWidth="1"/>
    <col min="10" max="10" width="3.875" style="6" customWidth="1"/>
    <col min="11" max="11" width="2.375" style="6" customWidth="1"/>
    <col min="12" max="12" width="21.875" style="6" customWidth="1"/>
    <col min="13" max="13" width="5.375" style="6" customWidth="1"/>
    <col min="14" max="16384" width="9" style="6"/>
  </cols>
  <sheetData>
    <row r="1" spans="1:13" ht="16.5" customHeight="1">
      <c r="A1" s="559" t="s">
        <v>248</v>
      </c>
      <c r="B1" s="559"/>
      <c r="C1" s="559"/>
      <c r="D1" s="559"/>
      <c r="E1" s="559"/>
      <c r="F1" s="559"/>
      <c r="G1" s="559"/>
      <c r="H1" s="559"/>
      <c r="I1" s="559"/>
      <c r="J1" s="559"/>
      <c r="K1" s="560" t="s">
        <v>383</v>
      </c>
      <c r="L1" s="560"/>
      <c r="M1" s="560"/>
    </row>
    <row r="2" spans="1:13" ht="16.5" customHeight="1">
      <c r="A2" s="8"/>
      <c r="B2" s="561" t="s">
        <v>249</v>
      </c>
      <c r="C2" s="562"/>
      <c r="D2" s="562"/>
      <c r="E2" s="562"/>
      <c r="F2" s="562"/>
      <c r="G2" s="562"/>
      <c r="H2" s="562"/>
      <c r="I2" s="562"/>
      <c r="J2" s="562"/>
      <c r="K2" s="562"/>
      <c r="L2" s="563"/>
      <c r="M2" s="9"/>
    </row>
    <row r="3" spans="1:13" ht="25.5" customHeight="1">
      <c r="A3" s="697" t="s">
        <v>250</v>
      </c>
      <c r="B3" s="698"/>
      <c r="C3" s="10" t="s">
        <v>251</v>
      </c>
      <c r="D3" s="11" t="s">
        <v>252</v>
      </c>
      <c r="E3" s="12" t="s">
        <v>253</v>
      </c>
      <c r="F3" s="13" t="s">
        <v>254</v>
      </c>
      <c r="G3" s="867" t="s">
        <v>255</v>
      </c>
      <c r="H3" s="868"/>
      <c r="I3" s="868"/>
      <c r="J3" s="868"/>
      <c r="K3" s="869"/>
      <c r="L3" s="14" t="s">
        <v>256</v>
      </c>
      <c r="M3" s="9"/>
    </row>
    <row r="4" spans="1:13" ht="16.5" customHeight="1">
      <c r="A4" s="579" t="s">
        <v>257</v>
      </c>
      <c r="B4" s="580"/>
      <c r="C4" s="15" t="s">
        <v>258</v>
      </c>
      <c r="D4" s="16">
        <v>5</v>
      </c>
      <c r="E4" s="17" t="s">
        <v>259</v>
      </c>
      <c r="F4" s="18" t="s">
        <v>260</v>
      </c>
      <c r="G4" s="19"/>
      <c r="H4" s="20"/>
      <c r="I4" s="21"/>
      <c r="J4" s="551"/>
      <c r="K4" s="552"/>
      <c r="L4" s="22" t="s">
        <v>261</v>
      </c>
      <c r="M4" s="9"/>
    </row>
    <row r="5" spans="1:13">
      <c r="A5" s="581"/>
      <c r="B5" s="582"/>
      <c r="C5" s="23" t="s">
        <v>262</v>
      </c>
      <c r="D5" s="24">
        <v>5</v>
      </c>
      <c r="E5" s="25" t="s">
        <v>263</v>
      </c>
      <c r="F5" s="26" t="s">
        <v>264</v>
      </c>
      <c r="G5" s="27"/>
      <c r="H5" s="28"/>
      <c r="I5" s="29"/>
      <c r="J5" s="553"/>
      <c r="K5" s="554"/>
      <c r="L5" s="30" t="s">
        <v>265</v>
      </c>
      <c r="M5" s="9"/>
    </row>
    <row r="6" spans="1:13">
      <c r="A6" s="581"/>
      <c r="B6" s="582"/>
      <c r="C6" s="23" t="s">
        <v>266</v>
      </c>
      <c r="D6" s="24">
        <v>6</v>
      </c>
      <c r="E6" s="25" t="s">
        <v>267</v>
      </c>
      <c r="F6" s="26" t="s">
        <v>268</v>
      </c>
      <c r="G6" s="27"/>
      <c r="H6" s="28"/>
      <c r="I6" s="29"/>
      <c r="J6" s="553"/>
      <c r="K6" s="554"/>
      <c r="L6" s="30" t="s">
        <v>409</v>
      </c>
      <c r="M6" s="9"/>
    </row>
    <row r="7" spans="1:13">
      <c r="A7" s="583"/>
      <c r="B7" s="584"/>
      <c r="C7" s="31" t="s">
        <v>269</v>
      </c>
      <c r="D7" s="32">
        <v>6</v>
      </c>
      <c r="E7" s="33" t="s">
        <v>270</v>
      </c>
      <c r="F7" s="34" t="s">
        <v>271</v>
      </c>
      <c r="G7" s="35"/>
      <c r="H7" s="36"/>
      <c r="I7" s="37"/>
      <c r="J7" s="555"/>
      <c r="K7" s="556"/>
      <c r="L7" s="38" t="s">
        <v>272</v>
      </c>
      <c r="M7" s="9"/>
    </row>
    <row r="8" spans="1:13" ht="16.5" customHeight="1">
      <c r="A8" s="579" t="s">
        <v>273</v>
      </c>
      <c r="B8" s="580"/>
      <c r="C8" s="15" t="s">
        <v>274</v>
      </c>
      <c r="D8" s="16">
        <v>12</v>
      </c>
      <c r="E8" s="17" t="s">
        <v>275</v>
      </c>
      <c r="F8" s="18" t="s">
        <v>276</v>
      </c>
      <c r="G8" s="19"/>
      <c r="H8" s="20"/>
      <c r="I8" s="21"/>
      <c r="J8" s="551"/>
      <c r="K8" s="552"/>
      <c r="L8" s="22" t="s">
        <v>277</v>
      </c>
      <c r="M8" s="9"/>
    </row>
    <row r="9" spans="1:13">
      <c r="A9" s="581"/>
      <c r="B9" s="582"/>
      <c r="C9" s="23" t="s">
        <v>278</v>
      </c>
      <c r="D9" s="24">
        <v>10</v>
      </c>
      <c r="E9" s="25" t="s">
        <v>279</v>
      </c>
      <c r="F9" s="39" t="s">
        <v>280</v>
      </c>
      <c r="G9" s="27"/>
      <c r="H9" s="28"/>
      <c r="I9" s="29"/>
      <c r="J9" s="553"/>
      <c r="K9" s="554"/>
      <c r="L9" s="40" t="s">
        <v>281</v>
      </c>
      <c r="M9" s="9"/>
    </row>
    <row r="10" spans="1:13">
      <c r="A10" s="581"/>
      <c r="B10" s="582"/>
      <c r="C10" s="23" t="s">
        <v>282</v>
      </c>
      <c r="D10" s="24">
        <v>9</v>
      </c>
      <c r="E10" s="25" t="s">
        <v>283</v>
      </c>
      <c r="F10" s="39" t="s">
        <v>284</v>
      </c>
      <c r="G10" s="27"/>
      <c r="H10" s="28"/>
      <c r="I10" s="29"/>
      <c r="J10" s="553"/>
      <c r="K10" s="554"/>
      <c r="L10" s="40" t="s">
        <v>285</v>
      </c>
      <c r="M10" s="9"/>
    </row>
    <row r="11" spans="1:13">
      <c r="A11" s="583"/>
      <c r="B11" s="584"/>
      <c r="C11" s="31" t="s">
        <v>286</v>
      </c>
      <c r="D11" s="32">
        <v>8</v>
      </c>
      <c r="E11" s="33" t="s">
        <v>287</v>
      </c>
      <c r="F11" s="34" t="s">
        <v>288</v>
      </c>
      <c r="G11" s="35"/>
      <c r="H11" s="36"/>
      <c r="I11" s="37"/>
      <c r="J11" s="555"/>
      <c r="K11" s="556"/>
      <c r="L11" s="38" t="s">
        <v>289</v>
      </c>
      <c r="M11" s="9"/>
    </row>
    <row r="12" spans="1:13" ht="16.5" customHeight="1">
      <c r="A12" s="567" t="s">
        <v>290</v>
      </c>
      <c r="B12" s="568"/>
      <c r="C12" s="15" t="s">
        <v>291</v>
      </c>
      <c r="D12" s="16">
        <v>9</v>
      </c>
      <c r="E12" s="17" t="s">
        <v>292</v>
      </c>
      <c r="F12" s="41" t="s">
        <v>293</v>
      </c>
      <c r="G12" s="19"/>
      <c r="H12" s="20"/>
      <c r="I12" s="21"/>
      <c r="J12" s="551"/>
      <c r="K12" s="552"/>
      <c r="L12" s="42" t="s">
        <v>294</v>
      </c>
      <c r="M12" s="9"/>
    </row>
    <row r="13" spans="1:13">
      <c r="A13" s="569"/>
      <c r="B13" s="570"/>
      <c r="C13" s="23" t="s">
        <v>295</v>
      </c>
      <c r="D13" s="24">
        <v>4</v>
      </c>
      <c r="E13" s="25" t="s">
        <v>296</v>
      </c>
      <c r="F13" s="39" t="s">
        <v>297</v>
      </c>
      <c r="G13" s="27"/>
      <c r="H13" s="28"/>
      <c r="I13" s="29"/>
      <c r="J13" s="553"/>
      <c r="K13" s="554"/>
      <c r="L13" s="40" t="s">
        <v>298</v>
      </c>
      <c r="M13" s="9"/>
    </row>
    <row r="14" spans="1:13">
      <c r="A14" s="569"/>
      <c r="B14" s="570"/>
      <c r="C14" s="23" t="s">
        <v>299</v>
      </c>
      <c r="D14" s="24">
        <v>8</v>
      </c>
      <c r="E14" s="25" t="s">
        <v>300</v>
      </c>
      <c r="F14" s="26" t="s">
        <v>301</v>
      </c>
      <c r="G14" s="27"/>
      <c r="H14" s="28"/>
      <c r="I14" s="29"/>
      <c r="J14" s="553"/>
      <c r="K14" s="554"/>
      <c r="L14" s="30" t="s">
        <v>302</v>
      </c>
      <c r="M14" s="9"/>
    </row>
    <row r="15" spans="1:13">
      <c r="A15" s="571"/>
      <c r="B15" s="572"/>
      <c r="C15" s="31" t="s">
        <v>303</v>
      </c>
      <c r="D15" s="32">
        <v>5</v>
      </c>
      <c r="E15" s="33" t="s">
        <v>304</v>
      </c>
      <c r="F15" s="34" t="s">
        <v>305</v>
      </c>
      <c r="G15" s="35"/>
      <c r="H15" s="36"/>
      <c r="I15" s="37"/>
      <c r="J15" s="555"/>
      <c r="K15" s="556"/>
      <c r="L15" s="38" t="s">
        <v>306</v>
      </c>
      <c r="M15" s="9"/>
    </row>
    <row r="16" spans="1:13" ht="16.5" customHeight="1">
      <c r="A16" s="573" t="s">
        <v>307</v>
      </c>
      <c r="B16" s="574"/>
      <c r="C16" s="15" t="s">
        <v>308</v>
      </c>
      <c r="D16" s="16">
        <v>18</v>
      </c>
      <c r="E16" s="17" t="s">
        <v>309</v>
      </c>
      <c r="F16" s="41" t="s">
        <v>310</v>
      </c>
      <c r="G16" s="19"/>
      <c r="H16" s="20"/>
      <c r="I16" s="21"/>
      <c r="J16" s="551"/>
      <c r="K16" s="552"/>
      <c r="L16" s="42" t="s">
        <v>311</v>
      </c>
      <c r="M16" s="9"/>
    </row>
    <row r="17" spans="1:13">
      <c r="A17" s="575"/>
      <c r="B17" s="576"/>
      <c r="C17" s="23" t="s">
        <v>312</v>
      </c>
      <c r="D17" s="24">
        <v>12</v>
      </c>
      <c r="E17" s="25" t="s">
        <v>313</v>
      </c>
      <c r="F17" s="39" t="s">
        <v>314</v>
      </c>
      <c r="G17" s="27"/>
      <c r="H17" s="28"/>
      <c r="I17" s="29"/>
      <c r="J17" s="553"/>
      <c r="K17" s="554"/>
      <c r="L17" s="40" t="s">
        <v>315</v>
      </c>
      <c r="M17" s="9"/>
    </row>
    <row r="18" spans="1:13">
      <c r="A18" s="575"/>
      <c r="B18" s="576"/>
      <c r="C18" s="23" t="s">
        <v>316</v>
      </c>
      <c r="D18" s="24">
        <v>15</v>
      </c>
      <c r="E18" s="25" t="s">
        <v>317</v>
      </c>
      <c r="F18" s="39" t="s">
        <v>318</v>
      </c>
      <c r="G18" s="27"/>
      <c r="H18" s="28"/>
      <c r="I18" s="29"/>
      <c r="J18" s="553"/>
      <c r="K18" s="554"/>
      <c r="L18" s="40" t="s">
        <v>319</v>
      </c>
      <c r="M18" s="9"/>
    </row>
    <row r="19" spans="1:13">
      <c r="A19" s="577"/>
      <c r="B19" s="578"/>
      <c r="C19" s="31" t="s">
        <v>320</v>
      </c>
      <c r="D19" s="32">
        <v>12</v>
      </c>
      <c r="E19" s="33" t="s">
        <v>321</v>
      </c>
      <c r="F19" s="43" t="s">
        <v>322</v>
      </c>
      <c r="G19" s="35"/>
      <c r="H19" s="36"/>
      <c r="I19" s="37"/>
      <c r="J19" s="555"/>
      <c r="K19" s="556"/>
      <c r="L19" s="44" t="s">
        <v>323</v>
      </c>
      <c r="M19" s="9"/>
    </row>
    <row r="20" spans="1:13" ht="16.5" customHeight="1">
      <c r="A20" s="573" t="s">
        <v>324</v>
      </c>
      <c r="B20" s="574"/>
      <c r="C20" s="15" t="s">
        <v>325</v>
      </c>
      <c r="D20" s="16">
        <v>14</v>
      </c>
      <c r="E20" s="17" t="s">
        <v>326</v>
      </c>
      <c r="F20" s="41" t="s">
        <v>327</v>
      </c>
      <c r="G20" s="19"/>
      <c r="H20" s="20"/>
      <c r="I20" s="21"/>
      <c r="J20" s="551"/>
      <c r="K20" s="552"/>
      <c r="L20" s="42" t="s">
        <v>328</v>
      </c>
      <c r="M20" s="9"/>
    </row>
    <row r="21" spans="1:13">
      <c r="A21" s="575"/>
      <c r="B21" s="576"/>
      <c r="C21" s="23" t="s">
        <v>329</v>
      </c>
      <c r="D21" s="24">
        <v>15</v>
      </c>
      <c r="E21" s="25" t="s">
        <v>330</v>
      </c>
      <c r="F21" s="39" t="s">
        <v>331</v>
      </c>
      <c r="G21" s="27"/>
      <c r="H21" s="28"/>
      <c r="I21" s="29"/>
      <c r="J21" s="553"/>
      <c r="K21" s="554"/>
      <c r="L21" s="40" t="s">
        <v>332</v>
      </c>
      <c r="M21" s="9"/>
    </row>
    <row r="22" spans="1:13">
      <c r="A22" s="575"/>
      <c r="B22" s="576"/>
      <c r="C22" s="23" t="s">
        <v>333</v>
      </c>
      <c r="D22" s="24">
        <v>5</v>
      </c>
      <c r="E22" s="25" t="s">
        <v>334</v>
      </c>
      <c r="F22" s="39" t="s">
        <v>335</v>
      </c>
      <c r="G22" s="27"/>
      <c r="H22" s="28"/>
      <c r="I22" s="29"/>
      <c r="J22" s="553"/>
      <c r="K22" s="554"/>
      <c r="L22" s="40" t="s">
        <v>336</v>
      </c>
      <c r="M22" s="9"/>
    </row>
    <row r="23" spans="1:13">
      <c r="A23" s="575"/>
      <c r="B23" s="576"/>
      <c r="C23" s="23" t="s">
        <v>337</v>
      </c>
      <c r="D23" s="24">
        <v>6</v>
      </c>
      <c r="E23" s="25" t="s">
        <v>338</v>
      </c>
      <c r="F23" s="39" t="s">
        <v>339</v>
      </c>
      <c r="G23" s="27"/>
      <c r="H23" s="28"/>
      <c r="I23" s="29"/>
      <c r="J23" s="553"/>
      <c r="K23" s="554"/>
      <c r="L23" s="40" t="s">
        <v>340</v>
      </c>
      <c r="M23" s="9"/>
    </row>
    <row r="24" spans="1:13">
      <c r="A24" s="577"/>
      <c r="B24" s="578"/>
      <c r="C24" s="31" t="s">
        <v>341</v>
      </c>
      <c r="D24" s="32">
        <v>17</v>
      </c>
      <c r="E24" s="33" t="s">
        <v>342</v>
      </c>
      <c r="F24" s="43" t="s">
        <v>343</v>
      </c>
      <c r="G24" s="35"/>
      <c r="H24" s="36"/>
      <c r="I24" s="37"/>
      <c r="J24" s="555"/>
      <c r="K24" s="556"/>
      <c r="L24" s="44" t="s">
        <v>344</v>
      </c>
      <c r="M24" s="9"/>
    </row>
    <row r="25" spans="1:13" ht="16.5" customHeight="1">
      <c r="A25" s="573" t="s">
        <v>345</v>
      </c>
      <c r="B25" s="574"/>
      <c r="C25" s="15" t="s">
        <v>346</v>
      </c>
      <c r="D25" s="16">
        <v>12</v>
      </c>
      <c r="E25" s="17" t="s">
        <v>347</v>
      </c>
      <c r="F25" s="41" t="s">
        <v>348</v>
      </c>
      <c r="G25" s="19"/>
      <c r="H25" s="20"/>
      <c r="I25" s="21"/>
      <c r="J25" s="551"/>
      <c r="K25" s="552"/>
      <c r="L25" s="42" t="s">
        <v>349</v>
      </c>
      <c r="M25" s="9"/>
    </row>
    <row r="26" spans="1:13">
      <c r="A26" s="575"/>
      <c r="B26" s="576"/>
      <c r="C26" s="23" t="s">
        <v>350</v>
      </c>
      <c r="D26" s="24">
        <v>10</v>
      </c>
      <c r="E26" s="25" t="s">
        <v>351</v>
      </c>
      <c r="F26" s="39" t="s">
        <v>352</v>
      </c>
      <c r="G26" s="27"/>
      <c r="H26" s="28"/>
      <c r="I26" s="29"/>
      <c r="J26" s="553"/>
      <c r="K26" s="554"/>
      <c r="L26" s="40" t="s">
        <v>353</v>
      </c>
      <c r="M26" s="9"/>
    </row>
    <row r="27" spans="1:13">
      <c r="A27" s="575"/>
      <c r="B27" s="576"/>
      <c r="C27" s="23" t="s">
        <v>354</v>
      </c>
      <c r="D27" s="24">
        <v>7</v>
      </c>
      <c r="E27" s="25" t="s">
        <v>355</v>
      </c>
      <c r="F27" s="39" t="s">
        <v>356</v>
      </c>
      <c r="G27" s="27"/>
      <c r="H27" s="28"/>
      <c r="I27" s="29"/>
      <c r="J27" s="553"/>
      <c r="K27" s="554"/>
      <c r="L27" s="40" t="s">
        <v>357</v>
      </c>
      <c r="M27" s="9"/>
    </row>
    <row r="28" spans="1:13">
      <c r="A28" s="575"/>
      <c r="B28" s="576"/>
      <c r="C28" s="23" t="s">
        <v>358</v>
      </c>
      <c r="D28" s="24">
        <v>5</v>
      </c>
      <c r="E28" s="25" t="s">
        <v>359</v>
      </c>
      <c r="F28" s="39" t="s">
        <v>360</v>
      </c>
      <c r="G28" s="27"/>
      <c r="H28" s="28"/>
      <c r="I28" s="29"/>
      <c r="J28" s="553"/>
      <c r="K28" s="554"/>
      <c r="L28" s="40" t="s">
        <v>361</v>
      </c>
      <c r="M28" s="9"/>
    </row>
    <row r="29" spans="1:13">
      <c r="A29" s="577"/>
      <c r="B29" s="578"/>
      <c r="C29" s="31" t="s">
        <v>362</v>
      </c>
      <c r="D29" s="32">
        <v>12</v>
      </c>
      <c r="E29" s="33" t="s">
        <v>363</v>
      </c>
      <c r="F29" s="43" t="s">
        <v>364</v>
      </c>
      <c r="G29" s="35"/>
      <c r="H29" s="36"/>
      <c r="I29" s="37"/>
      <c r="J29" s="555"/>
      <c r="K29" s="556"/>
      <c r="L29" s="44" t="s">
        <v>365</v>
      </c>
      <c r="M29" s="9"/>
    </row>
    <row r="30" spans="1:13" ht="16.5" customHeight="1">
      <c r="A30" s="545" t="s">
        <v>366</v>
      </c>
      <c r="B30" s="546"/>
      <c r="C30" s="15" t="s">
        <v>367</v>
      </c>
      <c r="D30" s="16">
        <v>2</v>
      </c>
      <c r="E30" s="17" t="s">
        <v>368</v>
      </c>
      <c r="F30" s="18" t="s">
        <v>369</v>
      </c>
      <c r="G30" s="19"/>
      <c r="H30" s="20"/>
      <c r="I30" s="21"/>
      <c r="J30" s="551"/>
      <c r="K30" s="552"/>
      <c r="L30" s="22" t="s">
        <v>370</v>
      </c>
      <c r="M30" s="9"/>
    </row>
    <row r="31" spans="1:13">
      <c r="A31" s="547"/>
      <c r="B31" s="548"/>
      <c r="C31" s="23" t="s">
        <v>371</v>
      </c>
      <c r="D31" s="24">
        <v>5</v>
      </c>
      <c r="E31" s="25" t="s">
        <v>372</v>
      </c>
      <c r="F31" s="39" t="s">
        <v>373</v>
      </c>
      <c r="G31" s="27"/>
      <c r="H31" s="28"/>
      <c r="I31" s="29"/>
      <c r="J31" s="553"/>
      <c r="K31" s="554"/>
      <c r="L31" s="40" t="s">
        <v>374</v>
      </c>
      <c r="M31" s="9"/>
    </row>
    <row r="32" spans="1:13">
      <c r="A32" s="549"/>
      <c r="B32" s="550"/>
      <c r="C32" s="31" t="s">
        <v>375</v>
      </c>
      <c r="D32" s="45">
        <v>7</v>
      </c>
      <c r="E32" s="33" t="s">
        <v>376</v>
      </c>
      <c r="F32" s="34" t="s">
        <v>377</v>
      </c>
      <c r="G32" s="46"/>
      <c r="H32" s="47"/>
      <c r="I32" s="48"/>
      <c r="J32" s="585"/>
      <c r="K32" s="586"/>
      <c r="L32" s="38" t="s">
        <v>378</v>
      </c>
      <c r="M32" s="9"/>
    </row>
  </sheetData>
  <mergeCells count="41">
    <mergeCell ref="A30:B32"/>
    <mergeCell ref="J30:K30"/>
    <mergeCell ref="J31:K31"/>
    <mergeCell ref="J32:K32"/>
    <mergeCell ref="J24:K24"/>
    <mergeCell ref="A25:B29"/>
    <mergeCell ref="J25:K25"/>
    <mergeCell ref="J26:K26"/>
    <mergeCell ref="J27:K27"/>
    <mergeCell ref="J28:K28"/>
    <mergeCell ref="J29:K29"/>
    <mergeCell ref="A20:B24"/>
    <mergeCell ref="J20:K20"/>
    <mergeCell ref="J21:K21"/>
    <mergeCell ref="J22:K22"/>
    <mergeCell ref="J23:K23"/>
    <mergeCell ref="A16:B19"/>
    <mergeCell ref="J16:K16"/>
    <mergeCell ref="J17:K17"/>
    <mergeCell ref="J18:K18"/>
    <mergeCell ref="J19:K19"/>
    <mergeCell ref="A8:B11"/>
    <mergeCell ref="J8:K8"/>
    <mergeCell ref="J9:K9"/>
    <mergeCell ref="J10:K10"/>
    <mergeCell ref="J11:K11"/>
    <mergeCell ref="A12:B15"/>
    <mergeCell ref="J12:K12"/>
    <mergeCell ref="J13:K13"/>
    <mergeCell ref="J14:K14"/>
    <mergeCell ref="J15:K15"/>
    <mergeCell ref="A1:J1"/>
    <mergeCell ref="K1:M1"/>
    <mergeCell ref="B2:L2"/>
    <mergeCell ref="A3:B3"/>
    <mergeCell ref="G3:K3"/>
    <mergeCell ref="A4:B7"/>
    <mergeCell ref="J4:K4"/>
    <mergeCell ref="J5:K5"/>
    <mergeCell ref="J6:K6"/>
    <mergeCell ref="J7:K7"/>
  </mergeCells>
  <phoneticPr fontId="1" type="noConversion"/>
  <pageMargins left="0.7" right="0.7" top="0.75" bottom="0.75" header="0.3" footer="0.3"/>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E5B12-453C-435F-91DC-52078F4A87CF}">
  <sheetPr codeName="Sheet22"/>
  <dimension ref="B2:L25"/>
  <sheetViews>
    <sheetView workbookViewId="0"/>
  </sheetViews>
  <sheetFormatPr defaultRowHeight="16.5"/>
  <cols>
    <col min="1" max="1" width="3" customWidth="1"/>
    <col min="2" max="2" width="6.75" bestFit="1" customWidth="1"/>
    <col min="3" max="3" width="5.75" bestFit="1" customWidth="1"/>
    <col min="4" max="4" width="7.75" bestFit="1" customWidth="1"/>
    <col min="5" max="5" width="10" customWidth="1"/>
    <col min="6" max="6" width="7.75" bestFit="1" customWidth="1"/>
    <col min="7" max="7" width="10" customWidth="1"/>
    <col min="8" max="8" width="9.75" bestFit="1" customWidth="1"/>
    <col min="9" max="9" width="7.75" bestFit="1" customWidth="1"/>
    <col min="10" max="10" width="10" customWidth="1"/>
    <col min="11" max="11" width="7.75" bestFit="1" customWidth="1"/>
    <col min="12" max="12" width="10" customWidth="1"/>
  </cols>
  <sheetData>
    <row r="2" spans="2:12" ht="17.25" thickBot="1"/>
    <row r="3" spans="2:12" ht="34.5">
      <c r="B3" s="88"/>
      <c r="C3" s="89" t="s">
        <v>418</v>
      </c>
      <c r="D3" s="90" t="s">
        <v>421</v>
      </c>
      <c r="E3" s="91" t="s">
        <v>417</v>
      </c>
      <c r="F3" s="90" t="s">
        <v>422</v>
      </c>
      <c r="G3" s="92" t="s">
        <v>423</v>
      </c>
      <c r="H3" s="88" t="s">
        <v>424</v>
      </c>
      <c r="I3" s="90" t="s">
        <v>421</v>
      </c>
      <c r="J3" s="91" t="s">
        <v>417</v>
      </c>
      <c r="K3" s="90" t="s">
        <v>422</v>
      </c>
      <c r="L3" s="93" t="s">
        <v>423</v>
      </c>
    </row>
    <row r="4" spans="2:12">
      <c r="B4" s="906" t="s">
        <v>419</v>
      </c>
      <c r="C4" s="94">
        <v>100</v>
      </c>
      <c r="D4" s="912"/>
      <c r="E4" s="920"/>
      <c r="F4" s="912"/>
      <c r="G4" s="923"/>
      <c r="H4" s="910"/>
      <c r="I4" s="912"/>
      <c r="J4" s="920"/>
      <c r="K4" s="912"/>
      <c r="L4" s="915"/>
    </row>
    <row r="5" spans="2:12">
      <c r="B5" s="907"/>
      <c r="C5" s="95">
        <v>90</v>
      </c>
      <c r="D5" s="913"/>
      <c r="E5" s="921"/>
      <c r="F5" s="913"/>
      <c r="G5" s="924"/>
      <c r="H5" s="910"/>
      <c r="I5" s="913"/>
      <c r="J5" s="921"/>
      <c r="K5" s="913"/>
      <c r="L5" s="916"/>
    </row>
    <row r="6" spans="2:12">
      <c r="B6" s="907"/>
      <c r="C6" s="95">
        <v>80</v>
      </c>
      <c r="D6" s="913"/>
      <c r="E6" s="921"/>
      <c r="F6" s="913"/>
      <c r="G6" s="924"/>
      <c r="H6" s="910"/>
      <c r="I6" s="913"/>
      <c r="J6" s="921"/>
      <c r="K6" s="913"/>
      <c r="L6" s="916"/>
    </row>
    <row r="7" spans="2:12">
      <c r="B7" s="907"/>
      <c r="C7" s="95">
        <v>70</v>
      </c>
      <c r="D7" s="913"/>
      <c r="E7" s="921"/>
      <c r="F7" s="913"/>
      <c r="G7" s="924"/>
      <c r="H7" s="910"/>
      <c r="I7" s="913"/>
      <c r="J7" s="921"/>
      <c r="K7" s="913"/>
      <c r="L7" s="916"/>
    </row>
    <row r="8" spans="2:12">
      <c r="B8" s="907"/>
      <c r="C8" s="95">
        <v>60</v>
      </c>
      <c r="D8" s="913"/>
      <c r="E8" s="921"/>
      <c r="F8" s="913"/>
      <c r="G8" s="924"/>
      <c r="H8" s="910"/>
      <c r="I8" s="913"/>
      <c r="J8" s="921"/>
      <c r="K8" s="913"/>
      <c r="L8" s="916"/>
    </row>
    <row r="9" spans="2:12">
      <c r="B9" s="907"/>
      <c r="C9" s="98">
        <v>50</v>
      </c>
      <c r="D9" s="913"/>
      <c r="E9" s="921"/>
      <c r="F9" s="913"/>
      <c r="G9" s="924"/>
      <c r="H9" s="910"/>
      <c r="I9" s="913"/>
      <c r="J9" s="921"/>
      <c r="K9" s="913"/>
      <c r="L9" s="916"/>
    </row>
    <row r="10" spans="2:12">
      <c r="B10" s="907"/>
      <c r="C10" s="95">
        <v>40</v>
      </c>
      <c r="D10" s="913"/>
      <c r="E10" s="921"/>
      <c r="F10" s="913"/>
      <c r="G10" s="924"/>
      <c r="H10" s="910"/>
      <c r="I10" s="913"/>
      <c r="J10" s="921"/>
      <c r="K10" s="913"/>
      <c r="L10" s="916"/>
    </row>
    <row r="11" spans="2:12">
      <c r="B11" s="907"/>
      <c r="C11" s="95">
        <v>30</v>
      </c>
      <c r="D11" s="913"/>
      <c r="E11" s="921"/>
      <c r="F11" s="913"/>
      <c r="G11" s="924"/>
      <c r="H11" s="910"/>
      <c r="I11" s="913"/>
      <c r="J11" s="921"/>
      <c r="K11" s="913"/>
      <c r="L11" s="916"/>
    </row>
    <row r="12" spans="2:12">
      <c r="B12" s="907"/>
      <c r="C12" s="95">
        <v>20</v>
      </c>
      <c r="D12" s="913"/>
      <c r="E12" s="921"/>
      <c r="F12" s="913"/>
      <c r="G12" s="924"/>
      <c r="H12" s="910"/>
      <c r="I12" s="913"/>
      <c r="J12" s="921"/>
      <c r="K12" s="913"/>
      <c r="L12" s="916"/>
    </row>
    <row r="13" spans="2:12">
      <c r="B13" s="907"/>
      <c r="C13" s="95">
        <v>10</v>
      </c>
      <c r="D13" s="913"/>
      <c r="E13" s="921"/>
      <c r="F13" s="913"/>
      <c r="G13" s="924"/>
      <c r="H13" s="910"/>
      <c r="I13" s="913"/>
      <c r="J13" s="921"/>
      <c r="K13" s="913"/>
      <c r="L13" s="916"/>
    </row>
    <row r="14" spans="2:12">
      <c r="B14" s="908"/>
      <c r="C14" s="96">
        <v>0</v>
      </c>
      <c r="D14" s="914"/>
      <c r="E14" s="926"/>
      <c r="F14" s="914"/>
      <c r="G14" s="927"/>
      <c r="H14" s="910"/>
      <c r="I14" s="914"/>
      <c r="J14" s="926"/>
      <c r="K14" s="914"/>
      <c r="L14" s="917"/>
    </row>
    <row r="15" spans="2:12">
      <c r="B15" s="906" t="s">
        <v>420</v>
      </c>
      <c r="C15" s="94">
        <v>100</v>
      </c>
      <c r="D15" s="912"/>
      <c r="E15" s="920"/>
      <c r="F15" s="912"/>
      <c r="G15" s="923"/>
      <c r="H15" s="910"/>
      <c r="I15" s="912"/>
      <c r="J15" s="920"/>
      <c r="K15" s="912"/>
      <c r="L15" s="915"/>
    </row>
    <row r="16" spans="2:12">
      <c r="B16" s="907"/>
      <c r="C16" s="95">
        <v>90</v>
      </c>
      <c r="D16" s="913"/>
      <c r="E16" s="921"/>
      <c r="F16" s="913"/>
      <c r="G16" s="924"/>
      <c r="H16" s="910"/>
      <c r="I16" s="913"/>
      <c r="J16" s="921"/>
      <c r="K16" s="913"/>
      <c r="L16" s="916"/>
    </row>
    <row r="17" spans="2:12">
      <c r="B17" s="907"/>
      <c r="C17" s="95">
        <v>80</v>
      </c>
      <c r="D17" s="913"/>
      <c r="E17" s="921"/>
      <c r="F17" s="913"/>
      <c r="G17" s="924"/>
      <c r="H17" s="910"/>
      <c r="I17" s="913"/>
      <c r="J17" s="921"/>
      <c r="K17" s="913"/>
      <c r="L17" s="916"/>
    </row>
    <row r="18" spans="2:12">
      <c r="B18" s="907"/>
      <c r="C18" s="95">
        <v>70</v>
      </c>
      <c r="D18" s="913"/>
      <c r="E18" s="921"/>
      <c r="F18" s="913"/>
      <c r="G18" s="924"/>
      <c r="H18" s="910"/>
      <c r="I18" s="913"/>
      <c r="J18" s="921"/>
      <c r="K18" s="913"/>
      <c r="L18" s="916"/>
    </row>
    <row r="19" spans="2:12">
      <c r="B19" s="907"/>
      <c r="C19" s="95">
        <v>60</v>
      </c>
      <c r="D19" s="913"/>
      <c r="E19" s="921"/>
      <c r="F19" s="913"/>
      <c r="G19" s="924"/>
      <c r="H19" s="910"/>
      <c r="I19" s="913"/>
      <c r="J19" s="921"/>
      <c r="K19" s="913"/>
      <c r="L19" s="916"/>
    </row>
    <row r="20" spans="2:12">
      <c r="B20" s="907"/>
      <c r="C20" s="98">
        <v>50</v>
      </c>
      <c r="D20" s="913"/>
      <c r="E20" s="921"/>
      <c r="F20" s="913"/>
      <c r="G20" s="924"/>
      <c r="H20" s="910"/>
      <c r="I20" s="913"/>
      <c r="J20" s="921"/>
      <c r="K20" s="913"/>
      <c r="L20" s="916"/>
    </row>
    <row r="21" spans="2:12">
      <c r="B21" s="907"/>
      <c r="C21" s="95">
        <v>40</v>
      </c>
      <c r="D21" s="913"/>
      <c r="E21" s="921"/>
      <c r="F21" s="913"/>
      <c r="G21" s="924"/>
      <c r="H21" s="910"/>
      <c r="I21" s="913"/>
      <c r="J21" s="921"/>
      <c r="K21" s="913"/>
      <c r="L21" s="916"/>
    </row>
    <row r="22" spans="2:12">
      <c r="B22" s="907"/>
      <c r="C22" s="95">
        <v>30</v>
      </c>
      <c r="D22" s="913"/>
      <c r="E22" s="921"/>
      <c r="F22" s="913"/>
      <c r="G22" s="924"/>
      <c r="H22" s="910"/>
      <c r="I22" s="913"/>
      <c r="J22" s="921"/>
      <c r="K22" s="913"/>
      <c r="L22" s="916"/>
    </row>
    <row r="23" spans="2:12">
      <c r="B23" s="907"/>
      <c r="C23" s="95">
        <v>20</v>
      </c>
      <c r="D23" s="913"/>
      <c r="E23" s="921"/>
      <c r="F23" s="913"/>
      <c r="G23" s="924"/>
      <c r="H23" s="910"/>
      <c r="I23" s="913"/>
      <c r="J23" s="921"/>
      <c r="K23" s="913"/>
      <c r="L23" s="916"/>
    </row>
    <row r="24" spans="2:12">
      <c r="B24" s="907"/>
      <c r="C24" s="95">
        <v>10</v>
      </c>
      <c r="D24" s="913"/>
      <c r="E24" s="921"/>
      <c r="F24" s="913"/>
      <c r="G24" s="924"/>
      <c r="H24" s="910"/>
      <c r="I24" s="913"/>
      <c r="J24" s="921"/>
      <c r="K24" s="913"/>
      <c r="L24" s="916"/>
    </row>
    <row r="25" spans="2:12" ht="17.25" thickBot="1">
      <c r="B25" s="909"/>
      <c r="C25" s="97">
        <v>0</v>
      </c>
      <c r="D25" s="918"/>
      <c r="E25" s="922"/>
      <c r="F25" s="918"/>
      <c r="G25" s="925"/>
      <c r="H25" s="911"/>
      <c r="I25" s="918"/>
      <c r="J25" s="922"/>
      <c r="K25" s="918"/>
      <c r="L25" s="919"/>
    </row>
  </sheetData>
  <mergeCells count="20">
    <mergeCell ref="L4:L14"/>
    <mergeCell ref="K15:K25"/>
    <mergeCell ref="L15:L25"/>
    <mergeCell ref="D15:D25"/>
    <mergeCell ref="E15:E25"/>
    <mergeCell ref="F15:F25"/>
    <mergeCell ref="G15:G25"/>
    <mergeCell ref="I15:I25"/>
    <mergeCell ref="J15:J25"/>
    <mergeCell ref="D4:D14"/>
    <mergeCell ref="E4:E14"/>
    <mergeCell ref="F4:F14"/>
    <mergeCell ref="G4:G14"/>
    <mergeCell ref="I4:I14"/>
    <mergeCell ref="J4:J14"/>
    <mergeCell ref="B4:B14"/>
    <mergeCell ref="B15:B25"/>
    <mergeCell ref="H4:H14"/>
    <mergeCell ref="H15:H25"/>
    <mergeCell ref="K4:K14"/>
  </mergeCells>
  <phoneticPr fontId="1" type="noConversion"/>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B5DCE-8454-4676-B8E8-668C216D3470}">
  <sheetPr codeName="Sheet27">
    <pageSetUpPr fitToPage="1"/>
  </sheetPr>
  <dimension ref="B1:L42"/>
  <sheetViews>
    <sheetView workbookViewId="0"/>
  </sheetViews>
  <sheetFormatPr defaultRowHeight="20.25"/>
  <cols>
    <col min="1" max="1" width="1.25" customWidth="1"/>
    <col min="2" max="2" width="9" style="225"/>
    <col min="3" max="4" width="6.25" style="225" customWidth="1"/>
    <col min="5" max="12" width="7.875" style="130" customWidth="1"/>
  </cols>
  <sheetData>
    <row r="1" spans="2:12" ht="9" customHeight="1"/>
    <row r="2" spans="2:12" ht="17.25">
      <c r="B2" s="63" t="s">
        <v>406</v>
      </c>
      <c r="C2" s="880" t="s">
        <v>408</v>
      </c>
      <c r="D2" s="880"/>
      <c r="E2" s="64" t="str">
        <f ca="1">IF(OFFSET(Data!$C$2,(COLUMN(A$2)-1),) ="","",   OFFSET(Data!$C$2,(COLUMN(A$2)-1),)    &amp;"님")</f>
        <v>채영운님</v>
      </c>
      <c r="F2" s="64" t="str">
        <f ca="1">IF(OFFSET(Data!$C$2,(COLUMN(B$2)-1),) ="","",   OFFSET(Data!$C$2,(COLUMN(B$2)-1),)    &amp;"님")</f>
        <v>최동준님</v>
      </c>
      <c r="G2" s="64" t="str">
        <f ca="1">IF(OFFSET(Data!$C$2,(COLUMN(C$2)-1),) ="","",   OFFSET(Data!$C$2,(COLUMN(C$2)-1),)    &amp;"님")</f>
        <v>전동섭님</v>
      </c>
      <c r="H2" s="64" t="str">
        <f ca="1">IF(OFFSET(Data!$C$2,(COLUMN(D$2)-1),) ="","",   OFFSET(Data!$C$2,(COLUMN(D$2)-1),)    &amp;"님")</f>
        <v>윤영호님</v>
      </c>
      <c r="I2" s="64" t="str">
        <f ca="1">IF(OFFSET(Data!$C$2,(COLUMN(E$2)-1),) ="","",   OFFSET(Data!$C$2,(COLUMN(E$2)-1),)    &amp;"님")</f>
        <v>최은강님</v>
      </c>
      <c r="J2" s="64" t="str">
        <f ca="1">IF(OFFSET(Data!$C$2,(COLUMN(F$2)-1),) ="","",   OFFSET(Data!$C$2,(COLUMN(F$2)-1),)    &amp;"님")</f>
        <v>임경업님</v>
      </c>
      <c r="K2" s="64" t="str">
        <f ca="1">IF(OFFSET(Data!$C$2,(COLUMN(G$2)-1),) ="","",   OFFSET(Data!$C$2,(COLUMN(G$2)-1),)    &amp;"님")</f>
        <v>이재원님</v>
      </c>
      <c r="L2" s="64" t="str">
        <f ca="1">IF(OFFSET(Data!$C$2,(COLUMN(H$2)-1),) ="","",   OFFSET(Data!$C$2,(COLUMN(H$2)-1),)    &amp;"님")</f>
        <v/>
      </c>
    </row>
    <row r="3" spans="2:12" ht="17.25">
      <c r="B3" s="128" t="s">
        <v>539</v>
      </c>
      <c r="C3" s="874" t="s">
        <v>389</v>
      </c>
      <c r="D3" s="875"/>
      <c r="E3" s="67">
        <f ca="1">IF(OFFSET(Data!$M$2,(COLUMN(A$2)-1),) ="","",   OFFSET(Data!$M$2,(COLUMN(A$2)-1),)  )</f>
        <v>55</v>
      </c>
      <c r="F3" s="67">
        <f ca="1">IF(OFFSET(Data!$M$2,(COLUMN(B$2)-1),) ="","",   OFFSET(Data!$M$2,(COLUMN(B$2)-1),)  )</f>
        <v>60</v>
      </c>
      <c r="G3" s="67">
        <f ca="1">IF(OFFSET(Data!$M$2,(COLUMN(C$2)-1),) ="","",   OFFSET(Data!$M$2,(COLUMN(C$2)-1),)  )</f>
        <v>55</v>
      </c>
      <c r="H3" s="67">
        <f ca="1">IF(OFFSET(Data!$M$2,(COLUMN(D$2)-1),) ="","",   OFFSET(Data!$M$2,(COLUMN(D$2)-1),)  )</f>
        <v>94</v>
      </c>
      <c r="I3" s="67">
        <f ca="1">IF(OFFSET(Data!$M$2,(COLUMN(E$2)-1),) ="","",   OFFSET(Data!$M$2,(COLUMN(E$2)-1),)  )</f>
        <v>55</v>
      </c>
      <c r="J3" s="67">
        <f ca="1">IF(OFFSET(Data!$M$2,(COLUMN(F$2)-1),) ="","",   OFFSET(Data!$M$2,(COLUMN(F$2)-1),)  )</f>
        <v>81</v>
      </c>
      <c r="K3" s="67">
        <f ca="1">IF(OFFSET(Data!$M$2,(COLUMN(G$2)-1),) ="","",   OFFSET(Data!$M$2,(COLUMN(G$2)-1),)  )</f>
        <v>95</v>
      </c>
      <c r="L3" s="67" t="str">
        <f ca="1">IF(OFFSET(Data!$M$2,(COLUMN(H$2)-1),) ="","",   OFFSET(Data!$M$2,(COLUMN(H$2)-1),)  )</f>
        <v/>
      </c>
    </row>
    <row r="4" spans="2:12" ht="17.25">
      <c r="B4" s="129" t="s">
        <v>385</v>
      </c>
      <c r="C4" s="872" t="s">
        <v>410</v>
      </c>
      <c r="D4" s="873"/>
      <c r="E4" s="69">
        <f ca="1">IF(OFFSET(Data!$O$2,(COLUMN(A$2)-1),) ="","",   OFFSET(Data!$O$2,(COLUMN(A$2)-1),)  )</f>
        <v>10</v>
      </c>
      <c r="F4" s="69">
        <f ca="1">IF(OFFSET(Data!$O$2,(COLUMN(B$2)-1),) ="","",   OFFSET(Data!$O$2,(COLUMN(B$2)-1),)  )</f>
        <v>12</v>
      </c>
      <c r="G4" s="69">
        <f ca="1">IF(OFFSET(Data!$O$2,(COLUMN(C$2)-1),) ="","",   OFFSET(Data!$O$2,(COLUMN(C$2)-1),)  )</f>
        <v>12</v>
      </c>
      <c r="H4" s="69">
        <f ca="1">IF(OFFSET(Data!$O$2,(COLUMN(D$2)-1),) ="","",   OFFSET(Data!$O$2,(COLUMN(D$2)-1),)  )</f>
        <v>14</v>
      </c>
      <c r="I4" s="69">
        <f ca="1">IF(OFFSET(Data!$O$2,(COLUMN(E$2)-1),) ="","",   OFFSET(Data!$O$2,(COLUMN(E$2)-1),)  )</f>
        <v>14</v>
      </c>
      <c r="J4" s="69">
        <f ca="1">IF(OFFSET(Data!$O$2,(COLUMN(F$2)-1),) ="","",   OFFSET(Data!$O$2,(COLUMN(F$2)-1),)  )</f>
        <v>13</v>
      </c>
      <c r="K4" s="69">
        <f ca="1">IF(OFFSET(Data!$O$2,(COLUMN(G$2)-1),) ="","",   OFFSET(Data!$O$2,(COLUMN(G$2)-1),)  )</f>
        <v>13</v>
      </c>
      <c r="L4" s="69" t="str">
        <f ca="1">IF(OFFSET(Data!$O$2,(COLUMN(H$2)-1),) ="","",   OFFSET(Data!$O$2,(COLUMN(H$2)-1),)  )</f>
        <v/>
      </c>
    </row>
    <row r="5" spans="2:12" ht="17.25">
      <c r="B5" s="129" t="s">
        <v>386</v>
      </c>
      <c r="C5" s="872" t="s">
        <v>411</v>
      </c>
      <c r="D5" s="873"/>
      <c r="E5" s="69">
        <f ca="1">IF(OFFSET(Data!$P$2,(COLUMN(A$2)-1),) ="","",   OFFSET(Data!$P$2,(COLUMN(A$2)-1),)  )</f>
        <v>7</v>
      </c>
      <c r="F5" s="69">
        <f ca="1">IF(OFFSET(Data!$P$2,(COLUMN(B$2)-1),) ="","",   OFFSET(Data!$P$2,(COLUMN(B$2)-1),)  )</f>
        <v>8</v>
      </c>
      <c r="G5" s="69">
        <f ca="1">IF(OFFSET(Data!$P$2,(COLUMN(C$2)-1),) ="","",   OFFSET(Data!$P$2,(COLUMN(C$2)-1),)  )</f>
        <v>9</v>
      </c>
      <c r="H5" s="69">
        <f ca="1">IF(OFFSET(Data!$P$2,(COLUMN(D$2)-1),) ="","",   OFFSET(Data!$P$2,(COLUMN(D$2)-1),)  )</f>
        <v>7</v>
      </c>
      <c r="I5" s="69">
        <f ca="1">IF(OFFSET(Data!$P$2,(COLUMN(E$2)-1),) ="","",   OFFSET(Data!$P$2,(COLUMN(E$2)-1),)  )</f>
        <v>5</v>
      </c>
      <c r="J5" s="69">
        <f ca="1">IF(OFFSET(Data!$P$2,(COLUMN(F$2)-1),) ="","",   OFFSET(Data!$P$2,(COLUMN(F$2)-1),)  )</f>
        <v>6</v>
      </c>
      <c r="K5" s="69">
        <f ca="1">IF(OFFSET(Data!$P$2,(COLUMN(G$2)-1),) ="","",   OFFSET(Data!$P$2,(COLUMN(G$2)-1),)  )</f>
        <v>16</v>
      </c>
      <c r="L5" s="69" t="str">
        <f ca="1">IF(OFFSET(Data!$P$2,(COLUMN(H$2)-1),) ="","",   OFFSET(Data!$P$2,(COLUMN(H$2)-1),)  )</f>
        <v/>
      </c>
    </row>
    <row r="6" spans="2:12" ht="17.25">
      <c r="B6" s="129" t="s">
        <v>387</v>
      </c>
      <c r="C6" s="872" t="s">
        <v>412</v>
      </c>
      <c r="D6" s="873"/>
      <c r="E6" s="69">
        <f ca="1">IF(OFFSET(Data!$Q$2,(COLUMN(A$2)-1),) ="","",   OFFSET(Data!$Q$2,(COLUMN(A$2)-1),)  )</f>
        <v>6</v>
      </c>
      <c r="F6" s="69">
        <f ca="1">IF(OFFSET(Data!$Q$2,(COLUMN(B$2)-1),) ="","",   OFFSET(Data!$Q$2,(COLUMN(B$2)-1),)  )</f>
        <v>5</v>
      </c>
      <c r="G6" s="69">
        <f ca="1">IF(OFFSET(Data!$Q$2,(COLUMN(C$2)-1),) ="","",   OFFSET(Data!$Q$2,(COLUMN(C$2)-1),)  )</f>
        <v>4</v>
      </c>
      <c r="H6" s="69">
        <f ca="1">IF(OFFSET(Data!$Q$2,(COLUMN(D$2)-1),) ="","",   OFFSET(Data!$Q$2,(COLUMN(D$2)-1),)  )</f>
        <v>8</v>
      </c>
      <c r="I6" s="69">
        <f ca="1">IF(OFFSET(Data!$Q$2,(COLUMN(E$2)-1),) ="","",   OFFSET(Data!$Q$2,(COLUMN(E$2)-1),)  )</f>
        <v>3</v>
      </c>
      <c r="J6" s="69">
        <f ca="1">IF(OFFSET(Data!$Q$2,(COLUMN(F$2)-1),) ="","",   OFFSET(Data!$Q$2,(COLUMN(F$2)-1),)  )</f>
        <v>4</v>
      </c>
      <c r="K6" s="69">
        <f ca="1">IF(OFFSET(Data!$Q$2,(COLUMN(G$2)-1),) ="","",   OFFSET(Data!$Q$2,(COLUMN(G$2)-1),)  )</f>
        <v>0</v>
      </c>
      <c r="L6" s="69" t="str">
        <f ca="1">IF(OFFSET(Data!$Q$2,(COLUMN(H$2)-1),) ="","",   OFFSET(Data!$Q$2,(COLUMN(H$2)-1),)  )</f>
        <v/>
      </c>
    </row>
    <row r="7" spans="2:12" ht="17.25">
      <c r="B7" s="129" t="s">
        <v>388</v>
      </c>
      <c r="C7" s="872" t="s">
        <v>413</v>
      </c>
      <c r="D7" s="873"/>
      <c r="E7" s="69">
        <f ca="1">IF(OFFSET(Data!$R$2,(COLUMN(A$2)-1),) ="","",   OFFSET(Data!$R$2,(COLUMN(A$2)-1),)  )</f>
        <v>6</v>
      </c>
      <c r="F7" s="69">
        <f ca="1">IF(OFFSET(Data!$R$2,(COLUMN(B$2)-1),) ="","",   OFFSET(Data!$R$2,(COLUMN(B$2)-1),)  )</f>
        <v>5</v>
      </c>
      <c r="G7" s="69">
        <f ca="1">IF(OFFSET(Data!$R$2,(COLUMN(C$2)-1),) ="","",   OFFSET(Data!$R$2,(COLUMN(C$2)-1),)  )</f>
        <v>4</v>
      </c>
      <c r="H7" s="69">
        <f ca="1">IF(OFFSET(Data!$R$2,(COLUMN(D$2)-1),) ="","",   OFFSET(Data!$R$2,(COLUMN(D$2)-1),)  )</f>
        <v>15</v>
      </c>
      <c r="I7" s="69">
        <f ca="1">IF(OFFSET(Data!$R$2,(COLUMN(E$2)-1),) ="","",   OFFSET(Data!$R$2,(COLUMN(E$2)-1),)  )</f>
        <v>7</v>
      </c>
      <c r="J7" s="69">
        <f ca="1">IF(OFFSET(Data!$R$2,(COLUMN(F$2)-1),) ="","",   OFFSET(Data!$R$2,(COLUMN(F$2)-1),)  )</f>
        <v>13</v>
      </c>
      <c r="K7" s="69">
        <f ca="1">IF(OFFSET(Data!$R$2,(COLUMN(G$2)-1),) ="","",   OFFSET(Data!$R$2,(COLUMN(G$2)-1),)  )</f>
        <v>17</v>
      </c>
      <c r="L7" s="69" t="str">
        <f ca="1">IF(OFFSET(Data!$R$2,(COLUMN(H$2)-1),) ="","",   OFFSET(Data!$R$2,(COLUMN(H$2)-1),)  )</f>
        <v/>
      </c>
    </row>
    <row r="8" spans="2:12" ht="17.25">
      <c r="B8" s="128" t="s">
        <v>540</v>
      </c>
      <c r="C8" s="874" t="s">
        <v>537</v>
      </c>
      <c r="D8" s="875"/>
      <c r="E8" s="66">
        <f ca="1">IF(OFFSET(Data!$T$2,(COLUMN(A$2)-1),) ="","",   OFFSET(Data!$T$2,(COLUMN(A$2)-1),)  )</f>
        <v>94</v>
      </c>
      <c r="F8" s="66">
        <f ca="1">IF(OFFSET(Data!$T$2,(COLUMN(B$2)-1),) ="","",   OFFSET(Data!$T$2,(COLUMN(B$2)-1),)  )</f>
        <v>12</v>
      </c>
      <c r="G8" s="66">
        <f ca="1">IF(OFFSET(Data!$T$2,(COLUMN(C$2)-1),) ="","",   OFFSET(Data!$T$2,(COLUMN(C$2)-1),)  )</f>
        <v>12</v>
      </c>
      <c r="H8" s="66">
        <f ca="1">IF(OFFSET(Data!$T$2,(COLUMN(D$2)-1),) ="","",   OFFSET(Data!$T$2,(COLUMN(D$2)-1),)  )</f>
        <v>12</v>
      </c>
      <c r="I8" s="66">
        <f ca="1">IF(OFFSET(Data!$T$2,(COLUMN(E$2)-1),) ="","",   OFFSET(Data!$T$2,(COLUMN(E$2)-1),)  )</f>
        <v>87</v>
      </c>
      <c r="J8" s="66">
        <f ca="1">IF(OFFSET(Data!$T$2,(COLUMN(F$2)-1),) ="","",   OFFSET(Data!$T$2,(COLUMN(F$2)-1),)  )</f>
        <v>63</v>
      </c>
      <c r="K8" s="66">
        <f ca="1">IF(OFFSET(Data!$T$2,(COLUMN(G$2)-1),) ="","",   OFFSET(Data!$T$2,(COLUMN(G$2)-1),)  )</f>
        <v>100</v>
      </c>
      <c r="L8" s="66" t="str">
        <f ca="1">IF(OFFSET(Data!$T$2,(COLUMN(H$2)-1),) ="","",   OFFSET(Data!$T$2,(COLUMN(H$2)-1),)  )</f>
        <v/>
      </c>
    </row>
    <row r="9" spans="2:12" ht="17.25">
      <c r="B9" s="129" t="s">
        <v>394</v>
      </c>
      <c r="C9" s="872" t="s">
        <v>702</v>
      </c>
      <c r="D9" s="873"/>
      <c r="E9" s="69">
        <f ca="1">IF(OFFSET(Data!$V$2,(COLUMN(A$2)-1),) ="","",   OFFSET(Data!$V$2,(COLUMN(A$2)-1),)  )</f>
        <v>13</v>
      </c>
      <c r="F9" s="69">
        <f ca="1">IF(OFFSET(Data!$V$2,(COLUMN(B$2)-1),) ="","",   OFFSET(Data!$V$2,(COLUMN(B$2)-1),)  )</f>
        <v>7</v>
      </c>
      <c r="G9" s="69">
        <f ca="1">IF(OFFSET(Data!$V$2,(COLUMN(C$2)-1),) ="","",   OFFSET(Data!$V$2,(COLUMN(C$2)-1),)  )</f>
        <v>6</v>
      </c>
      <c r="H9" s="69">
        <f ca="1">IF(OFFSET(Data!$V$2,(COLUMN(D$2)-1),) ="","",   OFFSET(Data!$V$2,(COLUMN(D$2)-1),)  )</f>
        <v>6</v>
      </c>
      <c r="I9" s="69">
        <f ca="1">IF(OFFSET(Data!$V$2,(COLUMN(E$2)-1),) ="","",   OFFSET(Data!$V$2,(COLUMN(E$2)-1),)  )</f>
        <v>15</v>
      </c>
      <c r="J9" s="69">
        <f ca="1">IF(OFFSET(Data!$V$2,(COLUMN(F$2)-1),) ="","",   OFFSET(Data!$V$2,(COLUMN(F$2)-1),)  )</f>
        <v>15</v>
      </c>
      <c r="K9" s="69">
        <f ca="1">IF(OFFSET(Data!$V$2,(COLUMN(G$2)-1),) ="","",   OFFSET(Data!$V$2,(COLUMN(G$2)-1),)  )</f>
        <v>22</v>
      </c>
      <c r="L9" s="69" t="str">
        <f ca="1">IF(OFFSET(Data!$V$2,(COLUMN(H$2)-1),) ="","",   OFFSET(Data!$V$2,(COLUMN(H$2)-1),)  )</f>
        <v/>
      </c>
    </row>
    <row r="10" spans="2:12" ht="17.25">
      <c r="B10" s="129" t="s">
        <v>395</v>
      </c>
      <c r="C10" s="872" t="s">
        <v>703</v>
      </c>
      <c r="D10" s="873"/>
      <c r="E10" s="69">
        <f ca="1">IF(OFFSET(Data!$W$2,(COLUMN(A$2)-1),) ="","",   OFFSET(Data!$W$2,(COLUMN(A$2)-1),)  )</f>
        <v>10</v>
      </c>
      <c r="F10" s="69">
        <f ca="1">IF(OFFSET(Data!$W$2,(COLUMN(B$2)-1),) ="","",   OFFSET(Data!$W$2,(COLUMN(B$2)-1),)  )</f>
        <v>8</v>
      </c>
      <c r="G10" s="69">
        <f ca="1">IF(OFFSET(Data!$W$2,(COLUMN(C$2)-1),) ="","",   OFFSET(Data!$W$2,(COLUMN(C$2)-1),)  )</f>
        <v>6</v>
      </c>
      <c r="H10" s="69">
        <f ca="1">IF(OFFSET(Data!$W$2,(COLUMN(D$2)-1),) ="","",   OFFSET(Data!$W$2,(COLUMN(D$2)-1),)  )</f>
        <v>8</v>
      </c>
      <c r="I10" s="69">
        <f ca="1">IF(OFFSET(Data!$W$2,(COLUMN(E$2)-1),) ="","",   OFFSET(Data!$W$2,(COLUMN(E$2)-1),)  )</f>
        <v>12</v>
      </c>
      <c r="J10" s="69">
        <f ca="1">IF(OFFSET(Data!$W$2,(COLUMN(F$2)-1),) ="","",   OFFSET(Data!$W$2,(COLUMN(F$2)-1),)  )</f>
        <v>10</v>
      </c>
      <c r="K10" s="69">
        <f ca="1">IF(OFFSET(Data!$W$2,(COLUMN(G$2)-1),) ="","",   OFFSET(Data!$W$2,(COLUMN(G$2)-1),)  )</f>
        <v>14</v>
      </c>
      <c r="L10" s="69" t="str">
        <f ca="1">IF(OFFSET(Data!$W$2,(COLUMN(H$2)-1),) ="","",   OFFSET(Data!$W$2,(COLUMN(H$2)-1),)  )</f>
        <v/>
      </c>
    </row>
    <row r="11" spans="2:12" ht="17.25">
      <c r="B11" s="129" t="s">
        <v>23</v>
      </c>
      <c r="C11" s="872" t="s">
        <v>704</v>
      </c>
      <c r="D11" s="873"/>
      <c r="E11" s="69">
        <f ca="1">IF(OFFSET(Data!$X$2,(COLUMN(A$2)-1),) ="","",   OFFSET(Data!$X$2,(COLUMN(A$2)-1),)  )</f>
        <v>15</v>
      </c>
      <c r="F11" s="69">
        <f ca="1">IF(OFFSET(Data!$X$2,(COLUMN(B$2)-1),) ="","",   OFFSET(Data!$X$2,(COLUMN(B$2)-1),)  )</f>
        <v>4</v>
      </c>
      <c r="G11" s="69">
        <f ca="1">IF(OFFSET(Data!$X$2,(COLUMN(C$2)-1),) ="","",   OFFSET(Data!$X$2,(COLUMN(C$2)-1),)  )</f>
        <v>7</v>
      </c>
      <c r="H11" s="69">
        <f ca="1">IF(OFFSET(Data!$X$2,(COLUMN(D$2)-1),) ="","",   OFFSET(Data!$X$2,(COLUMN(D$2)-1),)  )</f>
        <v>8</v>
      </c>
      <c r="I11" s="69">
        <f ca="1">IF(OFFSET(Data!$X$2,(COLUMN(E$2)-1),) ="","",   OFFSET(Data!$X$2,(COLUMN(E$2)-1),)  )</f>
        <v>9</v>
      </c>
      <c r="J11" s="69">
        <f ca="1">IF(OFFSET(Data!$X$2,(COLUMN(F$2)-1),) ="","",   OFFSET(Data!$X$2,(COLUMN(F$2)-1),)  )</f>
        <v>6</v>
      </c>
      <c r="K11" s="69">
        <f ca="1">IF(OFFSET(Data!$X$2,(COLUMN(G$2)-1),) ="","",   OFFSET(Data!$X$2,(COLUMN(G$2)-1),)  )</f>
        <v>16</v>
      </c>
      <c r="L11" s="69" t="str">
        <f ca="1">IF(OFFSET(Data!$X$2,(COLUMN(H$2)-1),) ="","",   OFFSET(Data!$X$2,(COLUMN(H$2)-1),)  )</f>
        <v/>
      </c>
    </row>
    <row r="12" spans="2:12" ht="17.25">
      <c r="B12" s="129" t="s">
        <v>24</v>
      </c>
      <c r="C12" s="872" t="s">
        <v>705</v>
      </c>
      <c r="D12" s="873"/>
      <c r="E12" s="69">
        <f ca="1">IF(OFFSET(Data!$Y$2,(COLUMN(A$2)-1),) ="","",   OFFSET(Data!$Y$2,(COLUMN(A$2)-1),)  )</f>
        <v>14</v>
      </c>
      <c r="F12" s="69">
        <f ca="1">IF(OFFSET(Data!$Y$2,(COLUMN(B$2)-1),) ="","",   OFFSET(Data!$Y$2,(COLUMN(B$2)-1),)  )</f>
        <v>5</v>
      </c>
      <c r="G12" s="69">
        <f ca="1">IF(OFFSET(Data!$Y$2,(COLUMN(C$2)-1),) ="","",   OFFSET(Data!$Y$2,(COLUMN(C$2)-1),)  )</f>
        <v>5</v>
      </c>
      <c r="H12" s="69">
        <f ca="1">IF(OFFSET(Data!$Y$2,(COLUMN(D$2)-1),) ="","",   OFFSET(Data!$Y$2,(COLUMN(D$2)-1),)  )</f>
        <v>2</v>
      </c>
      <c r="I12" s="69">
        <f ca="1">IF(OFFSET(Data!$Y$2,(COLUMN(E$2)-1),) ="","",   OFFSET(Data!$Y$2,(COLUMN(E$2)-1),)  )</f>
        <v>11</v>
      </c>
      <c r="J12" s="69">
        <f ca="1">IF(OFFSET(Data!$Y$2,(COLUMN(F$2)-1),) ="","",   OFFSET(Data!$Y$2,(COLUMN(F$2)-1),)  )</f>
        <v>8</v>
      </c>
      <c r="K12" s="69">
        <f ca="1">IF(OFFSET(Data!$Y$2,(COLUMN(G$2)-1),) ="","",   OFFSET(Data!$Y$2,(COLUMN(G$2)-1),)  )</f>
        <v>16</v>
      </c>
      <c r="L12" s="69" t="str">
        <f ca="1">IF(OFFSET(Data!$Y$2,(COLUMN(H$2)-1),) ="","",   OFFSET(Data!$Y$2,(COLUMN(H$2)-1),)  )</f>
        <v/>
      </c>
    </row>
    <row r="13" spans="2:12" ht="17.25">
      <c r="B13" s="128" t="s">
        <v>610</v>
      </c>
      <c r="C13" s="874" t="s">
        <v>425</v>
      </c>
      <c r="D13" s="875"/>
      <c r="E13" s="66">
        <f ca="1">IF(OFFSET(Data!$AA$2,(COLUMN(A$2)-1),) ="","",   OFFSET(Data!$AA$2,(COLUMN(A$2)-1),)  )</f>
        <v>91</v>
      </c>
      <c r="F13" s="66">
        <f ca="1">IF(OFFSET(Data!$AA$2,(COLUMN(B$2)-1),) ="","",   OFFSET(Data!$AA$2,(COLUMN(B$2)-1),)  )</f>
        <v>39</v>
      </c>
      <c r="G13" s="66">
        <f ca="1">IF(OFFSET(Data!$AA$2,(COLUMN(C$2)-1),) ="","",   OFFSET(Data!$AA$2,(COLUMN(C$2)-1),)  )</f>
        <v>78</v>
      </c>
      <c r="H13" s="66">
        <f ca="1">IF(OFFSET(Data!$AA$2,(COLUMN(D$2)-1),) ="","",   OFFSET(Data!$AA$2,(COLUMN(D$2)-1),)  )</f>
        <v>62</v>
      </c>
      <c r="I13" s="66">
        <f ca="1">IF(OFFSET(Data!$AA$2,(COLUMN(E$2)-1),) ="","",   OFFSET(Data!$AA$2,(COLUMN(E$2)-1),)  )</f>
        <v>39</v>
      </c>
      <c r="J13" s="66">
        <f ca="1">IF(OFFSET(Data!$AA$2,(COLUMN(F$2)-1),) ="","",   OFFSET(Data!$AA$2,(COLUMN(F$2)-1),)  )</f>
        <v>39</v>
      </c>
      <c r="K13" s="66">
        <f ca="1">IF(OFFSET(Data!$AA$2,(COLUMN(G$2)-1),) ="","",   OFFSET(Data!$AA$2,(COLUMN(G$2)-1),)  )</f>
        <v>30</v>
      </c>
      <c r="L13" s="66" t="str">
        <f ca="1">IF(OFFSET(Data!$AA$2,(COLUMN(H$2)-1),) ="","",   OFFSET(Data!$AA$2,(COLUMN(H$2)-1),)  )</f>
        <v/>
      </c>
    </row>
    <row r="14" spans="2:12" ht="17.25">
      <c r="B14" s="129" t="s">
        <v>396</v>
      </c>
      <c r="C14" s="876" t="s">
        <v>390</v>
      </c>
      <c r="D14" s="877"/>
      <c r="E14" s="69">
        <f ca="1">IF(OFFSET(Data!$AC$2,(COLUMN(A$2)-1),) ="","",   OFFSET(Data!$AC$2,(COLUMN(A$2)-1),)  )</f>
        <v>16</v>
      </c>
      <c r="F14" s="69">
        <f ca="1">IF(OFFSET(Data!$AC$2,(COLUMN(B$2)-1),) ="","",   OFFSET(Data!$AC$2,(COLUMN(B$2)-1),)  )</f>
        <v>14</v>
      </c>
      <c r="G14" s="69">
        <f ca="1">IF(OFFSET(Data!$AC$2,(COLUMN(C$2)-1),) ="","",   OFFSET(Data!$AC$2,(COLUMN(C$2)-1),)  )</f>
        <v>13</v>
      </c>
      <c r="H14" s="69">
        <f ca="1">IF(OFFSET(Data!$AC$2,(COLUMN(D$2)-1),) ="","",   OFFSET(Data!$AC$2,(COLUMN(D$2)-1),)  )</f>
        <v>12</v>
      </c>
      <c r="I14" s="69">
        <f ca="1">IF(OFFSET(Data!$AC$2,(COLUMN(E$2)-1),) ="","",   OFFSET(Data!$AC$2,(COLUMN(E$2)-1),)  )</f>
        <v>12</v>
      </c>
      <c r="J14" s="69">
        <f ca="1">IF(OFFSET(Data!$AC$2,(COLUMN(F$2)-1),) ="","",   OFFSET(Data!$AC$2,(COLUMN(F$2)-1),)  )</f>
        <v>13</v>
      </c>
      <c r="K14" s="69">
        <f ca="1">IF(OFFSET(Data!$AC$2,(COLUMN(G$2)-1),) ="","",   OFFSET(Data!$AC$2,(COLUMN(G$2)-1),)  )</f>
        <v>11</v>
      </c>
      <c r="L14" s="69" t="str">
        <f ca="1">IF(OFFSET(Data!$AC$2,(COLUMN(H$2)-1),) ="","",   OFFSET(Data!$AC$2,(COLUMN(H$2)-1),)  )</f>
        <v/>
      </c>
    </row>
    <row r="15" spans="2:12" ht="17.25">
      <c r="B15" s="129" t="s">
        <v>397</v>
      </c>
      <c r="C15" s="876" t="s">
        <v>391</v>
      </c>
      <c r="D15" s="877"/>
      <c r="E15" s="69">
        <f ca="1">IF(OFFSET(Data!$AD$2,(COLUMN(A$2)-1),) ="","",   OFFSET(Data!$AD$2,(COLUMN(A$2)-1),)  )</f>
        <v>11</v>
      </c>
      <c r="F15" s="69">
        <f ca="1">IF(OFFSET(Data!$AD$2,(COLUMN(B$2)-1),) ="","",   OFFSET(Data!$AD$2,(COLUMN(B$2)-1),)  )</f>
        <v>8</v>
      </c>
      <c r="G15" s="69">
        <f ca="1">IF(OFFSET(Data!$AD$2,(COLUMN(C$2)-1),) ="","",   OFFSET(Data!$AD$2,(COLUMN(C$2)-1),)  )</f>
        <v>14</v>
      </c>
      <c r="H15" s="69">
        <f ca="1">IF(OFFSET(Data!$AD$2,(COLUMN(D$2)-1),) ="","",   OFFSET(Data!$AD$2,(COLUMN(D$2)-1),)  )</f>
        <v>11</v>
      </c>
      <c r="I15" s="69">
        <f ca="1">IF(OFFSET(Data!$AD$2,(COLUMN(E$2)-1),) ="","",   OFFSET(Data!$AD$2,(COLUMN(E$2)-1),)  )</f>
        <v>9</v>
      </c>
      <c r="J15" s="69">
        <f ca="1">IF(OFFSET(Data!$AD$2,(COLUMN(F$2)-1),) ="","",   OFFSET(Data!$AD$2,(COLUMN(F$2)-1),)  )</f>
        <v>14</v>
      </c>
      <c r="K15" s="69">
        <f ca="1">IF(OFFSET(Data!$AD$2,(COLUMN(G$2)-1),) ="","",   OFFSET(Data!$AD$2,(COLUMN(G$2)-1),)  )</f>
        <v>15</v>
      </c>
      <c r="L15" s="69" t="str">
        <f ca="1">IF(OFFSET(Data!$AD$2,(COLUMN(H$2)-1),) ="","",   OFFSET(Data!$AD$2,(COLUMN(H$2)-1),)  )</f>
        <v/>
      </c>
    </row>
    <row r="16" spans="2:12" ht="17.25">
      <c r="B16" s="129" t="s">
        <v>398</v>
      </c>
      <c r="C16" s="876" t="s">
        <v>701</v>
      </c>
      <c r="D16" s="877"/>
      <c r="E16" s="69">
        <f ca="1">IF(OFFSET(Data!$AE$2,(COLUMN(A$2)-1),) ="","",   OFFSET(Data!$AE$2,(COLUMN(A$2)-1),)  )</f>
        <v>14</v>
      </c>
      <c r="F16" s="69">
        <f ca="1">IF(OFFSET(Data!$AE$2,(COLUMN(B$2)-1),) ="","",   OFFSET(Data!$AE$2,(COLUMN(B$2)-1),)  )</f>
        <v>10</v>
      </c>
      <c r="G16" s="69">
        <f ca="1">IF(OFFSET(Data!$AE$2,(COLUMN(C$2)-1),) ="","",   OFFSET(Data!$AE$2,(COLUMN(C$2)-1),)  )</f>
        <v>14</v>
      </c>
      <c r="H16" s="69">
        <f ca="1">IF(OFFSET(Data!$AE$2,(COLUMN(D$2)-1),) ="","",   OFFSET(Data!$AE$2,(COLUMN(D$2)-1),)  )</f>
        <v>12</v>
      </c>
      <c r="I16" s="69">
        <f ca="1">IF(OFFSET(Data!$AE$2,(COLUMN(E$2)-1),) ="","",   OFFSET(Data!$AE$2,(COLUMN(E$2)-1),)  )</f>
        <v>12</v>
      </c>
      <c r="J16" s="69">
        <f ca="1">IF(OFFSET(Data!$AE$2,(COLUMN(F$2)-1),) ="","",   OFFSET(Data!$AE$2,(COLUMN(F$2)-1),)  )</f>
        <v>11</v>
      </c>
      <c r="K16" s="69">
        <f ca="1">IF(OFFSET(Data!$AE$2,(COLUMN(G$2)-1),) ="","",   OFFSET(Data!$AE$2,(COLUMN(G$2)-1),)  )</f>
        <v>9</v>
      </c>
      <c r="L16" s="69" t="str">
        <f ca="1">IF(OFFSET(Data!$AE$2,(COLUMN(H$2)-1),) ="","",   OFFSET(Data!$AE$2,(COLUMN(H$2)-1),)  )</f>
        <v/>
      </c>
    </row>
    <row r="17" spans="2:12" ht="17.25">
      <c r="B17" s="129" t="s">
        <v>399</v>
      </c>
      <c r="C17" s="876" t="s">
        <v>405</v>
      </c>
      <c r="D17" s="877"/>
      <c r="E17" s="69">
        <f ca="1">IF(OFFSET(Data!$AF$2,(COLUMN(A$2)-1),) ="","",   OFFSET(Data!$AF$2,(COLUMN(A$2)-1),)  )</f>
        <v>13</v>
      </c>
      <c r="F17" s="69">
        <f ca="1">IF(OFFSET(Data!$AF$2,(COLUMN(B$2)-1),) ="","",   OFFSET(Data!$AF$2,(COLUMN(B$2)-1),)  )</f>
        <v>9</v>
      </c>
      <c r="G17" s="69">
        <f ca="1">IF(OFFSET(Data!$AF$2,(COLUMN(C$2)-1),) ="","",   OFFSET(Data!$AF$2,(COLUMN(C$2)-1),)  )</f>
        <v>8</v>
      </c>
      <c r="H17" s="69">
        <f ca="1">IF(OFFSET(Data!$AF$2,(COLUMN(D$2)-1),) ="","",   OFFSET(Data!$AF$2,(COLUMN(D$2)-1),)  )</f>
        <v>10</v>
      </c>
      <c r="I17" s="69">
        <f ca="1">IF(OFFSET(Data!$AF$2,(COLUMN(E$2)-1),) ="","",   OFFSET(Data!$AF$2,(COLUMN(E$2)-1),)  )</f>
        <v>8</v>
      </c>
      <c r="J17" s="69">
        <f ca="1">IF(OFFSET(Data!$AF$2,(COLUMN(F$2)-1),) ="","",   OFFSET(Data!$AF$2,(COLUMN(F$2)-1),)  )</f>
        <v>3</v>
      </c>
      <c r="K17" s="69">
        <f ca="1">IF(OFFSET(Data!$AF$2,(COLUMN(G$2)-1),) ="","",   OFFSET(Data!$AF$2,(COLUMN(G$2)-1),)  )</f>
        <v>4</v>
      </c>
      <c r="L17" s="69" t="str">
        <f ca="1">IF(OFFSET(Data!$AF$2,(COLUMN(H$2)-1),) ="","",   OFFSET(Data!$AF$2,(COLUMN(H$2)-1),)  )</f>
        <v/>
      </c>
    </row>
    <row r="18" spans="2:12" ht="17.25">
      <c r="B18" s="128" t="s">
        <v>611</v>
      </c>
      <c r="C18" s="874" t="s">
        <v>400</v>
      </c>
      <c r="D18" s="875"/>
      <c r="E18" s="66">
        <f ca="1">IF(OFFSET(Data!$AH$2,(COLUMN(A$2)-1),) ="","",   OFFSET(Data!$AH$2,(COLUMN(A$2)-1),)  )</f>
        <v>73</v>
      </c>
      <c r="F18" s="66">
        <f ca="1">IF(OFFSET(Data!$AH$2,(COLUMN(B$2)-1),) ="","",   OFFSET(Data!$AH$2,(COLUMN(B$2)-1),)  )</f>
        <v>34</v>
      </c>
      <c r="G18" s="66">
        <f ca="1">IF(OFFSET(Data!$AH$2,(COLUMN(C$2)-1),) ="","",   OFFSET(Data!$AH$2,(COLUMN(C$2)-1),)  )</f>
        <v>42</v>
      </c>
      <c r="H18" s="66">
        <f ca="1">IF(OFFSET(Data!$AH$2,(COLUMN(D$2)-1),) ="","",   OFFSET(Data!$AH$2,(COLUMN(D$2)-1),)  )</f>
        <v>96</v>
      </c>
      <c r="I18" s="66">
        <f ca="1">IF(OFFSET(Data!$AH$2,(COLUMN(E$2)-1),) ="","",   OFFSET(Data!$AH$2,(COLUMN(E$2)-1),)  )</f>
        <v>90</v>
      </c>
      <c r="J18" s="66">
        <f ca="1">IF(OFFSET(Data!$AH$2,(COLUMN(F$2)-1),) ="","",   OFFSET(Data!$AH$2,(COLUMN(F$2)-1),)  )</f>
        <v>99</v>
      </c>
      <c r="K18" s="66">
        <f ca="1">IF(OFFSET(Data!$AH$2,(COLUMN(G$2)-1),) ="","",   OFFSET(Data!$AH$2,(COLUMN(G$2)-1),)  )</f>
        <v>3</v>
      </c>
      <c r="L18" s="66" t="str">
        <f ca="1">IF(OFFSET(Data!$AH$2,(COLUMN(H$2)-1),) ="","",   OFFSET(Data!$AH$2,(COLUMN(H$2)-1),)  )</f>
        <v/>
      </c>
    </row>
    <row r="19" spans="2:12" ht="17.25">
      <c r="B19" s="129" t="s">
        <v>401</v>
      </c>
      <c r="C19" s="876" t="s">
        <v>688</v>
      </c>
      <c r="D19" s="877"/>
      <c r="E19" s="69">
        <f ca="1">IF(OFFSET(Data!$AJ$2,(COLUMN(A$2)-1),) ="","",   OFFSET(Data!$AJ$2,(COLUMN(A$2)-1),)  )</f>
        <v>10</v>
      </c>
      <c r="F19" s="69">
        <f ca="1">IF(OFFSET(Data!$AJ$2,(COLUMN(B$2)-1),) ="","",   OFFSET(Data!$AJ$2,(COLUMN(B$2)-1),)  )</f>
        <v>8</v>
      </c>
      <c r="G19" s="69">
        <f ca="1">IF(OFFSET(Data!$AJ$2,(COLUMN(C$2)-1),) ="","",   OFFSET(Data!$AJ$2,(COLUMN(C$2)-1),)  )</f>
        <v>14</v>
      </c>
      <c r="H19" s="69">
        <f ca="1">IF(OFFSET(Data!$AJ$2,(COLUMN(D$2)-1),) ="","",   OFFSET(Data!$AJ$2,(COLUMN(D$2)-1),)  )</f>
        <v>18</v>
      </c>
      <c r="I19" s="69">
        <f ca="1">IF(OFFSET(Data!$AJ$2,(COLUMN(E$2)-1),) ="","",   OFFSET(Data!$AJ$2,(COLUMN(E$2)-1),)  )</f>
        <v>7</v>
      </c>
      <c r="J19" s="69">
        <f ca="1">IF(OFFSET(Data!$AJ$2,(COLUMN(F$2)-1),) ="","",   OFFSET(Data!$AJ$2,(COLUMN(F$2)-1),)  )</f>
        <v>14</v>
      </c>
      <c r="K19" s="69">
        <f ca="1">IF(OFFSET(Data!$AJ$2,(COLUMN(G$2)-1),) ="","",   OFFSET(Data!$AJ$2,(COLUMN(G$2)-1),)  )</f>
        <v>1</v>
      </c>
      <c r="L19" s="69" t="str">
        <f ca="1">IF(OFFSET(Data!$AJ$2,(COLUMN(H$2)-1),) ="","",   OFFSET(Data!$AJ$2,(COLUMN(H$2)-1),)  )</f>
        <v/>
      </c>
    </row>
    <row r="20" spans="2:12" ht="17.25">
      <c r="B20" s="129" t="s">
        <v>402</v>
      </c>
      <c r="C20" s="876" t="s">
        <v>687</v>
      </c>
      <c r="D20" s="877"/>
      <c r="E20" s="69">
        <f ca="1">IF(OFFSET(Data!$AK$2,(COLUMN(A$2)-1),) ="","",   OFFSET(Data!$AK$2,(COLUMN(A$2)-1),)  )</f>
        <v>13</v>
      </c>
      <c r="F20" s="69">
        <f ca="1">IF(OFFSET(Data!$AK$2,(COLUMN(B$2)-1),) ="","",   OFFSET(Data!$AK$2,(COLUMN(B$2)-1),)  )</f>
        <v>12</v>
      </c>
      <c r="G20" s="69">
        <f ca="1">IF(OFFSET(Data!$AK$2,(COLUMN(C$2)-1),) ="","",   OFFSET(Data!$AK$2,(COLUMN(C$2)-1),)  )</f>
        <v>13</v>
      </c>
      <c r="H20" s="69">
        <f ca="1">IF(OFFSET(Data!$AK$2,(COLUMN(D$2)-1),) ="","",   OFFSET(Data!$AK$2,(COLUMN(D$2)-1),)  )</f>
        <v>16</v>
      </c>
      <c r="I20" s="69">
        <f ca="1">IF(OFFSET(Data!$AK$2,(COLUMN(E$2)-1),) ="","",   OFFSET(Data!$AK$2,(COLUMN(E$2)-1),)  )</f>
        <v>16</v>
      </c>
      <c r="J20" s="69">
        <f ca="1">IF(OFFSET(Data!$AK$2,(COLUMN(F$2)-1),) ="","",   OFFSET(Data!$AK$2,(COLUMN(F$2)-1),)  )</f>
        <v>16</v>
      </c>
      <c r="K20" s="69">
        <f ca="1">IF(OFFSET(Data!$AK$2,(COLUMN(G$2)-1),) ="","",   OFFSET(Data!$AK$2,(COLUMN(G$2)-1),)  )</f>
        <v>8</v>
      </c>
      <c r="L20" s="69" t="str">
        <f ca="1">IF(OFFSET(Data!$AK$2,(COLUMN(H$2)-1),) ="","",   OFFSET(Data!$AK$2,(COLUMN(H$2)-1),)  )</f>
        <v/>
      </c>
    </row>
    <row r="21" spans="2:12" ht="17.25">
      <c r="B21" s="129" t="s">
        <v>403</v>
      </c>
      <c r="C21" s="876" t="s">
        <v>392</v>
      </c>
      <c r="D21" s="877"/>
      <c r="E21" s="69">
        <f ca="1">IF(OFFSET(Data!$AL$2,(COLUMN(A$2)-1),) ="","",   OFFSET(Data!$AL$2,(COLUMN(A$2)-1),)  )</f>
        <v>14</v>
      </c>
      <c r="F21" s="69">
        <f ca="1">IF(OFFSET(Data!$AL$2,(COLUMN(B$2)-1),) ="","",   OFFSET(Data!$AL$2,(COLUMN(B$2)-1),)  )</f>
        <v>9</v>
      </c>
      <c r="G21" s="69">
        <f ca="1">IF(OFFSET(Data!$AL$2,(COLUMN(C$2)-1),) ="","",   OFFSET(Data!$AL$2,(COLUMN(C$2)-1),)  )</f>
        <v>8</v>
      </c>
      <c r="H21" s="69">
        <f ca="1">IF(OFFSET(Data!$AL$2,(COLUMN(D$2)-1),) ="","",   OFFSET(Data!$AL$2,(COLUMN(D$2)-1),)  )</f>
        <v>15</v>
      </c>
      <c r="I21" s="69">
        <f ca="1">IF(OFFSET(Data!$AL$2,(COLUMN(E$2)-1),) ="","",   OFFSET(Data!$AL$2,(COLUMN(E$2)-1),)  )</f>
        <v>19</v>
      </c>
      <c r="J21" s="69">
        <f ca="1">IF(OFFSET(Data!$AL$2,(COLUMN(F$2)-1),) ="","",   OFFSET(Data!$AL$2,(COLUMN(F$2)-1),)  )</f>
        <v>17</v>
      </c>
      <c r="K21" s="69">
        <f ca="1">IF(OFFSET(Data!$AL$2,(COLUMN(G$2)-1),) ="","",   OFFSET(Data!$AL$2,(COLUMN(G$2)-1),)  )</f>
        <v>6</v>
      </c>
      <c r="L21" s="69" t="str">
        <f ca="1">IF(OFFSET(Data!$AL$2,(COLUMN(H$2)-1),) ="","",   OFFSET(Data!$AL$2,(COLUMN(H$2)-1),)  )</f>
        <v/>
      </c>
    </row>
    <row r="22" spans="2:12" ht="17.25">
      <c r="B22" s="129" t="s">
        <v>404</v>
      </c>
      <c r="C22" s="876" t="s">
        <v>393</v>
      </c>
      <c r="D22" s="877"/>
      <c r="E22" s="69">
        <f ca="1">IF(OFFSET(Data!$AM$2,(COLUMN(A$2)-1),) ="","",   OFFSET(Data!$AM$2,(COLUMN(A$2)-1),)  )</f>
        <v>13</v>
      </c>
      <c r="F22" s="69">
        <f ca="1">IF(OFFSET(Data!$AM$2,(COLUMN(B$2)-1),) ="","",   OFFSET(Data!$AM$2,(COLUMN(B$2)-1),)  )</f>
        <v>11</v>
      </c>
      <c r="G22" s="69">
        <f ca="1">IF(OFFSET(Data!$AM$2,(COLUMN(C$2)-1),) ="","",   OFFSET(Data!$AM$2,(COLUMN(C$2)-1),)  )</f>
        <v>7</v>
      </c>
      <c r="H22" s="69">
        <f ca="1">IF(OFFSET(Data!$AM$2,(COLUMN(D$2)-1),) ="","",   OFFSET(Data!$AM$2,(COLUMN(D$2)-1),)  )</f>
        <v>13</v>
      </c>
      <c r="I22" s="69">
        <f ca="1">IF(OFFSET(Data!$AM$2,(COLUMN(E$2)-1),) ="","",   OFFSET(Data!$AM$2,(COLUMN(E$2)-1),)  )</f>
        <v>15</v>
      </c>
      <c r="J22" s="69">
        <f ca="1">IF(OFFSET(Data!$AM$2,(COLUMN(F$2)-1),) ="","",   OFFSET(Data!$AM$2,(COLUMN(F$2)-1),)  )</f>
        <v>20</v>
      </c>
      <c r="K22" s="69">
        <f ca="1">IF(OFFSET(Data!$AM$2,(COLUMN(G$2)-1),) ="","",   OFFSET(Data!$AM$2,(COLUMN(G$2)-1),)  )</f>
        <v>11</v>
      </c>
      <c r="L22" s="69" t="str">
        <f ca="1">IF(OFFSET(Data!$AM$2,(COLUMN(H$2)-1),) ="","",   OFFSET(Data!$AM$2,(COLUMN(H$2)-1),)  )</f>
        <v/>
      </c>
    </row>
    <row r="23" spans="2:12" ht="9" customHeight="1"/>
    <row r="24" spans="2:12" ht="17.25">
      <c r="B24" s="63" t="s">
        <v>700</v>
      </c>
      <c r="C24" s="880" t="s">
        <v>408</v>
      </c>
      <c r="D24" s="880"/>
      <c r="E24" s="64" t="s">
        <v>690</v>
      </c>
      <c r="F24" s="229" t="s">
        <v>691</v>
      </c>
      <c r="G24" s="229" t="s">
        <v>692</v>
      </c>
      <c r="H24" s="229" t="s">
        <v>693</v>
      </c>
      <c r="I24" s="229" t="s">
        <v>694</v>
      </c>
      <c r="J24" s="229" t="s">
        <v>695</v>
      </c>
      <c r="K24" s="229" t="s">
        <v>696</v>
      </c>
      <c r="L24" s="229" t="s">
        <v>697</v>
      </c>
    </row>
    <row r="25" spans="2:12" ht="18">
      <c r="B25" s="128" t="s">
        <v>39</v>
      </c>
      <c r="C25" s="874" t="s">
        <v>451</v>
      </c>
      <c r="D25" s="875"/>
      <c r="E25" s="226">
        <v>84</v>
      </c>
      <c r="F25" s="226">
        <v>65</v>
      </c>
      <c r="G25" s="226">
        <v>92</v>
      </c>
      <c r="H25" s="226">
        <v>73</v>
      </c>
      <c r="I25" s="226">
        <v>73</v>
      </c>
      <c r="J25" s="226">
        <v>32</v>
      </c>
      <c r="K25" s="226">
        <v>82</v>
      </c>
      <c r="L25" s="226">
        <v>73</v>
      </c>
    </row>
    <row r="26" spans="2:12" ht="18">
      <c r="B26" s="129" t="s">
        <v>42</v>
      </c>
      <c r="C26" s="872" t="s">
        <v>454</v>
      </c>
      <c r="D26" s="873"/>
      <c r="E26" s="227">
        <v>15</v>
      </c>
      <c r="F26" s="227">
        <v>14</v>
      </c>
      <c r="G26" s="227">
        <v>16</v>
      </c>
      <c r="H26" s="227">
        <v>13</v>
      </c>
      <c r="I26" s="227">
        <v>12</v>
      </c>
      <c r="J26" s="227">
        <v>8</v>
      </c>
      <c r="K26" s="227">
        <v>15</v>
      </c>
      <c r="L26" s="227">
        <v>16</v>
      </c>
    </row>
    <row r="27" spans="2:12" ht="18">
      <c r="B27" s="129" t="s">
        <v>43</v>
      </c>
      <c r="C27" s="872" t="s">
        <v>455</v>
      </c>
      <c r="D27" s="873"/>
      <c r="E27" s="227">
        <v>14</v>
      </c>
      <c r="F27" s="227">
        <v>9</v>
      </c>
      <c r="G27" s="227">
        <v>11</v>
      </c>
      <c r="H27" s="227">
        <v>14</v>
      </c>
      <c r="I27" s="227">
        <v>14</v>
      </c>
      <c r="J27" s="227">
        <v>11</v>
      </c>
      <c r="K27" s="227">
        <v>17</v>
      </c>
      <c r="L27" s="227">
        <v>11</v>
      </c>
    </row>
    <row r="28" spans="2:12" ht="18">
      <c r="B28" s="129" t="s">
        <v>44</v>
      </c>
      <c r="C28" s="872" t="s">
        <v>456</v>
      </c>
      <c r="D28" s="873"/>
      <c r="E28" s="227">
        <v>8</v>
      </c>
      <c r="F28" s="227">
        <v>7</v>
      </c>
      <c r="G28" s="227">
        <v>12</v>
      </c>
      <c r="H28" s="227">
        <v>6</v>
      </c>
      <c r="I28" s="227">
        <v>7</v>
      </c>
      <c r="J28" s="227">
        <v>7</v>
      </c>
      <c r="K28" s="227">
        <v>9</v>
      </c>
      <c r="L28" s="227">
        <v>10</v>
      </c>
    </row>
    <row r="29" spans="2:12" ht="18">
      <c r="B29" s="129" t="s">
        <v>45</v>
      </c>
      <c r="C29" s="872" t="s">
        <v>457</v>
      </c>
      <c r="D29" s="873"/>
      <c r="E29" s="227">
        <v>6</v>
      </c>
      <c r="F29" s="227">
        <v>8</v>
      </c>
      <c r="G29" s="227">
        <v>7</v>
      </c>
      <c r="H29" s="227">
        <v>7</v>
      </c>
      <c r="I29" s="227">
        <v>6</v>
      </c>
      <c r="J29" s="227">
        <v>5</v>
      </c>
      <c r="K29" s="227">
        <v>3</v>
      </c>
      <c r="L29" s="227">
        <v>4</v>
      </c>
    </row>
    <row r="30" spans="2:12" ht="18">
      <c r="B30" s="129" t="s">
        <v>46</v>
      </c>
      <c r="C30" s="872" t="s">
        <v>458</v>
      </c>
      <c r="D30" s="873"/>
      <c r="E30" s="227">
        <v>15</v>
      </c>
      <c r="F30" s="227">
        <v>14</v>
      </c>
      <c r="G30" s="227">
        <v>16</v>
      </c>
      <c r="H30" s="227">
        <v>14</v>
      </c>
      <c r="I30" s="227">
        <v>15</v>
      </c>
      <c r="J30" s="227">
        <v>13</v>
      </c>
      <c r="K30" s="227">
        <v>13</v>
      </c>
      <c r="L30" s="227">
        <v>13</v>
      </c>
    </row>
    <row r="31" spans="2:12" ht="18">
      <c r="B31" s="128" t="s">
        <v>47</v>
      </c>
      <c r="C31" s="874" t="s">
        <v>452</v>
      </c>
      <c r="D31" s="875"/>
      <c r="E31" s="228">
        <v>70</v>
      </c>
      <c r="F31" s="228">
        <v>57</v>
      </c>
      <c r="G31" s="228">
        <v>95</v>
      </c>
      <c r="H31" s="228">
        <v>57</v>
      </c>
      <c r="I31" s="228">
        <v>30</v>
      </c>
      <c r="J31" s="228">
        <v>89</v>
      </c>
      <c r="K31" s="228">
        <v>80</v>
      </c>
      <c r="L31" s="228">
        <v>65</v>
      </c>
    </row>
    <row r="32" spans="2:12" ht="18">
      <c r="B32" s="129" t="s">
        <v>50</v>
      </c>
      <c r="C32" s="872" t="s">
        <v>459</v>
      </c>
      <c r="D32" s="873"/>
      <c r="E32" s="227">
        <v>13</v>
      </c>
      <c r="F32" s="227">
        <v>14</v>
      </c>
      <c r="G32" s="227">
        <v>15</v>
      </c>
      <c r="H32" s="227">
        <v>13</v>
      </c>
      <c r="I32" s="227">
        <v>10</v>
      </c>
      <c r="J32" s="227">
        <v>13</v>
      </c>
      <c r="K32" s="227">
        <v>15</v>
      </c>
      <c r="L32" s="227">
        <v>12</v>
      </c>
    </row>
    <row r="33" spans="2:12" ht="18">
      <c r="B33" s="129" t="s">
        <v>51</v>
      </c>
      <c r="C33" s="872" t="s">
        <v>460</v>
      </c>
      <c r="D33" s="873"/>
      <c r="E33" s="227">
        <v>12</v>
      </c>
      <c r="F33" s="227">
        <v>7</v>
      </c>
      <c r="G33" s="227">
        <v>14</v>
      </c>
      <c r="H33" s="227">
        <v>10</v>
      </c>
      <c r="I33" s="227">
        <v>10</v>
      </c>
      <c r="J33" s="227">
        <v>13</v>
      </c>
      <c r="K33" s="227">
        <v>13</v>
      </c>
      <c r="L33" s="227">
        <v>11</v>
      </c>
    </row>
    <row r="34" spans="2:12" ht="18">
      <c r="B34" s="129" t="s">
        <v>52</v>
      </c>
      <c r="C34" s="872" t="s">
        <v>461</v>
      </c>
      <c r="D34" s="873"/>
      <c r="E34" s="227">
        <v>10</v>
      </c>
      <c r="F34" s="227">
        <v>10</v>
      </c>
      <c r="G34" s="227">
        <v>14</v>
      </c>
      <c r="H34" s="227">
        <v>11</v>
      </c>
      <c r="I34" s="227">
        <v>11</v>
      </c>
      <c r="J34" s="227">
        <v>15</v>
      </c>
      <c r="K34" s="227">
        <v>12</v>
      </c>
      <c r="L34" s="227">
        <v>15</v>
      </c>
    </row>
    <row r="35" spans="2:12" ht="18">
      <c r="B35" s="129" t="s">
        <v>53</v>
      </c>
      <c r="C35" s="872" t="s">
        <v>462</v>
      </c>
      <c r="D35" s="873"/>
      <c r="E35" s="227">
        <v>8</v>
      </c>
      <c r="F35" s="227">
        <v>12</v>
      </c>
      <c r="G35" s="227">
        <v>9</v>
      </c>
      <c r="H35" s="227">
        <v>10</v>
      </c>
      <c r="I35" s="227">
        <v>5</v>
      </c>
      <c r="J35" s="227">
        <v>9</v>
      </c>
      <c r="K35" s="227">
        <v>10</v>
      </c>
      <c r="L35" s="227">
        <v>10</v>
      </c>
    </row>
    <row r="36" spans="2:12" ht="18">
      <c r="B36" s="129" t="s">
        <v>54</v>
      </c>
      <c r="C36" s="872" t="s">
        <v>463</v>
      </c>
      <c r="D36" s="873"/>
      <c r="E36" s="227">
        <v>18</v>
      </c>
      <c r="F36" s="227">
        <v>15</v>
      </c>
      <c r="G36" s="227">
        <v>19</v>
      </c>
      <c r="H36" s="227">
        <v>14</v>
      </c>
      <c r="I36" s="227">
        <v>16</v>
      </c>
      <c r="J36" s="227">
        <v>17</v>
      </c>
      <c r="K36" s="227">
        <v>14</v>
      </c>
      <c r="L36" s="227">
        <v>12</v>
      </c>
    </row>
    <row r="37" spans="2:12" ht="18">
      <c r="B37" s="128" t="s">
        <v>55</v>
      </c>
      <c r="C37" s="874" t="s">
        <v>453</v>
      </c>
      <c r="D37" s="875"/>
      <c r="E37" s="228">
        <v>71</v>
      </c>
      <c r="F37" s="228">
        <v>14</v>
      </c>
      <c r="G37" s="228">
        <v>65</v>
      </c>
      <c r="H37" s="228">
        <v>83</v>
      </c>
      <c r="I37" s="228">
        <v>97</v>
      </c>
      <c r="J37" s="228">
        <v>97</v>
      </c>
      <c r="K37" s="228">
        <v>65</v>
      </c>
      <c r="L37" s="228">
        <v>99</v>
      </c>
    </row>
    <row r="38" spans="2:12" ht="18">
      <c r="B38" s="129" t="s">
        <v>58</v>
      </c>
      <c r="C38" s="876" t="s">
        <v>464</v>
      </c>
      <c r="D38" s="877"/>
      <c r="E38" s="227">
        <v>11</v>
      </c>
      <c r="F38" s="227">
        <v>7</v>
      </c>
      <c r="G38" s="227">
        <v>9</v>
      </c>
      <c r="H38" s="227">
        <v>14</v>
      </c>
      <c r="I38" s="227">
        <v>11</v>
      </c>
      <c r="J38" s="227">
        <v>15</v>
      </c>
      <c r="K38" s="227">
        <v>6</v>
      </c>
      <c r="L38" s="227">
        <v>17</v>
      </c>
    </row>
    <row r="39" spans="2:12" ht="18">
      <c r="B39" s="129" t="s">
        <v>59</v>
      </c>
      <c r="C39" s="876" t="s">
        <v>465</v>
      </c>
      <c r="D39" s="877"/>
      <c r="E39" s="227">
        <v>9</v>
      </c>
      <c r="F39" s="227">
        <v>4</v>
      </c>
      <c r="G39" s="227">
        <v>8</v>
      </c>
      <c r="H39" s="227">
        <v>6</v>
      </c>
      <c r="I39" s="227">
        <v>18</v>
      </c>
      <c r="J39" s="227">
        <v>14</v>
      </c>
      <c r="K39" s="227">
        <v>9</v>
      </c>
      <c r="L39" s="227">
        <v>17</v>
      </c>
    </row>
    <row r="40" spans="2:12" ht="18">
      <c r="B40" s="129" t="s">
        <v>60</v>
      </c>
      <c r="C40" s="876" t="s">
        <v>466</v>
      </c>
      <c r="D40" s="877"/>
      <c r="E40" s="227">
        <v>12</v>
      </c>
      <c r="F40" s="227">
        <v>3</v>
      </c>
      <c r="G40" s="227">
        <v>13</v>
      </c>
      <c r="H40" s="227">
        <v>17</v>
      </c>
      <c r="I40" s="227">
        <v>21</v>
      </c>
      <c r="J40" s="227">
        <v>20</v>
      </c>
      <c r="K40" s="227">
        <v>15</v>
      </c>
      <c r="L40" s="227">
        <v>20</v>
      </c>
    </row>
    <row r="41" spans="2:12" ht="8.25" customHeight="1">
      <c r="B41" s="129"/>
      <c r="C41" s="876"/>
      <c r="D41" s="877"/>
      <c r="E41" s="227"/>
      <c r="F41" s="227"/>
      <c r="G41" s="227"/>
      <c r="H41" s="227"/>
      <c r="I41" s="227"/>
      <c r="J41" s="227"/>
      <c r="K41" s="227"/>
      <c r="L41" s="227"/>
    </row>
    <row r="42" spans="2:12" ht="18">
      <c r="B42" s="128" t="s">
        <v>61</v>
      </c>
      <c r="C42" s="874"/>
      <c r="D42" s="875"/>
      <c r="E42" s="228">
        <v>84</v>
      </c>
      <c r="F42" s="228">
        <v>65</v>
      </c>
      <c r="G42" s="228">
        <v>97</v>
      </c>
      <c r="H42" s="228">
        <v>69</v>
      </c>
      <c r="I42" s="228">
        <v>53</v>
      </c>
      <c r="J42" s="228">
        <v>67</v>
      </c>
      <c r="K42" s="228">
        <v>87</v>
      </c>
      <c r="L42" s="228">
        <v>74</v>
      </c>
    </row>
  </sheetData>
  <mergeCells count="40">
    <mergeCell ref="C7:D7"/>
    <mergeCell ref="C2:D2"/>
    <mergeCell ref="C3:D3"/>
    <mergeCell ref="C4:D4"/>
    <mergeCell ref="C5:D5"/>
    <mergeCell ref="C6:D6"/>
    <mergeCell ref="C19:D19"/>
    <mergeCell ref="C8:D8"/>
    <mergeCell ref="C9:D9"/>
    <mergeCell ref="C10:D10"/>
    <mergeCell ref="C11:D11"/>
    <mergeCell ref="C12:D12"/>
    <mergeCell ref="C13:D13"/>
    <mergeCell ref="C14:D14"/>
    <mergeCell ref="C15:D15"/>
    <mergeCell ref="C16:D16"/>
    <mergeCell ref="C17:D17"/>
    <mergeCell ref="C18:D18"/>
    <mergeCell ref="C32:D32"/>
    <mergeCell ref="C20:D20"/>
    <mergeCell ref="C21:D21"/>
    <mergeCell ref="C22:D22"/>
    <mergeCell ref="C24:D24"/>
    <mergeCell ref="C25:D25"/>
    <mergeCell ref="C26:D26"/>
    <mergeCell ref="C27:D27"/>
    <mergeCell ref="C28:D28"/>
    <mergeCell ref="C29:D29"/>
    <mergeCell ref="C30:D30"/>
    <mergeCell ref="C31:D31"/>
    <mergeCell ref="C39:D39"/>
    <mergeCell ref="C40:D40"/>
    <mergeCell ref="C41:D41"/>
    <mergeCell ref="C42:D42"/>
    <mergeCell ref="C33:D33"/>
    <mergeCell ref="C34:D34"/>
    <mergeCell ref="C35:D35"/>
    <mergeCell ref="C36:D36"/>
    <mergeCell ref="C37:D37"/>
    <mergeCell ref="C38:D38"/>
  </mergeCells>
  <phoneticPr fontId="1" type="noConversion"/>
  <conditionalFormatting sqref="E3:L22">
    <cfRule type="expression" dxfId="10" priority="1">
      <formula>G$19&lt;&gt;""</formula>
    </cfRule>
  </conditionalFormatting>
  <conditionalFormatting sqref="E4:L7 E9:L12 E14:L17 E19:L22">
    <cfRule type="expression" dxfId="9" priority="3">
      <formula>E4 &gt;= $R4+$T4-0.1</formula>
    </cfRule>
  </conditionalFormatting>
  <conditionalFormatting sqref="E4:L22">
    <cfRule type="expression" dxfId="8" priority="2">
      <formula>E4 &lt;= $R4-$T4+0.1</formula>
    </cfRule>
  </conditionalFormatting>
  <conditionalFormatting sqref="E25:L42">
    <cfRule type="expression" dxfId="7" priority="4">
      <formula>E$20&lt;&gt;""</formula>
    </cfRule>
  </conditionalFormatting>
  <conditionalFormatting sqref="E26:L30 E32:L36 E38:L41">
    <cfRule type="expression" dxfId="6" priority="6">
      <formula>E26 &gt;= $Q26+$S26-0.1</formula>
    </cfRule>
  </conditionalFormatting>
  <conditionalFormatting sqref="E26:L42">
    <cfRule type="expression" dxfId="5" priority="5">
      <formula>E26 &lt;= $Q26-$S26+0.1</formula>
    </cfRule>
  </conditionalFormatting>
  <pageMargins left="0.7" right="0.7" top="0.75" bottom="0.75" header="0.3" footer="0.3"/>
  <pageSetup paperSize="9" scale="93"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E4973-41ED-424E-849D-4DF88D6103A4}">
  <sheetPr codeName="Sheet28"/>
  <dimension ref="B1:J46"/>
  <sheetViews>
    <sheetView workbookViewId="0"/>
  </sheetViews>
  <sheetFormatPr defaultRowHeight="16.5"/>
  <cols>
    <col min="1" max="1" width="1.875" customWidth="1"/>
    <col min="2" max="2" width="5" customWidth="1"/>
    <col min="3" max="3" width="13.125" customWidth="1"/>
    <col min="4" max="5" width="6.5" customWidth="1"/>
    <col min="6" max="6" width="20.5" customWidth="1"/>
    <col min="7" max="7" width="20.375" customWidth="1"/>
    <col min="8" max="8" width="23.375" customWidth="1"/>
    <col min="9" max="9" width="10.875" customWidth="1"/>
    <col min="10" max="10" width="23.375" customWidth="1"/>
  </cols>
  <sheetData>
    <row r="1" spans="2:10">
      <c r="C1" t="s">
        <v>713</v>
      </c>
    </row>
    <row r="2" spans="2:10" s="1" customFormat="1" ht="17.25">
      <c r="C2" s="239" t="s">
        <v>709</v>
      </c>
      <c r="D2" s="240" t="s">
        <v>706</v>
      </c>
      <c r="E2" s="240" t="s">
        <v>711</v>
      </c>
      <c r="F2" s="241" t="s">
        <v>707</v>
      </c>
      <c r="G2" s="241" t="s">
        <v>708</v>
      </c>
      <c r="H2" s="241" t="s">
        <v>710</v>
      </c>
      <c r="I2" s="240" t="s">
        <v>714</v>
      </c>
      <c r="J2" s="234" t="s">
        <v>423</v>
      </c>
    </row>
    <row r="3" spans="2:10" ht="51.75" customHeight="1">
      <c r="B3" s="128" t="s">
        <v>539</v>
      </c>
      <c r="C3" s="235" t="s">
        <v>712</v>
      </c>
      <c r="D3" s="235"/>
      <c r="E3" s="235"/>
      <c r="F3" s="235"/>
      <c r="G3" s="235"/>
      <c r="H3" s="235"/>
      <c r="I3" s="235"/>
      <c r="J3" s="235"/>
    </row>
    <row r="4" spans="2:10" ht="51.75" customHeight="1">
      <c r="B4" s="129" t="s">
        <v>385</v>
      </c>
      <c r="C4" s="235"/>
      <c r="D4" s="235"/>
      <c r="E4" s="235"/>
      <c r="F4" s="235"/>
      <c r="G4" s="235"/>
      <c r="H4" s="235"/>
      <c r="I4" s="235"/>
      <c r="J4" s="235"/>
    </row>
    <row r="5" spans="2:10" ht="51.75" customHeight="1">
      <c r="B5" s="129" t="s">
        <v>386</v>
      </c>
      <c r="C5" s="235"/>
      <c r="D5" s="235"/>
      <c r="E5" s="235"/>
      <c r="F5" s="235"/>
      <c r="G5" s="235"/>
      <c r="H5" s="235"/>
      <c r="I5" s="235"/>
      <c r="J5" s="235"/>
    </row>
    <row r="6" spans="2:10" ht="51.75" customHeight="1">
      <c r="B6" s="129" t="s">
        <v>387</v>
      </c>
      <c r="C6" s="235"/>
      <c r="D6" s="235"/>
      <c r="E6" s="235"/>
      <c r="F6" s="235"/>
      <c r="G6" s="235"/>
      <c r="H6" s="235"/>
      <c r="I6" s="235"/>
      <c r="J6" s="235"/>
    </row>
    <row r="7" spans="2:10" ht="51.75" customHeight="1">
      <c r="B7" s="129" t="s">
        <v>388</v>
      </c>
      <c r="C7" s="235"/>
      <c r="D7" s="235"/>
      <c r="E7" s="235"/>
      <c r="F7" s="235"/>
      <c r="G7" s="235"/>
      <c r="H7" s="235"/>
      <c r="I7" s="235"/>
      <c r="J7" s="235"/>
    </row>
    <row r="8" spans="2:10" ht="51.75" customHeight="1">
      <c r="B8" s="128" t="s">
        <v>540</v>
      </c>
      <c r="C8" s="235" t="s">
        <v>537</v>
      </c>
      <c r="D8" s="235"/>
      <c r="E8" s="235"/>
      <c r="F8" s="235"/>
      <c r="G8" s="235"/>
      <c r="H8" s="235"/>
      <c r="I8" s="235"/>
      <c r="J8" s="235"/>
    </row>
    <row r="9" spans="2:10" ht="51.75" customHeight="1">
      <c r="B9" s="129" t="s">
        <v>394</v>
      </c>
      <c r="C9" s="235"/>
      <c r="D9" s="235"/>
      <c r="E9" s="235"/>
      <c r="F9" s="235"/>
      <c r="G9" s="235"/>
      <c r="H9" s="235"/>
      <c r="I9" s="235"/>
      <c r="J9" s="235"/>
    </row>
    <row r="10" spans="2:10" ht="51.75" customHeight="1">
      <c r="B10" s="129" t="s">
        <v>395</v>
      </c>
      <c r="C10" s="235"/>
      <c r="D10" s="235"/>
      <c r="E10" s="235"/>
      <c r="F10" s="235"/>
      <c r="G10" s="235"/>
      <c r="H10" s="235"/>
      <c r="I10" s="235"/>
      <c r="J10" s="235"/>
    </row>
    <row r="11" spans="2:10" ht="51.75" customHeight="1">
      <c r="B11" s="129" t="s">
        <v>23</v>
      </c>
      <c r="C11" s="235"/>
      <c r="D11" s="235"/>
      <c r="E11" s="235"/>
      <c r="F11" s="235"/>
      <c r="G11" s="235"/>
      <c r="H11" s="235"/>
      <c r="I11" s="235"/>
      <c r="J11" s="235"/>
    </row>
    <row r="12" spans="2:10" ht="51.75" customHeight="1">
      <c r="B12" s="129" t="s">
        <v>24</v>
      </c>
      <c r="C12" s="235"/>
      <c r="D12" s="235"/>
      <c r="E12" s="235"/>
      <c r="F12" s="235"/>
      <c r="G12" s="235"/>
      <c r="H12" s="235"/>
      <c r="I12" s="235"/>
      <c r="J12" s="235"/>
    </row>
    <row r="13" spans="2:10" ht="51.75" customHeight="1">
      <c r="B13" s="128" t="s">
        <v>610</v>
      </c>
      <c r="C13" s="235" t="s">
        <v>425</v>
      </c>
      <c r="D13" s="235"/>
      <c r="E13" s="235"/>
      <c r="F13" s="235"/>
      <c r="G13" s="235"/>
      <c r="H13" s="235"/>
      <c r="I13" s="235"/>
      <c r="J13" s="235"/>
    </row>
    <row r="14" spans="2:10" ht="51.75" customHeight="1">
      <c r="B14" s="129" t="s">
        <v>396</v>
      </c>
      <c r="C14" s="235"/>
      <c r="D14" s="235"/>
      <c r="E14" s="235"/>
      <c r="F14" s="235"/>
      <c r="G14" s="235"/>
      <c r="H14" s="235"/>
      <c r="I14" s="235"/>
      <c r="J14" s="235"/>
    </row>
    <row r="15" spans="2:10" ht="51.75" customHeight="1">
      <c r="B15" s="129" t="s">
        <v>397</v>
      </c>
      <c r="C15" s="235"/>
      <c r="D15" s="235"/>
      <c r="E15" s="235"/>
      <c r="F15" s="235"/>
      <c r="G15" s="235"/>
      <c r="H15" s="235"/>
      <c r="I15" s="235"/>
      <c r="J15" s="235"/>
    </row>
    <row r="16" spans="2:10" ht="51.75" customHeight="1">
      <c r="B16" s="129" t="s">
        <v>398</v>
      </c>
      <c r="C16" s="235"/>
      <c r="D16" s="235"/>
      <c r="E16" s="235"/>
      <c r="F16" s="235"/>
      <c r="G16" s="235"/>
      <c r="H16" s="235"/>
      <c r="I16" s="235"/>
      <c r="J16" s="235"/>
    </row>
    <row r="17" spans="2:10" ht="51.75" customHeight="1">
      <c r="B17" s="129" t="s">
        <v>399</v>
      </c>
      <c r="C17" s="235"/>
      <c r="D17" s="235"/>
      <c r="E17" s="235"/>
      <c r="F17" s="235"/>
      <c r="G17" s="235"/>
      <c r="H17" s="235"/>
      <c r="I17" s="235"/>
      <c r="J17" s="235"/>
    </row>
    <row r="18" spans="2:10" ht="51.75" customHeight="1">
      <c r="B18" s="128" t="s">
        <v>611</v>
      </c>
      <c r="C18" s="235"/>
      <c r="D18" s="235"/>
      <c r="E18" s="235"/>
      <c r="F18" s="235"/>
      <c r="G18" s="235"/>
      <c r="H18" s="235"/>
      <c r="I18" s="235"/>
      <c r="J18" s="235"/>
    </row>
    <row r="19" spans="2:10" ht="51.75" customHeight="1">
      <c r="B19" s="129" t="s">
        <v>401</v>
      </c>
      <c r="C19" s="235"/>
      <c r="D19" s="235"/>
      <c r="E19" s="235"/>
      <c r="F19" s="235"/>
      <c r="G19" s="235"/>
      <c r="H19" s="235"/>
      <c r="I19" s="235"/>
      <c r="J19" s="235"/>
    </row>
    <row r="20" spans="2:10" ht="51.75" customHeight="1">
      <c r="B20" s="129" t="s">
        <v>402</v>
      </c>
      <c r="C20" s="235"/>
      <c r="D20" s="235"/>
      <c r="E20" s="235"/>
      <c r="F20" s="235"/>
      <c r="G20" s="235"/>
      <c r="H20" s="235"/>
      <c r="I20" s="235"/>
      <c r="J20" s="235"/>
    </row>
    <row r="21" spans="2:10" ht="51.75" customHeight="1">
      <c r="B21" s="129" t="s">
        <v>403</v>
      </c>
      <c r="C21" s="235"/>
      <c r="D21" s="235"/>
      <c r="E21" s="235"/>
      <c r="F21" s="235"/>
      <c r="G21" s="235"/>
      <c r="H21" s="235"/>
      <c r="I21" s="235"/>
      <c r="J21" s="235"/>
    </row>
    <row r="22" spans="2:10" ht="51.75" customHeight="1">
      <c r="B22" s="236" t="s">
        <v>404</v>
      </c>
      <c r="C22" s="235"/>
      <c r="D22" s="235"/>
      <c r="E22" s="235"/>
      <c r="F22" s="235"/>
      <c r="G22" s="235"/>
      <c r="H22" s="235"/>
      <c r="I22" s="235"/>
      <c r="J22" s="235"/>
    </row>
    <row r="23" spans="2:10" ht="11.25" hidden="1" customHeight="1"/>
    <row r="24" spans="2:10" s="1" customFormat="1" ht="17.25">
      <c r="C24" s="239" t="s">
        <v>709</v>
      </c>
      <c r="D24" s="240" t="s">
        <v>706</v>
      </c>
      <c r="E24" s="240" t="s">
        <v>711</v>
      </c>
      <c r="F24" s="937" t="s">
        <v>715</v>
      </c>
      <c r="G24" s="938"/>
      <c r="H24" s="937" t="s">
        <v>716</v>
      </c>
      <c r="I24" s="939"/>
      <c r="J24" s="939"/>
    </row>
    <row r="25" spans="2:10" ht="51.75" customHeight="1">
      <c r="B25" s="237" t="s">
        <v>407</v>
      </c>
      <c r="C25" s="235"/>
      <c r="D25" s="235"/>
      <c r="E25" s="235"/>
      <c r="F25" s="932"/>
      <c r="G25" s="933"/>
      <c r="H25" s="932"/>
      <c r="I25" s="936"/>
      <c r="J25" s="933"/>
    </row>
    <row r="26" spans="2:10" ht="51.75" customHeight="1">
      <c r="B26" s="68" t="s">
        <v>42</v>
      </c>
      <c r="C26" s="235"/>
      <c r="D26" s="235"/>
      <c r="E26" s="235"/>
      <c r="F26" s="932"/>
      <c r="G26" s="933"/>
      <c r="H26" s="932"/>
      <c r="I26" s="936"/>
      <c r="J26" s="933"/>
    </row>
    <row r="27" spans="2:10" ht="51.75" customHeight="1">
      <c r="B27" s="68" t="s">
        <v>43</v>
      </c>
      <c r="C27" s="235"/>
      <c r="D27" s="235"/>
      <c r="E27" s="235"/>
      <c r="F27" s="932"/>
      <c r="G27" s="933"/>
      <c r="H27" s="932"/>
      <c r="I27" s="936"/>
      <c r="J27" s="933"/>
    </row>
    <row r="28" spans="2:10" ht="51.75" customHeight="1">
      <c r="B28" s="68" t="s">
        <v>44</v>
      </c>
      <c r="C28" s="235"/>
      <c r="D28" s="235"/>
      <c r="E28" s="235"/>
      <c r="F28" s="932"/>
      <c r="G28" s="933"/>
      <c r="H28" s="932"/>
      <c r="I28" s="936"/>
      <c r="J28" s="933"/>
    </row>
    <row r="29" spans="2:10" ht="51.75" customHeight="1">
      <c r="B29" s="68" t="s">
        <v>45</v>
      </c>
      <c r="C29" s="235"/>
      <c r="D29" s="235"/>
      <c r="E29" s="235"/>
      <c r="F29" s="932"/>
      <c r="G29" s="933"/>
      <c r="H29" s="932"/>
      <c r="I29" s="936"/>
      <c r="J29" s="933"/>
    </row>
    <row r="30" spans="2:10" ht="51.75" customHeight="1">
      <c r="B30" s="68" t="s">
        <v>467</v>
      </c>
      <c r="C30" s="235"/>
      <c r="D30" s="235"/>
      <c r="E30" s="235"/>
      <c r="F30" s="932"/>
      <c r="G30" s="933"/>
      <c r="H30" s="932"/>
      <c r="I30" s="936"/>
      <c r="J30" s="933"/>
    </row>
    <row r="31" spans="2:10" ht="51.75" customHeight="1">
      <c r="B31" s="65" t="s">
        <v>698</v>
      </c>
      <c r="C31" s="235"/>
      <c r="D31" s="235"/>
      <c r="E31" s="235"/>
      <c r="F31" s="932"/>
      <c r="G31" s="933"/>
      <c r="H31" s="932"/>
      <c r="I31" s="936"/>
      <c r="J31" s="933"/>
    </row>
    <row r="32" spans="2:10" ht="51.75" customHeight="1">
      <c r="B32" s="68" t="s">
        <v>50</v>
      </c>
      <c r="C32" s="235"/>
      <c r="D32" s="235"/>
      <c r="E32" s="235"/>
      <c r="F32" s="932"/>
      <c r="G32" s="933"/>
      <c r="H32" s="932"/>
      <c r="I32" s="936"/>
      <c r="J32" s="933"/>
    </row>
    <row r="33" spans="2:10" ht="51.75" customHeight="1">
      <c r="B33" s="68" t="s">
        <v>51</v>
      </c>
      <c r="C33" s="235"/>
      <c r="D33" s="235"/>
      <c r="E33" s="235"/>
      <c r="F33" s="932"/>
      <c r="G33" s="933"/>
      <c r="H33" s="932"/>
      <c r="I33" s="936"/>
      <c r="J33" s="933"/>
    </row>
    <row r="34" spans="2:10" ht="51.75" customHeight="1">
      <c r="B34" s="68" t="s">
        <v>52</v>
      </c>
      <c r="C34" s="235"/>
      <c r="D34" s="235"/>
      <c r="E34" s="235"/>
      <c r="F34" s="932"/>
      <c r="G34" s="933"/>
      <c r="H34" s="932"/>
      <c r="I34" s="936"/>
      <c r="J34" s="933"/>
    </row>
    <row r="35" spans="2:10" ht="51.75" customHeight="1">
      <c r="B35" s="68" t="s">
        <v>53</v>
      </c>
      <c r="C35" s="235"/>
      <c r="D35" s="235"/>
      <c r="E35" s="235"/>
      <c r="F35" s="932"/>
      <c r="G35" s="933"/>
      <c r="H35" s="932"/>
      <c r="I35" s="936"/>
      <c r="J35" s="933"/>
    </row>
    <row r="36" spans="2:10" ht="51.75" customHeight="1">
      <c r="B36" s="68" t="s">
        <v>468</v>
      </c>
      <c r="C36" s="235"/>
      <c r="D36" s="235"/>
      <c r="E36" s="235"/>
      <c r="F36" s="932"/>
      <c r="G36" s="933"/>
      <c r="H36" s="932"/>
      <c r="I36" s="936"/>
      <c r="J36" s="933"/>
    </row>
    <row r="37" spans="2:10" ht="51.75" customHeight="1">
      <c r="B37" s="65" t="s">
        <v>699</v>
      </c>
      <c r="C37" s="235"/>
      <c r="D37" s="235"/>
      <c r="E37" s="235"/>
      <c r="F37" s="932"/>
      <c r="G37" s="933"/>
      <c r="H37" s="932"/>
      <c r="I37" s="936"/>
      <c r="J37" s="933"/>
    </row>
    <row r="38" spans="2:10" ht="51.75" customHeight="1">
      <c r="B38" s="68" t="s">
        <v>58</v>
      </c>
      <c r="C38" s="235"/>
      <c r="D38" s="235"/>
      <c r="E38" s="235"/>
      <c r="F38" s="932"/>
      <c r="G38" s="933"/>
      <c r="H38" s="932"/>
      <c r="I38" s="936"/>
      <c r="J38" s="933"/>
    </row>
    <row r="39" spans="2:10" ht="51.75" customHeight="1">
      <c r="B39" s="68" t="s">
        <v>59</v>
      </c>
      <c r="C39" s="235"/>
      <c r="D39" s="235"/>
      <c r="E39" s="235"/>
      <c r="F39" s="932"/>
      <c r="G39" s="933"/>
      <c r="H39" s="932"/>
      <c r="I39" s="936"/>
      <c r="J39" s="933"/>
    </row>
    <row r="40" spans="2:10" ht="51.75" customHeight="1">
      <c r="B40" s="68" t="s">
        <v>60</v>
      </c>
      <c r="C40" s="235"/>
      <c r="D40" s="235"/>
      <c r="E40" s="235"/>
      <c r="F40" s="932"/>
      <c r="G40" s="933"/>
      <c r="H40" s="932"/>
      <c r="I40" s="936"/>
      <c r="J40" s="933"/>
    </row>
    <row r="42" spans="2:10" ht="17.25">
      <c r="B42" s="928" t="s">
        <v>717</v>
      </c>
      <c r="C42" s="929"/>
    </row>
    <row r="43" spans="2:10" ht="17.25">
      <c r="B43" s="934" t="s">
        <v>718</v>
      </c>
      <c r="C43" s="934"/>
      <c r="D43" s="243" t="s">
        <v>721</v>
      </c>
      <c r="E43" s="243" t="s">
        <v>719</v>
      </c>
      <c r="F43" s="935" t="s">
        <v>720</v>
      </c>
      <c r="G43" s="935"/>
      <c r="H43" s="935"/>
      <c r="I43" s="935"/>
      <c r="J43" s="935"/>
    </row>
    <row r="44" spans="2:10" ht="53.25" customHeight="1">
      <c r="B44" s="930"/>
      <c r="C44" s="930"/>
      <c r="D44" s="242"/>
      <c r="E44" s="242"/>
      <c r="F44" s="931"/>
      <c r="G44" s="931"/>
      <c r="H44" s="931"/>
      <c r="I44" s="931"/>
      <c r="J44" s="931"/>
    </row>
    <row r="45" spans="2:10" ht="53.25" customHeight="1">
      <c r="B45" s="930"/>
      <c r="C45" s="930"/>
      <c r="D45" s="242"/>
      <c r="E45" s="242"/>
      <c r="F45" s="931"/>
      <c r="G45" s="931"/>
      <c r="H45" s="931"/>
      <c r="I45" s="931"/>
      <c r="J45" s="931"/>
    </row>
    <row r="46" spans="2:10" ht="53.25" customHeight="1">
      <c r="B46" s="930"/>
      <c r="C46" s="930"/>
      <c r="D46" s="242"/>
      <c r="E46" s="242"/>
      <c r="F46" s="931"/>
      <c r="G46" s="931"/>
      <c r="H46" s="931"/>
      <c r="I46" s="931"/>
      <c r="J46" s="931"/>
    </row>
  </sheetData>
  <mergeCells count="43">
    <mergeCell ref="H35:J35"/>
    <mergeCell ref="H25:J25"/>
    <mergeCell ref="H26:J26"/>
    <mergeCell ref="H27:J27"/>
    <mergeCell ref="H28:J28"/>
    <mergeCell ref="H29:J29"/>
    <mergeCell ref="H30:J30"/>
    <mergeCell ref="H31:J31"/>
    <mergeCell ref="H32:J32"/>
    <mergeCell ref="H33:J33"/>
    <mergeCell ref="H34:J34"/>
    <mergeCell ref="F24:G24"/>
    <mergeCell ref="H24:J24"/>
    <mergeCell ref="F25:G25"/>
    <mergeCell ref="F26:G26"/>
    <mergeCell ref="F27:G27"/>
    <mergeCell ref="H36:J36"/>
    <mergeCell ref="H37:J37"/>
    <mergeCell ref="H38:J38"/>
    <mergeCell ref="H39:J39"/>
    <mergeCell ref="H40:J40"/>
    <mergeCell ref="F39:G39"/>
    <mergeCell ref="F28:G28"/>
    <mergeCell ref="F29:G29"/>
    <mergeCell ref="F30:G30"/>
    <mergeCell ref="F31:G31"/>
    <mergeCell ref="F32:G32"/>
    <mergeCell ref="F33:G33"/>
    <mergeCell ref="F34:G34"/>
    <mergeCell ref="F35:G35"/>
    <mergeCell ref="F36:G36"/>
    <mergeCell ref="F37:G37"/>
    <mergeCell ref="F38:G38"/>
    <mergeCell ref="B42:C42"/>
    <mergeCell ref="B46:C46"/>
    <mergeCell ref="F46:J46"/>
    <mergeCell ref="F40:G40"/>
    <mergeCell ref="B43:C43"/>
    <mergeCell ref="F43:J43"/>
    <mergeCell ref="B44:C44"/>
    <mergeCell ref="F44:J44"/>
    <mergeCell ref="B45:C45"/>
    <mergeCell ref="F45:J45"/>
  </mergeCells>
  <phoneticPr fontId="1" type="noConversion"/>
  <pageMargins left="0.23622047244094491" right="0.23622047244094491" top="0.74803149606299213" bottom="0.74803149606299213" header="0.31496062992125984" footer="0.31496062992125984"/>
  <pageSetup paperSize="8"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6004C-AF84-47AC-81EE-42D85695262C}">
  <sheetPr codeName="Sheet29">
    <pageSetUpPr fitToPage="1"/>
  </sheetPr>
  <dimension ref="A1:M52"/>
  <sheetViews>
    <sheetView workbookViewId="0">
      <selection activeCell="N6" sqref="N6:N7"/>
    </sheetView>
  </sheetViews>
  <sheetFormatPr defaultRowHeight="16.5"/>
  <cols>
    <col min="1" max="1" width="8.875" customWidth="1"/>
    <col min="2" max="2" width="15.25" customWidth="1"/>
    <col min="3" max="3" width="5.5" customWidth="1"/>
    <col min="4" max="4" width="6.75" customWidth="1"/>
    <col min="5" max="5" width="8" bestFit="1" customWidth="1"/>
    <col min="6" max="6" width="5.875" customWidth="1"/>
    <col min="8" max="8" width="9" customWidth="1"/>
    <col min="10" max="10" width="23.75" customWidth="1"/>
    <col min="11" max="11" width="19" customWidth="1"/>
    <col min="12" max="12" width="9" hidden="1" customWidth="1"/>
    <col min="13" max="13" width="0.625" customWidth="1"/>
    <col min="14" max="14" width="11.625" customWidth="1"/>
  </cols>
  <sheetData>
    <row r="1" spans="1:13" ht="28.5" thickTop="1" thickBot="1">
      <c r="A1" s="971" t="s">
        <v>884</v>
      </c>
      <c r="B1" s="972"/>
      <c r="C1" s="972"/>
      <c r="D1" s="972"/>
      <c r="E1" s="972"/>
      <c r="F1" s="972"/>
      <c r="G1" s="972"/>
      <c r="H1" s="972"/>
      <c r="I1" s="972"/>
      <c r="J1" s="972"/>
      <c r="K1" s="972"/>
      <c r="L1" s="972"/>
      <c r="M1" s="973"/>
    </row>
    <row r="2" spans="1:13" ht="27.75" thickTop="1">
      <c r="A2" s="265"/>
      <c r="B2" s="266"/>
      <c r="C2" s="266"/>
      <c r="D2" s="266"/>
      <c r="E2" s="266"/>
      <c r="F2" s="266"/>
      <c r="G2" s="266"/>
      <c r="H2" s="266"/>
      <c r="I2" s="267"/>
      <c r="L2" s="267"/>
      <c r="M2" s="268"/>
    </row>
    <row r="3" spans="1:13">
      <c r="A3" s="269" t="s">
        <v>814</v>
      </c>
      <c r="B3" s="270"/>
      <c r="C3" s="271"/>
      <c r="D3" s="271"/>
      <c r="E3" s="271"/>
      <c r="F3" s="271"/>
      <c r="G3" s="271"/>
      <c r="H3" s="271"/>
      <c r="I3" s="272" t="s">
        <v>815</v>
      </c>
      <c r="J3" s="273" t="s">
        <v>816</v>
      </c>
      <c r="K3" s="274"/>
      <c r="L3" s="275"/>
    </row>
    <row r="4" spans="1:13">
      <c r="A4" s="276" t="s">
        <v>817</v>
      </c>
      <c r="B4" s="277" t="s">
        <v>885</v>
      </c>
      <c r="C4" s="278"/>
      <c r="D4" s="278"/>
      <c r="E4" s="278"/>
      <c r="F4" s="278"/>
      <c r="G4" s="271"/>
      <c r="H4" s="271"/>
      <c r="I4" s="272" t="s">
        <v>818</v>
      </c>
      <c r="J4" s="273" t="s">
        <v>819</v>
      </c>
      <c r="K4" s="274"/>
      <c r="L4" s="279"/>
    </row>
    <row r="5" spans="1:13">
      <c r="A5" s="280"/>
      <c r="B5" s="281"/>
      <c r="C5" s="278"/>
      <c r="D5" s="278"/>
      <c r="E5" s="278"/>
      <c r="F5" s="278"/>
      <c r="G5" s="271"/>
      <c r="H5" s="271"/>
      <c r="I5" s="272" t="s">
        <v>820</v>
      </c>
      <c r="J5" s="273">
        <v>21</v>
      </c>
      <c r="K5" s="274"/>
      <c r="L5" s="279"/>
    </row>
    <row r="6" spans="1:13">
      <c r="C6" s="278"/>
      <c r="D6" s="278"/>
      <c r="E6" s="278"/>
      <c r="F6" s="278"/>
      <c r="G6" s="271"/>
      <c r="H6" s="271"/>
      <c r="I6" s="272" t="s">
        <v>821</v>
      </c>
      <c r="J6" s="273">
        <v>20230421</v>
      </c>
      <c r="K6" s="274"/>
      <c r="L6" s="279"/>
    </row>
    <row r="7" spans="1:13" ht="17.25" thickBot="1">
      <c r="A7" s="278"/>
      <c r="B7" s="282"/>
      <c r="C7" s="271"/>
      <c r="D7" s="271"/>
      <c r="E7" s="271"/>
      <c r="F7" s="278"/>
      <c r="G7" s="278"/>
      <c r="H7" s="271"/>
      <c r="I7" s="278"/>
      <c r="K7" s="283"/>
      <c r="L7" s="283"/>
      <c r="M7" s="283"/>
    </row>
    <row r="8" spans="1:13">
      <c r="A8" s="284" t="s">
        <v>822</v>
      </c>
      <c r="B8" s="285" t="s">
        <v>823</v>
      </c>
      <c r="C8" s="285" t="s">
        <v>824</v>
      </c>
      <c r="D8" s="285" t="s">
        <v>825</v>
      </c>
      <c r="E8" s="285" t="s">
        <v>826</v>
      </c>
      <c r="F8" s="285" t="s">
        <v>827</v>
      </c>
      <c r="G8" s="974" t="s">
        <v>828</v>
      </c>
      <c r="H8" s="975"/>
      <c r="I8" s="975"/>
      <c r="J8" s="976"/>
      <c r="K8" s="286" t="s">
        <v>829</v>
      </c>
    </row>
    <row r="9" spans="1:13" ht="45.75" customHeight="1">
      <c r="A9" s="977" t="s">
        <v>830</v>
      </c>
      <c r="B9" s="287" t="s">
        <v>831</v>
      </c>
      <c r="C9" s="242">
        <v>50</v>
      </c>
      <c r="D9" s="242">
        <v>62</v>
      </c>
      <c r="E9" s="242">
        <v>87</v>
      </c>
      <c r="F9" s="250" t="str">
        <f>IF(E9&gt;=70,"H",IF(E9&lt;=30,"L","M"))</f>
        <v>H</v>
      </c>
      <c r="G9" s="963" t="s">
        <v>986</v>
      </c>
      <c r="H9" s="963"/>
      <c r="I9" s="963"/>
      <c r="J9" s="963"/>
      <c r="K9" s="980" t="str">
        <f>F9&amp;F10&amp;F11</f>
        <v>HML</v>
      </c>
    </row>
    <row r="10" spans="1:13" ht="42" customHeight="1">
      <c r="A10" s="978"/>
      <c r="B10" s="288" t="s">
        <v>832</v>
      </c>
      <c r="C10" s="242">
        <v>37</v>
      </c>
      <c r="D10" s="242">
        <v>47</v>
      </c>
      <c r="E10" s="242">
        <v>37</v>
      </c>
      <c r="F10" s="250" t="str">
        <f t="shared" ref="F10:F16" si="0">IF(E10&gt;=70,"H",IF(E10&lt;=30,"L","M"))</f>
        <v>M</v>
      </c>
      <c r="G10" s="963"/>
      <c r="H10" s="963"/>
      <c r="I10" s="963"/>
      <c r="J10" s="963"/>
      <c r="K10" s="981"/>
    </row>
    <row r="11" spans="1:13" ht="45" customHeight="1">
      <c r="A11" s="978"/>
      <c r="B11" s="288" t="s">
        <v>833</v>
      </c>
      <c r="C11" s="242">
        <v>35</v>
      </c>
      <c r="D11" s="242">
        <v>38</v>
      </c>
      <c r="E11" s="242">
        <v>10</v>
      </c>
      <c r="F11" s="250" t="str">
        <f t="shared" si="0"/>
        <v>L</v>
      </c>
      <c r="G11" s="963"/>
      <c r="H11" s="963"/>
      <c r="I11" s="963"/>
      <c r="J11" s="963"/>
      <c r="K11" s="982" t="s">
        <v>987</v>
      </c>
    </row>
    <row r="12" spans="1:13" ht="48" customHeight="1">
      <c r="A12" s="979"/>
      <c r="B12" s="288" t="s">
        <v>834</v>
      </c>
      <c r="C12" s="251">
        <v>44</v>
      </c>
      <c r="D12" s="251">
        <v>49</v>
      </c>
      <c r="E12" s="242">
        <v>43</v>
      </c>
      <c r="F12" s="250" t="str">
        <f t="shared" si="0"/>
        <v>M</v>
      </c>
      <c r="G12" s="963"/>
      <c r="H12" s="963"/>
      <c r="I12" s="963"/>
      <c r="J12" s="963"/>
      <c r="K12" s="983"/>
    </row>
    <row r="13" spans="1:13" ht="31.5" customHeight="1">
      <c r="A13" s="961" t="s">
        <v>835</v>
      </c>
      <c r="B13" s="288" t="s">
        <v>836</v>
      </c>
      <c r="C13" s="251">
        <v>46</v>
      </c>
      <c r="D13" s="251">
        <v>52</v>
      </c>
      <c r="E13" s="242">
        <v>56</v>
      </c>
      <c r="F13" s="250" t="str">
        <f t="shared" si="0"/>
        <v>M</v>
      </c>
      <c r="G13" s="963" t="s">
        <v>988</v>
      </c>
      <c r="H13" s="963"/>
      <c r="I13" s="963"/>
      <c r="J13" s="963"/>
      <c r="K13" s="965" t="str">
        <f>F13&amp;F14&amp;F15</f>
        <v>MLL</v>
      </c>
    </row>
    <row r="14" spans="1:13" ht="30" customHeight="1">
      <c r="A14" s="961"/>
      <c r="B14" s="288" t="s">
        <v>837</v>
      </c>
      <c r="C14" s="251">
        <v>48</v>
      </c>
      <c r="D14" s="251">
        <v>43</v>
      </c>
      <c r="E14" s="242">
        <v>21</v>
      </c>
      <c r="F14" s="250" t="str">
        <f t="shared" si="0"/>
        <v>L</v>
      </c>
      <c r="G14" s="963"/>
      <c r="H14" s="963"/>
      <c r="I14" s="963"/>
      <c r="J14" s="963"/>
      <c r="K14" s="966"/>
    </row>
    <row r="15" spans="1:13" ht="28.5" customHeight="1">
      <c r="A15" s="961"/>
      <c r="B15" s="288" t="s">
        <v>838</v>
      </c>
      <c r="C15" s="251">
        <v>13</v>
      </c>
      <c r="D15" s="251">
        <v>36</v>
      </c>
      <c r="E15" s="242">
        <v>7</v>
      </c>
      <c r="F15" s="250" t="str">
        <f t="shared" si="0"/>
        <v>L</v>
      </c>
      <c r="G15" s="963"/>
      <c r="H15" s="963"/>
      <c r="I15" s="963"/>
      <c r="J15" s="963"/>
      <c r="K15" s="967" t="s">
        <v>989</v>
      </c>
    </row>
    <row r="16" spans="1:13" ht="40.5" customHeight="1" thickBot="1">
      <c r="A16" s="962"/>
      <c r="B16" s="289" t="s">
        <v>839</v>
      </c>
      <c r="C16" s="290">
        <v>94</v>
      </c>
      <c r="D16" s="290">
        <v>47</v>
      </c>
      <c r="E16" s="291">
        <v>38</v>
      </c>
      <c r="F16" s="250" t="str">
        <f t="shared" si="0"/>
        <v>M</v>
      </c>
      <c r="G16" s="964"/>
      <c r="H16" s="964"/>
      <c r="I16" s="964"/>
      <c r="J16" s="964"/>
      <c r="K16" s="968"/>
    </row>
    <row r="17" spans="1:11" ht="18.75" customHeight="1" thickBot="1"/>
    <row r="18" spans="1:11" ht="36.75" customHeight="1" thickBot="1">
      <c r="A18" s="292" t="s">
        <v>823</v>
      </c>
      <c r="B18" s="293" t="s">
        <v>840</v>
      </c>
      <c r="C18" s="294" t="s">
        <v>824</v>
      </c>
      <c r="D18" s="295" t="s">
        <v>841</v>
      </c>
      <c r="E18" s="295" t="s">
        <v>842</v>
      </c>
      <c r="F18" s="296" t="s">
        <v>827</v>
      </c>
      <c r="G18" s="969" t="s">
        <v>828</v>
      </c>
      <c r="H18" s="969"/>
      <c r="I18" s="969"/>
      <c r="J18" s="969"/>
      <c r="K18" s="970"/>
    </row>
    <row r="19" spans="1:11" ht="51" customHeight="1" thickBot="1">
      <c r="A19" s="940" t="s">
        <v>843</v>
      </c>
      <c r="B19" s="297" t="s">
        <v>844</v>
      </c>
      <c r="C19" s="298">
        <v>14</v>
      </c>
      <c r="D19" s="299">
        <v>11.6</v>
      </c>
      <c r="E19" s="299">
        <v>3.4</v>
      </c>
      <c r="F19" s="300" t="str">
        <f t="shared" ref="F19:F47" si="1">IF(D19+E19&lt;C19, "높음", IF(D19-E19&gt;C19, "낮음", " "))</f>
        <v xml:space="preserve"> </v>
      </c>
      <c r="G19" s="943" t="str">
        <f>IF(F19="높음","많은 사람들이 시간 낭비라고 느낄 만한 낯선 상황이나 낯선 장소를 탐색하는 데 흥미를 느낌.(감각추구적) 새로운 생각이나 활동에 쉽게 빠져들고, 스릴과 흥분, 모험을 즐김. 단조로운 것에 쉽게 싫증을 느끼며, 반복적인 일상을 피하여 변화를 추구함. 때로 비관습적이거나 혁신적인 사람으로 인식됨.", IF(F19="낮음","새롭거나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 " "))</f>
        <v xml:space="preserve"> </v>
      </c>
      <c r="H19" s="943"/>
      <c r="I19" s="943"/>
      <c r="J19" s="943"/>
      <c r="K19" s="944"/>
    </row>
    <row r="20" spans="1:11" ht="103.5" customHeight="1" thickBot="1">
      <c r="A20" s="941"/>
      <c r="B20" s="301" t="s">
        <v>845</v>
      </c>
      <c r="C20" s="242">
        <v>15</v>
      </c>
      <c r="D20" s="242">
        <v>8.8000000000000007</v>
      </c>
      <c r="E20" s="242">
        <v>3.6</v>
      </c>
      <c r="F20" s="300" t="str">
        <f t="shared" si="1"/>
        <v>높음</v>
      </c>
      <c r="G20" s="945" t="str">
        <f>IF(F20="높음","쉽게 흥분하며, 감정변화가 극적이고, 순간적인 인상에 의해 쉽게 영향을 받는 기분파. 불충분한 정보에도 불구하고 성급하게 결정을 내리며 충동 조절이 어려운 편. 순간적인 본능이나 직관적 육감에 따라 행동하기 때문에, 예기치 않은 사건이 발생하거나 추가적인 정보가 나타날 경우에 결정이나 의견을 번복해야 되는 경우가 자주 있음. 종종 주의가 산만하며, 한가지 일에 오랫동안 주의를 집중하는 것이 힘듦.",IF(F20="낮음","오랜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 " "))</f>
        <v>쉽게 흥분하며, 감정변화가 극적이고, 순간적인 인상에 의해 쉽게 영향을 받는 기분파. 불충분한 정보에도 불구하고 성급하게 결정을 내리며 충동 조절이 어려운 편. 순간적인 본능이나 직관적 육감에 따라 행동하기 때문에, 예기치 않은 사건이 발생하거나 추가적인 정보가 나타날 경우에 결정이나 의견을 번복해야 되는 경우가 자주 있음. 종종 주의가 산만하며, 한가지 일에 오랫동안 주의를 집중하는 것이 힘듦.</v>
      </c>
      <c r="H20" s="945"/>
      <c r="I20" s="945"/>
      <c r="J20" s="945"/>
      <c r="K20" s="946"/>
    </row>
    <row r="21" spans="1:11" ht="92.25" customHeight="1" thickBot="1">
      <c r="A21" s="941"/>
      <c r="B21" s="301" t="s">
        <v>846</v>
      </c>
      <c r="C21" s="242">
        <v>14</v>
      </c>
      <c r="D21" s="242">
        <v>7.9</v>
      </c>
      <c r="E21" s="242">
        <v>3.8</v>
      </c>
      <c r="F21" s="300" t="str">
        <f t="shared" si="1"/>
        <v>높음</v>
      </c>
      <c r="G21" s="945" t="str">
        <f>IF(F21="높음","돈, 에너지, 감정 등을 잘 절제하지 않는 경향을 보임. 예를 들어 돈을 저축하기 보다는 쓰는 것을 더 좋아하기 때문에, 특별한 계획이나 휴가 등을 위해서 돈을 모으는 것이 쉽지 않음. 때로 다른 사람들에게 화려하며 거칠 것이 없는 사람이라는 인상을 비칠 수 있음. 돈이나 자원, 능력이 바닥날 때까지 다 써가며 사는 방식을 좋아함.",IF(F21="낮음","아끼고 조심하며 매사에 통제를 잘함. 돈이나 에너지, 감정 등을 낭비하지 않고 절제하는 편. 다른 사람들에게 검소하고 인색한 사람으로 인식됨.", " "))</f>
        <v>돈, 에너지, 감정 등을 잘 절제하지 않는 경향을 보임. 예를 들어 돈을 저축하기 보다는 쓰는 것을 더 좋아하기 때문에, 특별한 계획이나 휴가 등을 위해서 돈을 모으는 것이 쉽지 않음. 때로 다른 사람들에게 화려하며 거칠 것이 없는 사람이라는 인상을 비칠 수 있음. 돈이나 자원, 능력이 바닥날 때까지 다 써가며 사는 방식을 좋아함.</v>
      </c>
      <c r="H21" s="945"/>
      <c r="I21" s="945"/>
      <c r="J21" s="945"/>
      <c r="K21" s="946"/>
    </row>
    <row r="22" spans="1:11" ht="54.75" customHeight="1" thickBot="1">
      <c r="A22" s="942"/>
      <c r="B22" s="302" t="s">
        <v>847</v>
      </c>
      <c r="C22" s="291">
        <v>7</v>
      </c>
      <c r="D22" s="291">
        <v>9.4</v>
      </c>
      <c r="E22" s="291">
        <v>3.3</v>
      </c>
      <c r="F22" s="300" t="str">
        <f t="shared" si="1"/>
        <v xml:space="preserve"> </v>
      </c>
      <c r="G22" s="947" t="str">
        <f>IF(F22="높음","쉽게 화를 내는 경향을 보임. 자신이 원하는 것을 당장 얻지 못할 때 쉽게 성을 내고 분노를 밖으로 드러냄. 엄격한 규칙이나 규제가 없는 활동을 더 선호하며, 고정된 일정이나 정해진 규칙에 따라 행동하는 것을 좋아하지 않음. 들키지만 않는다면 법이나 규칙을 더 쉽게 어길 수 있으며, 얘기를 재미있게 하기 위해 진실을 포장하거나 과장하기도 함. 신체적 혹은 심리적으로 좌절스럽고 지루하고 불편한 상황을 잘 견디지 못하고 피하려는 경향을 보임.", IF(F22="낮음", "조직적이고 질서정연하며 체계적임. 이들은 엄격한 규칙과 규율이 있는 활동을 더 선호. 좌절을 참고 견디며 욕구 만족을 지연시키는 능력이 많음. 화를 내는데 더디며, 분노를 밖으로 잘 드러내지 않는 편임."," "))</f>
        <v xml:space="preserve"> </v>
      </c>
      <c r="H22" s="947"/>
      <c r="I22" s="947"/>
      <c r="J22" s="947"/>
      <c r="K22" s="948"/>
    </row>
    <row r="23" spans="1:11" ht="38.25" customHeight="1" thickBot="1">
      <c r="A23" s="949" t="s">
        <v>848</v>
      </c>
      <c r="B23" s="297" t="s">
        <v>849</v>
      </c>
      <c r="C23" s="298">
        <v>10</v>
      </c>
      <c r="D23" s="298">
        <v>10.6</v>
      </c>
      <c r="E23" s="298">
        <v>4.5999999999999996</v>
      </c>
      <c r="F23" s="300" t="str">
        <f t="shared" si="1"/>
        <v xml:space="preserve"> </v>
      </c>
      <c r="G23" s="943" t="str">
        <f>IF(F23="높음", "두가지 행동경향을 나타냄. 첫째, 앞으로 닥칠 일에 대해서 미리 걱정함. 좋은 일보다는 나쁜 일이 일어날 것이라고 생각하고, 위험과 실패를 먼저 예상하는 비관적 성향을 보임. 특히 낯선 상황 혹은 실제로 위험이 따르는 상황에서 이런 특성이 더 두드러지지만, 별로 위험하지 않거나 안심할만한 환경에서도 비관적으로 걱정하는 경향이 있음. 둘째, 창피하거나 당혹스러운 경험을 극복하는 데 어려움을 겪으며, 이런 경험을 오랫동안 반복해서 되씹는 경향을 보임.", IF(F23="낮음", "긍정적으로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 "))</f>
        <v xml:space="preserve"> </v>
      </c>
      <c r="H23" s="943"/>
      <c r="I23" s="943"/>
      <c r="J23" s="943"/>
      <c r="K23" s="944"/>
    </row>
    <row r="24" spans="1:11" ht="51.75" customHeight="1" thickBot="1">
      <c r="A24" s="950"/>
      <c r="B24" s="301" t="s">
        <v>850</v>
      </c>
      <c r="C24" s="299">
        <v>8</v>
      </c>
      <c r="D24" s="299">
        <v>10.3</v>
      </c>
      <c r="E24" s="299">
        <v>3.2</v>
      </c>
      <c r="F24" s="300" t="str">
        <f t="shared" si="1"/>
        <v xml:space="preserve"> </v>
      </c>
      <c r="G24" s="959" t="str">
        <f>IF(F24="높음", "불확실한 상황이나 낯선 상황에 대한 두려움이 많음. 불확실하거나 익숙하지 않은 상황에서는, 별로 걱정할 만한 이유가 없음에도 불구하고 쉽게 긴장하고 불한해함. 따라서 위험을 감수하려 하지 않으며, 일상에 변화가 생기면 적응하기 힘들어 하고, 조용하게 지내는 것을 더 선호함.", IF(F24="낮음", "대부분의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 " "))</f>
        <v xml:space="preserve"> </v>
      </c>
      <c r="H24" s="959"/>
      <c r="I24" s="959"/>
      <c r="J24" s="959"/>
      <c r="K24" s="960"/>
    </row>
    <row r="25" spans="1:11" ht="42.75" customHeight="1" thickBot="1">
      <c r="A25" s="950"/>
      <c r="B25" s="301" t="s">
        <v>851</v>
      </c>
      <c r="C25" s="242">
        <v>12</v>
      </c>
      <c r="D25" s="242">
        <v>9.9</v>
      </c>
      <c r="E25" s="242">
        <v>4.3</v>
      </c>
      <c r="F25" s="300" t="str">
        <f t="shared" si="1"/>
        <v xml:space="preserve"> </v>
      </c>
      <c r="G25" s="945" t="str">
        <f>IF(F25="높음", "대부분의 사회적 상황에서 수줍어하며 자기주장이 부족. 잘 모르는 사람을 만날 때 자신감이 부족하기 때문에 종종 낯선 사람과의 만남을 회피. 자신이 확실히 받아들여질 것이라는 보장이 없는 한 새로운 인간관계를 맺으려 하지 않음. 평소에는 주도적으로 행동할지라도, 낯선 사람과 어울리거나 낯선 상황에 처하면 주도적으로 행동하지 못하고 쉽게 위축되고 억제되는 경향을 보임.", IF(F25="낮음", "사교적이고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 "))</f>
        <v xml:space="preserve"> </v>
      </c>
      <c r="H25" s="945"/>
      <c r="I25" s="945"/>
      <c r="J25" s="945"/>
      <c r="K25" s="946"/>
    </row>
    <row r="26" spans="1:11" ht="43.5" customHeight="1" thickBot="1">
      <c r="A26" s="952"/>
      <c r="B26" s="302" t="s">
        <v>852</v>
      </c>
      <c r="C26" s="291">
        <v>6</v>
      </c>
      <c r="D26" s="291">
        <v>9.1999999999999993</v>
      </c>
      <c r="E26" s="291">
        <v>3.8</v>
      </c>
      <c r="F26" s="300" t="str">
        <f t="shared" si="1"/>
        <v xml:space="preserve"> </v>
      </c>
      <c r="G26" s="947" t="str">
        <f>IF(F26="높음","대부분의 사람들보다 허약하고 활력이 적은 것으로 비침. 쉽게 지치고 피곤해지는 경향이 있어서 남들보다 낮잠이나 휴식이 더 많이 필요함. 사소한 질병이나 스트레스에서 회복되는 데 남들보다 더 오랜 시간이 걸리는 경향이 있음.", IF(F26="낮음", "아주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 "))</f>
        <v xml:space="preserve"> </v>
      </c>
      <c r="H26" s="947"/>
      <c r="I26" s="947"/>
      <c r="J26" s="947"/>
      <c r="K26" s="948"/>
    </row>
    <row r="27" spans="1:11" ht="36" customHeight="1">
      <c r="A27" s="940" t="s">
        <v>853</v>
      </c>
      <c r="B27" s="303" t="s">
        <v>854</v>
      </c>
      <c r="C27" s="298">
        <v>10</v>
      </c>
      <c r="D27" s="298">
        <v>12.6</v>
      </c>
      <c r="E27" s="298">
        <v>2.9</v>
      </c>
      <c r="F27" s="304" t="str">
        <f t="shared" si="1"/>
        <v xml:space="preserve"> </v>
      </c>
      <c r="G27" s="943" t="str">
        <f>IF(F27="높음", "마음이 여리고 정에 약함. 감수성이 예민하고 동정심과 이해심이 많은 사람으로, 감성적 호소에 마음이 깊이 움직이는 경향을 보임. 예를 들어 슬픈 영화를 볼 때 남들보다 더 쉽게 눈물을 흘림. 또한 주변사람들이 느끼는 감정을, 마치 자신의 개인적 경험인 것처럼 대리적으로 잘 느끼는 경향이 있음.", IF(F27="낮음", "종종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 "))</f>
        <v xml:space="preserve"> </v>
      </c>
      <c r="H27" s="943"/>
      <c r="I27" s="943"/>
      <c r="J27" s="943"/>
      <c r="K27" s="944"/>
    </row>
    <row r="28" spans="1:11" ht="33.75" customHeight="1">
      <c r="A28" s="941"/>
      <c r="B28" s="301" t="s">
        <v>855</v>
      </c>
      <c r="C28" s="299">
        <v>9</v>
      </c>
      <c r="D28" s="299">
        <v>11</v>
      </c>
      <c r="E28" s="299">
        <v>3.6</v>
      </c>
      <c r="F28" s="242" t="str">
        <f t="shared" si="1"/>
        <v xml:space="preserve"> </v>
      </c>
      <c r="G28" s="945" t="str">
        <f xml:space="preserve"> IF(F28="높음", "잘 모르는 사람들에게도 자신의 감정이나 경험을 솔직하게 잘 드러냄. 사회적 접촉을 좋아하고 다른 사람과의 교류에 열려 있으며, 다른 사람들에게 쉽게 다가가고 쉽게 가까워 짐. ", IF(F28="낮음","다른 사람들과 너무 가까워지는 것을 좋아하지 않으며, 남들에게 먼저 다가가지 않고 자신을 잘 드러내지 않음. 다른 사람들과 친해지는데 시간이 더 오래 걸림."," "))</f>
        <v xml:space="preserve"> </v>
      </c>
      <c r="H28" s="945"/>
      <c r="I28" s="945"/>
      <c r="J28" s="945"/>
      <c r="K28" s="946"/>
    </row>
    <row r="29" spans="1:11" ht="87.75" customHeight="1">
      <c r="A29" s="941"/>
      <c r="B29" s="301" t="s">
        <v>856</v>
      </c>
      <c r="C29" s="242">
        <v>8</v>
      </c>
      <c r="D29" s="242">
        <v>12.3</v>
      </c>
      <c r="E29" s="242">
        <v>3.7</v>
      </c>
      <c r="F29" s="242" t="str">
        <f t="shared" si="1"/>
        <v>낮음</v>
      </c>
      <c r="G29" s="945" t="str">
        <f>IF(F29="높음","개인 생활보다는 친밀한 관계를 더 선호함. 다른 사람들과 함께 가까이 있으려 하며, 자신의 경험이나 감정을 혼자 간직하거나 감추기보다는 가까운 사람들에게 털어놓고 이야기하는 것을 좋아함. 따뜻하고 지속적인 사회적 애착관계를 형성하는 경향이 있음. 결과적으로 타인의 거부나 모욕에 대해 더 예민한 경향을 보임.", IF(F29="낮음", "사회적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 "))</f>
        <v>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v>
      </c>
      <c r="H29" s="945"/>
      <c r="I29" s="945"/>
      <c r="J29" s="945"/>
      <c r="K29" s="946"/>
    </row>
    <row r="30" spans="1:11" ht="36" customHeight="1" thickBot="1">
      <c r="A30" s="942"/>
      <c r="B30" s="302" t="s">
        <v>857</v>
      </c>
      <c r="C30" s="291">
        <v>8</v>
      </c>
      <c r="D30" s="291">
        <v>10.7</v>
      </c>
      <c r="E30" s="291">
        <v>3</v>
      </c>
      <c r="F30" s="291" t="str">
        <f t="shared" si="1"/>
        <v xml:space="preserve"> </v>
      </c>
      <c r="G30" s="947" t="str">
        <f>IF(F30="높음", B49, IF(F30="낮음", C49," "))</f>
        <v xml:space="preserve"> </v>
      </c>
      <c r="H30" s="947"/>
      <c r="I30" s="947"/>
      <c r="J30" s="947"/>
      <c r="K30" s="948"/>
    </row>
    <row r="31" spans="1:11" ht="34.5" customHeight="1">
      <c r="A31" s="949" t="s">
        <v>858</v>
      </c>
      <c r="B31" s="297" t="s">
        <v>859</v>
      </c>
      <c r="C31" s="305">
        <v>11</v>
      </c>
      <c r="D31" s="298">
        <v>10.7</v>
      </c>
      <c r="E31" s="298">
        <v>3.2</v>
      </c>
      <c r="F31" s="304" t="str">
        <f t="shared" si="1"/>
        <v xml:space="preserve"> </v>
      </c>
      <c r="G31" s="943" t="str">
        <f>IF(F31="높음", "부지런하고, 할 일이 주어지면 기꺼이 그 일에 뛰어들며, 쉬운 일뿐 아니라 어려운 일이라도 더 빨리 시작하고 더 빨리 완성해야함. 보상이 기대되는 상황에서는 한층 더 노력을 기울임.", IF(F31="낮음", "보상이 안정적으로 기대되는 상황에서도 게으르며, 노력을 기울이는 열성이 부족함. 쉬운 일에서도 시작하는 게 더디고, 일을 시작하지 않고 미루거나 꾸무럭거리며, 꼭 해야만 하는 일만 마지못해 하는 경향을 보임.", " "))</f>
        <v xml:space="preserve"> </v>
      </c>
      <c r="H31" s="943"/>
      <c r="I31" s="943"/>
      <c r="J31" s="943"/>
      <c r="K31" s="944"/>
    </row>
    <row r="32" spans="1:11" ht="34.5" customHeight="1">
      <c r="A32" s="950"/>
      <c r="B32" s="301" t="s">
        <v>860</v>
      </c>
      <c r="C32" s="242">
        <v>13</v>
      </c>
      <c r="D32" s="299">
        <v>11.2</v>
      </c>
      <c r="E32" s="299">
        <v>3.1</v>
      </c>
      <c r="F32" s="299" t="str">
        <f t="shared" si="1"/>
        <v xml:space="preserve"> </v>
      </c>
      <c r="G32" s="945" t="str">
        <f>IF(F32="높음", "어떤 일을 끝마쳐야 할 때 강한 끈기와 인내심을 보임. 실패와 좌절, 피로에도 불구하고 쉽게 포기하거나 단념하기 보다는, 일을 끝마칠 때까지 지속적인 노력을 기울임. 쉬운 일보다는 도전적인 일을 더 좋아하며, 어떤 일을 실패하면 더 잘할 때까지 재차 도전하려는 경향을 보임. ", IF(F32="낮음", "실패나 좌절, 피로, 장애물에 부딪치면 쉽게 포기하거나 금방 현실과 타협하려는 경향을 보임. 힘든 일이나 어려운 과제를 오래 지속하지 못하며, 시간이 오래 걸리는 과제를 힘들어하거나 제대로 완결하지 못함."," "))</f>
        <v xml:space="preserve"> </v>
      </c>
      <c r="H32" s="945"/>
      <c r="I32" s="945"/>
      <c r="J32" s="945"/>
      <c r="K32" s="946"/>
    </row>
    <row r="33" spans="1:11" ht="38.25" customHeight="1">
      <c r="A33" s="950"/>
      <c r="B33" s="301" t="s">
        <v>886</v>
      </c>
      <c r="C33" s="242">
        <v>11</v>
      </c>
      <c r="D33" s="242">
        <v>12.4</v>
      </c>
      <c r="E33" s="242">
        <v>3.3</v>
      </c>
      <c r="F33" s="242" t="str">
        <f t="shared" si="1"/>
        <v xml:space="preserve"> </v>
      </c>
      <c r="G33" s="945" t="str">
        <f>IF(F33="높음","성공과 성취를 향한 열망이 강하고, 야심적인 사람임. 자신이 맡은 일에서 남들보다 더 뛰어나고 싶어하며, 시간이 많이 걸리는 도전적니 게임이나 과제를 즐기고, 한 가지 사물이나 활동에 장시간 관심을 쏟음. 자신이 지니고 있는 야망과 열심 때문에, 실제 더 많은 것을 성취하는 경향이 있음.", IF(F33="낮음", "성취에 대한 야망이 적고, 현재의 성취에 만족하며, 현재보다 더 나은 성취나 개선을 위해서 더 이상 노력을 기울이거나 도전할 필요를 느끼지 않음. 따라서 자신이 이룰 수 있는 것에 비해서, 실제 성취나 업적은 더 적은 편임."," "))</f>
        <v xml:space="preserve"> </v>
      </c>
      <c r="H33" s="945"/>
      <c r="I33" s="945"/>
      <c r="J33" s="945"/>
      <c r="K33" s="946"/>
    </row>
    <row r="34" spans="1:11" ht="32.25" customHeight="1" thickBot="1">
      <c r="A34" s="952"/>
      <c r="B34" s="302" t="s">
        <v>862</v>
      </c>
      <c r="C34" s="291">
        <v>9</v>
      </c>
      <c r="D34" s="291">
        <v>10.6</v>
      </c>
      <c r="E34" s="291">
        <v>3.5</v>
      </c>
      <c r="F34" s="291" t="str">
        <f t="shared" si="1"/>
        <v xml:space="preserve"> </v>
      </c>
      <c r="G34" s="947" t="str">
        <f>IF(F34="높음", "최선을 이루기 위해서 끝까지 자신을 몰아붙이는 완벽주의자임. 가능한 한 모든 일을 잘 하려 애쓰며, 최선의 해결책을 찾기 전까지는 포기하지 않고, 지칠 때까지 노력함. 융통성이 부족하고, 이전에 성공한 적이 있는 한 가지 확실한 방법을 고집스럽게 지속함.", IF(F34="낮음", "적당한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 "))</f>
        <v xml:space="preserve"> </v>
      </c>
      <c r="H34" s="947"/>
      <c r="I34" s="947"/>
      <c r="J34" s="947"/>
      <c r="K34" s="948"/>
    </row>
    <row r="35" spans="1:11" ht="41.25" customHeight="1">
      <c r="A35" s="955" t="s">
        <v>863</v>
      </c>
      <c r="B35" s="297" t="s">
        <v>864</v>
      </c>
      <c r="C35" s="305">
        <v>12</v>
      </c>
      <c r="D35" s="298">
        <v>11.9</v>
      </c>
      <c r="E35" s="298">
        <v>3.2</v>
      </c>
      <c r="F35" s="304" t="str">
        <f t="shared" si="1"/>
        <v xml:space="preserve"> </v>
      </c>
      <c r="G35" s="943" t="str">
        <f>IF(F35="높음", "자신이 하고자 하는 것을 선택하는 데 더 자유로움. 이들은 자신의 태도, 행동, 문제점이 자신의 선택에 따른 것임을 인정함. 따라서 자신의 태도나 행동에 대한 책임을 받아들임. 타인에게 신뢰할 만한 사람이라는 인상을 줌.", IF(F35="낮음", "자신에게 일어난 일을 다른 사람이나 외부환경 탓으로 돌리거나 핑계를 대고 비난하는 경향이 있음. 이들은 자신의 태도나 행동, 선택이 자신의 통제와 무관하게 또는 자신의 의지와 상반되게 외부의 영향력에 의해서 결정된 것이라고 느낌. 결과적으로 자신의 행위에 대한 책임을 수용하지 않음. 타인에게 믿을 만하지 않고 책임감이 없는 사람이라는 인상을 줌."," "))</f>
        <v xml:space="preserve"> </v>
      </c>
      <c r="H35" s="943"/>
      <c r="I35" s="943"/>
      <c r="J35" s="943"/>
      <c r="K35" s="944"/>
    </row>
    <row r="36" spans="1:11" ht="35.25" customHeight="1">
      <c r="A36" s="956"/>
      <c r="B36" s="301" t="s">
        <v>865</v>
      </c>
      <c r="C36" s="242">
        <v>14</v>
      </c>
      <c r="D36" s="299">
        <v>10.6</v>
      </c>
      <c r="E36" s="299">
        <v>3.7</v>
      </c>
      <c r="F36" s="242" t="str">
        <f t="shared" si="1"/>
        <v xml:space="preserve"> </v>
      </c>
      <c r="G36" s="945" t="str">
        <f>IF(F36="높음", "목적의식이 강하고 목표 지향적인 사람으로 기술됨. 삶의 의미와 방향에 대해 더 분명한 의식을 지니고 있음. 자신의 목표를 이루기 위해서 즉각적인 요구 만족을 지연시킬 수 있는 능력이 더 잘 발달되어 있음. 단기적 욕구 충족보다는 장기적 목표와 가치에 따라 활동하는 사람이라고 말할 수 있음.", IF(F36="낮음","삶의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 "))</f>
        <v xml:space="preserve"> </v>
      </c>
      <c r="H36" s="945"/>
      <c r="I36" s="945"/>
      <c r="J36" s="945"/>
      <c r="K36" s="946"/>
    </row>
    <row r="37" spans="1:11" ht="36" customHeight="1">
      <c r="A37" s="956"/>
      <c r="B37" s="306" t="s">
        <v>866</v>
      </c>
      <c r="C37" s="270">
        <v>7</v>
      </c>
      <c r="D37" s="242">
        <v>6.4</v>
      </c>
      <c r="E37" s="242">
        <v>1.9</v>
      </c>
      <c r="F37" s="242" t="str">
        <f t="shared" si="1"/>
        <v xml:space="preserve"> </v>
      </c>
      <c r="G37" s="945" t="str">
        <f>IF(F37="높음", "심리적 자원이 풍부하고 효율적인 사람이라고 기술됨. 타인에게 생산적이고 주도적이며 유능하고 혁신적인 사람이라는 인상을 주어서, 문제 해결 방법에 대한 아이디어가 풍부하고 문제 해결의 기회를 찾는 데 주도적인 사람으로 인식됨. 어려운 상황에 부딪치면 이를 도전이나 기회로 받아들이는 경향을 보임.", IF(F37="낮음", "무력하고 비효율적인 사람이라는 인상을 줌. 문제를 해결하기 위한 기술과 자신감을 발달시키지 못하였기 때문에, 난관에 부딪치면 스스로 할 수 없거나 무능하다고 느낀다. 결과적으로 다른 사람이 일 처리를 대신해주거나 이끌어주기를 바라는 경향이 있음."," "))</f>
        <v xml:space="preserve"> </v>
      </c>
      <c r="H37" s="945"/>
      <c r="I37" s="945"/>
      <c r="J37" s="945"/>
      <c r="K37" s="946"/>
    </row>
    <row r="38" spans="1:11" ht="39" customHeight="1">
      <c r="A38" s="957"/>
      <c r="B38" s="301" t="s">
        <v>867</v>
      </c>
      <c r="C38" s="242">
        <v>3</v>
      </c>
      <c r="D38" s="242">
        <v>3.8</v>
      </c>
      <c r="E38" s="242">
        <v>1.7</v>
      </c>
      <c r="F38" s="242" t="str">
        <f t="shared" si="1"/>
        <v xml:space="preserve"> </v>
      </c>
      <c r="G38" s="945" t="str">
        <f>IF(F38="높음", "자신의 장점 뿐 아니라 한계를 모두 인정하고 받아들이는 자신감 있는 사람으로 기술됨. 즉, 자신이 아닌 어떤 모습으로 가장함 없이, 자신이 할 수 있는 최선을 다하려고 노력함. 한편으로는 자신의 있는 그대로의 심리적, 신체적 특징을 편하게 받아들이면서도, 다른 한편으로 훈련과 노력을 통해 자신의 한계를 개선하려고 노력함.", IF(F38="낮음", "힘겹게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 "))</f>
        <v xml:space="preserve"> </v>
      </c>
      <c r="H38" s="945"/>
      <c r="I38" s="945"/>
      <c r="J38" s="945"/>
      <c r="K38" s="946"/>
    </row>
    <row r="39" spans="1:11" ht="41.25" customHeight="1" thickBot="1">
      <c r="A39" s="958"/>
      <c r="B39" s="302" t="s">
        <v>868</v>
      </c>
      <c r="C39" s="291">
        <v>10</v>
      </c>
      <c r="D39" s="291">
        <v>11.1</v>
      </c>
      <c r="E39" s="291">
        <v>3.3</v>
      </c>
      <c r="F39" s="291" t="str">
        <f t="shared" si="1"/>
        <v xml:space="preserve"> </v>
      </c>
      <c r="G39" s="947" t="str">
        <f>IF(F39="높음", "자신의 가치와 목표에 따라 자동적으로 행동할 수 있는 좋은 습관을 개발한 사람임. 이러한 습관은 자기훈육의 결과로 점차적으로 발달하여, 결국 자동적인 행동으로 나타나는 제2의 천성이 된 것임. 많은 상황에서 이러한 습관은 일시적인 충동이나 상황적인 압력보다 더 강력하여, 좀처럼 우선순위를 혼동하지 않으며, 많은 유혹적인 상황에서도 자신의 가치와 목표에 일치되는 행동을 보임.", IF(F39="낮음", "자신의 목표와 일치하지 않는 습관을 형성하여, 자신이 가치를 두고 있는 목표를 성취하기가 어려운 사람임. 때로 자기 패배적이고 의지가 약한 사람으로 지각됨. 의지력이 약하기 때문에, 좋지 않은 결과가 예상됨에도 불구하고 강한 유혹을 뿌리치거나 상황적 압력을 극복하지 못하고 이에 굴복함."," "))</f>
        <v xml:space="preserve"> </v>
      </c>
      <c r="H39" s="947"/>
      <c r="I39" s="947"/>
      <c r="J39" s="947"/>
      <c r="K39" s="948"/>
    </row>
    <row r="40" spans="1:11" ht="35.25" customHeight="1">
      <c r="A40" s="949" t="s">
        <v>869</v>
      </c>
      <c r="B40" s="297" t="s">
        <v>870</v>
      </c>
      <c r="C40" s="305">
        <v>11</v>
      </c>
      <c r="D40" s="298">
        <v>12.2</v>
      </c>
      <c r="E40" s="298">
        <v>3.1</v>
      </c>
      <c r="F40" s="304" t="str">
        <f t="shared" si="1"/>
        <v xml:space="preserve"> </v>
      </c>
      <c r="G40" s="943" t="str">
        <f>IF(F40="높음", "타인에게 관대하고 우호적임. 다른 사람들이 행동, 윤리관, 의견, 가치, 혹은 외양 등의 면에서 자신과 매우 다를지라도 그들을 받아들이는 경향을 보임.", IF(F40="낮음", "타인에게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 " "))</f>
        <v xml:space="preserve"> </v>
      </c>
      <c r="H40" s="943"/>
      <c r="I40" s="943"/>
      <c r="J40" s="943"/>
      <c r="K40" s="944"/>
    </row>
    <row r="41" spans="1:11" ht="25.5" customHeight="1">
      <c r="A41" s="950"/>
      <c r="B41" s="301" t="s">
        <v>887</v>
      </c>
      <c r="C41" s="242">
        <v>8</v>
      </c>
      <c r="D41" s="299">
        <v>10.1</v>
      </c>
      <c r="E41" s="299">
        <v>2.6</v>
      </c>
      <c r="F41" s="242" t="str">
        <f t="shared" si="1"/>
        <v xml:space="preserve"> </v>
      </c>
      <c r="G41" s="953" t="str">
        <f>IF(F41="높음", "다른 사람의 입장에서 자신을 생각해보려고 노력함. 즉 타인의 감정을 섬세하게 고려함. 다른 사람을 고귀한 존재로 존중하고, 자신의 판단은 일단 보류한 채 다른 사람의 경험을 먼저 잘 이해하려고 노력함. 사회적 민감성 기질과 비교하여 볼 때, 사회적 민감성은 타인의 감정에 대한 동정적 체험과 관련되는 것인 반면, 공감은 다른 사람의 목표와 가치에 대한 의식적인 이해 및 존중과 관련된다고 할 수 있음.
", IF(F41="낮음", "다른 사람의 감정에 둔감하고 관심과 배려가 적음. 타인의 감정이나 고통, 어려움을 함께 나누지 못하거나, 타인의 목표와 가치를 존중하려 하지 않는 경향을 보임."," "))</f>
        <v xml:space="preserve"> </v>
      </c>
      <c r="H41" s="953"/>
      <c r="I41" s="953"/>
      <c r="J41" s="953"/>
      <c r="K41" s="954"/>
    </row>
    <row r="42" spans="1:11" ht="33" customHeight="1">
      <c r="A42" s="950"/>
      <c r="B42" s="301" t="s">
        <v>888</v>
      </c>
      <c r="C42" s="242">
        <v>8</v>
      </c>
      <c r="D42" s="242">
        <v>10.199999999999999</v>
      </c>
      <c r="E42" s="242">
        <v>2.6</v>
      </c>
      <c r="F42" s="242" t="str">
        <f t="shared" si="1"/>
        <v xml:space="preserve"> </v>
      </c>
      <c r="G42" s="945" t="str">
        <f>IF(F42="높음", "타인에게 도움을 주고 지지적이며, 타인을 격려하고 위로하려함. 다른 사람에게 봉사하는 데서 즐거움을 느낌. 종종 자신이 아닌 지식이나 기술을 함께 나누어줌으로써 다른 사람들이 더 나아지는 데서 기쁨을 느낀다. 혼자 일하는 것보다는 팀의 한 일원으로 협력하여 일하는 것을 더 선호함.", IF(F42="낮음", "자기중심적이거나 이기적인 사람으로 기술됨. 다른 사람에 대한 배려가 적고, 매우 협력적인 동료와 한팀이 되어 일하는 경우에도 자신이 더 돋보이고 싶어함. 혼자 일하는 것을 더 선호하는 경향을 보임."," "))</f>
        <v xml:space="preserve"> </v>
      </c>
      <c r="H42" s="945"/>
      <c r="I42" s="945"/>
      <c r="J42" s="945"/>
      <c r="K42" s="946"/>
    </row>
    <row r="43" spans="1:11" ht="34.5" customHeight="1">
      <c r="A43" s="951"/>
      <c r="B43" s="306" t="s">
        <v>889</v>
      </c>
      <c r="C43" s="270">
        <v>8</v>
      </c>
      <c r="D43" s="242">
        <v>7.9</v>
      </c>
      <c r="E43" s="242">
        <v>3</v>
      </c>
      <c r="F43" s="242" t="str">
        <f t="shared" si="1"/>
        <v xml:space="preserve"> </v>
      </c>
      <c r="G43" s="945" t="str">
        <f>IF(F43="높음", "동정심과 자비심이 많고 용서를 잘 하며 관대한 사람으로 기술됨. 복수를 즐기지 않으며, 안 좋은 취급을 당했을지라도 이를 되 갚으려하지 않음. 오히려 이들은 모욕이나 부당한 대우를 적극적으로 극복하여 건설적인 관계를 만들려고 노력하는 경향을 보임.", IF(F43="낮음", "자신에게 상처를 준 사람에게 복수하려고 함. 복수는 공공연하게 이루어지거나 혹은 위장된 형태로 행해질 수 있음. 전자는 다른 사람에게 신체적, 정서적, 혹은 재정적으로 해를 끼치는 등의 적극적인 공격적 행동으로 나타날 수 있고, 후자는 원한을 품거나 교묘하게 잊어버리거나 고집을 피우거나 꾸물거리는 등의 수동 공격적 행동으로 나타날 수 있음."," "))</f>
        <v xml:space="preserve"> </v>
      </c>
      <c r="H43" s="945"/>
      <c r="I43" s="945"/>
      <c r="J43" s="945"/>
      <c r="K43" s="946"/>
    </row>
    <row r="44" spans="1:11" ht="31.5" customHeight="1" thickBot="1">
      <c r="A44" s="952"/>
      <c r="B44" s="302" t="s">
        <v>890</v>
      </c>
      <c r="C44" s="291">
        <v>13</v>
      </c>
      <c r="D44" s="291">
        <v>14.1</v>
      </c>
      <c r="E44" s="291">
        <v>2.7</v>
      </c>
      <c r="F44" s="300" t="str">
        <f t="shared" si="1"/>
        <v xml:space="preserve"> </v>
      </c>
      <c r="G44" s="947" t="str">
        <f>IF(F44="높음", "정직하고 양심적이며 진실한 사람으로서 다른 사람들을 일관되게 공정한 방식으로 대함. 즉, 직업적, 사회적 관계에서 안정적인 윤리적 원칙과 양심을 통합한 사람임. 자신에게 손해가 되더라도 공평과 정직을 더 우선시함. 이와 같은 윤리적 기준은 자기초월 혹은 영성과 관련되기 보다는 연대감의 한 요소라는 사실은 주목할만 함. 즉 이 하위척도 점수는 자기초월 척도보다는 연대감 척도의 하위척도들과 더 높은 상관을 보임.", IF(F44="낮음", "기회주의적이라는 인상을 줌. 즉 당장 문제에 부딪치지 않으면서 자신의 목표를 달성할 수 있다면, 할 수 있는 무슨 일이든지 하고자 함. 자신에게 이득이 되는 편파적 방식으로 행동함으로써 타인을 공정하게 대우하지 못하는 경향을 보임. 따라서 빈번히 타인을 조종하려 하거나 속임수를 쓰는 것으로 비칠 수 있음. 즉, 직업적, 사회적 관계 속에 안정적인 윤리적 원칙과 양심을 통합하여 못한 사람으로 기술될 수 있음."," "))</f>
        <v xml:space="preserve"> </v>
      </c>
      <c r="H44" s="947"/>
      <c r="I44" s="947"/>
      <c r="J44" s="947"/>
      <c r="K44" s="948"/>
    </row>
    <row r="45" spans="1:11" ht="45" customHeight="1">
      <c r="A45" s="940" t="s">
        <v>875</v>
      </c>
      <c r="B45" s="297" t="s">
        <v>891</v>
      </c>
      <c r="C45" s="305">
        <v>9</v>
      </c>
      <c r="D45" s="298">
        <v>11.8</v>
      </c>
      <c r="E45" s="298">
        <v>4.0999999999999996</v>
      </c>
      <c r="F45" s="304" t="str">
        <f t="shared" si="1"/>
        <v xml:space="preserve"> </v>
      </c>
      <c r="G45" s="943" t="str">
        <f>IF(F45="높음", B50, IF(F45="낮음", C50," "))</f>
        <v xml:space="preserve"> </v>
      </c>
      <c r="H45" s="943"/>
      <c r="I45" s="943"/>
      <c r="J45" s="943"/>
      <c r="K45" s="944"/>
    </row>
    <row r="46" spans="1:11" ht="68.25" customHeight="1">
      <c r="A46" s="941"/>
      <c r="B46" s="301" t="s">
        <v>892</v>
      </c>
      <c r="C46" s="242">
        <v>2</v>
      </c>
      <c r="D46" s="299">
        <v>7.6</v>
      </c>
      <c r="E46" s="299">
        <v>4.3</v>
      </c>
      <c r="F46" s="242" t="str">
        <f t="shared" si="1"/>
        <v>낮음</v>
      </c>
      <c r="G46" s="945" t="str">
        <f xml:space="preserve"> IF(F46="높음", "인간과 물리적 환경을 포함하는 전체로서의 자연 및 우주와 연결 되어있다는 강렬한 유대감을 느낀다. 때때로 '모든 것은 하나의 살아있는 유기체의 일부'라는 느낌을 보고하기도 한다. 전쟁이나 기아, 불의를 방지하려고 노력하는 등, 이 세상을 더 나은 곳으로 만들기 위해 개인적 희생을 감수한다. 자연과의 애정 어린 동일시로 인해서 환경을 보호하고자 노력함. 몽롱한 이상주의자로 치부되기도함.", IF(F46="낮음", "자연이나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 "))</f>
        <v>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v>
      </c>
      <c r="H46" s="945"/>
      <c r="I46" s="945"/>
      <c r="J46" s="945"/>
      <c r="K46" s="946"/>
    </row>
    <row r="47" spans="1:11" ht="73.5" customHeight="1" thickBot="1">
      <c r="A47" s="942"/>
      <c r="B47" s="302" t="s">
        <v>893</v>
      </c>
      <c r="C47" s="291">
        <v>2</v>
      </c>
      <c r="D47" s="291">
        <v>9.4</v>
      </c>
      <c r="E47" s="291">
        <v>5.6</v>
      </c>
      <c r="F47" s="291" t="str">
        <f t="shared" si="1"/>
        <v>낮음</v>
      </c>
      <c r="G47" s="947" t="str">
        <f>IF(F47="높음", "기적이나 초감각적인 경험, 기타 영적인 형상이나 감응력(예컨대,텔레파시나 육감)을 믿는다. 이들이 보이는 전반적인 성숙도와 평가자의 신념에 따라서, 이들은 분열형 성격장애에서 나타나는 타고난 마술적 사고를 지닌 사람으로 평가되기도 하고, 영적 신비주의자로 기술되기도 한다. 영적인 체험을 통해 생명력을 얻고 안정감을 찾는다. ", IF(F47="낮음", "유물론과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 " "))</f>
        <v>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v>
      </c>
      <c r="H47" s="947"/>
      <c r="I47" s="947"/>
      <c r="J47" s="947"/>
      <c r="K47" s="948"/>
    </row>
    <row r="48" spans="1:11" ht="27.75" customHeight="1">
      <c r="B48" s="307"/>
    </row>
    <row r="49" spans="1:4" ht="36.75" hidden="1" customHeight="1">
      <c r="A49" t="s">
        <v>399</v>
      </c>
      <c r="B49" s="308" t="s">
        <v>879</v>
      </c>
      <c r="C49" s="308" t="s">
        <v>880</v>
      </c>
      <c r="D49" s="308"/>
    </row>
    <row r="50" spans="1:4" ht="1.5" hidden="1" customHeight="1">
      <c r="A50" t="s">
        <v>881</v>
      </c>
      <c r="B50" s="308" t="s">
        <v>882</v>
      </c>
      <c r="C50" s="308" t="s">
        <v>883</v>
      </c>
      <c r="D50" s="308"/>
    </row>
    <row r="51" spans="1:4">
      <c r="B51" s="307"/>
    </row>
    <row r="52" spans="1:4">
      <c r="B52" s="307"/>
    </row>
  </sheetData>
  <mergeCells count="47">
    <mergeCell ref="A1:M1"/>
    <mergeCell ref="G8:J8"/>
    <mergeCell ref="A9:A12"/>
    <mergeCell ref="G9:J12"/>
    <mergeCell ref="K9:K10"/>
    <mergeCell ref="K11:K12"/>
    <mergeCell ref="A19:A22"/>
    <mergeCell ref="G19:K19"/>
    <mergeCell ref="G20:K20"/>
    <mergeCell ref="G21:K21"/>
    <mergeCell ref="G22:K22"/>
    <mergeCell ref="A13:A16"/>
    <mergeCell ref="G13:J16"/>
    <mergeCell ref="K13:K14"/>
    <mergeCell ref="K15:K16"/>
    <mergeCell ref="G18:K18"/>
    <mergeCell ref="A27:A30"/>
    <mergeCell ref="G27:K27"/>
    <mergeCell ref="G28:K28"/>
    <mergeCell ref="G29:K29"/>
    <mergeCell ref="G30:K30"/>
    <mergeCell ref="A23:A26"/>
    <mergeCell ref="G23:K23"/>
    <mergeCell ref="G24:K24"/>
    <mergeCell ref="G25:K25"/>
    <mergeCell ref="G26:K26"/>
    <mergeCell ref="A31:A34"/>
    <mergeCell ref="G31:K31"/>
    <mergeCell ref="G32:K32"/>
    <mergeCell ref="G33:K33"/>
    <mergeCell ref="G34:K34"/>
    <mergeCell ref="A45:A47"/>
    <mergeCell ref="G45:K45"/>
    <mergeCell ref="G46:K46"/>
    <mergeCell ref="G47:K47"/>
    <mergeCell ref="G39:K39"/>
    <mergeCell ref="A40:A44"/>
    <mergeCell ref="G40:K40"/>
    <mergeCell ref="G41:K41"/>
    <mergeCell ref="G42:K42"/>
    <mergeCell ref="G43:K43"/>
    <mergeCell ref="G44:K44"/>
    <mergeCell ref="A35:A39"/>
    <mergeCell ref="G35:K35"/>
    <mergeCell ref="G36:K36"/>
    <mergeCell ref="G37:K37"/>
    <mergeCell ref="G38:K38"/>
  </mergeCells>
  <phoneticPr fontId="1" type="noConversion"/>
  <pageMargins left="0.25" right="0.25" top="0.75" bottom="0.75" header="0.3" footer="0.3"/>
  <pageSetup paperSize="9" scale="75" fitToHeight="0"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85841-9E28-4457-9556-C7CD42C099E6}">
  <sheetPr codeName="Sheet30"/>
  <dimension ref="A1:M46"/>
  <sheetViews>
    <sheetView workbookViewId="0">
      <selection activeCell="N6" sqref="N6:N7"/>
    </sheetView>
  </sheetViews>
  <sheetFormatPr defaultRowHeight="16.5"/>
  <cols>
    <col min="1" max="1" width="8.875" customWidth="1"/>
    <col min="2" max="2" width="15.25" customWidth="1"/>
    <col min="3" max="3" width="5.5" customWidth="1"/>
    <col min="4" max="4" width="6.75" customWidth="1"/>
    <col min="5" max="5" width="8" bestFit="1" customWidth="1"/>
    <col min="6" max="6" width="5.875" customWidth="1"/>
    <col min="8" max="8" width="9" customWidth="1"/>
    <col min="10" max="10" width="23.75" customWidth="1"/>
    <col min="11" max="11" width="19" customWidth="1"/>
    <col min="12" max="12" width="9" hidden="1" customWidth="1"/>
    <col min="13" max="13" width="0.625" customWidth="1"/>
    <col min="14" max="14" width="11.625" customWidth="1"/>
  </cols>
  <sheetData>
    <row r="1" spans="1:13" ht="28.5" thickTop="1" thickBot="1">
      <c r="A1" s="971" t="s">
        <v>894</v>
      </c>
      <c r="B1" s="972"/>
      <c r="C1" s="972"/>
      <c r="D1" s="972"/>
      <c r="E1" s="972"/>
      <c r="F1" s="972"/>
      <c r="G1" s="972"/>
      <c r="H1" s="972"/>
      <c r="I1" s="972"/>
      <c r="J1" s="972"/>
      <c r="K1" s="972"/>
      <c r="L1" s="972"/>
      <c r="M1" s="973"/>
    </row>
    <row r="2" spans="1:13" ht="27.75" thickTop="1">
      <c r="A2" s="265"/>
      <c r="B2" s="266"/>
      <c r="C2" s="266"/>
      <c r="D2" s="266"/>
      <c r="E2" s="266"/>
      <c r="F2" s="266"/>
      <c r="G2" s="266"/>
      <c r="H2" s="266"/>
      <c r="I2" s="267"/>
      <c r="L2" s="267"/>
      <c r="M2" s="268"/>
    </row>
    <row r="3" spans="1:13">
      <c r="A3" s="269" t="s">
        <v>814</v>
      </c>
      <c r="B3" s="270"/>
      <c r="C3" s="271"/>
      <c r="D3" s="271"/>
      <c r="E3" s="271"/>
      <c r="F3" s="271"/>
      <c r="G3" s="271"/>
      <c r="H3" s="271"/>
      <c r="I3" s="272" t="s">
        <v>815</v>
      </c>
      <c r="J3" s="273" t="s">
        <v>816</v>
      </c>
      <c r="K3" s="274"/>
      <c r="L3" s="275"/>
    </row>
    <row r="4" spans="1:13">
      <c r="A4" s="276" t="s">
        <v>817</v>
      </c>
      <c r="B4" s="277" t="s">
        <v>895</v>
      </c>
      <c r="C4" s="278"/>
      <c r="D4" s="278"/>
      <c r="E4" s="278"/>
      <c r="F4" s="278"/>
      <c r="G4" s="271"/>
      <c r="H4" s="271"/>
      <c r="I4" s="272" t="s">
        <v>818</v>
      </c>
      <c r="J4" s="273" t="s">
        <v>819</v>
      </c>
      <c r="K4" s="274"/>
      <c r="L4" s="279"/>
    </row>
    <row r="5" spans="1:13">
      <c r="A5" s="280"/>
      <c r="B5" s="281"/>
      <c r="C5" s="278"/>
      <c r="D5" s="278"/>
      <c r="E5" s="278"/>
      <c r="F5" s="278"/>
      <c r="G5" s="271"/>
      <c r="H5" s="271"/>
      <c r="I5" s="272" t="s">
        <v>820</v>
      </c>
      <c r="J5" s="273">
        <v>18</v>
      </c>
      <c r="K5" s="274"/>
      <c r="L5" s="279"/>
    </row>
    <row r="6" spans="1:13">
      <c r="C6" s="278"/>
      <c r="D6" s="278"/>
      <c r="E6" s="278"/>
      <c r="F6" s="278"/>
      <c r="G6" s="271"/>
      <c r="H6" s="271"/>
      <c r="I6" s="272" t="s">
        <v>821</v>
      </c>
      <c r="J6" s="273">
        <v>20200503</v>
      </c>
      <c r="K6" s="274"/>
      <c r="L6" s="279"/>
    </row>
    <row r="7" spans="1:13" ht="17.25" thickBot="1">
      <c r="A7" s="278"/>
      <c r="B7" s="282"/>
      <c r="C7" s="271"/>
      <c r="D7" s="271"/>
      <c r="E7" s="271"/>
      <c r="F7" s="278"/>
      <c r="G7" s="278"/>
      <c r="H7" s="271"/>
      <c r="I7" s="278"/>
      <c r="K7" s="283"/>
      <c r="L7" s="283"/>
      <c r="M7" s="283"/>
    </row>
    <row r="8" spans="1:13">
      <c r="A8" s="284" t="s">
        <v>822</v>
      </c>
      <c r="B8" s="285" t="s">
        <v>823</v>
      </c>
      <c r="C8" s="285" t="s">
        <v>824</v>
      </c>
      <c r="D8" s="285" t="s">
        <v>825</v>
      </c>
      <c r="E8" s="285" t="s">
        <v>826</v>
      </c>
      <c r="F8" s="285" t="s">
        <v>827</v>
      </c>
      <c r="G8" s="974" t="s">
        <v>828</v>
      </c>
      <c r="H8" s="975"/>
      <c r="I8" s="975"/>
      <c r="J8" s="976"/>
      <c r="K8" s="286" t="s">
        <v>829</v>
      </c>
    </row>
    <row r="9" spans="1:13" ht="45.75" customHeight="1">
      <c r="A9" s="977" t="s">
        <v>830</v>
      </c>
      <c r="B9" s="287" t="s">
        <v>831</v>
      </c>
      <c r="C9" s="242">
        <v>44</v>
      </c>
      <c r="D9" s="242">
        <v>50</v>
      </c>
      <c r="E9" s="242">
        <v>94</v>
      </c>
      <c r="F9" s="250" t="str">
        <f>IF(E9&gt;=70,"H",IF(E9&lt;=30,"L","M"))</f>
        <v>H</v>
      </c>
      <c r="G9" s="963" t="s">
        <v>990</v>
      </c>
      <c r="H9" s="963"/>
      <c r="I9" s="963"/>
      <c r="J9" s="963"/>
      <c r="K9" s="980" t="str">
        <f>F9&amp;F10&amp;F11</f>
        <v>HHH</v>
      </c>
    </row>
    <row r="10" spans="1:13" ht="42" customHeight="1">
      <c r="A10" s="978"/>
      <c r="B10" s="288" t="s">
        <v>832</v>
      </c>
      <c r="C10" s="242">
        <v>41</v>
      </c>
      <c r="D10" s="242">
        <v>50</v>
      </c>
      <c r="E10" s="242">
        <v>70</v>
      </c>
      <c r="F10" s="250" t="str">
        <f t="shared" ref="F10:F16" si="0">IF(E10&gt;=70,"H",IF(E10&lt;=30,"L","M"))</f>
        <v>H</v>
      </c>
      <c r="G10" s="963"/>
      <c r="H10" s="963"/>
      <c r="I10" s="963"/>
      <c r="J10" s="963"/>
      <c r="K10" s="981"/>
    </row>
    <row r="11" spans="1:13" ht="45" customHeight="1">
      <c r="A11" s="978"/>
      <c r="B11" s="288" t="s">
        <v>833</v>
      </c>
      <c r="C11" s="242">
        <v>63</v>
      </c>
      <c r="D11" s="242">
        <v>30</v>
      </c>
      <c r="E11" s="242">
        <v>99</v>
      </c>
      <c r="F11" s="250" t="str">
        <f t="shared" si="0"/>
        <v>H</v>
      </c>
      <c r="G11" s="963"/>
      <c r="H11" s="963"/>
      <c r="I11" s="963"/>
      <c r="J11" s="963"/>
      <c r="K11" s="982" t="s">
        <v>991</v>
      </c>
    </row>
    <row r="12" spans="1:13" ht="48" customHeight="1">
      <c r="A12" s="979"/>
      <c r="B12" s="288" t="s">
        <v>834</v>
      </c>
      <c r="C12" s="251">
        <v>48</v>
      </c>
      <c r="D12" s="251">
        <v>54</v>
      </c>
      <c r="E12" s="242">
        <v>66</v>
      </c>
      <c r="F12" s="250" t="str">
        <f t="shared" si="0"/>
        <v>M</v>
      </c>
      <c r="G12" s="963"/>
      <c r="H12" s="963"/>
      <c r="I12" s="963"/>
      <c r="J12" s="963"/>
      <c r="K12" s="983"/>
    </row>
    <row r="13" spans="1:13" ht="31.5" customHeight="1">
      <c r="A13" s="961" t="s">
        <v>835</v>
      </c>
      <c r="B13" s="288" t="s">
        <v>836</v>
      </c>
      <c r="C13" s="251">
        <v>38</v>
      </c>
      <c r="D13" s="251">
        <v>30</v>
      </c>
      <c r="E13" s="242">
        <v>14</v>
      </c>
      <c r="F13" s="250" t="str">
        <f t="shared" si="0"/>
        <v>L</v>
      </c>
      <c r="G13" s="963" t="s">
        <v>992</v>
      </c>
      <c r="H13" s="963"/>
      <c r="I13" s="963"/>
      <c r="J13" s="963"/>
      <c r="K13" s="965" t="str">
        <f>F13&amp;F14&amp;F15</f>
        <v>LHL</v>
      </c>
    </row>
    <row r="14" spans="1:13" ht="30" customHeight="1">
      <c r="A14" s="961"/>
      <c r="B14" s="288" t="s">
        <v>837</v>
      </c>
      <c r="C14" s="251">
        <v>63</v>
      </c>
      <c r="D14" s="251">
        <v>58</v>
      </c>
      <c r="E14" s="242">
        <v>77</v>
      </c>
      <c r="F14" s="250" t="str">
        <f t="shared" si="0"/>
        <v>H</v>
      </c>
      <c r="G14" s="963"/>
      <c r="H14" s="963"/>
      <c r="I14" s="963"/>
      <c r="J14" s="963"/>
      <c r="K14" s="966"/>
    </row>
    <row r="15" spans="1:13" ht="28.5" customHeight="1">
      <c r="A15" s="961"/>
      <c r="B15" s="288" t="s">
        <v>838</v>
      </c>
      <c r="C15" s="251">
        <v>19</v>
      </c>
      <c r="D15" s="251">
        <v>70</v>
      </c>
      <c r="E15" s="242">
        <v>27</v>
      </c>
      <c r="F15" s="250" t="str">
        <f t="shared" si="0"/>
        <v>L</v>
      </c>
      <c r="G15" s="963"/>
      <c r="H15" s="963"/>
      <c r="I15" s="963"/>
      <c r="J15" s="963"/>
      <c r="K15" s="984" t="s">
        <v>588</v>
      </c>
    </row>
    <row r="16" spans="1:13" ht="40.5" customHeight="1" thickBot="1">
      <c r="A16" s="962"/>
      <c r="B16" s="289" t="s">
        <v>839</v>
      </c>
      <c r="C16" s="290">
        <v>101</v>
      </c>
      <c r="D16" s="290">
        <v>48</v>
      </c>
      <c r="E16" s="291">
        <v>41</v>
      </c>
      <c r="F16" s="250" t="str">
        <f t="shared" si="0"/>
        <v>M</v>
      </c>
      <c r="G16" s="964"/>
      <c r="H16" s="964"/>
      <c r="I16" s="964"/>
      <c r="J16" s="964"/>
      <c r="K16" s="985"/>
    </row>
    <row r="17" spans="1:11" ht="18.75" customHeight="1" thickBot="1"/>
    <row r="18" spans="1:11" ht="36.75" customHeight="1" thickBot="1">
      <c r="A18" s="292" t="s">
        <v>823</v>
      </c>
      <c r="B18" s="293" t="s">
        <v>840</v>
      </c>
      <c r="C18" s="294" t="s">
        <v>824</v>
      </c>
      <c r="D18" s="295" t="s">
        <v>841</v>
      </c>
      <c r="E18" s="295" t="s">
        <v>842</v>
      </c>
      <c r="F18" s="296" t="s">
        <v>827</v>
      </c>
      <c r="G18" s="969" t="s">
        <v>828</v>
      </c>
      <c r="H18" s="969"/>
      <c r="I18" s="969"/>
      <c r="J18" s="969"/>
      <c r="K18" s="970"/>
    </row>
    <row r="19" spans="1:11" ht="93.75" customHeight="1" thickBot="1">
      <c r="A19" s="940" t="s">
        <v>843</v>
      </c>
      <c r="B19" s="297" t="s">
        <v>896</v>
      </c>
      <c r="C19" s="298">
        <v>15</v>
      </c>
      <c r="D19" s="299">
        <v>6</v>
      </c>
      <c r="E19" s="299">
        <v>1.8</v>
      </c>
      <c r="F19" s="300" t="str">
        <f t="shared" ref="F19:F41" si="1">IF(D19+E19&lt;C19, "높음", IF(D19-E19&gt;C19, "낮음", " "))</f>
        <v>높음</v>
      </c>
      <c r="G19" s="943" t="str">
        <f>IF(F19="높음","많은 사람들이 시간 낭비라고 느낄 만한 낯선 상황이나 낯선 장소를 탐색하는 데 흥미를 느낌.(감각추구적) 새로운 생각이나 활동에 쉽게 빠져들고, 스릴과 흥분, 모험을 즐김. 단조로운 것에 쉽게 싫증을 느끼며, 반복적인 일상을 피하여 변화를 추구함. 때로 비관습적이거나 혁신적인 사람으로 인식됨.", IF(F19="낮음","새롭거나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 " "))</f>
        <v>많은 사람들이 시간 낭비라고 느낄 만한 낯선 상황이나 낯선 장소를 탐색하는 데 흥미를 느낌.(감각추구적) 새로운 생각이나 활동에 쉽게 빠져들고, 스릴과 흥분, 모험을 즐김. 단조로운 것에 쉽게 싫증을 느끼며, 반복적인 일상을 피하여 변화를 추구함. 때로 비관습적이거나 혁신적인 사람으로 인식됨.</v>
      </c>
      <c r="H19" s="943"/>
      <c r="I19" s="943"/>
      <c r="J19" s="943"/>
      <c r="K19" s="944"/>
    </row>
    <row r="20" spans="1:11" ht="105.75" customHeight="1" thickBot="1">
      <c r="A20" s="941"/>
      <c r="B20" s="301" t="s">
        <v>845</v>
      </c>
      <c r="C20" s="242">
        <v>16</v>
      </c>
      <c r="D20" s="242">
        <v>5.0999999999999996</v>
      </c>
      <c r="E20" s="242">
        <v>2.2999999999999998</v>
      </c>
      <c r="F20" s="300" t="str">
        <f t="shared" si="1"/>
        <v>높음</v>
      </c>
      <c r="G20" s="945" t="str">
        <f>IF(F20="높음","쉽게 흥분하며, 감정변화가 극적이고, 순간적인 인상에 의해 쉽게 영향을 받는 기분파. 불충분한 정보에도 불구하고 성급하게 결정을 내리며 충동 조절이 어려운 편. 순간적인 본능이나 직관적 육감에 따라 행동하기 때문에, 예기치 않은 사건이 발생하거나 추가적인 정보가 나타날 경우에 결정이나 의견을 번복해야 되는 경우가 자주 있음. 종종 주의가 산만하며, 한가지 일에 오랫동안 주의를 집중하는 것이 힘듦.",IF(F20="낮음","오랜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 " "))</f>
        <v>쉽게 흥분하며, 감정변화가 극적이고, 순간적인 인상에 의해 쉽게 영향을 받는 기분파. 불충분한 정보에도 불구하고 성급하게 결정을 내리며 충동 조절이 어려운 편. 순간적인 본능이나 직관적 육감에 따라 행동하기 때문에, 예기치 않은 사건이 발생하거나 추가적인 정보가 나타날 경우에 결정이나 의견을 번복해야 되는 경우가 자주 있음. 종종 주의가 산만하며, 한가지 일에 오랫동안 주의를 집중하는 것이 힘듦.</v>
      </c>
      <c r="H20" s="945"/>
      <c r="I20" s="945"/>
      <c r="J20" s="945"/>
      <c r="K20" s="946"/>
    </row>
    <row r="21" spans="1:11" ht="93" customHeight="1" thickBot="1">
      <c r="A21" s="941"/>
      <c r="B21" s="301" t="s">
        <v>846</v>
      </c>
      <c r="C21" s="242">
        <v>19</v>
      </c>
      <c r="D21" s="242">
        <v>4.5999999999999996</v>
      </c>
      <c r="E21" s="242">
        <v>2.4</v>
      </c>
      <c r="F21" s="300" t="str">
        <f t="shared" si="1"/>
        <v>높음</v>
      </c>
      <c r="G21" s="945" t="str">
        <f>IF(F21="높음","돈, 에너지, 감정 등을 잘 절제하지 않는 경향을 보임. 예를 들어 돈을 저축하기 보다는 쓰는 것을 더 좋아하기 때문에, 특별한 계획이나 휴가 등을 위해서 돈을 모으는 것이 쉽지 않음. 때로 다른 사람들에게 화려하며 거칠 것이 없는 사람이라는 인상을 비칠 수 있음. 돈이나 자원, 능력이 바닥날 때까지 다 써가며 사는 방식을 좋아함.",IF(F21="낮음","아끼고 조심하며 매사에 통제를 잘함. 돈이나 에너지, 감정 등을 낭비하지 않고 절제하는 편. 다른 사람들에게 검소하고 인색한 사람으로 인식됨.", " "))</f>
        <v>돈, 에너지, 감정 등을 잘 절제하지 않는 경향을 보임. 예를 들어 돈을 저축하기 보다는 쓰는 것을 더 좋아하기 때문에, 특별한 계획이나 휴가 등을 위해서 돈을 모으는 것이 쉽지 않음. 때로 다른 사람들에게 화려하며 거칠 것이 없는 사람이라는 인상을 비칠 수 있음. 돈이나 자원, 능력이 바닥날 때까지 다 써가며 사는 방식을 좋아함.</v>
      </c>
      <c r="H21" s="945"/>
      <c r="I21" s="945"/>
      <c r="J21" s="945"/>
      <c r="K21" s="946"/>
    </row>
    <row r="22" spans="1:11" ht="135.75" customHeight="1" thickBot="1">
      <c r="A22" s="942"/>
      <c r="B22" s="302" t="s">
        <v>897</v>
      </c>
      <c r="C22" s="291">
        <v>19</v>
      </c>
      <c r="D22" s="291">
        <v>5.6</v>
      </c>
      <c r="E22" s="291">
        <v>2.2999999999999998</v>
      </c>
      <c r="F22" s="300" t="str">
        <f t="shared" si="1"/>
        <v>높음</v>
      </c>
      <c r="G22" s="947" t="str">
        <f>IF(F22="높음","쉽게 화를 내는 경향을 보임. 자신이 원하는 것을 당장 얻지 못할 때 쉽게 성을 내고 분노를 밖으로 드러냄. 엄격한 규칙이나 규제가 없는 활동을 더 선호하며, 고정된 일정이나 정해진 규칙에 따라 행동하는 것을 좋아하지 않음. 들키지만 않는다면 법이나 규칙을 더 쉽게 어길 수 있으며, 얘기를 재미있게 하기 위해 진실을 포장하거나 과장하기도 함. 신체적 혹은 심리적으로 좌절스럽고 지루하고 불편한 상황을 잘 견디지 못하고 피하려는 경향을 보임.", IF(F22="낮음", "조직적이고 질서정연하며 체계적임. 이들은 엄격한 규칙과 규율이 있는 활동을 더 선호. 좌절을 참고 견디며 욕구 만족을 지연시키는 능력이 많음. 화를 내는데 더디며, 분노를 밖으로 잘 드러내지 않는 편임."," "))</f>
        <v>쉽게 화를 내는 경향을 보임. 자신이 원하는 것을 당장 얻지 못할 때 쉽게 성을 내고 분노를 밖으로 드러냄. 엄격한 규칙이나 규제가 없는 활동을 더 선호하며, 고정된 일정이나 정해진 규칙에 따라 행동하는 것을 좋아하지 않음. 들키지만 않는다면 법이나 규칙을 더 쉽게 어길 수 있으며, 얘기를 재미있게 하기 위해 진실을 포장하거나 과장하기도 함. 신체적 혹은 심리적으로 좌절스럽고 지루하고 불편한 상황을 잘 견디지 못하고 피하려는 경향을 보임.</v>
      </c>
      <c r="H22" s="947"/>
      <c r="I22" s="947"/>
      <c r="J22" s="947"/>
      <c r="K22" s="948"/>
    </row>
    <row r="23" spans="1:11" ht="131.25" customHeight="1" thickBot="1">
      <c r="A23" s="949" t="s">
        <v>848</v>
      </c>
      <c r="B23" s="297" t="s">
        <v>849</v>
      </c>
      <c r="C23" s="298">
        <v>6</v>
      </c>
      <c r="D23" s="298">
        <v>6.3</v>
      </c>
      <c r="E23" s="298">
        <v>1.9</v>
      </c>
      <c r="F23" s="300" t="str">
        <f t="shared" si="1"/>
        <v xml:space="preserve"> </v>
      </c>
      <c r="G23" s="943" t="str">
        <f>IF(F23="높음", "두가지 행동경향을 나타냄. 첫째, 앞으로 닥칠 일에 대해서 미리 걱정함. 좋은 일보다는 나쁜 일이 일어날 것이라고 생각하고, 위험과 실패를 먼저 예상하는 비관적 성향을 보임. 특히 낯선 상황 혹은 실제로 위험이 따르는 상황에서 이런 특성이 더 두드러지지만, 별로 위험하지 않거나 안심할만한 환경에서도 비관적으로 걱정하는 경향이 있음. 둘째, 창피하거나 당혹스러운 경험을 극복하는 데 어려움을 겪으며, 이런 경험을 오랫동안 반복해서 되씹는 경향을 보임.", IF(F23="낮음", "긍정적으로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 "))</f>
        <v xml:space="preserve"> </v>
      </c>
      <c r="H23" s="943"/>
      <c r="I23" s="943"/>
      <c r="J23" s="943"/>
      <c r="K23" s="944"/>
    </row>
    <row r="24" spans="1:11" ht="120" customHeight="1" thickBot="1">
      <c r="A24" s="950"/>
      <c r="B24" s="301" t="s">
        <v>850</v>
      </c>
      <c r="C24" s="299">
        <v>4</v>
      </c>
      <c r="D24" s="299">
        <v>5.0999999999999996</v>
      </c>
      <c r="E24" s="299">
        <v>2.4</v>
      </c>
      <c r="F24" s="300" t="str">
        <f t="shared" si="1"/>
        <v xml:space="preserve"> </v>
      </c>
      <c r="G24" s="959" t="str">
        <f>IF(F24="높음", "불확실한 상황이나 낯선 상황에 대한 두려움이 많음. 불확실하거나 익숙하지 않은 상황에서는, 별로 걱정할 만한 이유가 없음에도 불구하고 쉽게 긴장하고 불한해함. 따라서 위험을 감수하려 하지 않으며, 일상에 변화가 생기면 적응하기 힘들어 하고, 조용하게 지내는 것을 더 선호함.", IF(F24="낮음", "대부분의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 " "))</f>
        <v xml:space="preserve"> </v>
      </c>
      <c r="H24" s="959"/>
      <c r="I24" s="959"/>
      <c r="J24" s="959"/>
      <c r="K24" s="960"/>
    </row>
    <row r="25" spans="1:11" ht="111" customHeight="1" thickBot="1">
      <c r="A25" s="950"/>
      <c r="B25" s="301" t="s">
        <v>851</v>
      </c>
      <c r="C25" s="242">
        <v>9</v>
      </c>
      <c r="D25" s="242">
        <v>7.9</v>
      </c>
      <c r="E25" s="242">
        <v>3.3</v>
      </c>
      <c r="F25" s="300" t="str">
        <f t="shared" si="1"/>
        <v xml:space="preserve"> </v>
      </c>
      <c r="G25" s="945" t="str">
        <f>IF(F25="높음", "대부분의 사회적 상황에서 수줍어하며 자기주장이 부족. 잘 모르는 사람을 만날 때 자신감이 부족하기 때문에 종종 낯선 사람과의 만남을 회피. 자신이 확실히 받아들여질 것이라는 보장이 없는 한 새로운 인간관계를 맺으려 하지 않음. 평소에는 주도적으로 행동할지라도, 낯선 사람과 어울리거나 낯선 상황에 처하면 주도적으로 행동하지 못하고 쉽게 위축되고 억제되는 경향을 보임.", IF(F25="낮음", "사교적이고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 "))</f>
        <v xml:space="preserve"> </v>
      </c>
      <c r="H25" s="945"/>
      <c r="I25" s="945"/>
      <c r="J25" s="945"/>
      <c r="K25" s="946"/>
    </row>
    <row r="26" spans="1:11" ht="117" customHeight="1" thickBot="1">
      <c r="A26" s="952"/>
      <c r="B26" s="302" t="s">
        <v>898</v>
      </c>
      <c r="C26" s="291">
        <v>6</v>
      </c>
      <c r="D26" s="291">
        <v>2.6</v>
      </c>
      <c r="E26" s="291">
        <v>1.7</v>
      </c>
      <c r="F26" s="300" t="str">
        <f t="shared" si="1"/>
        <v>높음</v>
      </c>
      <c r="G26" s="947" t="str">
        <f>IF(F26="높음","대부분의 사람들보다 허약하고 활력이 적은 것으로 비침. 쉽게 지치고 피곤해지는 경향이 있어서 남들보다 낮잠이나 휴식이 더 많이 필요함. 사소한 질병이나 스트레스에서 회복되는 데 남들보다 더 오랜 시간이 걸리는 경향이 있음.", IF(F26="낮음", "아주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 "))</f>
        <v>대부분의 사람들보다 허약하고 활력이 적은 것으로 비침. 쉽게 지치고 피곤해지는 경향이 있어서 남들보다 낮잠이나 휴식이 더 많이 필요함. 사소한 질병이나 스트레스에서 회복되는 데 남들보다 더 오랜 시간이 걸리는 경향이 있음.</v>
      </c>
      <c r="H26" s="947"/>
      <c r="I26" s="947"/>
      <c r="J26" s="947"/>
      <c r="K26" s="948"/>
    </row>
    <row r="27" spans="1:11" ht="96.75" customHeight="1">
      <c r="A27" s="940" t="s">
        <v>853</v>
      </c>
      <c r="B27" s="303" t="s">
        <v>854</v>
      </c>
      <c r="C27" s="298">
        <v>11</v>
      </c>
      <c r="D27" s="298">
        <v>3.8</v>
      </c>
      <c r="E27" s="298">
        <v>1.9</v>
      </c>
      <c r="F27" s="304" t="str">
        <f t="shared" si="1"/>
        <v>높음</v>
      </c>
      <c r="G27" s="943" t="str">
        <f>IF(F27="높음", "마음이 여리고 정에 약함. 감수성이 예민하고 동정심과 이해심이 많은 사람으로, 감성적 호소에 마음이 깊이 움직이는 경향을 보임. 예를 들어 슬픈 영화를 볼 때 남들보다 더 쉽게 눈물을 흘림. 또한 주변사람들이 느끼는 감정을, 마치 자신의 개인적 경험인 것처럼 대리적으로 잘 느끼는 경향이 있음.", IF(F27="낮음", "종종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 "))</f>
        <v>마음이 여리고 정에 약함. 감수성이 예민하고 동정심과 이해심이 많은 사람으로, 감성적 호소에 마음이 깊이 움직이는 경향을 보임. 예를 들어 슬픈 영화를 볼 때 남들보다 더 쉽게 눈물을 흘림. 또한 주변사람들이 느끼는 감정을, 마치 자신의 개인적 경험인 것처럼 대리적으로 잘 느끼는 경향이 있음.</v>
      </c>
      <c r="H27" s="943"/>
      <c r="I27" s="943"/>
      <c r="J27" s="943"/>
      <c r="K27" s="944"/>
    </row>
    <row r="28" spans="1:11" ht="90" customHeight="1">
      <c r="A28" s="941"/>
      <c r="B28" s="301" t="s">
        <v>899</v>
      </c>
      <c r="C28" s="299">
        <v>13</v>
      </c>
      <c r="D28" s="299">
        <v>9</v>
      </c>
      <c r="E28" s="299">
        <v>3</v>
      </c>
      <c r="F28" s="242" t="str">
        <f t="shared" si="1"/>
        <v>높음</v>
      </c>
      <c r="G28" s="945" t="str">
        <f>IF(F29="높음","개인 생활보다는 친밀한 관계를 더 선호함. 다른 사람들과 함께 가까이 있으려 하며, 자신의 경험이나 감정을 혼자 간직하거나 감추기보다는 가까운 사람들에게 털어놓고 이야기하는 것을 좋아함. 따뜻하고 지속적인 사회적 애착관계를 형성하는 경향이 있음. 결과적으로 타인의 거부나 모욕에 대해 더 예민한 경향을 보임.", IF(F29="낮음", "사회적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 "))</f>
        <v>개인 생활보다는 친밀한 관계를 더 선호함. 다른 사람들과 함께 가까이 있으려 하며, 자신의 경험이나 감정을 혼자 간직하거나 감추기보다는 가까운 사람들에게 털어놓고 이야기하는 것을 좋아함. 따뜻하고 지속적인 사회적 애착관계를 형성하는 경향이 있음. 결과적으로 타인의 거부나 모욕에 대해 더 예민한 경향을 보임.</v>
      </c>
      <c r="H28" s="945"/>
      <c r="I28" s="945"/>
      <c r="J28" s="945"/>
      <c r="K28" s="946"/>
    </row>
    <row r="29" spans="1:11" ht="156" customHeight="1" thickBot="1">
      <c r="A29" s="941"/>
      <c r="B29" s="301" t="s">
        <v>900</v>
      </c>
      <c r="C29" s="242">
        <v>13</v>
      </c>
      <c r="D29" s="242">
        <v>3.9</v>
      </c>
      <c r="E29" s="242">
        <v>1.3</v>
      </c>
      <c r="F29" s="242" t="str">
        <f t="shared" si="1"/>
        <v>높음</v>
      </c>
      <c r="G29" s="945" t="str">
        <f>IF(F29="높음", B43, IF(F29="낮음", C43," "))</f>
        <v>다른 사람들로부터 정서적 지지와 승인을 얻는 것에 의존적인 사람임. 남들이 자신을 어떻게 생각할 것인지에 대해 신경을 많이 쓰고, 심지어는 남들로부터 보호와 지배를 자극하고 이끌어내려는 경향을 보임. 자기가 스스로 어떤 일을 해야 하거나 혼자서 어떤 결정을 내려야 할 때 주저함. 다른 사람의 지지와 보호를 바라기 때문에, 다른 사람들을 즐겁게 해주기 위해서라면 자신의 것을 희생하거나 자신이 원하지 않는 일을 자원하여 하기도 함. 따라서 비판을 당하거나 인정을 받지 못할 때 쉽게 마음의 상처를 입음. 버림받는 것에 대한 두려움에 집착하며, 사회적인 단서에 민감하고 사회적인 압력에 쉽게 굴복.</v>
      </c>
      <c r="H29" s="945"/>
      <c r="I29" s="945"/>
      <c r="J29" s="945"/>
      <c r="K29" s="946"/>
    </row>
    <row r="30" spans="1:11" ht="86.25" customHeight="1">
      <c r="A30" s="955" t="s">
        <v>863</v>
      </c>
      <c r="B30" s="297" t="s">
        <v>901</v>
      </c>
      <c r="C30" s="305">
        <v>8</v>
      </c>
      <c r="D30" s="298">
        <v>3.8</v>
      </c>
      <c r="E30" s="298">
        <v>1.9</v>
      </c>
      <c r="F30" s="304" t="str">
        <f t="shared" si="1"/>
        <v>높음</v>
      </c>
      <c r="G30" s="943" t="str">
        <f>IF(F30="높음", "자신이 하고자 하는 것을 선택하는 데 더 자유로움. 이들은 자신의 태도, 행동, 문제점이 자신의 선택에 따른 것임을 인정함. 따라서 자신의 태도나 행동에 대한 책임을 받아들임. 타인에게 신뢰할 만한 사람이라는 인상을 줌.", IF(F30="낮음", "자신에게 일어난 일을 다른 사람이나 외부환경 탓으로 돌리거나 핑계를 대고 비난하는 경향이 있음. 이들은 자신의 태도나 행동, 선택이 자신의 통제와 무관하게 또는 자신의 의지와 상반되게 외부의 영향력에 의해서 결정된 것이라고 느낌. 결과적으로 자신의 행위에 대한 책임을 수용하지 않음. 타인에게 믿을 만하지 않고 책임감이 없는 사람이라는 인상을 줌."," "))</f>
        <v>자신이 하고자 하는 것을 선택하는 데 더 자유로움. 이들은 자신의 태도, 행동, 문제점이 자신의 선택에 따른 것임을 인정함. 따라서 자신의 태도나 행동에 대한 책임을 받아들임. 타인에게 신뢰할 만한 사람이라는 인상을 줌.</v>
      </c>
      <c r="H30" s="943"/>
      <c r="I30" s="943"/>
      <c r="J30" s="943"/>
      <c r="K30" s="944"/>
    </row>
    <row r="31" spans="1:11" ht="81.75" customHeight="1">
      <c r="A31" s="956"/>
      <c r="B31" s="301" t="s">
        <v>865</v>
      </c>
      <c r="C31" s="242">
        <v>10</v>
      </c>
      <c r="D31" s="299">
        <v>5.3</v>
      </c>
      <c r="E31" s="299">
        <v>1.9</v>
      </c>
      <c r="F31" s="242" t="str">
        <f t="shared" si="1"/>
        <v>높음</v>
      </c>
      <c r="G31" s="945" t="str">
        <f>IF(F31="높음", "목적의식이 강하고 목표 지향적인 사람으로 기술됨. 삶의 의미와 방향에 대해 더 분명한 의식을 지니고 있음. 자신의 목표를 이루기 위해서 즉각적인 요구 만족을 지연시킬 수 있는 능력이 더 잘 발달되어 있음. 단기적 욕구 충족보다는 장기적 목표와 가치에 따라 활동하는 사람이라고 말할 수 있음.", IF(F31="낮음","삶의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 "))</f>
        <v>목적의식이 강하고 목표 지향적인 사람으로 기술됨. 삶의 의미와 방향에 대해 더 분명한 의식을 지니고 있음. 자신의 목표를 이루기 위해서 즉각적인 요구 만족을 지연시킬 수 있는 능력이 더 잘 발달되어 있음. 단기적 욕구 충족보다는 장기적 목표와 가치에 따라 활동하는 사람이라고 말할 수 있음.</v>
      </c>
      <c r="H31" s="945"/>
      <c r="I31" s="945"/>
      <c r="J31" s="945"/>
      <c r="K31" s="946"/>
    </row>
    <row r="32" spans="1:11" ht="77.25" customHeight="1">
      <c r="A32" s="956"/>
      <c r="B32" s="306" t="s">
        <v>866</v>
      </c>
      <c r="C32" s="270">
        <v>5</v>
      </c>
      <c r="D32" s="242">
        <v>6.1</v>
      </c>
      <c r="E32" s="242">
        <v>2.1</v>
      </c>
      <c r="F32" s="242" t="str">
        <f t="shared" si="1"/>
        <v xml:space="preserve"> </v>
      </c>
      <c r="G32" s="945" t="str">
        <f>IF(F32="높음", "심리적 자원이 풍부하고 효율적인 사람이라고 기술됨. 타인에게 생산적이고 주도적이며 유능하고 혁신적인 사람이라는 인상을 주어서, 문제 해결 방법에 대한 아이디어가 풍부하고 문제 해결의 기회를 찾는 데 주도적인 사람으로 인식됨. 어려운 상황에 부딪치면 이를 도전이나 기회로 받아들이는 경향을 보임.", IF(F32="낮음", "무력하고 비효율적인 사람이라는 인상을 줌. 문제를 해결하기 위한 기술과 자신감을 발달시키지 못하였기 때문에, 난관에 부딪치면 스스로 할 수 없거나 무능하다고 느낀다. 결과적으로 다른 사람이 일 처리를 대신해주거나 이끌어주기를 바라는 경향이 있음."," "))</f>
        <v xml:space="preserve"> </v>
      </c>
      <c r="H32" s="945"/>
      <c r="I32" s="945"/>
      <c r="J32" s="945"/>
      <c r="K32" s="946"/>
    </row>
    <row r="33" spans="1:11" ht="120" customHeight="1" thickBot="1">
      <c r="A33" s="957"/>
      <c r="B33" s="301" t="s">
        <v>902</v>
      </c>
      <c r="C33" s="242">
        <v>4</v>
      </c>
      <c r="D33" s="242">
        <v>6</v>
      </c>
      <c r="E33" s="242">
        <v>2.4</v>
      </c>
      <c r="F33" s="242" t="str">
        <f t="shared" si="1"/>
        <v xml:space="preserve"> </v>
      </c>
      <c r="G33" s="945" t="str">
        <f>IF(F33="높음", "자신의 장점 뿐 아니라 한계를 모두 인정하고 받아들이는 자신감 있는 사람으로 기술됨. 즉, 자신이 아닌 어떤 모습으로 가장함 없이, 자신이 할 수 있는 최선을 다하려고 노력함. 한편으로는 자신의 있는 그대로의 심리적, 신체적 특징을 편하게 받아들이면서도, 다른 한편으로 훈련과 노력을 통해 자신의 한계를 개선하려고 노력함.", IF(F33="낮음", "힘겹게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 "))</f>
        <v xml:space="preserve"> </v>
      </c>
      <c r="H33" s="945"/>
      <c r="I33" s="945"/>
      <c r="J33" s="945"/>
      <c r="K33" s="946"/>
    </row>
    <row r="34" spans="1:11" ht="80.25" customHeight="1">
      <c r="A34" s="949" t="s">
        <v>869</v>
      </c>
      <c r="B34" s="297" t="s">
        <v>870</v>
      </c>
      <c r="C34" s="305">
        <v>10</v>
      </c>
      <c r="D34" s="298">
        <v>4.2</v>
      </c>
      <c r="E34" s="298">
        <v>1.9</v>
      </c>
      <c r="F34" s="304" t="str">
        <f t="shared" si="1"/>
        <v>높음</v>
      </c>
      <c r="G34" s="943" t="str">
        <f>IF(F34="높음", "타인에게 관대하고 우호적임. 다른 사람들이 행동, 윤리관, 의견, 가치, 혹은 외양 등의 면에서 자신과 매우 다를지라도 그들을 받아들이는 경향을 보임.", IF(F34="낮음", "타인에게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 " "))</f>
        <v>타인에게 관대하고 우호적임. 다른 사람들이 행동, 윤리관, 의견, 가치, 혹은 외양 등의 면에서 자신과 매우 다를지라도 그들을 받아들이는 경향을 보임.</v>
      </c>
      <c r="H34" s="943"/>
      <c r="I34" s="943"/>
      <c r="J34" s="943"/>
      <c r="K34" s="944"/>
    </row>
    <row r="35" spans="1:11" ht="92.25" customHeight="1">
      <c r="A35" s="950"/>
      <c r="B35" s="301" t="s">
        <v>871</v>
      </c>
      <c r="C35" s="242">
        <v>12</v>
      </c>
      <c r="D35" s="299">
        <v>4.2</v>
      </c>
      <c r="E35" s="299">
        <v>1.3</v>
      </c>
      <c r="F35" s="242" t="str">
        <f t="shared" si="1"/>
        <v>높음</v>
      </c>
      <c r="G35" s="953" t="str">
        <f>IF(F35="높음", "다른 사람의 입장에서 자신을 생각해보려고 노력함. 즉 타인의 감정을 섬세하게 고려함. 다른 사람을 고귀한 존재로 존중하고, 자신의 판단은 일단 보류한 채 다른 사람의 경험을 먼저 잘 이해하려고 노력함. 사회적 민감성 기질과 비교하여 볼 때, 사회적 민감성은 타인의 감정에 대한 동정적 체험과 관련되는 것인 반면, 공감은 다른 사람의 목표와 가치에 대한 의식적인 이해 및 존중과 관련된다고 할 수 있음.
", IF(F35="낮음", "다른 사람의 감정에 둔감하고 관심과 배려가 적음. 타인의 감정이나 고통, 어려움을 함께 나누지 못하거나, 타인의 목표와 가치를 존중하려 하지 않는 경향을 보임."," "))</f>
        <v xml:space="preserve">다른 사람의 입장에서 자신을 생각해보려고 노력함. 즉 타인의 감정을 섬세하게 고려함. 다른 사람을 고귀한 존재로 존중하고, 자신의 판단은 일단 보류한 채 다른 사람의 경험을 먼저 잘 이해하려고 노력함. 사회적 민감성 기질과 비교하여 볼 때, 사회적 민감성은 타인의 감정에 대한 동정적 체험과 관련되는 것인 반면, 공감은 다른 사람의 목표와 가치에 대한 의식적인 이해 및 존중과 관련된다고 할 수 있음.
</v>
      </c>
      <c r="H35" s="953"/>
      <c r="I35" s="953"/>
      <c r="J35" s="953"/>
      <c r="K35" s="954"/>
    </row>
    <row r="36" spans="1:11" ht="96.75" customHeight="1">
      <c r="A36" s="950"/>
      <c r="B36" s="301" t="s">
        <v>872</v>
      </c>
      <c r="C36" s="242">
        <v>12</v>
      </c>
      <c r="D36" s="242">
        <v>5.7</v>
      </c>
      <c r="E36" s="242">
        <v>1.6</v>
      </c>
      <c r="F36" s="242" t="str">
        <f t="shared" si="1"/>
        <v>높음</v>
      </c>
      <c r="G36" s="945" t="str">
        <f>IF(F36="높음", "타인에게 도움을 주고 지지적이며, 타인을 격려하고 위로하려함. 다른 사람에게 봉사하는 데서 즐거움을 느낌. 종종 자신이 아닌 지식이나 기술을 함께 나누어줌으로써 다른 사람들이 더 나아지는 데서 기쁨을 느낀다. 혼자 일하는 것보다는 팀의 한 일원으로 협력하여 일하는 것을 더 선호함.", IF(F36="낮음", "자기중심적이거나 이기적인 사람으로 기술됨. 다른 사람에 대한 배려가 적고, 매우 협력적인 동료와 한팀이 되어 일하는 경우에도 자신이 더 돋보이고 싶어함. 혼자 일하는 것을 더 선호하는 경향을 보임."," "))</f>
        <v>타인에게 도움을 주고 지지적이며, 타인을 격려하고 위로하려함. 다른 사람에게 봉사하는 데서 즐거움을 느낌. 종종 자신이 아닌 지식이나 기술을 함께 나누어줌으로써 다른 사람들이 더 나아지는 데서 기쁨을 느낀다. 혼자 일하는 것보다는 팀의 한 일원으로 협력하여 일하는 것을 더 선호함.</v>
      </c>
      <c r="H36" s="945"/>
      <c r="I36" s="945"/>
      <c r="J36" s="945"/>
      <c r="K36" s="946"/>
    </row>
    <row r="37" spans="1:11" ht="95.25" customHeight="1">
      <c r="A37" s="951"/>
      <c r="B37" s="306" t="s">
        <v>873</v>
      </c>
      <c r="C37" s="270">
        <v>129</v>
      </c>
      <c r="D37" s="242">
        <v>4.7</v>
      </c>
      <c r="E37" s="242">
        <v>1.8</v>
      </c>
      <c r="F37" s="242" t="str">
        <f t="shared" si="1"/>
        <v>높음</v>
      </c>
      <c r="G37" s="945" t="str">
        <f>IF(F37="높음", "동정심과 자비심이 많고 용서를 잘 하며 관대한 사람으로 기술됨. 복수를 즐기지 않으며, 안 좋은 취급을 당했을지라도 이를 되 갚으려하지 않음. 오히려 이들은 모욕이나 부당한 대우를 적극적으로 극복하여 건설적인 관계를 만들려고 노력하는 경향을 보임.", IF(F37="낮음", "자신에게 상처를 준 사람에게 복수하려고 함. 복수는 공공연하게 이루어지거나 혹은 위장된 형태로 행해질 수 있음. 전자는 다른 사람에게 신체적, 정서적, 혹은 재정적으로 해를 끼치는 등의 적극적인 공격적 행동으로 나타날 수 있고, 후자는 원한을 품거나 교묘하게 잊어버리거나 고집을 피우거나 꾸물거리는 등의 수동 공격적 행동으로 나타날 수 있음."," "))</f>
        <v>동정심과 자비심이 많고 용서를 잘 하며 관대한 사람으로 기술됨. 복수를 즐기지 않으며, 안 좋은 취급을 당했을지라도 이를 되 갚으려하지 않음. 오히려 이들은 모욕이나 부당한 대우를 적극적으로 극복하여 건설적인 관계를 만들려고 노력하는 경향을 보임.</v>
      </c>
      <c r="H37" s="945"/>
      <c r="I37" s="945"/>
      <c r="J37" s="945"/>
      <c r="K37" s="946"/>
    </row>
    <row r="38" spans="1:11" ht="100.5" customHeight="1" thickBot="1">
      <c r="A38" s="952"/>
      <c r="B38" s="302" t="s">
        <v>874</v>
      </c>
      <c r="C38" s="291">
        <v>20</v>
      </c>
      <c r="D38" s="291">
        <v>6.2</v>
      </c>
      <c r="E38" s="291">
        <v>1.6</v>
      </c>
      <c r="F38" s="300" t="str">
        <f t="shared" si="1"/>
        <v>높음</v>
      </c>
      <c r="G38" s="947" t="str">
        <f>IF(F38="높음", "정직하고 양심적이며 진실한 사람으로서 다른 사람들을 일관되게 공정한 방식으로 대함. 즉, 직업적, 사회적 관계에서 안정적인 윤리적 원칙과 양심을 통합한 사람임. 자신에게 손해가 되더라도 공평과 정직을 더 우선시함. 이와 같은 윤리적 기준은 자기초월 혹은 영성과 관련되기 보다는 연대감의 한 요소라는 사실은 주목할만 함. 즉 이 하위척도 점수는 자기초월 척도보다는 연대감 척도의 하위척도들과 더 높은 상관을 보임.", IF(F38="낮음", "기회주의적이라는 인상을 줌. 즉 당장 문제에 부딪치지 않으면서 자신의 목표를 달성할 수 있다면, 할 수 있는 무슨 일이든지 하고자 함. 자신에게 이득이 되는 편파적 방식으로 행동함으로써 타인을 공정하게 대우하지 못하는 경향을 보임. 따라서 빈번히 타인을 조종하려 하거나 속임수를 쓰는 것으로 비칠 수 있음. 즉, 직업적, 사회적 관계 속에 안정적인 윤리적 원칙과 양심을 통합하여 못한 사람으로 기술될 수 있음."," "))</f>
        <v>정직하고 양심적이며 진실한 사람으로서 다른 사람들을 일관되게 공정한 방식으로 대함. 즉, 직업적, 사회적 관계에서 안정적인 윤리적 원칙과 양심을 통합한 사람임. 자신에게 손해가 되더라도 공평과 정직을 더 우선시함. 이와 같은 윤리적 기준은 자기초월 혹은 영성과 관련되기 보다는 연대감의 한 요소라는 사실은 주목할만 함. 즉 이 하위척도 점수는 자기초월 척도보다는 연대감 척도의 하위척도들과 더 높은 상관을 보임.</v>
      </c>
      <c r="H38" s="947"/>
      <c r="I38" s="947"/>
      <c r="J38" s="947"/>
      <c r="K38" s="948"/>
    </row>
    <row r="39" spans="1:11" ht="148.5" customHeight="1">
      <c r="A39" s="940" t="s">
        <v>875</v>
      </c>
      <c r="B39" s="297" t="s">
        <v>876</v>
      </c>
      <c r="C39" s="305">
        <v>12</v>
      </c>
      <c r="D39" s="298">
        <v>4.4000000000000004</v>
      </c>
      <c r="E39" s="298">
        <v>1.4</v>
      </c>
      <c r="F39" s="304" t="str">
        <f t="shared" si="1"/>
        <v>높음</v>
      </c>
      <c r="G39" s="943" t="str">
        <f>IF(F39="높음", B44, IF(F39="낮음", C44," "))</f>
        <v>관계 속에 깊이 몰입할 때나 자신이 하고 있는 일에 집중할 때 자기경계를 초월하는 경향을 보임. 결과적으로, 잠시동안 자신이 지금 어디에 있는지, 자신이 어떻게 흘러가고 있는지의 시공간을 잊어버리는 경향이 있음. 이 때문에 이들은 딴 세계에 있는 듯 보이기도 하고 생각이 없는 듯 보일 수도 있음. 이러한 몰입의 상태는 무아지경, 절정 경험, 혹은 통찰을 지향하는 명상의 높은 단계에서 나타나는 특징이기도 함. 이러한 방식의 자기망각을 경험하는 사람은 종종 창조적이고 독창적이라고 기술됨.</v>
      </c>
      <c r="H39" s="943"/>
      <c r="I39" s="943"/>
      <c r="J39" s="943"/>
      <c r="K39" s="944"/>
    </row>
    <row r="40" spans="1:11" ht="148.5" customHeight="1">
      <c r="A40" s="941"/>
      <c r="B40" s="301" t="s">
        <v>877</v>
      </c>
      <c r="C40" s="242">
        <v>2</v>
      </c>
      <c r="D40" s="299">
        <v>6.6</v>
      </c>
      <c r="E40" s="299">
        <v>2.6</v>
      </c>
      <c r="F40" s="242" t="str">
        <f t="shared" si="1"/>
        <v>낮음</v>
      </c>
      <c r="G40" s="945" t="str">
        <f xml:space="preserve"> IF(F40="높음", "인간과 물리적 환경을 포한하는 전체로서의 자연 및 우주와 연결 되어있다는 강렬한 유대감을 느낀다. 때때로 '모든 것은 하나의 살아있는 유기체의 일부'라는 느낌을 보고하기도 한다. 전쟁이나 기아, 불의를 방지하려고 노력하는 등, 이 세상을 더 나은 곳으로 만들기 위해 개인적 희생을 감수한다. 자연과의 애정 어린 동일시로 인해서 환경을 보호하고자 노력함. 몽롱한 이상주의자로 치부되기도함.", IF(F40="낮음", "자연이나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 "))</f>
        <v>자연이나 사람들과 강하게 연결되어 있다는 느낌을 좀처럼 경험하지 못함. 다른 사람이나 세상에서 일어나고 있는 일들에 대해서 책임이 있다고 느끼지 않는 개인주의적 성향을 지님. 객관적인 실익이 입증되지 않는 한, 이 세상을 더 나은 곳으로 만드려고 개인적 희생하지 않는다.</v>
      </c>
      <c r="H40" s="945"/>
      <c r="I40" s="945"/>
      <c r="J40" s="945"/>
      <c r="K40" s="946"/>
    </row>
    <row r="41" spans="1:11" ht="164.25" customHeight="1" thickBot="1">
      <c r="A41" s="942"/>
      <c r="B41" s="302" t="s">
        <v>878</v>
      </c>
      <c r="C41" s="291">
        <v>0</v>
      </c>
      <c r="D41" s="291">
        <v>7.3</v>
      </c>
      <c r="E41" s="291">
        <v>2.5</v>
      </c>
      <c r="F41" s="291" t="str">
        <f t="shared" si="1"/>
        <v>낮음</v>
      </c>
      <c r="G41" s="947" t="str">
        <f>IF(F41="높음", "기적이나 초감각적인 경험, 기타 영적인 형상이나 감응력(예컨대,텔레파시나 육감)을 믿는다. 이들이 보이는 전반적인 성숙도와 평가자의 신념에 따라서, 이들은 분열형 성격장애에서 나타나는 타고난 마술적 사고를 지닌 사람으로 평가되기도 하고, 영적 신비주의자로 기술되기도 한다. 영적인 체험을 통해 생명력을 얻고 안정감을 찾는다. ", IF(F41="낮음", "유물론과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 " "))</f>
        <v>유물론과 객관적인 경험주의만을 받아들인다. 이들은 과학적으로 설명될 수 없는 것은 잘 받아들이려 하지 않는다 . 피할 수 없는 죽음이나 고통, 부당한 처벌 등에 직면할 때 처럼, 통제할 수 없거나 합리적이고 객관적인 잦대로 평가할 수 없는 상황에 부딪칠 때에는 단점으로 나타난다.</v>
      </c>
      <c r="H41" s="947"/>
      <c r="I41" s="947"/>
      <c r="J41" s="947"/>
      <c r="K41" s="948"/>
    </row>
    <row r="42" spans="1:11" ht="25.5" customHeight="1">
      <c r="B42" s="307"/>
    </row>
    <row r="43" spans="1:11" ht="4.5" hidden="1" customHeight="1">
      <c r="A43" t="s">
        <v>399</v>
      </c>
      <c r="B43" s="308" t="s">
        <v>879</v>
      </c>
      <c r="C43" s="308" t="s">
        <v>880</v>
      </c>
      <c r="D43" s="308"/>
    </row>
    <row r="44" spans="1:11" ht="9.75" hidden="1" customHeight="1">
      <c r="A44" t="s">
        <v>881</v>
      </c>
      <c r="B44" s="308" t="s">
        <v>882</v>
      </c>
      <c r="C44" s="308" t="s">
        <v>883</v>
      </c>
      <c r="D44" s="308"/>
    </row>
    <row r="45" spans="1:11">
      <c r="B45" s="307"/>
    </row>
    <row r="46" spans="1:11">
      <c r="B46" s="307"/>
    </row>
  </sheetData>
  <mergeCells count="40">
    <mergeCell ref="A1:M1"/>
    <mergeCell ref="G8:J8"/>
    <mergeCell ref="A9:A12"/>
    <mergeCell ref="G9:J12"/>
    <mergeCell ref="K9:K10"/>
    <mergeCell ref="K11:K12"/>
    <mergeCell ref="A19:A22"/>
    <mergeCell ref="G19:K19"/>
    <mergeCell ref="G20:K20"/>
    <mergeCell ref="G21:K21"/>
    <mergeCell ref="G22:K22"/>
    <mergeCell ref="A13:A16"/>
    <mergeCell ref="G13:J16"/>
    <mergeCell ref="K13:K14"/>
    <mergeCell ref="K15:K16"/>
    <mergeCell ref="G18:K18"/>
    <mergeCell ref="G24:K24"/>
    <mergeCell ref="G25:K25"/>
    <mergeCell ref="G26:K26"/>
    <mergeCell ref="A30:A33"/>
    <mergeCell ref="G30:K30"/>
    <mergeCell ref="G31:K31"/>
    <mergeCell ref="G32:K32"/>
    <mergeCell ref="G33:K33"/>
    <mergeCell ref="A27:A29"/>
    <mergeCell ref="G27:K27"/>
    <mergeCell ref="G28:K28"/>
    <mergeCell ref="G29:K29"/>
    <mergeCell ref="A23:A26"/>
    <mergeCell ref="G23:K23"/>
    <mergeCell ref="G38:K38"/>
    <mergeCell ref="A39:A41"/>
    <mergeCell ref="G39:K39"/>
    <mergeCell ref="G40:K40"/>
    <mergeCell ref="G41:K41"/>
    <mergeCell ref="A34:A38"/>
    <mergeCell ref="G34:K34"/>
    <mergeCell ref="G35:K35"/>
    <mergeCell ref="G36:K36"/>
    <mergeCell ref="G37:K37"/>
  </mergeCells>
  <phoneticPr fontId="1" type="noConversion"/>
  <pageMargins left="0.7" right="0.7" top="0.75" bottom="0.75" header="0.3" footer="0.3"/>
  <pageSetup paperSize="9" orientation="landscape"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CDE5D-A0DF-48AD-863D-718CAF08EF0E}">
  <sheetPr codeName="Sheet31"/>
  <dimension ref="A1:M50"/>
  <sheetViews>
    <sheetView topLeftCell="A42" workbookViewId="0">
      <selection activeCell="N6" sqref="N6:N7"/>
    </sheetView>
  </sheetViews>
  <sheetFormatPr defaultRowHeight="16.5"/>
  <cols>
    <col min="1" max="1" width="8.875" customWidth="1"/>
    <col min="2" max="2" width="15.25" customWidth="1"/>
    <col min="3" max="3" width="5.5" customWidth="1"/>
    <col min="4" max="4" width="6.75" customWidth="1"/>
    <col min="5" max="5" width="8" bestFit="1" customWidth="1"/>
    <col min="6" max="6" width="5.875" customWidth="1"/>
    <col min="8" max="8" width="9" customWidth="1"/>
    <col min="10" max="10" width="23.75" customWidth="1"/>
    <col min="11" max="11" width="19" customWidth="1"/>
    <col min="12" max="12" width="9" hidden="1" customWidth="1"/>
    <col min="13" max="13" width="0.625" customWidth="1"/>
    <col min="14" max="14" width="11.625" customWidth="1"/>
  </cols>
  <sheetData>
    <row r="1" spans="1:13" ht="28.5" thickTop="1" thickBot="1">
      <c r="A1" s="971" t="s">
        <v>903</v>
      </c>
      <c r="B1" s="972"/>
      <c r="C1" s="972"/>
      <c r="D1" s="972"/>
      <c r="E1" s="972"/>
      <c r="F1" s="972"/>
      <c r="G1" s="972"/>
      <c r="H1" s="972"/>
      <c r="I1" s="972"/>
      <c r="J1" s="972"/>
      <c r="K1" s="972"/>
      <c r="L1" s="972"/>
      <c r="M1" s="973"/>
    </row>
    <row r="2" spans="1:13" ht="27.75" thickTop="1">
      <c r="A2" s="265"/>
      <c r="B2" s="266"/>
      <c r="C2" s="266"/>
      <c r="D2" s="266"/>
      <c r="E2" s="266"/>
      <c r="F2" s="266"/>
      <c r="G2" s="266"/>
      <c r="H2" s="266"/>
      <c r="I2" s="267"/>
      <c r="L2" s="267"/>
      <c r="M2" s="268"/>
    </row>
    <row r="3" spans="1:13">
      <c r="A3" s="269" t="s">
        <v>814</v>
      </c>
      <c r="B3" s="270"/>
      <c r="C3" s="271"/>
      <c r="D3" s="271"/>
      <c r="E3" s="271"/>
      <c r="F3" s="271"/>
      <c r="G3" s="271"/>
      <c r="H3" s="271"/>
      <c r="I3" s="272" t="s">
        <v>815</v>
      </c>
      <c r="J3" s="273" t="s">
        <v>816</v>
      </c>
      <c r="K3" s="274"/>
      <c r="L3" s="275"/>
    </row>
    <row r="4" spans="1:13">
      <c r="A4" s="276" t="s">
        <v>817</v>
      </c>
      <c r="B4" s="277" t="s">
        <v>904</v>
      </c>
      <c r="C4" s="278"/>
      <c r="D4" s="278"/>
      <c r="E4" s="278"/>
      <c r="F4" s="278"/>
      <c r="G4" s="271"/>
      <c r="H4" s="271"/>
      <c r="I4" s="272" t="s">
        <v>818</v>
      </c>
      <c r="J4" s="273" t="s">
        <v>819</v>
      </c>
      <c r="K4" s="274"/>
      <c r="L4" s="279"/>
    </row>
    <row r="5" spans="1:13">
      <c r="A5" s="280"/>
      <c r="B5" s="281"/>
      <c r="C5" s="278"/>
      <c r="D5" s="278"/>
      <c r="E5" s="278"/>
      <c r="F5" s="278"/>
      <c r="G5" s="271"/>
      <c r="H5" s="271"/>
      <c r="I5" s="272" t="s">
        <v>820</v>
      </c>
      <c r="J5" s="273">
        <v>10</v>
      </c>
      <c r="K5" s="274"/>
      <c r="L5" s="279"/>
    </row>
    <row r="6" spans="1:13">
      <c r="C6" s="278"/>
      <c r="D6" s="278"/>
      <c r="E6" s="278"/>
      <c r="F6" s="278"/>
      <c r="G6" s="271"/>
      <c r="H6" s="271"/>
      <c r="I6" s="272" t="s">
        <v>821</v>
      </c>
      <c r="J6" s="273">
        <v>20200503</v>
      </c>
      <c r="K6" s="274"/>
      <c r="L6" s="279"/>
    </row>
    <row r="7" spans="1:13" ht="17.25" thickBot="1">
      <c r="A7" s="278"/>
      <c r="B7" s="282"/>
      <c r="C7" s="271"/>
      <c r="D7" s="271"/>
      <c r="E7" s="271"/>
      <c r="F7" s="278"/>
      <c r="G7" s="278"/>
      <c r="H7" s="271"/>
      <c r="I7" s="278"/>
      <c r="K7" s="283"/>
      <c r="L7" s="283"/>
      <c r="M7" s="283"/>
    </row>
    <row r="8" spans="1:13">
      <c r="A8" s="284" t="s">
        <v>822</v>
      </c>
      <c r="B8" s="285" t="s">
        <v>823</v>
      </c>
      <c r="C8" s="285" t="s">
        <v>824</v>
      </c>
      <c r="D8" s="285" t="s">
        <v>825</v>
      </c>
      <c r="E8" s="285" t="s">
        <v>826</v>
      </c>
      <c r="F8" s="285" t="s">
        <v>827</v>
      </c>
      <c r="G8" s="974" t="s">
        <v>828</v>
      </c>
      <c r="H8" s="975"/>
      <c r="I8" s="975"/>
      <c r="J8" s="976"/>
      <c r="K8" s="286" t="s">
        <v>829</v>
      </c>
    </row>
    <row r="9" spans="1:13" ht="45.75" customHeight="1">
      <c r="A9" s="977" t="s">
        <v>830</v>
      </c>
      <c r="B9" s="287" t="s">
        <v>831</v>
      </c>
      <c r="C9" s="242">
        <v>36</v>
      </c>
      <c r="D9" s="242">
        <v>70</v>
      </c>
      <c r="E9" s="242">
        <v>96</v>
      </c>
      <c r="F9" s="250" t="str">
        <f>IF(E9&gt;=70,"H",IF(E9&lt;=30,"L","M"))</f>
        <v>H</v>
      </c>
      <c r="G9" s="963" t="s">
        <v>993</v>
      </c>
      <c r="H9" s="963"/>
      <c r="I9" s="963"/>
      <c r="J9" s="963"/>
      <c r="K9" s="980" t="str">
        <f>F9&amp;F10&amp;F11</f>
        <v>HLH</v>
      </c>
    </row>
    <row r="10" spans="1:13" ht="42" customHeight="1">
      <c r="A10" s="978"/>
      <c r="B10" s="288" t="s">
        <v>832</v>
      </c>
      <c r="C10" s="242">
        <v>14</v>
      </c>
      <c r="D10" s="242">
        <v>41</v>
      </c>
      <c r="E10" s="242">
        <v>17</v>
      </c>
      <c r="F10" s="250" t="str">
        <f t="shared" ref="F10:F12" si="0">IF(D10&gt;=55,"H",IF(D10&gt;=45,"M", IF(D10&lt;45,"L")))</f>
        <v>L</v>
      </c>
      <c r="G10" s="963"/>
      <c r="H10" s="963"/>
      <c r="I10" s="963"/>
      <c r="J10" s="963"/>
      <c r="K10" s="981"/>
    </row>
    <row r="11" spans="1:13" ht="45" customHeight="1">
      <c r="A11" s="978"/>
      <c r="B11" s="288" t="s">
        <v>833</v>
      </c>
      <c r="C11" s="242">
        <v>48</v>
      </c>
      <c r="D11" s="242">
        <v>79</v>
      </c>
      <c r="E11" s="242">
        <v>100</v>
      </c>
      <c r="F11" s="250" t="str">
        <f t="shared" si="0"/>
        <v>H</v>
      </c>
      <c r="G11" s="963"/>
      <c r="H11" s="963"/>
      <c r="I11" s="963"/>
      <c r="J11" s="963"/>
      <c r="K11" s="982" t="s">
        <v>994</v>
      </c>
    </row>
    <row r="12" spans="1:13" ht="48" customHeight="1">
      <c r="A12" s="979"/>
      <c r="B12" s="288" t="s">
        <v>834</v>
      </c>
      <c r="C12" s="251">
        <v>33</v>
      </c>
      <c r="D12" s="251">
        <v>61</v>
      </c>
      <c r="E12" s="242">
        <v>85</v>
      </c>
      <c r="F12" s="250" t="str">
        <f t="shared" si="0"/>
        <v>H</v>
      </c>
      <c r="G12" s="963"/>
      <c r="H12" s="963"/>
      <c r="I12" s="963"/>
      <c r="J12" s="963"/>
      <c r="K12" s="983"/>
    </row>
    <row r="13" spans="1:13" ht="31.5" customHeight="1">
      <c r="A13" s="961" t="s">
        <v>835</v>
      </c>
      <c r="B13" s="288" t="s">
        <v>836</v>
      </c>
      <c r="C13" s="251">
        <v>29</v>
      </c>
      <c r="D13" s="251">
        <v>44</v>
      </c>
      <c r="E13" s="242">
        <v>23</v>
      </c>
      <c r="F13" s="242" t="str">
        <f>IF(D13&gt;=55,"H",IF(D13&gt;=45,"M", IF(D13&lt;45,"L")))</f>
        <v>L</v>
      </c>
      <c r="G13" s="963" t="s">
        <v>995</v>
      </c>
      <c r="H13" s="963"/>
      <c r="I13" s="963"/>
      <c r="J13" s="963"/>
      <c r="K13" s="965" t="str">
        <f>F13&amp;F14&amp;F15</f>
        <v>LHH</v>
      </c>
    </row>
    <row r="14" spans="1:13" ht="30" customHeight="1">
      <c r="A14" s="961"/>
      <c r="B14" s="288" t="s">
        <v>837</v>
      </c>
      <c r="C14" s="251">
        <v>47</v>
      </c>
      <c r="D14" s="251">
        <v>66</v>
      </c>
      <c r="E14" s="242">
        <v>96</v>
      </c>
      <c r="F14" s="242" t="str">
        <f>IF(D14&gt;=55,"H",IF(D14&gt;=45,"M", IF(D14&lt;45,"L")))</f>
        <v>H</v>
      </c>
      <c r="G14" s="963"/>
      <c r="H14" s="963"/>
      <c r="I14" s="963"/>
      <c r="J14" s="963"/>
      <c r="K14" s="966"/>
    </row>
    <row r="15" spans="1:13" ht="28.5" customHeight="1">
      <c r="A15" s="961"/>
      <c r="B15" s="288" t="s">
        <v>838</v>
      </c>
      <c r="C15" s="251">
        <v>20</v>
      </c>
      <c r="D15" s="251">
        <v>62</v>
      </c>
      <c r="E15" s="242">
        <v>85</v>
      </c>
      <c r="F15" s="242" t="str">
        <f>IF(D15&gt;=55,"H",IF(D15&gt;=45,"M", IF(D15&lt;45,"L")))</f>
        <v>H</v>
      </c>
      <c r="G15" s="963"/>
      <c r="H15" s="963"/>
      <c r="I15" s="963"/>
      <c r="J15" s="963"/>
      <c r="K15" s="984" t="s">
        <v>996</v>
      </c>
    </row>
    <row r="16" spans="1:13" ht="40.5" customHeight="1" thickBot="1">
      <c r="A16" s="962"/>
      <c r="B16" s="289" t="s">
        <v>839</v>
      </c>
      <c r="C16" s="290">
        <v>76</v>
      </c>
      <c r="D16" s="290">
        <v>56</v>
      </c>
      <c r="E16" s="291">
        <v>70</v>
      </c>
      <c r="F16" s="291" t="str">
        <f>IF(D16&gt;=55,"H",IF(D16&gt;=45,"M", IF(D16&lt;45,"L")))</f>
        <v>H</v>
      </c>
      <c r="G16" s="964"/>
      <c r="H16" s="964"/>
      <c r="I16" s="964"/>
      <c r="J16" s="964"/>
      <c r="K16" s="985"/>
    </row>
    <row r="17" spans="1:11" ht="18.75" customHeight="1" thickBot="1"/>
    <row r="18" spans="1:11" ht="36.75" customHeight="1" thickBot="1">
      <c r="A18" s="292" t="s">
        <v>823</v>
      </c>
      <c r="B18" s="293" t="s">
        <v>840</v>
      </c>
      <c r="C18" s="294" t="s">
        <v>824</v>
      </c>
      <c r="D18" s="295" t="s">
        <v>841</v>
      </c>
      <c r="E18" s="295" t="s">
        <v>842</v>
      </c>
      <c r="F18" s="296" t="s">
        <v>827</v>
      </c>
      <c r="G18" s="969" t="s">
        <v>828</v>
      </c>
      <c r="H18" s="969"/>
      <c r="I18" s="969"/>
      <c r="J18" s="969"/>
      <c r="K18" s="970"/>
    </row>
    <row r="19" spans="1:11" ht="93.75" customHeight="1" thickBot="1">
      <c r="A19" s="940" t="s">
        <v>843</v>
      </c>
      <c r="B19" s="297" t="s">
        <v>905</v>
      </c>
      <c r="C19" s="298">
        <v>8</v>
      </c>
      <c r="D19" s="299">
        <v>6.5</v>
      </c>
      <c r="E19" s="299">
        <v>2.4</v>
      </c>
      <c r="F19" s="300" t="str">
        <f t="shared" ref="F19:F45" si="1">IF(D19+E19&lt;C19, "높음", IF(D19-E19&gt;C19, "낮음", " "))</f>
        <v xml:space="preserve"> </v>
      </c>
      <c r="G19" s="943" t="str">
        <f>IF(F19="높음","많은 사람들이 시간 낭비라고 느낄 만한 낯선 상황이나 낯선 장소를 탐색하는 데 흥미를 느낌.(감각추구적) 새로운 생각이나 활동에 쉽게 빠져들고, 스릴과 흥분, 모험을 즐김. 단조로운 것에 쉽게 싫증을 느끼며, 반복적인 일상을 피하여 변화를 추구함. 때로 비관습적이거나 혁신적인 사람으로 인식됨.", IF(F19="낮음","새롭거나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 " "))</f>
        <v xml:space="preserve"> </v>
      </c>
      <c r="H19" s="943"/>
      <c r="I19" s="943"/>
      <c r="J19" s="943"/>
      <c r="K19" s="944"/>
    </row>
    <row r="20" spans="1:11" ht="99" customHeight="1" thickBot="1">
      <c r="A20" s="941"/>
      <c r="B20" s="301" t="s">
        <v>906</v>
      </c>
      <c r="C20" s="242">
        <v>12</v>
      </c>
      <c r="D20" s="242">
        <v>4.5999999999999996</v>
      </c>
      <c r="E20" s="242">
        <v>2.4</v>
      </c>
      <c r="F20" s="300" t="str">
        <f t="shared" si="1"/>
        <v>높음</v>
      </c>
      <c r="G20" s="945" t="str">
        <f>IF(F20="높음","쉽게 흥분하며, 감정변화가 극적이고, 순간적인 인상에 의해 쉽게 영향을 받는 기분파. 불충분한 정보에도 불구하고 성급하게 결정을 내리며 충동 조절이 어려운 편. 순간적인 본능이나 직관적 육감에 따라 행동하기 때문에, 예기치 않은 사건이 발생하거나 추가적인 정보가 나타날 경우에 결정이나 의견을 번복해야 되는 경우가 자주 있음. 종종 주의가 산만하며, 한가지 일에 오랫동안 주의를 집중하는 것이 힘듦.",IF(F20="낮음","오랜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 " "))</f>
        <v>쉽게 흥분하며, 감정변화가 극적이고, 순간적인 인상에 의해 쉽게 영향을 받는 기분파. 불충분한 정보에도 불구하고 성급하게 결정을 내리며 충동 조절이 어려운 편. 순간적인 본능이나 직관적 육감에 따라 행동하기 때문에, 예기치 않은 사건이 발생하거나 추가적인 정보가 나타날 경우에 결정이나 의견을 번복해야 되는 경우가 자주 있음. 종종 주의가 산만하며, 한가지 일에 오랫동안 주의를 집중하는 것이 힘듦.</v>
      </c>
      <c r="H20" s="945"/>
      <c r="I20" s="945"/>
      <c r="J20" s="945"/>
      <c r="K20" s="946"/>
    </row>
    <row r="21" spans="1:11" ht="93" customHeight="1" thickBot="1">
      <c r="A21" s="941"/>
      <c r="B21" s="301" t="s">
        <v>907</v>
      </c>
      <c r="C21" s="242">
        <v>8</v>
      </c>
      <c r="D21" s="242">
        <v>3.9</v>
      </c>
      <c r="E21" s="242">
        <v>2.2000000000000002</v>
      </c>
      <c r="F21" s="300" t="str">
        <f t="shared" si="1"/>
        <v>높음</v>
      </c>
      <c r="G21" s="945" t="str">
        <f>IF(F21="높음","돈, 에너지, 감정 등을 잘 절제하지 않는 경향을 보임. 예를 들어 돈을 저축하기 보다는 쓰는 것을 더 좋아하기 때문에, 특별한 계획이나 휴가 등을 위해서 돈을 모으는 것이 쉽지 않음. 때로 다른 사람들에게 화려하며 거칠 것이 없는 사람이라는 인상을 비칠 수 있음. 돈이나 자원, 능력이 바닥날 때까지 다 써가며 사는 방식을 좋아함.",IF(F21="낮음","아끼고 조심하며 매사에 통제를 잘함. 돈이나 에너지, 감정 등을 낭비하지 않고 절제하는 편. 다른 사람들에게 검소하고 인색한 사람으로 인식됨.", " "))</f>
        <v>돈, 에너지, 감정 등을 잘 절제하지 않는 경향을 보임. 예를 들어 돈을 저축하기 보다는 쓰는 것을 더 좋아하기 때문에, 특별한 계획이나 휴가 등을 위해서 돈을 모으는 것이 쉽지 않음. 때로 다른 사람들에게 화려하며 거칠 것이 없는 사람이라는 인상을 비칠 수 있음. 돈이나 자원, 능력이 바닥날 때까지 다 써가며 사는 방식을 좋아함.</v>
      </c>
      <c r="H21" s="945"/>
      <c r="I21" s="945"/>
      <c r="J21" s="945"/>
      <c r="K21" s="946"/>
    </row>
    <row r="22" spans="1:11" ht="135.75" customHeight="1" thickBot="1">
      <c r="A22" s="942"/>
      <c r="B22" s="302" t="s">
        <v>897</v>
      </c>
      <c r="C22" s="291">
        <v>8</v>
      </c>
      <c r="D22" s="291">
        <v>5.4</v>
      </c>
      <c r="E22" s="291">
        <v>3.4</v>
      </c>
      <c r="F22" s="300" t="str">
        <f t="shared" si="1"/>
        <v xml:space="preserve"> </v>
      </c>
      <c r="G22" s="947" t="str">
        <f>IF(F22="높음","쉽게 화를 내는 경향을 보임. 자신이 원하는 것을 당장 얻지 못할 때 쉽게 성을 내고 분노를 밖으로 드러냄. 엄격한 규칙이나 규제가 없는 활동을 더 선호하며, 고정된 일정이나 정해진 규칙에 따라 행동하는 것을 좋아하지 않음. 들키지만 않는다면 법이나 규칙을 더 쉽게 어길 수 있으며, 얘기를 재미있게 하기 위해 진실을 포장하거나 과장하기도 함. 신체적 혹은 심리적으로 좌절스럽고 지루하고 불편한 상황을 잘 견디지 못하고 피하려는 경향을 보임.", IF(F22="낮음", "조직적이고 질서정연하며 체계적임. 이들은 엄격한 규칙과 규율이 있는 활동을 더 선호. 좌절을 참고 견디며 욕구 만족을 지연시키는 능력이 많음. 화를 내는데 더디며, 분노를 밖으로 잘 드러내지 않는 편임."," "))</f>
        <v xml:space="preserve"> </v>
      </c>
      <c r="H22" s="947"/>
      <c r="I22" s="947"/>
      <c r="J22" s="947"/>
      <c r="K22" s="948"/>
    </row>
    <row r="23" spans="1:11" ht="131.25" customHeight="1" thickBot="1">
      <c r="A23" s="949" t="s">
        <v>848</v>
      </c>
      <c r="B23" s="297" t="s">
        <v>908</v>
      </c>
      <c r="C23" s="298">
        <v>2</v>
      </c>
      <c r="D23" s="298">
        <v>3.4</v>
      </c>
      <c r="E23" s="298">
        <v>2.2000000000000002</v>
      </c>
      <c r="F23" s="300" t="str">
        <f t="shared" si="1"/>
        <v xml:space="preserve"> </v>
      </c>
      <c r="G23" s="943" t="str">
        <f>IF(F23="높음", "두가지 행동경향을 나타냄. 첫째, 앞으로 닥칠 일에 대해서 미리 걱정함. 좋은 일보다는 나쁜 일이 일어날 것이라고 생각하고, 위험과 실패를 먼저 예상하는 비관적 성향을 보임. 특히 낯선 상황 혹은 실제로 위험이 따르는 상황에서 이런 특성이 더 두드러지지만, 별로 위험하지 않거나 안심할만한 환경에서도 비관적으로 걱정하는 경향이 있음. 둘째, 창피하거나 당혹스러운 경험을 극복하는 데 어려움을 겪으며, 이런 경험을 오랫동안 반복해서 되씹는 경향을 보임.", IF(F23="낮음", "긍정적으로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 "))</f>
        <v xml:space="preserve"> </v>
      </c>
      <c r="H23" s="943"/>
      <c r="I23" s="943"/>
      <c r="J23" s="943"/>
      <c r="K23" s="944"/>
    </row>
    <row r="24" spans="1:11" ht="120" customHeight="1" thickBot="1">
      <c r="A24" s="950"/>
      <c r="B24" s="301" t="s">
        <v>850</v>
      </c>
      <c r="C24" s="299">
        <v>8</v>
      </c>
      <c r="D24" s="299">
        <v>7.5</v>
      </c>
      <c r="E24" s="299">
        <v>3.9</v>
      </c>
      <c r="F24" s="300" t="str">
        <f t="shared" si="1"/>
        <v xml:space="preserve"> </v>
      </c>
      <c r="G24" s="959" t="str">
        <f>IF(F24="높음", "불확실한 상황이나 낯선 상황에 대한 두려움이 많음. 불확실하거나 익숙하지 않은 상황에서는, 별로 걱정할 만한 이유가 없음에도 불구하고 쉽게 긴장하고 불한해함. 따라서 위험을 감수하려 하지 않으며, 일상에 변화가 생기면 적응하기 힘들어 하고, 조용하게 지내는 것을 더 선호함.", IF(F24="낮음", "대부분의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 " "))</f>
        <v xml:space="preserve"> </v>
      </c>
      <c r="H24" s="959"/>
      <c r="I24" s="959"/>
      <c r="J24" s="959"/>
      <c r="K24" s="960"/>
    </row>
    <row r="25" spans="1:11" ht="111" customHeight="1" thickBot="1">
      <c r="A25" s="950"/>
      <c r="B25" s="301" t="s">
        <v>851</v>
      </c>
      <c r="C25" s="242">
        <v>0</v>
      </c>
      <c r="D25" s="242">
        <v>6.3</v>
      </c>
      <c r="E25" s="242">
        <v>3.2</v>
      </c>
      <c r="F25" s="300" t="str">
        <f t="shared" si="1"/>
        <v>낮음</v>
      </c>
      <c r="G25" s="945" t="str">
        <f>IF(F25="높음", "대부분의 사회적 상황에서 수줍어하며 자기주장이 부족. 잘 모르는 사람을 만날 때 자신감이 부족하기 때문에 종종 낯선 사람과의 만남을 회피. 자신이 확실히 받아들여질 것이라는 보장이 없는 한 새로운 인간관계를 맺으려 하지 않음. 평소에는 주도적으로 행동할지라도, 낯선 사람과 어울리거나 낯선 상황에 처하면 주도적으로 행동하지 못하고 쉽게 위축되고 억제되는 경향을 보임.", IF(F25="낮음", "사교적이고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 "))</f>
        <v>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v>
      </c>
      <c r="H25" s="945"/>
      <c r="I25" s="945"/>
      <c r="J25" s="945"/>
      <c r="K25" s="946"/>
    </row>
    <row r="26" spans="1:11" ht="117" customHeight="1" thickBot="1">
      <c r="A26" s="952"/>
      <c r="B26" s="302" t="s">
        <v>909</v>
      </c>
      <c r="C26" s="291">
        <v>4</v>
      </c>
      <c r="D26" s="291">
        <v>4.4000000000000004</v>
      </c>
      <c r="E26" s="291">
        <v>2.4</v>
      </c>
      <c r="F26" s="300" t="str">
        <f t="shared" si="1"/>
        <v xml:space="preserve"> </v>
      </c>
      <c r="G26" s="947" t="str">
        <f>IF(F26="높음","대부분의 사람들보다 허약하고 활력이 적은 것으로 비침. 쉽게 지치고 피곤해지는 경향이 있어서 남들보다 낮잠이나 휴식이 더 많이 필요함. 사소한 질병이나 스트레스에서 회복되는 데 남들보다 더 오랜 시간이 걸리는 경향이 있음.", IF(F26="낮음", "아주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 "))</f>
        <v xml:space="preserve"> </v>
      </c>
      <c r="H26" s="947"/>
      <c r="I26" s="947"/>
      <c r="J26" s="947"/>
      <c r="K26" s="948"/>
    </row>
    <row r="27" spans="1:11" ht="96.75" customHeight="1">
      <c r="A27" s="940" t="s">
        <v>853</v>
      </c>
      <c r="B27" s="303" t="s">
        <v>854</v>
      </c>
      <c r="C27" s="298">
        <v>12</v>
      </c>
      <c r="D27" s="298">
        <v>7.8</v>
      </c>
      <c r="E27" s="298">
        <v>2.4</v>
      </c>
      <c r="F27" s="304" t="str">
        <f t="shared" si="1"/>
        <v>높음</v>
      </c>
      <c r="G27" s="986" t="str">
        <f>IF(F27="높음", "마음이 여리고 정에 약함. 감수성이 예민하고 동정심과 이해심이 많은 사람으로, 감성적 호소에 마음이 깊이 움직이는 경향을 보임. 예를 들어 슬픈 영화를 볼 때 남들보다 더 쉽게 눈물을 흘림. 또한 주변사람들이 느끼는 감정을, 마치 자신의 개인적 경험인 것처럼 대리적으로 잘 느끼는 경향이 있음.", IF(F27="낮음", "종종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 "))</f>
        <v>마음이 여리고 정에 약함. 감수성이 예민하고 동정심과 이해심이 많은 사람으로, 감성적 호소에 마음이 깊이 움직이는 경향을 보임. 예를 들어 슬픈 영화를 볼 때 남들보다 더 쉽게 눈물을 흘림. 또한 주변사람들이 느끼는 감정을, 마치 자신의 개인적 경험인 것처럼 대리적으로 잘 느끼는 경향이 있음.</v>
      </c>
      <c r="H27" s="943"/>
      <c r="I27" s="943"/>
      <c r="J27" s="943"/>
      <c r="K27" s="944"/>
    </row>
    <row r="28" spans="1:11" ht="90" customHeight="1">
      <c r="A28" s="941"/>
      <c r="B28" s="301" t="s">
        <v>855</v>
      </c>
      <c r="C28" s="299">
        <v>12</v>
      </c>
      <c r="D28" s="299">
        <v>6.8</v>
      </c>
      <c r="E28" s="299">
        <v>2.5</v>
      </c>
      <c r="F28" s="242" t="str">
        <f t="shared" si="1"/>
        <v>높음</v>
      </c>
      <c r="G28" s="945" t="str">
        <f xml:space="preserve"> IF(F28="높음", "잘 모르는 사람들에게도 자신의 감정이나 경험을 솔직하게 잘 드러냄. 사회적 접촉을 좋아하고 다른 사람과의 교류에 열려 있으며, 다른 사람들에게 쉽게 다가가고 쉽게 가까워 짐. ", IF(F28="낮음","다른 사람들과 너무 가까워지는 것을 좋아하지 않으며, 남들에게 먼저 다가가지 않고 자신을 잘 드러내지 않음. 다른 사람들과 친해지는데 시간이 더 오래 걸림."," "))</f>
        <v xml:space="preserve">잘 모르는 사람들에게도 자신의 감정이나 경험을 솔직하게 잘 드러냄. 사회적 접촉을 좋아하고 다른 사람과의 교류에 열려 있으며, 다른 사람들에게 쉽게 다가가고 쉽게 가까워 짐. </v>
      </c>
      <c r="H28" s="945"/>
      <c r="I28" s="945"/>
      <c r="J28" s="945"/>
      <c r="K28" s="946"/>
    </row>
    <row r="29" spans="1:11" ht="156" customHeight="1">
      <c r="A29" s="941"/>
      <c r="B29" s="301" t="s">
        <v>856</v>
      </c>
      <c r="C29" s="242">
        <v>12</v>
      </c>
      <c r="D29" s="242">
        <v>7.9</v>
      </c>
      <c r="E29" s="242">
        <v>2.1</v>
      </c>
      <c r="F29" s="242" t="str">
        <f t="shared" si="1"/>
        <v>높음</v>
      </c>
      <c r="G29" s="945" t="str">
        <f>IF(F29="높음","개인 생활보다는 친밀한 관계를 더 선호함. 다른 사람들과 함께 가까이 있으려 하며, 자신의 경험이나 감정을 혼자 간직하거나 감추기보다는 가까운 사람들에게 털어놓고 이야기하는 것을 좋아함. 따뜻하고 지속적인 사회적 애착관계를 형성하는 경향이 있음. 결과적으로 타인의 거부나 모욕에 대해 더 예민한 경향을 보임.", IF(F29="낮음", "사회적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 "))</f>
        <v>개인 생활보다는 친밀한 관계를 더 선호함. 다른 사람들과 함께 가까이 있으려 하며, 자신의 경험이나 감정을 혼자 간직하거나 감추기보다는 가까운 사람들에게 털어놓고 이야기하는 것을 좋아함. 따뜻하고 지속적인 사회적 애착관계를 형성하는 경향이 있음. 결과적으로 타인의 거부나 모욕에 대해 더 예민한 경향을 보임.</v>
      </c>
      <c r="H29" s="945"/>
      <c r="I29" s="945"/>
      <c r="J29" s="945"/>
      <c r="K29" s="946"/>
    </row>
    <row r="30" spans="1:11" ht="133.5" customHeight="1" thickBot="1">
      <c r="A30" s="942"/>
      <c r="B30" s="302" t="s">
        <v>857</v>
      </c>
      <c r="C30" s="291">
        <v>12</v>
      </c>
      <c r="D30" s="291">
        <v>7.1</v>
      </c>
      <c r="E30" s="291">
        <v>2.2000000000000002</v>
      </c>
      <c r="F30" s="291" t="str">
        <f t="shared" si="1"/>
        <v>높음</v>
      </c>
      <c r="G30" s="947" t="str">
        <f>IF(F30="높음", B47, IF(F30="낮음", C47," "))</f>
        <v>다른 사람들로부터 정서적 지지와 승인을 얻는 것에 의존적인 사람임. 남들이 자신을 어떻게 생각할 것인지에 대해 신경을 많이 쓰고, 심지어는 남들로부터 보호와 지배를 자극하고 이끌어내려는 경향을 보임. 자기가 스스로 어떤 일을 해야 하거나 혼자서 어떤 결정을 내려야 할 때 주저함. 다른 사람의 지지와 보호를 바라기 때문에, 다른 사람들을 즐겁게 해주기 위해서라면 자신의 것을 희생하거나 자신이 원하지 않는 일을 자원하여 하기도 함. 따라서 비판을 당하거나 인정을 받지 못할 때 쉽게 마음의 상처를 입음. 버림받는 것에 대한 두려움에 집착하며, 사회적인 단서에 민감하고 사회적인 압력에 쉽게 굴복.</v>
      </c>
      <c r="H30" s="947"/>
      <c r="I30" s="947"/>
      <c r="J30" s="947"/>
      <c r="K30" s="948"/>
    </row>
    <row r="31" spans="1:11" ht="108" customHeight="1">
      <c r="A31" s="949" t="s">
        <v>858</v>
      </c>
      <c r="B31" s="297" t="s">
        <v>910</v>
      </c>
      <c r="C31" s="305">
        <v>8</v>
      </c>
      <c r="D31" s="298">
        <v>7</v>
      </c>
      <c r="E31" s="298">
        <v>2.4</v>
      </c>
      <c r="F31" s="304" t="str">
        <f t="shared" si="1"/>
        <v xml:space="preserve"> </v>
      </c>
      <c r="G31" s="943" t="str">
        <f>IF(F31="높음", "부지런하고, 할 일이 주어지면 기꺼이 그 일에 뛰어들며, 쉬운 일뿐 아니라 어려운 일이라도 더 빨리 시작하고 더 빨리 완성해야함. 보상이 기대되는 상황에서는 한층 더 노력을 기울임.", IF(F31="낮음", "보상이 안정적으로 기대되는 상황에서도 게으르며, 노력을 기울이는 열성이 부족함. 쉬운 일에서도 시작하는 게 더디고, 일을 시작하지 않고 미루거나 꾸무럭거리며, 꼭 해야만 하는 일만 마지못해 하는 경향을 보임.", " "))</f>
        <v xml:space="preserve"> </v>
      </c>
      <c r="H31" s="943"/>
      <c r="I31" s="943"/>
      <c r="J31" s="943"/>
      <c r="K31" s="944"/>
    </row>
    <row r="32" spans="1:11" ht="105.75" customHeight="1">
      <c r="A32" s="950"/>
      <c r="B32" s="301" t="s">
        <v>860</v>
      </c>
      <c r="C32" s="242">
        <v>6</v>
      </c>
      <c r="D32" s="299">
        <v>6.6</v>
      </c>
      <c r="E32" s="299">
        <v>2.2999999999999998</v>
      </c>
      <c r="F32" s="299" t="str">
        <f t="shared" si="1"/>
        <v xml:space="preserve"> </v>
      </c>
      <c r="G32" s="945" t="str">
        <f>IF(F32="높음", "어떤 일을 끝마쳐야 할 때 강한 끈기와 인내심을 보임. 실패와 좌절, 피로에도 불구하고 쉽게 포기하거나 단념하기 보다는, 일을 끝마칠 때까지 지속적인 노력을 기울임. 쉬운 일보다는 도전적인 일을 더 좋아하며, 어떤 일을 실패하면 더 잘할 때까지 재차 도전하려는 경향을 보임. ", IF(F32="낮음", "실패나 좌절, 피로, 장애물에 부딪치면 쉽게 포기하거나 금방 현실과 타협하려는 경향을 보임. 힘든 일이나 어려운 과제를 오래 지속하지 못하며, 시간이 오래 걸리는 과제를 힘들어하거나 제대로 완결하지 못함."," "))</f>
        <v xml:space="preserve"> </v>
      </c>
      <c r="H32" s="945"/>
      <c r="I32" s="945"/>
      <c r="J32" s="945"/>
      <c r="K32" s="946"/>
    </row>
    <row r="33" spans="1:11" ht="131.25" customHeight="1">
      <c r="A33" s="950"/>
      <c r="B33" s="301" t="s">
        <v>861</v>
      </c>
      <c r="C33" s="242">
        <v>11</v>
      </c>
      <c r="D33" s="242">
        <v>5.9</v>
      </c>
      <c r="E33" s="242">
        <v>2.4</v>
      </c>
      <c r="F33" s="242" t="str">
        <f t="shared" si="1"/>
        <v>높음</v>
      </c>
      <c r="G33" s="945" t="str">
        <f>IF(F33="높음","성공과 성취를 향한 열망이 강하고, 야심적인 사람임. 자신이 맡은 일에서 남들보다 더 뛰어나고 싶어하며, 시간이 많이 걸리는 도전적니 게임이나 과제를 즐기고, 한 가지 사물이나 활동에 장시간 관심을 쏟음. 자신이 지니고 있는 야망과 열심 때문에, 실제 더 많은 것을 성취하는 경향이 있음.", IF(F33="낮음", "성취에 대한 야망이 적고, 현재의 성취에 만족하며, 현재보다 더 나은 성취나 개선을 위해서 더 이상 노력을 기울이거나 도전할 필요를 느끼지 않음. 따라서 자신이 이룰 수 있는 것에 비해서, 실제 성취나 업적은 더 적은 편임."," "))</f>
        <v>성공과 성취를 향한 열망이 강하고, 야심적인 사람임. 자신이 맡은 일에서 남들보다 더 뛰어나고 싶어하며, 시간이 많이 걸리는 도전적니 게임이나 과제를 즐기고, 한 가지 사물이나 활동에 장시간 관심을 쏟음. 자신이 지니고 있는 야망과 열심 때문에, 실제 더 많은 것을 성취하는 경향이 있음.</v>
      </c>
      <c r="H33" s="945"/>
      <c r="I33" s="945"/>
      <c r="J33" s="945"/>
      <c r="K33" s="946"/>
    </row>
    <row r="34" spans="1:11" ht="127.5" customHeight="1" thickBot="1">
      <c r="A34" s="952"/>
      <c r="B34" s="302" t="s">
        <v>862</v>
      </c>
      <c r="C34" s="291">
        <v>8</v>
      </c>
      <c r="D34" s="291">
        <v>5.6</v>
      </c>
      <c r="E34" s="291">
        <v>2.4</v>
      </c>
      <c r="F34" s="291" t="str">
        <f t="shared" si="1"/>
        <v xml:space="preserve"> </v>
      </c>
      <c r="G34" s="947" t="str">
        <f>IF(F34="높음", "최선을 이루기 위해서 끝까지 자신을 몰아붙이는 완벽주의자임. 가능한 한 모든 일을 잘 하려 애쓰며, 최선의 해결책을 찾기 전까지는 포기하지 않고, 지칠 때까지 노력함. 융통성이 부족하고, 이전에 성공한 적이 있는 한 가지 확실한 방법을 고집스럽게 지속함.", IF(F34="낮음", "적당한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 "))</f>
        <v xml:space="preserve"> </v>
      </c>
      <c r="H34" s="947"/>
      <c r="I34" s="947"/>
      <c r="J34" s="947"/>
      <c r="K34" s="948"/>
    </row>
    <row r="35" spans="1:11" ht="86.25" customHeight="1">
      <c r="A35" s="955" t="s">
        <v>863</v>
      </c>
      <c r="B35" s="297" t="s">
        <v>864</v>
      </c>
      <c r="C35" s="305">
        <v>8</v>
      </c>
      <c r="D35" s="298">
        <v>8.5</v>
      </c>
      <c r="E35" s="298">
        <v>2.1</v>
      </c>
      <c r="F35" s="304" t="str">
        <f t="shared" si="1"/>
        <v xml:space="preserve"> </v>
      </c>
      <c r="G35" s="943" t="str">
        <f>IF(F35="높음", "자신이 하고자 하는 것을 선택하는 데 더 자유로움. 이들은 자신의 태도, 행동, 문제점이 자신의 선택에 따른 것임을 인정함. 따라서 자신의 태도나 행동에 대한 책임을 받아들임. 타인에게 신뢰할 만한 사람이라는 인상을 줌.", IF(F35="낮음", "자신에게 일어난 일을 다른 사람이나 외부환경 탓으로 돌리거나 핑계를 대고 비난하는 경향이 있음. 이들은 자신의 태도나 행동, 선택이 자신의 통제와 무관하게 또는 자신의 의지와 상반되게 외부의 영향력에 의해서 결정된 것이라고 느낌. 결과적으로 자신의 행위에 대한 책임을 수용하지 않음. 타인에게 믿을 만하지 않고 책임감이 없는 사람이라는 인상을 줌."," "))</f>
        <v xml:space="preserve"> </v>
      </c>
      <c r="H35" s="943"/>
      <c r="I35" s="943"/>
      <c r="J35" s="943"/>
      <c r="K35" s="944"/>
    </row>
    <row r="36" spans="1:11" ht="81.75" customHeight="1">
      <c r="A36" s="956"/>
      <c r="B36" s="301" t="s">
        <v>865</v>
      </c>
      <c r="C36" s="242">
        <v>8</v>
      </c>
      <c r="D36" s="299">
        <v>8.6</v>
      </c>
      <c r="E36" s="299">
        <v>2.2000000000000002</v>
      </c>
      <c r="F36" s="242" t="str">
        <f t="shared" si="1"/>
        <v xml:space="preserve"> </v>
      </c>
      <c r="G36" s="945" t="str">
        <f>IF(F36="높음", "목적의식이 강하고 목표 지향적인 사람으로 기술됨. 삶의 의미와 방향에 대해 더 분명한 의식을 지니고 있음. 자신의 목표를 이루기 위해서 즉각적인 요구 만족을 지연시킬 수 있는 능력이 더 잘 발달되어 있음. 단기적 욕구 충족보다는 장기적 목표와 가치에 따라 활동하는 사람이라고 말할 수 있음.", IF(F36="낮음","삶의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 "))</f>
        <v xml:space="preserve"> </v>
      </c>
      <c r="H36" s="945"/>
      <c r="I36" s="945"/>
      <c r="J36" s="945"/>
      <c r="K36" s="946"/>
    </row>
    <row r="37" spans="1:11" ht="77.25" customHeight="1">
      <c r="A37" s="956"/>
      <c r="B37" s="306" t="s">
        <v>866</v>
      </c>
      <c r="C37" s="270">
        <v>8</v>
      </c>
      <c r="D37" s="242">
        <v>7</v>
      </c>
      <c r="E37" s="242">
        <v>2.2000000000000002</v>
      </c>
      <c r="F37" s="242" t="str">
        <f t="shared" si="1"/>
        <v xml:space="preserve"> </v>
      </c>
      <c r="G37" s="945" t="str">
        <f>IF(F37="높음", "심리적 자원이 풍부하고 효율적인 사람이라고 기술됨. 타인에게 생산적이고 주도적이며 유능하고 혁신적인 사람이라는 인상을 주어서, 문제 해결 방법에 대한 아이디어가 풍부하고 문제 해결의 기회를 찾는 데 주도적인 사람으로 인식됨. 어려운 상황에 부딪치면 이를 도전이나 기회로 받아들이는 경향을 보임.", IF(F37="낮음", "무력하고 비효율적인 사람이라는 인상을 줌. 문제를 해결하기 위한 기술과 자신감을 발달시키지 못하였기 때문에, 난관에 부딪치면 스스로 할 수 없거나 무능하다고 느낀다. 결과적으로 다른 사람이 일 처리를 대신해주거나 이끌어주기를 바라는 경향이 있음."," "))</f>
        <v xml:space="preserve"> </v>
      </c>
      <c r="H37" s="945"/>
      <c r="I37" s="945"/>
      <c r="J37" s="945"/>
      <c r="K37" s="946"/>
    </row>
    <row r="38" spans="1:11" ht="120" customHeight="1" thickBot="1">
      <c r="A38" s="957"/>
      <c r="B38" s="301" t="s">
        <v>911</v>
      </c>
      <c r="C38" s="242">
        <v>5</v>
      </c>
      <c r="D38" s="242">
        <v>8.8000000000000007</v>
      </c>
      <c r="E38" s="242">
        <v>1.9</v>
      </c>
      <c r="F38" s="242" t="str">
        <f t="shared" si="1"/>
        <v>낮음</v>
      </c>
      <c r="G38" s="945" t="str">
        <f>IF(F38="높음", "자신의 장점 뿐 아니라 한계를 모두 인정하고 받아들이는 자신감 있는 사람으로 기술됨. 즉, 자신이 아닌 어떤 모습으로 가장함 없이, 자신이 할 수 있는 최선을 다하려고 노력함. 한편으로는 자신의 있는 그대로의 심리적, 신체적 특징을 편하게 받아들이면서도, 다른 한편으로 훈련과 노력을 통해 자신의 한계를 개선하려고 노력함.", IF(F38="낮음", "힘겹게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 "))</f>
        <v>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v>
      </c>
      <c r="H38" s="945"/>
      <c r="I38" s="945"/>
      <c r="J38" s="945"/>
      <c r="K38" s="946"/>
    </row>
    <row r="39" spans="1:11" ht="80.25" customHeight="1">
      <c r="A39" s="949" t="s">
        <v>869</v>
      </c>
      <c r="B39" s="297" t="s">
        <v>870</v>
      </c>
      <c r="C39" s="305">
        <v>12</v>
      </c>
      <c r="D39" s="298">
        <v>8</v>
      </c>
      <c r="E39" s="298">
        <v>2.4</v>
      </c>
      <c r="F39" s="304" t="str">
        <f t="shared" si="1"/>
        <v>높음</v>
      </c>
      <c r="G39" s="943" t="str">
        <f>IF(F39="높음", "타인에게 관대하고 우호적임. 다른 사람들이 행동, 윤리관, 의견, 가치, 혹은 외양 등의 면에서 자신과 매우 다를지라도 그들을 받아들이는 경향을 보임.", IF(F39="낮음", "타인에게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 " "))</f>
        <v>타인에게 관대하고 우호적임. 다른 사람들이 행동, 윤리관, 의견, 가치, 혹은 외양 등의 면에서 자신과 매우 다를지라도 그들을 받아들이는 경향을 보임.</v>
      </c>
      <c r="H39" s="943"/>
      <c r="I39" s="943"/>
      <c r="J39" s="943"/>
      <c r="K39" s="944"/>
    </row>
    <row r="40" spans="1:11" ht="92.25" customHeight="1">
      <c r="A40" s="950"/>
      <c r="B40" s="301" t="s">
        <v>871</v>
      </c>
      <c r="C40" s="242">
        <v>12</v>
      </c>
      <c r="D40" s="299">
        <v>8.5</v>
      </c>
      <c r="E40" s="299">
        <v>2.2999999999999998</v>
      </c>
      <c r="F40" s="242" t="str">
        <f t="shared" si="1"/>
        <v>높음</v>
      </c>
      <c r="G40" s="953" t="str">
        <f>IF(F40="높음", "다른 사람의 입장에서 자신을 생각해보려고 노력함. 즉 타인의 감정을 섬세하게 고려함. 다른 사람을 고귀한 존재로 존중하고, 자신의 판단은 일단 보류한 채 다른 사람의 경험을 먼저 잘 이해하려고 노력함. 사회적 민감성 기질과 비교하여 볼 때, 사회적 민감성은 타인의 감정에 대한 동정적 체험과 관련되는 것인 반면, 공감은 다른 사람의 목표와 가치에 대한 의식적인 이해 및 존중과 관련된다고 할 수 있음.
", IF(F40="낮음", "다른 사람의 감정에 둔감하고 관심과 배려가 적음. 타인의 감정이나 고통, 어려움을 함께 나누지 못하거나, 타인의 목표와 가치를 존중하려 하지 않는 경향을 보임."," "))</f>
        <v xml:space="preserve">다른 사람의 입장에서 자신을 생각해보려고 노력함. 즉 타인의 감정을 섬세하게 고려함. 다른 사람을 고귀한 존재로 존중하고, 자신의 판단은 일단 보류한 채 다른 사람의 경험을 먼저 잘 이해하려고 노력함. 사회적 민감성 기질과 비교하여 볼 때, 사회적 민감성은 타인의 감정에 대한 동정적 체험과 관련되는 것인 반면, 공감은 다른 사람의 목표와 가치에 대한 의식적인 이해 및 존중과 관련된다고 할 수 있음.
</v>
      </c>
      <c r="H40" s="953"/>
      <c r="I40" s="953"/>
      <c r="J40" s="953"/>
      <c r="K40" s="954"/>
    </row>
    <row r="41" spans="1:11" ht="96.75" customHeight="1">
      <c r="A41" s="950"/>
      <c r="B41" s="301" t="s">
        <v>872</v>
      </c>
      <c r="C41" s="242">
        <v>8</v>
      </c>
      <c r="D41" s="242">
        <v>4.9000000000000004</v>
      </c>
      <c r="E41" s="242">
        <v>1.6</v>
      </c>
      <c r="F41" s="242" t="str">
        <f t="shared" si="1"/>
        <v>높음</v>
      </c>
      <c r="G41" s="945" t="str">
        <f>IF(F41="높음", "타인에게 도움을 주고 지지적이며, 타인을 격려하고 위로하려함. 다른 사람에게 봉사하는 데서 즐거움을 느낌. 종종 자신이 아닌 지식이나 기술을 함께 나누어줌으로써 다른 사람들이 더 나아지는 데서 기쁨을 느낀다. 혼자 일하는 것보다는 팀의 한 일원으로 협력하여 일하는 것을 더 선호함.", IF(F41="낮음", "자기중심적이거나 이기적인 사람으로 기술됨. 다른 사람에 대한 배려가 적고, 매우 협력적인 동료와 한팀이 되어 일하는 경우에도 자신이 더 돋보이고 싶어함. 혼자 일하는 것을 더 선호하는 경향을 보임."," "))</f>
        <v>타인에게 도움을 주고 지지적이며, 타인을 격려하고 위로하려함. 다른 사람에게 봉사하는 데서 즐거움을 느낌. 종종 자신이 아닌 지식이나 기술을 함께 나누어줌으로써 다른 사람들이 더 나아지는 데서 기쁨을 느낀다. 혼자 일하는 것보다는 팀의 한 일원으로 협력하여 일하는 것을 더 선호함.</v>
      </c>
      <c r="H41" s="945"/>
      <c r="I41" s="945"/>
      <c r="J41" s="945"/>
      <c r="K41" s="946"/>
    </row>
    <row r="42" spans="1:11" ht="95.25" customHeight="1">
      <c r="A42" s="951"/>
      <c r="B42" s="306" t="s">
        <v>873</v>
      </c>
      <c r="C42" s="270">
        <v>7</v>
      </c>
      <c r="D42" s="242">
        <v>7.4</v>
      </c>
      <c r="E42" s="242">
        <v>2.2999999999999998</v>
      </c>
      <c r="F42" s="242" t="str">
        <f t="shared" si="1"/>
        <v xml:space="preserve"> </v>
      </c>
      <c r="G42" s="945" t="str">
        <f>IF(F42="높음", "동정심과 자비심이 많고 용서를 잘 하며 관대한 사람으로 기술됨. 복수를 즐기지 않으며, 안 좋은 취급을 당했을지라도 이를 되 갚으려하지 않음. 오히려 이들은 모욕이나 부당한 대우를 적극적으로 극복하여 건설적인 관계를 만들려고 노력하는 경향을 보임.", IF(F42="낮음", "자신에게 상처를 준 사람에게 복수하려고 함. 복수는 공공연하게 이루어지거나 혹은 위장된 형태로 행해질 수 있음. 전자는 다른 사람에게 신체적, 정서적, 혹은 재정적으로 해를 끼치는 등의 적극적인 공격적 행동으로 나타날 수 있고, 후자는 원한을 품거나 교묘하게 잊어버리거나 고집을 피우거나 꾸물거리는 등의 수동 공격적 행동으로 나타날 수 있음."," "))</f>
        <v xml:space="preserve"> </v>
      </c>
      <c r="H42" s="945"/>
      <c r="I42" s="945"/>
      <c r="J42" s="945"/>
      <c r="K42" s="946"/>
    </row>
    <row r="43" spans="1:11" ht="100.5" customHeight="1" thickBot="1">
      <c r="A43" s="952"/>
      <c r="B43" s="302" t="s">
        <v>874</v>
      </c>
      <c r="C43" s="291">
        <v>8</v>
      </c>
      <c r="D43" s="291">
        <v>6.8</v>
      </c>
      <c r="E43" s="291">
        <v>1.4</v>
      </c>
      <c r="F43" s="300" t="str">
        <f t="shared" si="1"/>
        <v xml:space="preserve"> </v>
      </c>
      <c r="G43" s="947" t="str">
        <f>IF(F43="높음", "정직하고 양심적이며 진실한 사람으로서 다른 사람들을 일관되게 공정한 방식으로 대함. 즉, 직업적, 사회적 관계에서 안정적인 윤리적 원칙과 양심을 통합한 사람임. 자신에게 손해가 되더라도 공평과 정직을 더 우선시함. 이와 같은 윤리적 기준은 자기초월 혹은 영성과 관련되기 보다는 연대감의 한 요소라는 사실은 주목할만 함. 즉 이 하위척도 점수는 자기초월 척도보다는 연대감 척도의 하위척도들과 더 높은 상관을 보임.", IF(F43="낮음", "기회주의적이라는 인상을 줌. 즉 당장 문제에 부딪치지 않으면서 자신의 목표를 달성할 수 있다면, 할 수 있는 무슨 일이든지 하고자 함. 자신에게 이득이 되는 편파적 방식으로 행동함으로써 타인을 공정하게 대우하지 못하는 경향을 보임. 따라서 빈번히 타인을 조종하려 하거나 속임수를 쓰는 것으로 비칠 수 있음. 즉, 직업적, 사회적 관계 속에 안정적인 윤리적 원칙과 양심을 통합하여 못한 사람으로 기술될 수 있음."," "))</f>
        <v xml:space="preserve"> </v>
      </c>
      <c r="H43" s="947"/>
      <c r="I43" s="947"/>
      <c r="J43" s="947"/>
      <c r="K43" s="948"/>
    </row>
    <row r="44" spans="1:11" ht="148.5" customHeight="1">
      <c r="A44" s="940" t="s">
        <v>875</v>
      </c>
      <c r="B44" s="297" t="s">
        <v>912</v>
      </c>
      <c r="C44" s="305">
        <v>16</v>
      </c>
      <c r="D44" s="298">
        <v>7.2</v>
      </c>
      <c r="E44" s="298">
        <v>3.9</v>
      </c>
      <c r="F44" s="304" t="str">
        <f t="shared" si="1"/>
        <v>높음</v>
      </c>
      <c r="G44" s="943" t="str">
        <f xml:space="preserve"> IF(F44="높음", "어떤 일에 집중할 때 그 일에 푹 빠지는 경향을 보인다. 마치 다른 세계에 살고 있는 것처럼 게임에 푹 빠지기도 하고, 놀이를 할 때는 좋아하는 만화나 영화의 주인공처럼 행동하기도 하며, 마치 연극을 하는 양 행동하기도 한다.이야기를 들을 때면 마법에 홀린 듯이 그 환상의 세계에 푹 빠지며, 꿈을 꾸듯이 생생한 상상을 하기도 한다.", IF(F44="낮음", "놀이나 게임을 할 때 아이디어나 상상력이 적으며, 어떤 일에 심취하는 일이 별로 없다. 어떤 일에 몰입하기보다는 현실적 관계를 잘 따지며, 자신의 개별성을 더 인식하는 경향을 보인다."," "))</f>
        <v>어떤 일에 집중할 때 그 일에 푹 빠지는 경향을 보인다. 마치 다른 세계에 살고 있는 것처럼 게임에 푹 빠지기도 하고, 놀이를 할 때는 좋아하는 만화나 영화의 주인공처럼 행동하기도 하며, 마치 연극을 하는 양 행동하기도 한다.이야기를 들을 때면 마법에 홀린 듯이 그 환상의 세계에 푹 빠지며, 꿈을 꾸듯이 생생한 상상을 하기도 한다.</v>
      </c>
      <c r="H44" s="943"/>
      <c r="I44" s="943"/>
      <c r="J44" s="943"/>
      <c r="K44" s="944"/>
    </row>
    <row r="45" spans="1:11" ht="148.5" customHeight="1">
      <c r="A45" s="941"/>
      <c r="B45" s="301" t="s">
        <v>913</v>
      </c>
      <c r="C45" s="242">
        <v>4</v>
      </c>
      <c r="D45" s="299">
        <v>6.2</v>
      </c>
      <c r="E45" s="299">
        <v>2.7</v>
      </c>
      <c r="F45" s="242" t="str">
        <f t="shared" si="1"/>
        <v xml:space="preserve"> </v>
      </c>
      <c r="G45" s="945" t="str">
        <f xml:space="preserve"> IF(F45="높음", "종교적이거나 신비한 주제에 대한 이야기에 관심이 많으며, 눈에 보이지 않는 세계, 죽음, 삶, 천사 등에 대한 생각을 많이 한다. 때로 추상적인 생각을 하는 것처럼 보이기도 한다. 자신의 주변세계에 대한 관심이 많아서, 자신의 방이나 주변사람의 작은 변화도 금방 알아차린다.", IF(F45="낮음", "눈에 보이지 않는 세계에 대해서 별로 관심을 보이지 않고, 보다 더 현실적이고 실제적인 주제에 관심을 갖는다. 자신의 주변세계에 대해서 그다지 관심이 없어서, 주변의 변화에 대해서 잘 알아차리지 못한다."," "))</f>
        <v xml:space="preserve"> </v>
      </c>
      <c r="H45" s="945"/>
      <c r="I45" s="945"/>
      <c r="J45" s="945"/>
      <c r="K45" s="946"/>
    </row>
    <row r="46" spans="1:11" ht="29.25" customHeight="1">
      <c r="B46" s="307"/>
    </row>
    <row r="47" spans="1:11" ht="36.75" hidden="1" customHeight="1">
      <c r="A47" t="s">
        <v>399</v>
      </c>
      <c r="B47" s="308" t="s">
        <v>879</v>
      </c>
      <c r="C47" s="308" t="s">
        <v>880</v>
      </c>
      <c r="D47" s="308"/>
    </row>
    <row r="48" spans="1:11" ht="66" hidden="1" customHeight="1">
      <c r="A48" t="s">
        <v>881</v>
      </c>
      <c r="B48" s="308" t="s">
        <v>882</v>
      </c>
      <c r="C48" s="308" t="s">
        <v>883</v>
      </c>
      <c r="D48" s="308"/>
    </row>
    <row r="49" spans="2:2">
      <c r="B49" s="307"/>
    </row>
    <row r="50" spans="2:2">
      <c r="B50" s="307"/>
    </row>
  </sheetData>
  <mergeCells count="45">
    <mergeCell ref="A1:M1"/>
    <mergeCell ref="G8:J8"/>
    <mergeCell ref="A9:A12"/>
    <mergeCell ref="G9:J12"/>
    <mergeCell ref="K9:K10"/>
    <mergeCell ref="K11:K12"/>
    <mergeCell ref="A19:A22"/>
    <mergeCell ref="G19:K19"/>
    <mergeCell ref="G20:K20"/>
    <mergeCell ref="G21:K21"/>
    <mergeCell ref="G22:K22"/>
    <mergeCell ref="A13:A16"/>
    <mergeCell ref="G13:J16"/>
    <mergeCell ref="K13:K14"/>
    <mergeCell ref="K15:K16"/>
    <mergeCell ref="G18:K18"/>
    <mergeCell ref="A27:A30"/>
    <mergeCell ref="G27:K27"/>
    <mergeCell ref="G28:K28"/>
    <mergeCell ref="G29:K29"/>
    <mergeCell ref="G30:K30"/>
    <mergeCell ref="A23:A26"/>
    <mergeCell ref="G23:K23"/>
    <mergeCell ref="G24:K24"/>
    <mergeCell ref="G25:K25"/>
    <mergeCell ref="G26:K26"/>
    <mergeCell ref="A35:A38"/>
    <mergeCell ref="G35:K35"/>
    <mergeCell ref="G36:K36"/>
    <mergeCell ref="G37:K37"/>
    <mergeCell ref="G38:K38"/>
    <mergeCell ref="A31:A34"/>
    <mergeCell ref="G31:K31"/>
    <mergeCell ref="G32:K32"/>
    <mergeCell ref="G33:K33"/>
    <mergeCell ref="G34:K34"/>
    <mergeCell ref="A44:A45"/>
    <mergeCell ref="G44:K44"/>
    <mergeCell ref="G45:K45"/>
    <mergeCell ref="A39:A43"/>
    <mergeCell ref="G39:K39"/>
    <mergeCell ref="G40:K40"/>
    <mergeCell ref="G41:K41"/>
    <mergeCell ref="G42:K42"/>
    <mergeCell ref="G43:K43"/>
  </mergeCells>
  <phoneticPr fontId="1" type="noConversion"/>
  <pageMargins left="0.7" right="0.7" top="0.75" bottom="0.75" header="0.3" footer="0.3"/>
  <pageSetup paperSize="9" orientation="landscape"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CF917-7E43-41AA-AF73-9F1CAEABE016}">
  <sheetPr codeName="Sheet32"/>
  <dimension ref="A1:M42"/>
  <sheetViews>
    <sheetView workbookViewId="0">
      <selection activeCell="N6" sqref="N6:N7"/>
    </sheetView>
  </sheetViews>
  <sheetFormatPr defaultRowHeight="16.5"/>
  <cols>
    <col min="1" max="1" width="8.875" customWidth="1"/>
    <col min="2" max="2" width="15.25" customWidth="1"/>
    <col min="3" max="3" width="5.5" customWidth="1"/>
    <col min="4" max="4" width="6.75" customWidth="1"/>
    <col min="5" max="5" width="8" bestFit="1" customWidth="1"/>
    <col min="6" max="6" width="5.875" customWidth="1"/>
    <col min="8" max="8" width="9" customWidth="1"/>
    <col min="10" max="10" width="23.75" customWidth="1"/>
    <col min="11" max="11" width="19.375" customWidth="1"/>
    <col min="12" max="12" width="9" hidden="1" customWidth="1"/>
    <col min="13" max="13" width="0.625" customWidth="1"/>
    <col min="14" max="14" width="11.625" customWidth="1"/>
  </cols>
  <sheetData>
    <row r="1" spans="1:13" ht="28.5" thickTop="1" thickBot="1">
      <c r="A1" s="971" t="s">
        <v>914</v>
      </c>
      <c r="B1" s="972"/>
      <c r="C1" s="972"/>
      <c r="D1" s="972"/>
      <c r="E1" s="972"/>
      <c r="F1" s="972"/>
      <c r="G1" s="972"/>
      <c r="H1" s="972"/>
      <c r="I1" s="972"/>
      <c r="J1" s="972"/>
      <c r="K1" s="972"/>
      <c r="L1" s="972"/>
      <c r="M1" s="973"/>
    </row>
    <row r="2" spans="1:13" ht="27.75" thickTop="1">
      <c r="A2" s="265"/>
      <c r="B2" s="266"/>
      <c r="C2" s="266"/>
      <c r="D2" s="266"/>
      <c r="E2" s="266"/>
      <c r="F2" s="266"/>
      <c r="G2" s="266"/>
      <c r="H2" s="266"/>
      <c r="I2" s="267"/>
      <c r="L2" s="267"/>
      <c r="M2" s="268"/>
    </row>
    <row r="3" spans="1:13">
      <c r="A3" s="269" t="s">
        <v>814</v>
      </c>
      <c r="B3" s="270"/>
      <c r="C3" s="271"/>
      <c r="D3" s="271"/>
      <c r="E3" s="271"/>
      <c r="F3" s="271"/>
      <c r="G3" s="271"/>
      <c r="H3" s="271"/>
      <c r="I3" s="272" t="s">
        <v>815</v>
      </c>
      <c r="J3" s="273" t="s">
        <v>816</v>
      </c>
      <c r="K3" s="274"/>
      <c r="L3" s="275"/>
    </row>
    <row r="4" spans="1:13">
      <c r="A4" s="276" t="s">
        <v>817</v>
      </c>
      <c r="B4" s="277" t="s">
        <v>915</v>
      </c>
      <c r="C4" s="278"/>
      <c r="D4" s="278"/>
      <c r="E4" s="278"/>
      <c r="F4" s="278"/>
      <c r="G4" s="271"/>
      <c r="H4" s="271"/>
      <c r="I4" s="272" t="s">
        <v>818</v>
      </c>
      <c r="J4" s="273" t="s">
        <v>819</v>
      </c>
      <c r="K4" s="274"/>
      <c r="L4" s="279"/>
    </row>
    <row r="5" spans="1:13">
      <c r="A5" s="280"/>
      <c r="B5" s="281"/>
      <c r="C5" s="278"/>
      <c r="D5" s="278"/>
      <c r="E5" s="278"/>
      <c r="F5" s="278"/>
      <c r="G5" s="271"/>
      <c r="H5" s="271"/>
      <c r="I5" s="272" t="s">
        <v>820</v>
      </c>
      <c r="J5" s="273">
        <v>6</v>
      </c>
      <c r="K5" s="274"/>
      <c r="L5" s="279"/>
    </row>
    <row r="6" spans="1:13">
      <c r="C6" s="278"/>
      <c r="D6" s="278"/>
      <c r="E6" s="278"/>
      <c r="F6" s="278"/>
      <c r="G6" s="271"/>
      <c r="H6" s="271"/>
      <c r="I6" s="272" t="s">
        <v>821</v>
      </c>
      <c r="J6" s="273">
        <v>20200503</v>
      </c>
      <c r="K6" s="283"/>
      <c r="L6" s="279"/>
    </row>
    <row r="7" spans="1:13" ht="17.25" thickBot="1">
      <c r="A7" s="278"/>
      <c r="B7" s="282"/>
      <c r="C7" s="271"/>
      <c r="D7" s="271"/>
      <c r="E7" s="271"/>
      <c r="F7" s="278"/>
      <c r="G7" s="278"/>
      <c r="H7" s="271"/>
      <c r="I7" s="278"/>
      <c r="L7" s="283"/>
      <c r="M7" s="283"/>
    </row>
    <row r="8" spans="1:13">
      <c r="A8" s="284" t="s">
        <v>822</v>
      </c>
      <c r="B8" s="285" t="s">
        <v>823</v>
      </c>
      <c r="C8" s="285" t="s">
        <v>824</v>
      </c>
      <c r="D8" s="285" t="s">
        <v>825</v>
      </c>
      <c r="E8" s="285" t="s">
        <v>826</v>
      </c>
      <c r="F8" s="285" t="s">
        <v>827</v>
      </c>
      <c r="G8" s="974" t="s">
        <v>828</v>
      </c>
      <c r="H8" s="975"/>
      <c r="I8" s="975"/>
      <c r="J8" s="976"/>
      <c r="K8" s="286" t="s">
        <v>829</v>
      </c>
    </row>
    <row r="9" spans="1:13" ht="45.75" customHeight="1">
      <c r="A9" s="977" t="s">
        <v>830</v>
      </c>
      <c r="B9" s="287" t="s">
        <v>831</v>
      </c>
      <c r="C9" s="242">
        <v>44</v>
      </c>
      <c r="D9" s="242">
        <v>50</v>
      </c>
      <c r="E9" s="242">
        <v>94</v>
      </c>
      <c r="F9" s="250" t="str">
        <f>IF(E9&gt;=70,"H",IF(E9&lt;=30,"L","M"))</f>
        <v>H</v>
      </c>
      <c r="G9" s="963" t="s">
        <v>986</v>
      </c>
      <c r="H9" s="963"/>
      <c r="I9" s="963"/>
      <c r="J9" s="963"/>
      <c r="K9" s="980" t="str">
        <f>F9&amp;F10&amp;F11</f>
        <v>HML</v>
      </c>
    </row>
    <row r="10" spans="1:13" ht="42" customHeight="1">
      <c r="A10" s="978"/>
      <c r="B10" s="288" t="s">
        <v>832</v>
      </c>
      <c r="C10" s="242">
        <v>41</v>
      </c>
      <c r="D10" s="242">
        <v>50</v>
      </c>
      <c r="E10" s="242">
        <v>70</v>
      </c>
      <c r="F10" s="250" t="str">
        <f t="shared" ref="F10:F12" si="0">IF(D10&gt;=55,"H",IF(D10&gt;=45,"M", IF(D10&lt;45,"L")))</f>
        <v>M</v>
      </c>
      <c r="G10" s="963"/>
      <c r="H10" s="963"/>
      <c r="I10" s="963"/>
      <c r="J10" s="963"/>
      <c r="K10" s="981"/>
    </row>
    <row r="11" spans="1:13" ht="45" customHeight="1">
      <c r="A11" s="978"/>
      <c r="B11" s="288" t="s">
        <v>833</v>
      </c>
      <c r="C11" s="242">
        <v>63</v>
      </c>
      <c r="D11" s="242">
        <v>30</v>
      </c>
      <c r="E11" s="242">
        <v>99</v>
      </c>
      <c r="F11" s="250" t="str">
        <f t="shared" si="0"/>
        <v>L</v>
      </c>
      <c r="G11" s="963"/>
      <c r="H11" s="963"/>
      <c r="I11" s="963"/>
      <c r="J11" s="963"/>
      <c r="K11" s="982" t="s">
        <v>987</v>
      </c>
    </row>
    <row r="12" spans="1:13" ht="48" customHeight="1">
      <c r="A12" s="979"/>
      <c r="B12" s="288" t="s">
        <v>834</v>
      </c>
      <c r="C12" s="251">
        <v>48</v>
      </c>
      <c r="D12" s="251">
        <v>54</v>
      </c>
      <c r="E12" s="242">
        <v>66</v>
      </c>
      <c r="F12" s="250" t="str">
        <f t="shared" si="0"/>
        <v>M</v>
      </c>
      <c r="G12" s="963"/>
      <c r="H12" s="963"/>
      <c r="I12" s="963"/>
      <c r="J12" s="963"/>
      <c r="K12" s="983"/>
    </row>
    <row r="13" spans="1:13" ht="31.5" customHeight="1">
      <c r="A13" s="961" t="s">
        <v>835</v>
      </c>
      <c r="B13" s="288" t="s">
        <v>836</v>
      </c>
      <c r="C13" s="251">
        <v>38</v>
      </c>
      <c r="D13" s="251">
        <v>30</v>
      </c>
      <c r="E13" s="242">
        <v>14</v>
      </c>
      <c r="F13" s="242" t="str">
        <f>IF(D13&gt;=55,"H",IF(D13&gt;=45,"M", IF(D13&lt;45,"L")))</f>
        <v>L</v>
      </c>
      <c r="G13" s="963" t="s">
        <v>995</v>
      </c>
      <c r="H13" s="963"/>
      <c r="I13" s="963"/>
      <c r="J13" s="963"/>
      <c r="K13" s="965" t="str">
        <f>F13&amp;F14&amp;F15</f>
        <v>LHH</v>
      </c>
    </row>
    <row r="14" spans="1:13" ht="30" customHeight="1">
      <c r="A14" s="961"/>
      <c r="B14" s="288" t="s">
        <v>837</v>
      </c>
      <c r="C14" s="251">
        <v>63</v>
      </c>
      <c r="D14" s="251">
        <v>58</v>
      </c>
      <c r="E14" s="242">
        <v>77</v>
      </c>
      <c r="F14" s="242" t="str">
        <f>IF(D14&gt;=55,"H",IF(D14&gt;=45,"M", IF(D14&lt;45,"L")))</f>
        <v>H</v>
      </c>
      <c r="G14" s="963"/>
      <c r="H14" s="963"/>
      <c r="I14" s="963"/>
      <c r="J14" s="963"/>
      <c r="K14" s="966"/>
    </row>
    <row r="15" spans="1:13" ht="28.5" customHeight="1">
      <c r="A15" s="961"/>
      <c r="B15" s="288" t="s">
        <v>838</v>
      </c>
      <c r="C15" s="251">
        <v>19</v>
      </c>
      <c r="D15" s="251">
        <v>70</v>
      </c>
      <c r="E15" s="242">
        <v>27</v>
      </c>
      <c r="F15" s="242" t="str">
        <f>IF(D15&gt;=55,"H",IF(D15&gt;=45,"M", IF(D15&lt;45,"L")))</f>
        <v>H</v>
      </c>
      <c r="G15" s="963"/>
      <c r="H15" s="963"/>
      <c r="I15" s="963"/>
      <c r="J15" s="963"/>
      <c r="K15" s="984" t="s">
        <v>996</v>
      </c>
    </row>
    <row r="16" spans="1:13" ht="40.5" customHeight="1" thickBot="1">
      <c r="A16" s="962"/>
      <c r="B16" s="289" t="s">
        <v>839</v>
      </c>
      <c r="C16" s="290">
        <v>101</v>
      </c>
      <c r="D16" s="290">
        <v>48</v>
      </c>
      <c r="E16" s="291">
        <v>41</v>
      </c>
      <c r="F16" s="291" t="str">
        <f>IF(D16&gt;=55,"H",IF(D16&gt;=45,"M", IF(D16&lt;45,"L")))</f>
        <v>M</v>
      </c>
      <c r="G16" s="964"/>
      <c r="H16" s="964"/>
      <c r="I16" s="964"/>
      <c r="J16" s="964"/>
      <c r="K16" s="985"/>
    </row>
    <row r="17" spans="1:11" ht="18.75" customHeight="1" thickBot="1"/>
    <row r="18" spans="1:11" ht="36.75" customHeight="1" thickBot="1">
      <c r="A18" s="292" t="s">
        <v>823</v>
      </c>
      <c r="B18" s="293" t="s">
        <v>840</v>
      </c>
      <c r="C18" s="294" t="s">
        <v>824</v>
      </c>
      <c r="D18" s="295" t="s">
        <v>841</v>
      </c>
      <c r="E18" s="295" t="s">
        <v>842</v>
      </c>
      <c r="F18" s="296" t="s">
        <v>827</v>
      </c>
      <c r="G18" s="969" t="s">
        <v>828</v>
      </c>
      <c r="H18" s="969"/>
      <c r="I18" s="969"/>
      <c r="J18" s="969"/>
      <c r="K18" s="970"/>
    </row>
    <row r="19" spans="1:11" ht="93.75" customHeight="1" thickBot="1">
      <c r="A19" s="940" t="s">
        <v>843</v>
      </c>
      <c r="B19" s="297" t="s">
        <v>905</v>
      </c>
      <c r="C19" s="298">
        <v>15</v>
      </c>
      <c r="D19" s="299">
        <v>4.5999999999999996</v>
      </c>
      <c r="E19" s="299">
        <v>3.3</v>
      </c>
      <c r="F19" s="300" t="str">
        <f t="shared" ref="F19:F37" si="1">IF(D19+E19&lt;C19, "높음", IF(D19-E19&gt;C19, "낮음", " "))</f>
        <v>높음</v>
      </c>
      <c r="G19" s="943" t="str">
        <f>IF(F19="높음","많은 사람들이 시간 낭비라고 느낄 만한 낯선 상황이나 낯선 장소를 탐색하는 데 흥미를 느낌.(감각추구적) 새로운 생각이나 활동에 쉽게 빠져들고, 스릴과 흥분, 모험을 즐김. 단조로운 것에 쉽게 싫증을 느끼며, 반복적인 일상을 피하여 변화를 추구함. 때로 비관습적이거나 혁신적인 사람으로 인식됨.", IF(F19="낮음","새롭거나 신기한 자극에 대해서 별 흥미를 느끼지 않음. 탐색을 통해 새로운 즐거움을 찾기보다는 익숙한 장소나 사람, 상황에 더 만족을 느끼며, 새로운 생각이나 활동에 빠져드는 것을 꺼려함. 특히 실용적인 이유가 없이는 자신이 지속해온 행동 방식을 잘 바꾸려 하지 않음. 좀처럼 지루해 하지 않으며, 새롭고 더 좋아 보이는 방식이 있더라도 자신에게 익숙한 방식을 고수하려는 경향을 보임. 종종 관습적인 사람으로 인식됨.", " "))</f>
        <v>많은 사람들이 시간 낭비라고 느낄 만한 낯선 상황이나 낯선 장소를 탐색하는 데 흥미를 느낌.(감각추구적) 새로운 생각이나 활동에 쉽게 빠져들고, 스릴과 흥분, 모험을 즐김. 단조로운 것에 쉽게 싫증을 느끼며, 반복적인 일상을 피하여 변화를 추구함. 때로 비관습적이거나 혁신적인 사람으로 인식됨.</v>
      </c>
      <c r="H19" s="943"/>
      <c r="I19" s="943"/>
      <c r="J19" s="943"/>
      <c r="K19" s="944"/>
    </row>
    <row r="20" spans="1:11" ht="105.75" customHeight="1" thickBot="1">
      <c r="A20" s="941"/>
      <c r="B20" s="301" t="s">
        <v>845</v>
      </c>
      <c r="C20" s="242">
        <v>16</v>
      </c>
      <c r="D20" s="242">
        <v>3.6</v>
      </c>
      <c r="E20" s="242">
        <v>2.4</v>
      </c>
      <c r="F20" s="300" t="str">
        <f t="shared" si="1"/>
        <v>높음</v>
      </c>
      <c r="G20" s="945" t="str">
        <f>IF(F20="높음","쉽게 흥분하며, 감정변화가 극적이고, 순간적인 인상에 의해 쉽게 영향을 받는 기분파. 불충분한 정보에도 불구하고 성급하게 결정을 내리며 충동 조절이 어려운 편. 순간적인 본능이나 직관적 육감에 따라 행동하기 때문에, 예기치 않은 사건이 발생하거나 추가적인 정보가 나타날 경우에 결정이나 의견을 번복해야 되는 경우가 자주 있음. 종종 주의가 산만하며, 한가지 일에 오랫동안 주의를 집중하는 것이 힘듦.",IF(F20="낮음","오랜 시간을 두고 여러 모로 생각하는 심수숙고형의 사람. 좀처럼 추측이나 육감을 바탕으로 행동하지 않음. 오히려 의사를 결정하고 판단을 내려야 할 때면 상세한 정보를 수집하고 세밀하게 분석하는 경향을 보임. 또한 주의가 쉽게 산만해지지 않고, 한 가지 일에 오랫동안 집중할 수 있음.", " "))</f>
        <v>쉽게 흥분하며, 감정변화가 극적이고, 순간적인 인상에 의해 쉽게 영향을 받는 기분파. 불충분한 정보에도 불구하고 성급하게 결정을 내리며 충동 조절이 어려운 편. 순간적인 본능이나 직관적 육감에 따라 행동하기 때문에, 예기치 않은 사건이 발생하거나 추가적인 정보가 나타날 경우에 결정이나 의견을 번복해야 되는 경우가 자주 있음. 종종 주의가 산만하며, 한가지 일에 오랫동안 주의를 집중하는 것이 힘듦.</v>
      </c>
      <c r="H20" s="945"/>
      <c r="I20" s="945"/>
      <c r="J20" s="945"/>
      <c r="K20" s="946"/>
    </row>
    <row r="21" spans="1:11" ht="93" customHeight="1" thickBot="1">
      <c r="A21" s="941"/>
      <c r="B21" s="301" t="s">
        <v>846</v>
      </c>
      <c r="C21" s="242">
        <v>19</v>
      </c>
      <c r="D21" s="242">
        <v>4.0999999999999996</v>
      </c>
      <c r="E21" s="242">
        <v>2.1</v>
      </c>
      <c r="F21" s="300" t="str">
        <f t="shared" si="1"/>
        <v>높음</v>
      </c>
      <c r="G21" s="945" t="str">
        <f>IF(F21="높음","돈, 에너지, 감정 등을 잘 절제하지 않는 경향을 보임. 예를 들어 돈을 저축하기 보다는 쓰는 것을 더 좋아하기 때문에, 특별한 계획이나 휴가 등을 위해서 돈을 모으는 것이 쉽지 않음. 때로 다른 사람들에게 화려하며 거칠 것이 없는 사람이라는 인상을 비칠 수 있음. 돈이나 자원, 능력이 바닥날 때까지 다 써가며 사는 방식을 좋아함.",IF(F21="낮음","아끼고 조심하며 매사에 통제를 잘함. 돈이나 에너지, 감정 등을 낭비하지 않고 절제하는 편. 다른 사람들에게 검소하고 인색한 사람으로 인식됨.", " "))</f>
        <v>돈, 에너지, 감정 등을 잘 절제하지 않는 경향을 보임. 예를 들어 돈을 저축하기 보다는 쓰는 것을 더 좋아하기 때문에, 특별한 계획이나 휴가 등을 위해서 돈을 모으는 것이 쉽지 않음. 때로 다른 사람들에게 화려하며 거칠 것이 없는 사람이라는 인상을 비칠 수 있음. 돈이나 자원, 능력이 바닥날 때까지 다 써가며 사는 방식을 좋아함.</v>
      </c>
      <c r="H21" s="945"/>
      <c r="I21" s="945"/>
      <c r="J21" s="945"/>
      <c r="K21" s="946"/>
    </row>
    <row r="22" spans="1:11" ht="135.75" customHeight="1" thickBot="1">
      <c r="A22" s="942"/>
      <c r="B22" s="302" t="s">
        <v>897</v>
      </c>
      <c r="C22" s="291">
        <v>19</v>
      </c>
      <c r="D22" s="291">
        <v>5.6</v>
      </c>
      <c r="E22" s="291">
        <v>3.4</v>
      </c>
      <c r="F22" s="300" t="str">
        <f t="shared" si="1"/>
        <v>높음</v>
      </c>
      <c r="G22" s="947" t="str">
        <f>IF(F22="높음","쉽게 화를 내는 경향을 보임. 자신이 원하는 것을 당장 얻지 못할 때 쉽게 성을 내고 분노를 밖으로 드러냄. 엄격한 규칙이나 규제가 없는 활동을 더 선호하며, 고정된 일정이나 정해진 규칙에 따라 행동하는 것을 좋아하지 않음. 들키지만 않는다면 법이나 규칙을 더 쉽게 어길 수 있으며, 얘기를 재미있게 하기 위해 진실을 포장하거나 과장하기도 함. 신체적 혹은 심리적으로 좌절스럽고 지루하고 불편한 상황을 잘 견디지 못하고 피하려는 경향을 보임.", IF(F22="낮음", "조직적이고 질서정연하며 체계적임. 이들은 엄격한 규칙과 규율이 있는 활동을 더 선호. 좌절을 참고 견디며 욕구 만족을 지연시키는 능력이 많음. 화를 내는데 더디며, 분노를 밖으로 잘 드러내지 않는 편임."," "))</f>
        <v>쉽게 화를 내는 경향을 보임. 자신이 원하는 것을 당장 얻지 못할 때 쉽게 성을 내고 분노를 밖으로 드러냄. 엄격한 규칙이나 규제가 없는 활동을 더 선호하며, 고정된 일정이나 정해진 규칙에 따라 행동하는 것을 좋아하지 않음. 들키지만 않는다면 법이나 규칙을 더 쉽게 어길 수 있으며, 얘기를 재미있게 하기 위해 진실을 포장하거나 과장하기도 함. 신체적 혹은 심리적으로 좌절스럽고 지루하고 불편한 상황을 잘 견디지 못하고 피하려는 경향을 보임.</v>
      </c>
      <c r="H22" s="947"/>
      <c r="I22" s="947"/>
      <c r="J22" s="947"/>
      <c r="K22" s="948"/>
    </row>
    <row r="23" spans="1:11" ht="131.25" customHeight="1" thickBot="1">
      <c r="A23" s="949" t="s">
        <v>848</v>
      </c>
      <c r="B23" s="297" t="s">
        <v>849</v>
      </c>
      <c r="C23" s="298">
        <v>6</v>
      </c>
      <c r="D23" s="298">
        <v>3.5</v>
      </c>
      <c r="E23" s="298">
        <v>1.8</v>
      </c>
      <c r="F23" s="300" t="str">
        <f t="shared" si="1"/>
        <v>높음</v>
      </c>
      <c r="G23" s="943" t="str">
        <f>IF(F23="높음", "두가지 행동경향을 나타냄. 첫째, 앞으로 닥칠 일에 대해서 미리 걱정함. 좋은 일보다는 나쁜 일이 일어날 것이라고 생각하고, 위험과 실패를 먼저 예상하는 비관적 성향을 보임. 특히 낯선 상황 혹은 실제로 위험이 따르는 상황에서 이런 특성이 더 두드러지지만, 별로 위험하지 않거나 안심할만한 환경에서도 비관적으로 걱정하는 경향이 있음. 둘째, 창피하거나 당혹스러운 경험을 극복하는 데 어려움을 겪으며, 이런 경험을 오랫동안 반복해서 되씹는 경향을 보임.", IF(F23="낮음", "긍정적으로 생각하는 낙관주의자임. 곤란과 역경을 앞두고 있더라도 미리 걱정하지 않음. 별로 위축되지 않고 태연하며, 신체적인 위험이 예상되는 상황에서도 별로 거리낌이 없음. 당혹스럽거나 부끄러운 일을 당해도 마음에 오래 담아두지 않고 쉽게 잊는 편임."," "))</f>
        <v>두가지 행동경향을 나타냄. 첫째, 앞으로 닥칠 일에 대해서 미리 걱정함. 좋은 일보다는 나쁜 일이 일어날 것이라고 생각하고, 위험과 실패를 먼저 예상하는 비관적 성향을 보임. 특히 낯선 상황 혹은 실제로 위험이 따르는 상황에서 이런 특성이 더 두드러지지만, 별로 위험하지 않거나 안심할만한 환경에서도 비관적으로 걱정하는 경향이 있음. 둘째, 창피하거나 당혹스러운 경험을 극복하는 데 어려움을 겪으며, 이런 경험을 오랫동안 반복해서 되씹는 경향을 보임.</v>
      </c>
      <c r="H23" s="943"/>
      <c r="I23" s="943"/>
      <c r="J23" s="943"/>
      <c r="K23" s="944"/>
    </row>
    <row r="24" spans="1:11" ht="120" customHeight="1" thickBot="1">
      <c r="A24" s="950"/>
      <c r="B24" s="301" t="s">
        <v>850</v>
      </c>
      <c r="C24" s="299">
        <v>4</v>
      </c>
      <c r="D24" s="299">
        <v>8.9</v>
      </c>
      <c r="E24" s="299">
        <v>3.9</v>
      </c>
      <c r="F24" s="300" t="str">
        <f t="shared" si="1"/>
        <v>낮음</v>
      </c>
      <c r="G24" s="959" t="str">
        <f>IF(F24="높음", "불확실한 상황이나 낯선 상황에 대한 두려움이 많음. 불확실하거나 익숙하지 않은 상황에서는, 별로 걱정할 만한 이유가 없음에도 불구하고 쉽게 긴장하고 불한해함. 따라서 위험을 감수하려 하지 않으며, 일상에 변화가 생기면 적응하기 힘들어 하고, 조용하게 지내는 것을 더 선호함.", IF(F24="낮음", "대부분의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 " "))</f>
        <v>대부분의 상황에서, 때로는 남들이 보기에는 위험한 상황에도, 자신감 있고 침착하며 안정감을 느낌. 따라서 몇 시간 동안 조용히 비활동적으로 지내기보다는, 차라리 빙판길에서 자동차를 운전하는 등의 위험한 일을 하는 것을 더 좋아함. 일상에서의 변화에 더 쉽게 적응하는 경향이 있음.</v>
      </c>
      <c r="H24" s="959"/>
      <c r="I24" s="959"/>
      <c r="J24" s="959"/>
      <c r="K24" s="960"/>
    </row>
    <row r="25" spans="1:11" ht="111" customHeight="1" thickBot="1">
      <c r="A25" s="950"/>
      <c r="B25" s="301" t="s">
        <v>851</v>
      </c>
      <c r="C25" s="242">
        <v>9</v>
      </c>
      <c r="D25" s="242">
        <v>7.6</v>
      </c>
      <c r="E25" s="242">
        <v>3.6</v>
      </c>
      <c r="F25" s="300" t="str">
        <f t="shared" si="1"/>
        <v xml:space="preserve"> </v>
      </c>
      <c r="G25" s="945" t="str">
        <f>IF(F25="높음", "대부분의 사회적 상황에서 수줍어하며 자기주장이 부족. 잘 모르는 사람을 만날 때 자신감이 부족하기 때문에 종종 낯선 사람과의 만남을 회피. 자신이 확실히 받아들여질 것이라는 보장이 없는 한 새로운 인간관계를 맺으려 하지 않음. 평소에는 주도적으로 행동할지라도, 낯선 사람과 어울리거나 낯선 상황에 처하면 주도적으로 행동하지 못하고 쉽게 위축되고 억제되는 경향을 보임.", IF(F25="낮음", "사교적이고 대담하며 나서기를 좋아하는 사람으로 인식됨. 사람들 앞에서 자신의 의견을 말할 때 주저하지 않으며, 사회적 활동에 기꺼이 참여함. 낯선 사람을 만나도 별로 수줍어하지 않으며, 낯선 상황에서도 거의 위축되지 않고 평소처럼 주도적으로 행동함."," "))</f>
        <v xml:space="preserve"> </v>
      </c>
      <c r="H25" s="945"/>
      <c r="I25" s="945"/>
      <c r="J25" s="945"/>
      <c r="K25" s="946"/>
    </row>
    <row r="26" spans="1:11" ht="117" customHeight="1" thickBot="1">
      <c r="A26" s="952"/>
      <c r="B26" s="302" t="s">
        <v>909</v>
      </c>
      <c r="C26" s="291">
        <v>6</v>
      </c>
      <c r="D26" s="291">
        <v>4</v>
      </c>
      <c r="E26" s="291">
        <v>2.1</v>
      </c>
      <c r="F26" s="300" t="str">
        <f t="shared" si="1"/>
        <v xml:space="preserve"> </v>
      </c>
      <c r="G26" s="947" t="str">
        <f>IF(F26="높음","대부분의 사람들보다 허약하고 활력이 적은 것으로 비침. 쉽게 지치고 피곤해지는 경향이 있어서 남들보다 낮잠이나 휴식이 더 많이 필요함. 사소한 질병이나 스트레스에서 회복되는 데 남들보다 더 오랜 시간이 걸리는 경향이 있음.", IF(F26="낮음", "아주 정력적이고 힘이 넘치는 듯 보임. 특별한 휴식을 취한다거나 자신을 억지로 몰아세우지 않고서도 오랫동안 활력을 유지할 수 있음. 너무 어렵거나 힘들게 느껴지는 일이 별로 없음. 사소한 병이나 스트레스에서 회복되는 속도 또한 남들보다 더 빠른 편."," "))</f>
        <v xml:space="preserve"> </v>
      </c>
      <c r="H26" s="947"/>
      <c r="I26" s="947"/>
      <c r="J26" s="947"/>
      <c r="K26" s="948"/>
    </row>
    <row r="27" spans="1:11" ht="96.75" customHeight="1">
      <c r="A27" s="940" t="s">
        <v>853</v>
      </c>
      <c r="B27" s="303" t="s">
        <v>854</v>
      </c>
      <c r="C27" s="298">
        <v>11</v>
      </c>
      <c r="D27" s="298">
        <v>8.6999999999999993</v>
      </c>
      <c r="E27" s="298">
        <v>2.8</v>
      </c>
      <c r="F27" s="304" t="str">
        <f t="shared" si="1"/>
        <v xml:space="preserve"> </v>
      </c>
      <c r="G27" s="943" t="str">
        <f>IF(F27="높음", "마음이 여리고 정에 약함. 감수성이 예민하고 동정심과 이해심이 많은 사람으로, 감성적 호소에 마음이 깊이 움직이는 경향을 보임. 예를 들어 슬픈 영화를 볼 때 남들보다 더 쉽게 눈물을 흘림. 또한 주변사람들이 느끼는 감정을, 마치 자신의 개인적 경험인 것처럼 대리적으로 잘 느끼는 경향이 있음.", IF(F27="낮음", "종종 실리적인 사람으로 인식됨. 강인하고 현실적이며, 다른 사람들과 거리를 유지함. 슬픈 음악을 듣거나 슬픈 영화를 볼 때 지루해 하는 등, 감성적 호소에 마음이 별로 움직이지 않아서 차인에게 차갑고 냉정하고 무관심한 사람이라는 인상을 주기 쉬움. 다른 사람들의 감정에 별로 예민하지 않기 때문에 친밀한 대인관계를 형성."," "))</f>
        <v xml:space="preserve"> </v>
      </c>
      <c r="H27" s="943"/>
      <c r="I27" s="943"/>
      <c r="J27" s="943"/>
      <c r="K27" s="944"/>
    </row>
    <row r="28" spans="1:11" ht="90" customHeight="1">
      <c r="A28" s="941"/>
      <c r="B28" s="301" t="s">
        <v>916</v>
      </c>
      <c r="C28" s="242">
        <v>13</v>
      </c>
      <c r="D28" s="242">
        <v>7.7</v>
      </c>
      <c r="E28" s="242">
        <v>2.7</v>
      </c>
      <c r="F28" s="242" t="str">
        <f t="shared" si="1"/>
        <v>높음</v>
      </c>
      <c r="G28" s="945" t="str">
        <f>IF(F28="높음","개인 생활보다는 친밀한 관계를 더 선호함. 다른 사람들과 함께 가까이 있으려 하며, 자신의 경험이나 감정을 혼자 간직하거나 감추기보다는 가까운 사람들에게 털어놓고 이야기하는 것을 좋아함. 따뜻하고 지속적인 사회적 애착관계를 형성하는 경향이 있음. 결과적으로 타인의 거부나 모욕에 대해 더 예민한 경향을 보임.", IF(F28="낮음", "사회적 관계를 맺는 것에 대해서 관심이 적고, 다른 사람들과 다소간 거리를 두고 떨어져 지내는 것을 더 선호함. 친밀한 관계보다는 개인적이고 독립적인 생활을 더 중시함. 자신 내면의 감정을 다른 사람들과 함께 나누려고 하지 않음. 다른 사람들에게 저 멀리 있는 국외자로 인식되며, 타인의 거부나 모욕에도 별 영향을 받지 않는 사람의 인상을 줌."," "))</f>
        <v>개인 생활보다는 친밀한 관계를 더 선호함. 다른 사람들과 함께 가까이 있으려 하며, 자신의 경험이나 감정을 혼자 간직하거나 감추기보다는 가까운 사람들에게 털어놓고 이야기하는 것을 좋아함. 따뜻하고 지속적인 사회적 애착관계를 형성하는 경향이 있음. 결과적으로 타인의 거부나 모욕에 대해 더 예민한 경향을 보임.</v>
      </c>
      <c r="H28" s="945"/>
      <c r="I28" s="945"/>
      <c r="J28" s="945"/>
      <c r="K28" s="946"/>
    </row>
    <row r="29" spans="1:11" ht="156" customHeight="1" thickBot="1">
      <c r="A29" s="941"/>
      <c r="B29" s="301" t="s">
        <v>917</v>
      </c>
      <c r="C29" s="299">
        <v>13</v>
      </c>
      <c r="D29" s="299">
        <v>7.9</v>
      </c>
      <c r="E29" s="299">
        <v>2.7</v>
      </c>
      <c r="F29" s="242" t="str">
        <f t="shared" si="1"/>
        <v>높음</v>
      </c>
      <c r="G29" s="945" t="str">
        <f xml:space="preserve"> IF(F29="높음", "잘 모르는 사람들에게도 자신의 감정이나 경험을 솔직하게 잘 드러냄. 사회적 접촉을 좋아하고 다른 사람과의 교류에 열려 있으며, 다른 사람들에게 쉽게 다가가고 쉽게 가까워 짐. ", IF(F29="낮음","다른 사람들과 너무 가까워지는 것을 좋아하지 않으며, 남들에게 먼저 다가가지 않고 자신을 잘 드러내지 않음. 다른 사람들과 친해지는데 시간이 더 오래 걸림."," "))</f>
        <v xml:space="preserve">잘 모르는 사람들에게도 자신의 감정이나 경험을 솔직하게 잘 드러냄. 사회적 접촉을 좋아하고 다른 사람과의 교류에 열려 있으며, 다른 사람들에게 쉽게 다가가고 쉽게 가까워 짐. </v>
      </c>
      <c r="H29" s="945"/>
      <c r="I29" s="945"/>
      <c r="J29" s="945"/>
      <c r="K29" s="946"/>
    </row>
    <row r="30" spans="1:11" ht="108" customHeight="1">
      <c r="A30" s="987" t="s">
        <v>858</v>
      </c>
      <c r="B30" s="301" t="s">
        <v>918</v>
      </c>
      <c r="C30" s="242">
        <v>8</v>
      </c>
      <c r="D30" s="299">
        <v>18</v>
      </c>
      <c r="E30" s="299">
        <v>4.2</v>
      </c>
      <c r="F30" s="299" t="str">
        <f t="shared" si="1"/>
        <v>낮음</v>
      </c>
      <c r="G30" s="945" t="str">
        <f>IF(F30="높음", "어떤 일을 끝마쳐야 할 때 강한 끈기와 인내심을 보임. 실패와 좌절, 피로에도 불구하고 쉽게 포기하거나 단념하기 보다는, 일을 끝마칠 때까지 지속적인 노력을 기울임. 쉬운 일보다는 도전적인 일을 더 좋아하며, 어떤 일을 실패하면 더 잘할 때까지 재차 도전하려는 경향을 보임. ", IF(F30="낮음", "실패나 좌절, 피로, 장애물에 부딪치면 쉽게 포기하거나 금방 현실과 타협하려는 경향을 보임. 힘든 일이나 어려운 과제를 오래 지속하지 못하며, 시간이 오래 걸리는 과제를 힘들어하거나 제대로 완결하지 못함."," "))</f>
        <v>실패나 좌절, 피로, 장애물에 부딪치면 쉽게 포기하거나 금방 현실과 타협하려는 경향을 보임. 힘든 일이나 어려운 과제를 오래 지속하지 못하며, 시간이 오래 걸리는 과제를 힘들어하거나 제대로 완결하지 못함.</v>
      </c>
      <c r="H30" s="945"/>
      <c r="I30" s="945"/>
      <c r="J30" s="945"/>
      <c r="K30" s="946"/>
    </row>
    <row r="31" spans="1:11" ht="105.75" customHeight="1" thickBot="1">
      <c r="A31" s="988"/>
      <c r="B31" s="302" t="s">
        <v>919</v>
      </c>
      <c r="C31" s="291">
        <v>2</v>
      </c>
      <c r="D31" s="291">
        <v>10.7</v>
      </c>
      <c r="E31" s="291">
        <v>3.5</v>
      </c>
      <c r="F31" s="291" t="str">
        <f t="shared" si="1"/>
        <v>낮음</v>
      </c>
      <c r="G31" s="947" t="str">
        <f>IF(F31="높음", "최선을 이루기 위해서 끝까지 자신을 몰아붙이는 완벽주의자임. 가능한 한 모든 일을 잘 하려 애쓰며, 최선의 해결책을 찾기 전까지는 포기하지 않고, 지칠 때까지 노력함. 융통성이 부족하고, 이전에 성공한 적이 있는 한 가지 확실한 방법을 고집스럽게 지속함.", IF(F31="낮음", "적당한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 "))</f>
        <v>적당한 선에서 현실과 늘 타협할 준비가 되어있는 실용주의자임. 문제해결에 꼭 필요한 것만 하고, 그 이상으로는 노력을 기울이지 않음. 한 가지 방식이 안되면 포기하고, 쉽게 다른 방식으로 넘어가는 경향을 보임.</v>
      </c>
      <c r="H31" s="947"/>
      <c r="I31" s="947"/>
      <c r="J31" s="947"/>
      <c r="K31" s="948"/>
    </row>
    <row r="32" spans="1:11" ht="86.25" customHeight="1">
      <c r="A32" s="955" t="s">
        <v>863</v>
      </c>
      <c r="B32" s="301" t="s">
        <v>920</v>
      </c>
      <c r="C32" s="242">
        <v>10</v>
      </c>
      <c r="D32" s="299">
        <v>19</v>
      </c>
      <c r="E32" s="299">
        <v>4.2</v>
      </c>
      <c r="F32" s="242" t="str">
        <f t="shared" si="1"/>
        <v>낮음</v>
      </c>
      <c r="G32" s="945" t="str">
        <f>IF(F32="높음", "목적의식이 강하고 목표 지향적인 사람으로 기술됨. 삶의 의미와 방향에 대해 더 분명한 의식을 지니고 있음. 자신의 목표를 이루기 위해서 즉각적인 요구 만족을 지연시킬 수 있는 능력이 더 잘 발달되어 있음. 단기적 욕구 충족보다는 장기적 목표와 가치에 따라 활동하는 사람이라고 말할 수 있음.", IF(F32="낮음","삶의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 "))</f>
        <v>삶의 방향보다 목적, 의미를 찾으려고 애쓰는 사람임. 장기적인 목표가 불확실하기 때문에, 현재의 상황과 즉각적인 욕구에 의해서 어쩔 수 없애 내몰리는 것으로 느낌. 삶이 공허하고, 충동에 순간적으로 반응하는 것 이상의 어떤 의미를 찾기 어렵다고 느낌. 대개 자신의 목표를 이루기 위해 만족을 지연시키는 데 어려움을 느낌.</v>
      </c>
      <c r="H32" s="945"/>
      <c r="I32" s="945"/>
      <c r="J32" s="945"/>
      <c r="K32" s="946"/>
    </row>
    <row r="33" spans="1:11" ht="88.5" customHeight="1" thickBot="1">
      <c r="A33" s="956"/>
      <c r="B33" s="301" t="s">
        <v>921</v>
      </c>
      <c r="C33" s="242">
        <v>4</v>
      </c>
      <c r="D33" s="242">
        <v>11.9</v>
      </c>
      <c r="E33" s="242">
        <v>2.1</v>
      </c>
      <c r="F33" s="242" t="str">
        <f t="shared" si="1"/>
        <v>낮음</v>
      </c>
      <c r="G33" s="945" t="str">
        <f>IF(F33="높음", "자신의 장점 뿐 아니라 한계를 모두 인정하고 받아들이는 자신감 있는 사람으로 기술됨. 즉, 자신이 아닌 어떤 모습으로 가장함 없이, 자신이 할 수 있는 최선을 다하려고 노력함. 한편으로는 자신의 있는 그대로의 심리적, 신체적 특징을 편하게 받아들이면서도, 다른 한편으로 훈련과 노력을 통해 자신의 한계를 개선하려고 노력함.", IF(F33="낮음", "힘겹게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 "))</f>
        <v>힘겹게 분투하는 사람임. 자존감이 낮고, 자신의 있는 그대로의 심리적, 신체적 특징을 받아들이거나 즐기지 못함.  자신이 아닌 다른 사람의 모습을 꿈꾸며 그런 모습을 가장함. 즉, 무제한의 부귀나 지위, 아름다움, 영원한 젊음 등에 대한 환상을 꿈꾸는 경향이 있음. 이와는 반대되는 현실적 증거에 즉면할 때, 자신의 목표와 습관을 건설적으로 개선하려고 노력하기보다는 심하게 혼란스러워하는 경향을 보임.</v>
      </c>
      <c r="H33" s="945"/>
      <c r="I33" s="945"/>
      <c r="J33" s="945"/>
      <c r="K33" s="946"/>
    </row>
    <row r="34" spans="1:11" ht="80.25" customHeight="1">
      <c r="A34" s="949" t="s">
        <v>869</v>
      </c>
      <c r="B34" s="297" t="s">
        <v>870</v>
      </c>
      <c r="C34" s="305">
        <v>10</v>
      </c>
      <c r="D34" s="298">
        <v>9.6</v>
      </c>
      <c r="E34" s="298">
        <v>3</v>
      </c>
      <c r="F34" s="304" t="str">
        <f t="shared" si="1"/>
        <v xml:space="preserve"> </v>
      </c>
      <c r="G34" s="943" t="str">
        <f>IF(F34="높음", "타인에게 관대하고 우호적임. 다른 사람들이 행동, 윤리관, 의견, 가치, 혹은 외양 등의 면에서 자신과 매우 다를지라도 그들을 받아들이는 경향을 보임.", IF(F34="낮음", "타인에게 관대하거나 우호적이지 않음. 자신과는 다른 목표나 가치를 지닌 사람들을 잘 받아들이지 못하고 비관적인 경향을 보임. “나는 내 식대로 했을 뿐이야”라는 말은 이러한 자기중심적인 사람들이 흔히 사용하는 상투적인 표현임.", " "))</f>
        <v xml:space="preserve"> </v>
      </c>
      <c r="H34" s="943"/>
      <c r="I34" s="943"/>
      <c r="J34" s="943"/>
      <c r="K34" s="944"/>
    </row>
    <row r="35" spans="1:11" ht="92.25" customHeight="1" thickBot="1">
      <c r="A35" s="950"/>
      <c r="B35" s="301" t="s">
        <v>871</v>
      </c>
      <c r="C35" s="242">
        <v>12</v>
      </c>
      <c r="D35" s="299">
        <v>17.8</v>
      </c>
      <c r="E35" s="299">
        <v>3.9</v>
      </c>
      <c r="F35" s="242" t="str">
        <f t="shared" si="1"/>
        <v>낮음</v>
      </c>
      <c r="G35" s="953" t="str">
        <f>IF(F35="높음", "다른 사람의 입장에서 자신을 생각해보려고 노력함. 즉 타인의 감정을 섬세하게 고려함. 다른 사람을 고귀한 존재로 존중하고, 자신의 판단은 일단 보류한 채 다른 사람의 경험을 먼저 잘 이해하려고 노력함. 사회적 민감성 기질과 비교하여 볼 때, 사회적 민감성은 타인의 감정에 대한 동정적 체험과 관련되는 것인 반면, 공감은 다른 사람의 목표와 가치에 대한 의식적인 이해 및 존중과 관련된다고 할 수 있음.
", IF(F35="낮음", "다른 사람의 감정에 둔감하고 관심과 배려가 적음. 타인의 감정이나 고통, 어려움을 함께 나누지 못하거나, 타인의 목표와 가치를 존중하려 하지 않는 경향을 보임."," "))</f>
        <v>다른 사람의 감정에 둔감하고 관심과 배려가 적음. 타인의 감정이나 고통, 어려움을 함께 나누지 못하거나, 타인의 목표와 가치를 존중하려 하지 않는 경향을 보임.</v>
      </c>
      <c r="H35" s="953"/>
      <c r="I35" s="953"/>
      <c r="J35" s="953"/>
      <c r="K35" s="954"/>
    </row>
    <row r="36" spans="1:11" ht="148.5" customHeight="1">
      <c r="A36" s="940" t="s">
        <v>875</v>
      </c>
      <c r="B36" s="297" t="s">
        <v>922</v>
      </c>
      <c r="C36" s="305">
        <v>15</v>
      </c>
      <c r="D36" s="298">
        <v>9.8000000000000007</v>
      </c>
      <c r="E36" s="298">
        <v>4.4000000000000004</v>
      </c>
      <c r="F36" s="304" t="str">
        <f t="shared" si="1"/>
        <v>높음</v>
      </c>
      <c r="G36" s="943" t="str">
        <f xml:space="preserve"> IF(F36="높음", "어떤 일에 집중할 때 그 일에 푹 빠지는 경향을 보인다. 마치 다른 세계에 살고 있는 것처럼 게임에 푹 빠지기도 하고, 놀이를 할 때는 좋아하는 만화나 영화의 주인공처럼 행동하기도 하며, 마치 연극을 하는 양 행동하기도 한다.이야기를 들을 때면 마법에 홀린 듯이 그 환상의 세계에 푹 빠지며, 꿈을 꾸듯이 생생한 상상을 하기도 한다.", IF(F36="낮음", "놀이나 게임을 할 때 아이디어나 상상력이 적으며, 어떤 일에 심취하는 일이 별로 없다. 어떤 일에 몰입하기보다는 현실적 관계를 잘 따지며, 자신의 개별성을 더 인식하는 경향을 보인다."," "))</f>
        <v>어떤 일에 집중할 때 그 일에 푹 빠지는 경향을 보인다. 마치 다른 세계에 살고 있는 것처럼 게임에 푹 빠지기도 하고, 놀이를 할 때는 좋아하는 만화나 영화의 주인공처럼 행동하기도 하며, 마치 연극을 하는 양 행동하기도 한다.이야기를 들을 때면 마법에 홀린 듯이 그 환상의 세계에 푹 빠지며, 꿈을 꾸듯이 생생한 상상을 하기도 한다.</v>
      </c>
      <c r="H36" s="943"/>
      <c r="I36" s="943"/>
      <c r="J36" s="943"/>
      <c r="K36" s="944"/>
    </row>
    <row r="37" spans="1:11" ht="148.5" customHeight="1">
      <c r="A37" s="941"/>
      <c r="B37" s="301" t="s">
        <v>923</v>
      </c>
      <c r="C37" s="242">
        <v>2</v>
      </c>
      <c r="D37" s="299">
        <v>3.5</v>
      </c>
      <c r="E37" s="299">
        <v>2.5</v>
      </c>
      <c r="F37" s="242" t="str">
        <f t="shared" si="1"/>
        <v xml:space="preserve"> </v>
      </c>
      <c r="G37" s="945" t="str">
        <f xml:space="preserve"> IF(F37="높음", "종교적이거나 신비한 주제에 대한 이야기에 관심이 많으며, 눈에 보이지 않는 세계, 죽음, 삶, 천사 등에 대한 생각을 많이 한다. 때로 추상적인 생각을 하는 것처럼 보이기도 한다. 자신의 주변세계에 대한 관심이 많아서, 자신의 방이나 주변사람의 작은 변화도 금방 알아차린다.", IF(F37="낮음", "눈에 보이지 않는 세계에 대해서 별로 관심을 보이지 않고, 보다 더 현실적이고 실제적인 주제에 관심을 갖는다. 자신의 주변세계에 대해서 그다지 관심이 없어서, 주변의 변화에 대해서 잘 알아차리지 못한다."," "))</f>
        <v xml:space="preserve"> </v>
      </c>
      <c r="H37" s="945"/>
      <c r="I37" s="945"/>
      <c r="J37" s="945"/>
      <c r="K37" s="946"/>
    </row>
    <row r="38" spans="1:11" ht="29.25" customHeight="1">
      <c r="B38" s="307"/>
    </row>
    <row r="39" spans="1:11" ht="36.75" hidden="1" customHeight="1">
      <c r="A39" t="s">
        <v>399</v>
      </c>
      <c r="B39" s="308" t="s">
        <v>879</v>
      </c>
      <c r="C39" s="308" t="s">
        <v>880</v>
      </c>
      <c r="D39" s="308"/>
    </row>
    <row r="40" spans="1:11" ht="66" hidden="1" customHeight="1">
      <c r="A40" t="s">
        <v>881</v>
      </c>
      <c r="B40" s="308" t="s">
        <v>882</v>
      </c>
      <c r="C40" s="308" t="s">
        <v>883</v>
      </c>
      <c r="D40" s="308"/>
    </row>
    <row r="41" spans="1:11">
      <c r="B41" s="307"/>
    </row>
    <row r="42" spans="1:11">
      <c r="B42" s="307"/>
    </row>
  </sheetData>
  <mergeCells count="37">
    <mergeCell ref="A1:M1"/>
    <mergeCell ref="G8:J8"/>
    <mergeCell ref="A9:A12"/>
    <mergeCell ref="G9:J12"/>
    <mergeCell ref="K9:K10"/>
    <mergeCell ref="K11:K12"/>
    <mergeCell ref="A19:A22"/>
    <mergeCell ref="G19:K19"/>
    <mergeCell ref="G20:K20"/>
    <mergeCell ref="G21:K21"/>
    <mergeCell ref="G22:K22"/>
    <mergeCell ref="A13:A16"/>
    <mergeCell ref="G13:J16"/>
    <mergeCell ref="K13:K14"/>
    <mergeCell ref="K15:K16"/>
    <mergeCell ref="G18:K18"/>
    <mergeCell ref="G24:K24"/>
    <mergeCell ref="G25:K25"/>
    <mergeCell ref="G26:K26"/>
    <mergeCell ref="A30:A31"/>
    <mergeCell ref="G30:K30"/>
    <mergeCell ref="G31:K31"/>
    <mergeCell ref="A27:A29"/>
    <mergeCell ref="G27:K27"/>
    <mergeCell ref="G28:K28"/>
    <mergeCell ref="G29:K29"/>
    <mergeCell ref="A23:A26"/>
    <mergeCell ref="G23:K23"/>
    <mergeCell ref="A36:A37"/>
    <mergeCell ref="G36:K36"/>
    <mergeCell ref="G37:K37"/>
    <mergeCell ref="A32:A33"/>
    <mergeCell ref="G32:K32"/>
    <mergeCell ref="G33:K33"/>
    <mergeCell ref="A34:A35"/>
    <mergeCell ref="G34:K34"/>
    <mergeCell ref="G35:K35"/>
  </mergeCells>
  <phoneticPr fontId="1" type="noConversion"/>
  <pageMargins left="0.7" right="0.7" top="0.75" bottom="0.75" header="0.3" footer="0.3"/>
  <pageSetup paperSize="9" orientation="landscape"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8051-8DA7-4758-BFCE-CCA83D3B8D5A}">
  <sheetPr codeName="Sheet33"/>
  <dimension ref="A1:F28"/>
  <sheetViews>
    <sheetView topLeftCell="A13" workbookViewId="0">
      <selection activeCell="E17" sqref="E17:F17"/>
    </sheetView>
  </sheetViews>
  <sheetFormatPr defaultRowHeight="16.5"/>
  <cols>
    <col min="1" max="1" width="4.125" customWidth="1"/>
    <col min="2" max="2" width="14.25" customWidth="1"/>
    <col min="3" max="3" width="7.25" customWidth="1"/>
    <col min="4" max="4" width="8.625" hidden="1" customWidth="1"/>
    <col min="5" max="5" width="33.5" customWidth="1"/>
    <col min="6" max="6" width="25.75" customWidth="1"/>
    <col min="7" max="7" width="11" customWidth="1"/>
    <col min="8" max="8" width="5.5" customWidth="1"/>
    <col min="9" max="9" width="4.5" customWidth="1"/>
    <col min="10" max="10" width="5" customWidth="1"/>
    <col min="11" max="11" width="31.75" customWidth="1"/>
    <col min="12" max="12" width="8.75" customWidth="1"/>
  </cols>
  <sheetData>
    <row r="1" spans="1:6" ht="31.5" customHeight="1">
      <c r="A1" s="1013" t="s">
        <v>924</v>
      </c>
      <c r="B1" s="1014"/>
      <c r="C1" s="1014"/>
      <c r="D1" s="1014"/>
      <c r="E1" s="1014"/>
      <c r="F1" s="1014"/>
    </row>
    <row r="2" spans="1:6" ht="35.25" customHeight="1" thickBot="1"/>
    <row r="3" spans="1:6" ht="22.5" customHeight="1">
      <c r="A3" s="309" t="s">
        <v>925</v>
      </c>
      <c r="B3" s="310" t="s">
        <v>926</v>
      </c>
      <c r="C3" s="310" t="s">
        <v>927</v>
      </c>
      <c r="D3" s="310" t="s">
        <v>928</v>
      </c>
      <c r="E3" s="1003" t="s">
        <v>929</v>
      </c>
      <c r="F3" s="1004"/>
    </row>
    <row r="4" spans="1:6" ht="154.5" customHeight="1">
      <c r="A4" s="1015" t="s">
        <v>930</v>
      </c>
      <c r="B4" s="757" t="s">
        <v>931</v>
      </c>
      <c r="C4" s="931" t="s">
        <v>764</v>
      </c>
      <c r="D4" s="995" t="str">
        <f>IF(C4="높음","NS-높음",IF(C4="낮음","NS-낮음"))</f>
        <v>NS-높음</v>
      </c>
      <c r="E4" s="1005" t="s">
        <v>997</v>
      </c>
      <c r="F4" s="1006"/>
    </row>
    <row r="5" spans="1:6" ht="37.5" customHeight="1">
      <c r="A5" s="1015"/>
      <c r="B5" s="757"/>
      <c r="C5" s="931"/>
      <c r="D5" s="995"/>
      <c r="E5" s="1001" t="str">
        <f>IF(C4="높음", "충동적인, 주변을 활발히 탐색하는, 마음이 쉽게 변하는, 쉽게 흥분하는, 성질이 급한, 씀씀이가 헤픈, 화를 잘 내는", IF(C4="낮음","심사숙고하는, 경직되고 융통성 없는, 우직스러운, 태연자약하고 금욕적인, 성미가 느린, 검소하고 절약하는, 절제하는"," "))</f>
        <v>충동적인, 주변을 활발히 탐색하는, 마음이 쉽게 변하는, 쉽게 흥분하는, 성질이 급한, 씀씀이가 헤픈, 화를 잘 내는</v>
      </c>
      <c r="F5" s="1002"/>
    </row>
    <row r="6" spans="1:6" ht="111" customHeight="1">
      <c r="A6" s="1015"/>
      <c r="B6" s="757" t="s">
        <v>932</v>
      </c>
      <c r="C6" s="931" t="s">
        <v>1002</v>
      </c>
      <c r="D6" s="995" t="b">
        <f>IF(C6="높음","HA-높음",IF(C6="낮음","HA-낮음"))</f>
        <v>0</v>
      </c>
      <c r="E6" s="1005" t="e">
        <v>#N/A</v>
      </c>
      <c r="F6" s="1006"/>
    </row>
    <row r="7" spans="1:6" ht="32.25" customHeight="1">
      <c r="A7" s="1015"/>
      <c r="B7" s="757"/>
      <c r="C7" s="931"/>
      <c r="D7" s="995"/>
      <c r="E7" s="1001" t="str">
        <f>IF(C6="높음", "조심성 많은, 미리 염려하고 걱정하는, 쉽게 지치는, 억제된, 비관적인, 두려움이 많은, 수줍어하는",IF(C6="낮음", "자신감 있는 걱정 근심이 없는, 정력적이고 활력이 넘치는, 거리낌이 없는, 난관적인, 위험을 무릅쓰는, 사교적인"," "))</f>
        <v xml:space="preserve"> </v>
      </c>
      <c r="F7" s="1002"/>
    </row>
    <row r="8" spans="1:6" ht="114.75" customHeight="1">
      <c r="A8" s="1015"/>
      <c r="B8" s="1007" t="s">
        <v>933</v>
      </c>
      <c r="C8" s="931" t="s">
        <v>764</v>
      </c>
      <c r="D8" s="995" t="str">
        <f>IF(C8="높음","RD-높음",IF(C8="낮음","RD-낮음"))</f>
        <v>RD-높음</v>
      </c>
      <c r="E8" s="993" t="s">
        <v>998</v>
      </c>
      <c r="F8" s="994"/>
    </row>
    <row r="9" spans="1:6" ht="37.5" customHeight="1">
      <c r="A9" s="1015"/>
      <c r="B9" s="1007"/>
      <c r="C9" s="931"/>
      <c r="D9" s="995"/>
      <c r="E9" s="1001" t="str">
        <f>IF(C8="높음", "동정심 많은, 따뜻한, 감수성이 예민한, 감정이 쉽게 변하는, 마음을 여는, 의존적인", IF(C8="낮음", "감정에 쉽게 영향을 안 받는, 정서적으로 차가운, 둔감하고 실용적인, 혼자 지내는, 거리를 두고 떨어져 지내는, 독립적인", " "))</f>
        <v>동정심 많은, 따뜻한, 감수성이 예민한, 감정이 쉽게 변하는, 마음을 여는, 의존적인</v>
      </c>
      <c r="F9" s="1002"/>
    </row>
    <row r="10" spans="1:6" ht="127.5" customHeight="1">
      <c r="A10" s="1015"/>
      <c r="B10" s="1008" t="s">
        <v>934</v>
      </c>
      <c r="C10" s="931" t="s">
        <v>764</v>
      </c>
      <c r="D10" s="995" t="str">
        <f>IF(C10="높음","P-높음", IF(C10="낮음","P-낮음"))</f>
        <v>P-높음</v>
      </c>
      <c r="E10" s="993" t="s">
        <v>999</v>
      </c>
      <c r="F10" s="994"/>
    </row>
    <row r="11" spans="1:6" ht="27" customHeight="1" thickBot="1">
      <c r="A11" s="1016"/>
      <c r="B11" s="1009"/>
      <c r="C11" s="1010"/>
      <c r="D11" s="996"/>
      <c r="E11" s="1011" t="str">
        <f>IF(C10="높음", "부지런한, 끈기 있는, 성취에 대한 야망이 있는, 성공을 위해 많은 희생을 함, 완벽주의자",IF(C10="낮음", "게으른, 의지가 약한, 야망이 없는, 능력보다 더 적게 성취함, 실용주의자"," "))</f>
        <v>부지런한, 끈기 있는, 성취에 대한 야망이 있는, 성공을 위해 많은 희생을 함, 완벽주의자</v>
      </c>
      <c r="F11" s="1012"/>
    </row>
    <row r="12" spans="1:6" ht="59.25" customHeight="1" thickBot="1"/>
    <row r="13" spans="1:6" ht="16.5" customHeight="1">
      <c r="A13" s="309" t="s">
        <v>925</v>
      </c>
      <c r="B13" s="310" t="s">
        <v>926</v>
      </c>
      <c r="C13" s="310" t="s">
        <v>935</v>
      </c>
      <c r="D13" s="310" t="s">
        <v>928</v>
      </c>
      <c r="E13" s="1003" t="s">
        <v>929</v>
      </c>
      <c r="F13" s="1004"/>
    </row>
    <row r="14" spans="1:6" ht="119.25" customHeight="1">
      <c r="A14" s="999" t="s">
        <v>936</v>
      </c>
      <c r="B14" s="757" t="s">
        <v>937</v>
      </c>
      <c r="C14" s="931" t="s">
        <v>770</v>
      </c>
      <c r="D14" s="995" t="str">
        <f>IF(C14="높음","SD-높음", IF(C14="낮음", "SD-낮음"))</f>
        <v>SD-낮음</v>
      </c>
      <c r="E14" s="993" t="s">
        <v>1000</v>
      </c>
      <c r="F14" s="994"/>
    </row>
    <row r="15" spans="1:6" ht="31.5" customHeight="1">
      <c r="A15" s="999"/>
      <c r="B15" s="757"/>
      <c r="C15" s="931"/>
      <c r="D15" s="995"/>
      <c r="E15" s="1001" t="str">
        <f>IF(C14="높음","책임감 있는, 목적의식이 있는, 자원이 풍부한, 자기를 수용하는, 잘 훈련된",IF(C14="낮음","책임을 전가하는/원망하는, 목적의식이 없는, 무능한, 공허한, 훈련이 안 된"," "))</f>
        <v>책임을 전가하는/원망하는, 목적의식이 없는, 무능한, 공허한, 훈련이 안 된</v>
      </c>
      <c r="F15" s="1002"/>
    </row>
    <row r="16" spans="1:6" ht="117" customHeight="1">
      <c r="A16" s="999"/>
      <c r="B16" s="757" t="s">
        <v>938</v>
      </c>
      <c r="C16" s="931" t="s">
        <v>764</v>
      </c>
      <c r="D16" s="995" t="str">
        <f>IF(C16="높음", "C-높음", IF(C16="낮음", "C-낮음"))</f>
        <v>C-높음</v>
      </c>
      <c r="E16" s="993" t="s">
        <v>973</v>
      </c>
      <c r="F16" s="994"/>
    </row>
    <row r="17" spans="1:6" ht="42" customHeight="1">
      <c r="A17" s="999"/>
      <c r="B17" s="757"/>
      <c r="C17" s="931"/>
      <c r="D17" s="995"/>
      <c r="E17" s="1001" t="str">
        <f>IF(C16="높음", "마음이 부드러운, 공감적인, 도움을 주고 싶어하는, 자비심이 많은, 원칙적이고 공정한",IF(C16="낮음", "너그럽지 못한, 민감하지 못한, 적대적인, 복수심이 많은, 기회주의적인"," "))</f>
        <v>마음이 부드러운, 공감적인, 도움을 주고 싶어하는, 자비심이 많은, 원칙적이고 공정한</v>
      </c>
      <c r="F17" s="1002"/>
    </row>
    <row r="18" spans="1:6" ht="120" customHeight="1">
      <c r="A18" s="999"/>
      <c r="B18" s="757" t="s">
        <v>939</v>
      </c>
      <c r="C18" s="931" t="s">
        <v>764</v>
      </c>
      <c r="D18" s="995" t="str">
        <f>IF(C18="높음","ST-높음",IF(C18="낮음", "ST-낮음"))</f>
        <v>ST-높음</v>
      </c>
      <c r="E18" s="993" t="s">
        <v>978</v>
      </c>
      <c r="F18" s="994"/>
    </row>
    <row r="19" spans="1:6" ht="36.75" customHeight="1">
      <c r="A19" s="999"/>
      <c r="B19" s="757"/>
      <c r="C19" s="931"/>
      <c r="D19" s="995"/>
      <c r="E19" s="1001" t="str">
        <f>IF(C18="높음", "자기를 잊는, 묵묵히 따르는, 영적인, 밝게 열려있는, 이상주의적인",IF(C18="낮음", "상상력이 부족한, 통제적인, 유물론적인 소유욕이 많은, 관습적인", " "))</f>
        <v>자기를 잊는, 묵묵히 따르는, 영적인, 밝게 열려있는, 이상주의적인</v>
      </c>
      <c r="F19" s="1002"/>
    </row>
    <row r="20" spans="1:6" s="149" customFormat="1" ht="59.25" customHeight="1">
      <c r="A20" s="999"/>
      <c r="B20" s="989" t="s">
        <v>940</v>
      </c>
      <c r="C20" s="991" t="s">
        <v>941</v>
      </c>
      <c r="D20" s="311"/>
      <c r="E20" s="993" t="s">
        <v>942</v>
      </c>
      <c r="F20" s="994"/>
    </row>
    <row r="21" spans="1:6" s="149" customFormat="1" ht="30" customHeight="1">
      <c r="A21" s="999"/>
      <c r="B21" s="989"/>
      <c r="C21" s="991"/>
      <c r="D21" s="311"/>
      <c r="E21" s="312" t="s">
        <v>943</v>
      </c>
      <c r="F21" s="313" t="s">
        <v>944</v>
      </c>
    </row>
    <row r="22" spans="1:6" ht="30.75" customHeight="1">
      <c r="A22" s="999"/>
      <c r="B22" s="989"/>
      <c r="C22" s="991"/>
      <c r="D22" s="995" t="b">
        <f>IF(C22="높음","SD+C-높음",IF(C22="낮음","SD+C-낮음"))</f>
        <v>0</v>
      </c>
      <c r="E22" s="314" t="s">
        <v>1001</v>
      </c>
      <c r="F22" s="315" t="s">
        <v>996</v>
      </c>
    </row>
    <row r="23" spans="1:6" ht="51.75" customHeight="1" thickBot="1">
      <c r="A23" s="1000"/>
      <c r="B23" s="990"/>
      <c r="C23" s="992"/>
      <c r="D23" s="996"/>
      <c r="E23" s="997" t="s">
        <v>1002</v>
      </c>
      <c r="F23" s="998"/>
    </row>
    <row r="24" spans="1:6" ht="134.25" customHeight="1"/>
    <row r="25" spans="1:6" ht="67.5" customHeight="1"/>
    <row r="26" spans="1:6" ht="69.75" customHeight="1"/>
    <row r="28" spans="1:6" ht="117" customHeight="1"/>
  </sheetData>
  <mergeCells count="45">
    <mergeCell ref="A1:F1"/>
    <mergeCell ref="E3:F3"/>
    <mergeCell ref="A4:A11"/>
    <mergeCell ref="B4:B5"/>
    <mergeCell ref="C4:C5"/>
    <mergeCell ref="D4:D5"/>
    <mergeCell ref="E4:F4"/>
    <mergeCell ref="E5:F5"/>
    <mergeCell ref="B6:B7"/>
    <mergeCell ref="C6:C7"/>
    <mergeCell ref="E13:F13"/>
    <mergeCell ref="D6:D7"/>
    <mergeCell ref="E6:F6"/>
    <mergeCell ref="E7:F7"/>
    <mergeCell ref="B8:B9"/>
    <mergeCell ref="C8:C9"/>
    <mergeCell ref="D8:D9"/>
    <mergeCell ref="E8:F8"/>
    <mergeCell ref="E9:F9"/>
    <mergeCell ref="B10:B11"/>
    <mergeCell ref="C10:C11"/>
    <mergeCell ref="D10:D11"/>
    <mergeCell ref="E10:F10"/>
    <mergeCell ref="E11:F11"/>
    <mergeCell ref="A14:A23"/>
    <mergeCell ref="B14:B15"/>
    <mergeCell ref="C14:C15"/>
    <mergeCell ref="D14:D15"/>
    <mergeCell ref="E14:F14"/>
    <mergeCell ref="E15:F15"/>
    <mergeCell ref="B16:B17"/>
    <mergeCell ref="C16:C17"/>
    <mergeCell ref="D16:D17"/>
    <mergeCell ref="E16:F16"/>
    <mergeCell ref="E17:F17"/>
    <mergeCell ref="B18:B19"/>
    <mergeCell ref="C18:C19"/>
    <mergeCell ref="D18:D19"/>
    <mergeCell ref="E18:F18"/>
    <mergeCell ref="E19:F19"/>
    <mergeCell ref="B20:B23"/>
    <mergeCell ref="C20:C23"/>
    <mergeCell ref="E20:F20"/>
    <mergeCell ref="D22:D23"/>
    <mergeCell ref="E23:F23"/>
  </mergeCells>
  <phoneticPr fontId="1" type="noConversion"/>
  <pageMargins left="0.7" right="0.7" top="0.75" bottom="0.75" header="0.3" footer="0.3"/>
  <pageSetup paperSize="9"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925D0-E00A-4B8A-B676-85DEDE4FD04E}">
  <sheetPr codeName="Sheet34"/>
  <dimension ref="A1:C17"/>
  <sheetViews>
    <sheetView topLeftCell="B10" workbookViewId="0">
      <selection activeCell="C11" sqref="C11"/>
    </sheetView>
  </sheetViews>
  <sheetFormatPr defaultRowHeight="16.5"/>
  <cols>
    <col min="1" max="1" width="15.125" hidden="1" customWidth="1"/>
    <col min="2" max="2" width="21.75" customWidth="1"/>
    <col min="3" max="3" width="103.5" customWidth="1"/>
  </cols>
  <sheetData>
    <row r="1" spans="1:3" ht="17.25" thickBot="1">
      <c r="A1" s="316" t="s">
        <v>926</v>
      </c>
      <c r="B1" s="317" t="s">
        <v>945</v>
      </c>
      <c r="C1" s="318" t="s">
        <v>929</v>
      </c>
    </row>
    <row r="2" spans="1:3" ht="115.5">
      <c r="A2" s="319" t="s">
        <v>946</v>
      </c>
      <c r="B2" s="320" t="s">
        <v>947</v>
      </c>
      <c r="C2" s="321" t="s">
        <v>948</v>
      </c>
    </row>
    <row r="3" spans="1:3" ht="82.5">
      <c r="A3" s="322"/>
      <c r="B3" s="323" t="s">
        <v>949</v>
      </c>
      <c r="C3" s="324" t="s">
        <v>950</v>
      </c>
    </row>
    <row r="4" spans="1:3" ht="99">
      <c r="A4" s="322" t="s">
        <v>951</v>
      </c>
      <c r="B4" s="323" t="s">
        <v>952</v>
      </c>
      <c r="C4" s="324" t="s">
        <v>953</v>
      </c>
    </row>
    <row r="5" spans="1:3" ht="66">
      <c r="A5" s="322"/>
      <c r="B5" s="323" t="s">
        <v>954</v>
      </c>
      <c r="C5" s="324" t="s">
        <v>955</v>
      </c>
    </row>
    <row r="6" spans="1:3" ht="82.5">
      <c r="A6" s="325" t="s">
        <v>956</v>
      </c>
      <c r="B6" s="323" t="s">
        <v>957</v>
      </c>
      <c r="C6" s="324" t="s">
        <v>958</v>
      </c>
    </row>
    <row r="7" spans="1:3" ht="99">
      <c r="A7" s="325"/>
      <c r="B7" s="323" t="s">
        <v>959</v>
      </c>
      <c r="C7" s="324" t="s">
        <v>960</v>
      </c>
    </row>
    <row r="8" spans="1:3" ht="132">
      <c r="A8" s="325" t="s">
        <v>961</v>
      </c>
      <c r="B8" s="323" t="s">
        <v>962</v>
      </c>
      <c r="C8" s="324" t="s">
        <v>963</v>
      </c>
    </row>
    <row r="9" spans="1:3" ht="99">
      <c r="A9" s="325"/>
      <c r="B9" s="323" t="s">
        <v>964</v>
      </c>
      <c r="C9" s="324" t="s">
        <v>965</v>
      </c>
    </row>
    <row r="10" spans="1:3" ht="66">
      <c r="A10" s="325" t="s">
        <v>966</v>
      </c>
      <c r="B10" s="323" t="s">
        <v>967</v>
      </c>
      <c r="C10" s="324" t="s">
        <v>968</v>
      </c>
    </row>
    <row r="11" spans="1:3" ht="99">
      <c r="A11" s="325"/>
      <c r="B11" s="323" t="s">
        <v>969</v>
      </c>
      <c r="C11" s="324" t="s">
        <v>970</v>
      </c>
    </row>
    <row r="12" spans="1:3" ht="66">
      <c r="A12" s="325" t="s">
        <v>971</v>
      </c>
      <c r="B12" s="323" t="s">
        <v>972</v>
      </c>
      <c r="C12" s="324" t="s">
        <v>973</v>
      </c>
    </row>
    <row r="13" spans="1:3" ht="82.5">
      <c r="A13" s="325"/>
      <c r="B13" s="323" t="s">
        <v>974</v>
      </c>
      <c r="C13" s="324" t="s">
        <v>975</v>
      </c>
    </row>
    <row r="14" spans="1:3" ht="115.5">
      <c r="A14" s="325" t="s">
        <v>976</v>
      </c>
      <c r="B14" s="323" t="s">
        <v>977</v>
      </c>
      <c r="C14" s="324" t="s">
        <v>978</v>
      </c>
    </row>
    <row r="15" spans="1:3" ht="66">
      <c r="A15" s="325"/>
      <c r="B15" s="323" t="s">
        <v>979</v>
      </c>
      <c r="C15" s="324" t="s">
        <v>980</v>
      </c>
    </row>
    <row r="16" spans="1:3">
      <c r="A16" s="325" t="s">
        <v>981</v>
      </c>
      <c r="B16" s="323" t="s">
        <v>982</v>
      </c>
      <c r="C16" s="326"/>
    </row>
    <row r="17" spans="1:3" ht="17.25" thickBot="1">
      <c r="A17" s="327"/>
      <c r="B17" s="328" t="s">
        <v>983</v>
      </c>
      <c r="C17" s="329"/>
    </row>
  </sheetData>
  <phoneticPr fontId="1" type="noConversion"/>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39</vt:i4>
      </vt:variant>
      <vt:variant>
        <vt:lpstr>이름 지정된 범위</vt:lpstr>
      </vt:variant>
      <vt:variant>
        <vt:i4>13</vt:i4>
      </vt:variant>
    </vt:vector>
  </HeadingPairs>
  <TitlesOfParts>
    <vt:vector size="52" baseType="lpstr">
      <vt:lpstr>개인검사지붙히기(성인)</vt:lpstr>
      <vt:lpstr>개인-성인</vt:lpstr>
      <vt:lpstr>개인검사지붙히기(청소년)</vt:lpstr>
      <vt:lpstr>개인-청소년</vt:lpstr>
      <vt:lpstr>Key</vt:lpstr>
      <vt:lpstr>Data</vt:lpstr>
      <vt:lpstr>TCI성인용(상위)_전 (2)</vt:lpstr>
      <vt:lpstr>TCI성인용 (세부)_전</vt:lpstr>
      <vt:lpstr>TCI성인용(상위)_후</vt:lpstr>
      <vt:lpstr>TCI성인용 (세부)_후 (2)</vt:lpstr>
      <vt:lpstr>TCI성인용 (세부)_후</vt:lpstr>
      <vt:lpstr>TCI_기질(세부)_그룹</vt:lpstr>
      <vt:lpstr>기질</vt:lpstr>
      <vt:lpstr>기질_대조</vt:lpstr>
      <vt:lpstr>기질_대분류 (2)</vt:lpstr>
      <vt:lpstr>기질_세부</vt:lpstr>
      <vt:lpstr>기질_세부 (2~3인용)</vt:lpstr>
      <vt:lpstr>1</vt:lpstr>
      <vt:lpstr>기질27type</vt:lpstr>
      <vt:lpstr>성격</vt:lpstr>
      <vt:lpstr>기질성격_대분류(A3)</vt:lpstr>
      <vt:lpstr>성격_세부</vt:lpstr>
      <vt:lpstr>성격_세부 (2~3인용)</vt:lpstr>
      <vt:lpstr>성격27type</vt:lpstr>
      <vt:lpstr>기질유형해석</vt:lpstr>
      <vt:lpstr>성격유형해석</vt:lpstr>
      <vt:lpstr>Temper_table</vt:lpstr>
      <vt:lpstr>Charac_table</vt:lpstr>
      <vt:lpstr>소척도</vt:lpstr>
      <vt:lpstr>2</vt:lpstr>
      <vt:lpstr>그룹양식</vt:lpstr>
      <vt:lpstr>0</vt:lpstr>
      <vt:lpstr>그룹워크북</vt:lpstr>
      <vt:lpstr>TCI대학생용</vt:lpstr>
      <vt:lpstr>TCI청소년용</vt:lpstr>
      <vt:lpstr>TCI아동용</vt:lpstr>
      <vt:lpstr>TCI유아용</vt:lpstr>
      <vt:lpstr>단독척도 해석</vt:lpstr>
      <vt:lpstr>하위척도</vt:lpstr>
      <vt:lpstr>'TCI_기질(세부)_그룹'!Print_Area</vt:lpstr>
      <vt:lpstr>'TCI성인용 (세부)_전'!Print_Area</vt:lpstr>
      <vt:lpstr>'TCI성인용 (세부)_후'!Print_Area</vt:lpstr>
      <vt:lpstr>'TCI성인용 (세부)_후 (2)'!Print_Area</vt:lpstr>
      <vt:lpstr>'TCI성인용(상위)_전 (2)'!Print_Area</vt:lpstr>
      <vt:lpstr>'TCI성인용(상위)_후'!Print_Area</vt:lpstr>
      <vt:lpstr>기질!Print_Area</vt:lpstr>
      <vt:lpstr>'기질_대분류 (2)'!Print_Area</vt:lpstr>
      <vt:lpstr>기질_대조!Print_Area</vt:lpstr>
      <vt:lpstr>기질_세부!Print_Area</vt:lpstr>
      <vt:lpstr>기질27type!Print_Area</vt:lpstr>
      <vt:lpstr>'기질성격_대분류(A3)'!Print_Area</vt:lpstr>
      <vt:lpstr>성격!Print_Area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Choi Chulyoung</cp:lastModifiedBy>
  <cp:lastPrinted>2025-07-29T10:01:38Z</cp:lastPrinted>
  <dcterms:created xsi:type="dcterms:W3CDTF">2023-08-23T07:43:02Z</dcterms:created>
  <dcterms:modified xsi:type="dcterms:W3CDTF">2026-01-05T22:41:52Z</dcterms:modified>
</cp:coreProperties>
</file>